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ra BoligKreditt\2017\Publishing website\"/>
    </mc:Choice>
  </mc:AlternateContent>
  <bookViews>
    <workbookView xWindow="0" yWindow="0" windowWidth="14130" windowHeight="729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N5" i="1" l="1"/>
  <c r="FN76" i="1"/>
  <c r="FN75" i="1"/>
  <c r="FN74" i="1"/>
  <c r="FN73" i="1"/>
  <c r="FN72" i="1"/>
  <c r="FN71" i="1"/>
  <c r="FN70" i="1"/>
  <c r="FN69" i="1"/>
  <c r="FN68" i="1"/>
  <c r="FN67" i="1"/>
  <c r="FN66" i="1"/>
  <c r="FN65" i="1"/>
  <c r="FN64" i="1"/>
  <c r="FN63" i="1"/>
  <c r="FN62" i="1"/>
  <c r="FN61" i="1"/>
  <c r="FN60" i="1"/>
  <c r="FN59" i="1"/>
  <c r="FN58" i="1"/>
  <c r="FN30" i="1"/>
  <c r="FN13" i="1"/>
  <c r="FN56" i="1"/>
  <c r="FN54" i="1"/>
  <c r="FN53" i="1"/>
  <c r="FN52" i="1"/>
  <c r="FN51" i="1"/>
  <c r="FN50" i="1"/>
  <c r="FN49" i="1"/>
  <c r="FN48" i="1"/>
  <c r="FN47" i="1"/>
  <c r="FN55" i="1"/>
  <c r="FN46" i="1"/>
  <c r="FN45" i="1"/>
  <c r="FN44" i="1"/>
  <c r="FN43" i="1"/>
  <c r="FN42" i="1"/>
  <c r="FN41" i="1"/>
  <c r="FN40" i="1"/>
  <c r="FN39" i="1"/>
  <c r="FN38" i="1"/>
  <c r="FN37" i="1"/>
  <c r="FN36" i="1"/>
  <c r="FN35" i="1"/>
  <c r="FN34" i="1"/>
  <c r="FN33" i="1"/>
  <c r="FN32" i="1"/>
  <c r="FN31" i="1"/>
  <c r="FN29" i="1"/>
  <c r="FN28" i="1"/>
  <c r="FN27" i="1"/>
  <c r="FN26" i="1"/>
  <c r="FN25" i="1"/>
  <c r="FN24" i="1"/>
  <c r="FN23" i="1"/>
  <c r="FN22" i="1"/>
  <c r="FN21" i="1"/>
  <c r="FN20" i="1"/>
  <c r="FN19" i="1"/>
  <c r="FN18" i="1"/>
  <c r="FN57" i="1"/>
  <c r="FN17" i="1"/>
  <c r="FN16" i="1"/>
  <c r="FN15" i="1"/>
  <c r="FN14" i="1"/>
  <c r="FN12" i="1"/>
  <c r="FN11" i="1"/>
  <c r="FN10" i="1"/>
  <c r="FN9" i="1"/>
  <c r="FN8" i="1"/>
  <c r="FN7" i="1"/>
  <c r="FN6" i="1"/>
  <c r="FJ5" i="1"/>
  <c r="FJ76" i="1"/>
  <c r="FJ75" i="1"/>
  <c r="FJ74" i="1"/>
  <c r="FJ73" i="1"/>
  <c r="FJ72" i="1"/>
  <c r="FJ71" i="1"/>
  <c r="FJ70" i="1"/>
  <c r="FJ69" i="1"/>
  <c r="FJ68" i="1"/>
  <c r="FJ67" i="1"/>
  <c r="FJ66" i="1"/>
  <c r="FJ65" i="1"/>
  <c r="FJ64" i="1"/>
  <c r="FJ63" i="1"/>
  <c r="FJ62" i="1"/>
  <c r="FJ61" i="1"/>
  <c r="FJ60" i="1"/>
  <c r="FJ59" i="1"/>
  <c r="FJ58" i="1"/>
  <c r="FJ30" i="1"/>
  <c r="FJ13" i="1"/>
  <c r="FJ56" i="1"/>
  <c r="FJ54" i="1"/>
  <c r="FJ53" i="1"/>
  <c r="FJ52" i="1"/>
  <c r="FJ51" i="1"/>
  <c r="FJ50" i="1"/>
  <c r="FJ49" i="1"/>
  <c r="FJ48" i="1"/>
  <c r="FJ47" i="1"/>
  <c r="FJ55" i="1"/>
  <c r="FJ46" i="1"/>
  <c r="FJ45" i="1"/>
  <c r="FJ44" i="1"/>
  <c r="FJ43" i="1"/>
  <c r="FJ42" i="1"/>
  <c r="FJ41" i="1"/>
  <c r="FJ40" i="1"/>
  <c r="FJ39" i="1"/>
  <c r="FJ38" i="1"/>
  <c r="FJ37" i="1"/>
  <c r="FJ36" i="1"/>
  <c r="FJ35" i="1"/>
  <c r="FJ34" i="1"/>
  <c r="FJ33" i="1"/>
  <c r="FJ32" i="1"/>
  <c r="FJ31" i="1"/>
  <c r="FJ29" i="1"/>
  <c r="FJ28" i="1"/>
  <c r="FJ27" i="1"/>
  <c r="FJ26" i="1"/>
  <c r="FJ25" i="1"/>
  <c r="FJ24" i="1"/>
  <c r="FJ23" i="1"/>
  <c r="FJ22" i="1"/>
  <c r="FJ21" i="1"/>
  <c r="FJ20" i="1"/>
  <c r="FJ19" i="1"/>
  <c r="FJ18" i="1"/>
  <c r="FJ57" i="1"/>
  <c r="FJ17" i="1"/>
  <c r="FJ16" i="1"/>
  <c r="FJ15" i="1"/>
  <c r="FJ14" i="1"/>
  <c r="FJ12" i="1"/>
  <c r="FJ11" i="1"/>
  <c r="FJ10" i="1"/>
  <c r="FJ9" i="1"/>
  <c r="FJ8" i="1"/>
  <c r="FJ7" i="1"/>
  <c r="FJ6" i="1"/>
  <c r="FF5" i="1"/>
  <c r="FF76" i="1"/>
  <c r="FF75" i="1"/>
  <c r="FF74" i="1"/>
  <c r="FF73" i="1"/>
  <c r="FF72" i="1"/>
  <c r="FF71" i="1"/>
  <c r="FF70" i="1"/>
  <c r="FF69" i="1"/>
  <c r="FF68" i="1"/>
  <c r="FF67" i="1"/>
  <c r="FF66" i="1"/>
  <c r="FF65" i="1"/>
  <c r="FF64" i="1"/>
  <c r="FF63" i="1"/>
  <c r="FF62" i="1"/>
  <c r="FF61" i="1"/>
  <c r="FF60" i="1"/>
  <c r="FF59" i="1"/>
  <c r="FF58" i="1"/>
  <c r="FF30" i="1"/>
  <c r="FF13" i="1"/>
  <c r="FF56" i="1"/>
  <c r="FF54" i="1"/>
  <c r="FF53" i="1"/>
  <c r="FF52" i="1"/>
  <c r="FF51" i="1"/>
  <c r="FF50" i="1"/>
  <c r="FF49" i="1"/>
  <c r="FF48" i="1"/>
  <c r="FF47" i="1"/>
  <c r="FF55" i="1"/>
  <c r="FF46" i="1"/>
  <c r="FF45" i="1"/>
  <c r="FF44" i="1"/>
  <c r="FF43" i="1"/>
  <c r="FF42" i="1"/>
  <c r="FF41" i="1"/>
  <c r="FF40" i="1"/>
  <c r="FF39" i="1"/>
  <c r="FF38" i="1"/>
  <c r="FF37" i="1"/>
  <c r="FF36" i="1"/>
  <c r="FF35" i="1"/>
  <c r="FF34" i="1"/>
  <c r="FF33" i="1"/>
  <c r="FF32" i="1"/>
  <c r="FF31" i="1"/>
  <c r="FF29" i="1"/>
  <c r="FF28" i="1"/>
  <c r="FF27" i="1"/>
  <c r="FF26" i="1"/>
  <c r="FF25" i="1"/>
  <c r="FF24" i="1"/>
  <c r="FF23" i="1"/>
  <c r="FF22" i="1"/>
  <c r="FF21" i="1"/>
  <c r="FF20" i="1"/>
  <c r="FF19" i="1"/>
  <c r="FF18" i="1"/>
  <c r="FF57" i="1"/>
  <c r="FF17" i="1"/>
  <c r="FF16" i="1"/>
  <c r="FF15" i="1"/>
  <c r="FF14" i="1"/>
  <c r="FF12" i="1"/>
  <c r="FF11" i="1"/>
  <c r="FF10" i="1"/>
  <c r="FF9" i="1"/>
  <c r="FF8" i="1"/>
  <c r="FF7" i="1"/>
  <c r="FF6" i="1"/>
  <c r="FB5" i="1"/>
  <c r="FB76" i="1"/>
  <c r="FB75" i="1"/>
  <c r="BE75" i="1" s="1"/>
  <c r="FB74" i="1"/>
  <c r="FB73" i="1"/>
  <c r="FB72" i="1"/>
  <c r="FB71" i="1"/>
  <c r="FB70" i="1"/>
  <c r="BE70" i="1" s="1"/>
  <c r="FB69" i="1"/>
  <c r="FB68" i="1"/>
  <c r="FB67" i="1"/>
  <c r="BE67" i="1" s="1"/>
  <c r="FB66" i="1"/>
  <c r="FB65" i="1"/>
  <c r="BE65" i="1" s="1"/>
  <c r="FB64" i="1"/>
  <c r="FB63" i="1"/>
  <c r="FB62" i="1"/>
  <c r="FB61" i="1"/>
  <c r="FB60" i="1"/>
  <c r="FB59" i="1"/>
  <c r="FB58" i="1"/>
  <c r="BE58" i="1" s="1"/>
  <c r="FB30" i="1"/>
  <c r="BE30" i="1" s="1"/>
  <c r="FB13" i="1"/>
  <c r="FB56" i="1"/>
  <c r="FB54" i="1"/>
  <c r="BE54" i="1" s="1"/>
  <c r="FB53" i="1"/>
  <c r="BE53" i="1" s="1"/>
  <c r="FB52" i="1"/>
  <c r="FB51" i="1"/>
  <c r="BE51" i="1" s="1"/>
  <c r="FB50" i="1"/>
  <c r="BE50" i="1" s="1"/>
  <c r="FB49" i="1"/>
  <c r="FB48" i="1"/>
  <c r="FB47" i="1"/>
  <c r="FB55" i="1"/>
  <c r="FB46" i="1"/>
  <c r="FB45" i="1"/>
  <c r="FB44" i="1"/>
  <c r="FB43" i="1"/>
  <c r="FB42" i="1"/>
  <c r="FB41" i="1"/>
  <c r="FB40" i="1"/>
  <c r="FB39" i="1"/>
  <c r="BE39" i="1" s="1"/>
  <c r="FB38" i="1"/>
  <c r="FB37" i="1"/>
  <c r="FB36" i="1"/>
  <c r="FB35" i="1"/>
  <c r="FB34" i="1"/>
  <c r="FB33" i="1"/>
  <c r="FB32" i="1"/>
  <c r="FB31" i="1"/>
  <c r="FB29" i="1"/>
  <c r="FB28" i="1"/>
  <c r="FB27" i="1"/>
  <c r="FB26" i="1"/>
  <c r="FB25" i="1"/>
  <c r="FB24" i="1"/>
  <c r="FB23" i="1"/>
  <c r="FB22" i="1"/>
  <c r="FB21" i="1"/>
  <c r="FB20" i="1"/>
  <c r="FB19" i="1"/>
  <c r="BE19" i="1" s="1"/>
  <c r="FB18" i="1"/>
  <c r="FB57" i="1"/>
  <c r="BE57" i="1" s="1"/>
  <c r="FB17" i="1"/>
  <c r="FB16" i="1"/>
  <c r="BE16" i="1" s="1"/>
  <c r="FB15" i="1"/>
  <c r="BE15" i="1" s="1"/>
  <c r="FB14" i="1"/>
  <c r="FB12" i="1"/>
  <c r="FB11" i="1"/>
  <c r="FB10" i="1"/>
  <c r="FB9" i="1"/>
  <c r="FB8" i="1"/>
  <c r="FB7" i="1"/>
  <c r="BE7" i="1" s="1"/>
  <c r="FB6" i="1"/>
  <c r="EX5" i="1"/>
  <c r="EX76" i="1"/>
  <c r="EX75" i="1"/>
  <c r="EX74" i="1"/>
  <c r="EX73" i="1"/>
  <c r="EX72" i="1"/>
  <c r="EX71" i="1"/>
  <c r="EX70" i="1"/>
  <c r="EX69" i="1"/>
  <c r="EX68" i="1"/>
  <c r="EX67" i="1"/>
  <c r="EX66" i="1"/>
  <c r="EX65" i="1"/>
  <c r="EX64" i="1"/>
  <c r="EX63" i="1"/>
  <c r="EX62" i="1"/>
  <c r="EX61" i="1"/>
  <c r="EX60" i="1"/>
  <c r="EX59" i="1"/>
  <c r="EX58" i="1"/>
  <c r="EX30" i="1"/>
  <c r="EX13" i="1"/>
  <c r="EX56" i="1"/>
  <c r="EX54" i="1"/>
  <c r="EX53" i="1"/>
  <c r="EX52" i="1"/>
  <c r="EX51" i="1"/>
  <c r="EX50" i="1"/>
  <c r="EX49" i="1"/>
  <c r="EX48" i="1"/>
  <c r="EX47" i="1"/>
  <c r="EX55" i="1"/>
  <c r="EX46" i="1"/>
  <c r="EX45" i="1"/>
  <c r="EX44" i="1"/>
  <c r="EX43" i="1"/>
  <c r="EX42" i="1"/>
  <c r="EX41" i="1"/>
  <c r="EX40" i="1"/>
  <c r="EX39" i="1"/>
  <c r="EX38" i="1"/>
  <c r="EX37" i="1"/>
  <c r="EX36" i="1"/>
  <c r="EX35" i="1"/>
  <c r="EX34" i="1"/>
  <c r="EX33" i="1"/>
  <c r="EX32" i="1"/>
  <c r="EX31" i="1"/>
  <c r="EX29" i="1"/>
  <c r="EX28" i="1"/>
  <c r="EX27" i="1"/>
  <c r="EX26" i="1"/>
  <c r="EX25" i="1"/>
  <c r="EX24" i="1"/>
  <c r="EX23" i="1"/>
  <c r="EX22" i="1"/>
  <c r="EX21" i="1"/>
  <c r="EX20" i="1"/>
  <c r="EX19" i="1"/>
  <c r="EX18" i="1"/>
  <c r="EX57" i="1"/>
  <c r="EX17" i="1"/>
  <c r="EX16" i="1"/>
  <c r="EX15" i="1"/>
  <c r="EX14" i="1"/>
  <c r="EX12" i="1"/>
  <c r="EX11" i="1"/>
  <c r="EX10" i="1"/>
  <c r="EX9" i="1"/>
  <c r="EX8" i="1"/>
  <c r="EX7" i="1"/>
  <c r="EX6" i="1"/>
  <c r="CC7" i="1"/>
  <c r="AP8" i="1"/>
  <c r="AP9" i="1"/>
  <c r="AP10" i="1"/>
  <c r="CC11" i="1"/>
  <c r="CC12" i="1"/>
  <c r="CC14" i="1"/>
  <c r="AP15" i="1"/>
  <c r="CC16" i="1"/>
  <c r="CC17" i="1"/>
  <c r="CC57" i="1"/>
  <c r="AP18" i="1"/>
  <c r="CC21" i="1"/>
  <c r="CC22" i="1"/>
  <c r="AP23" i="1"/>
  <c r="AP24" i="1"/>
  <c r="AP26" i="1"/>
  <c r="AP28" i="1"/>
  <c r="CC29" i="1"/>
  <c r="CC31" i="1"/>
  <c r="CC32" i="1"/>
  <c r="CC33" i="1"/>
  <c r="CC34" i="1"/>
  <c r="CC35" i="1"/>
  <c r="AP36" i="1"/>
  <c r="CC37" i="1"/>
  <c r="AP38" i="1"/>
  <c r="CC40" i="1"/>
  <c r="AP41" i="1"/>
  <c r="CC44" i="1"/>
  <c r="AP45" i="1"/>
  <c r="AP46" i="1"/>
  <c r="CC55" i="1"/>
  <c r="CC47" i="1"/>
  <c r="CC49" i="1"/>
  <c r="CC50" i="1"/>
  <c r="CC51" i="1"/>
  <c r="CC52" i="1"/>
  <c r="AP53" i="1"/>
  <c r="AP13" i="1"/>
  <c r="CC58" i="1"/>
  <c r="CC59" i="1"/>
  <c r="CC63" i="1"/>
  <c r="AP64" i="1"/>
  <c r="CC65" i="1"/>
  <c r="AP66" i="1"/>
  <c r="AP67" i="1"/>
  <c r="CC68" i="1"/>
  <c r="AP69" i="1"/>
  <c r="AP70" i="1"/>
  <c r="CC71" i="1"/>
  <c r="CC72" i="1"/>
  <c r="CC74" i="1"/>
  <c r="CC75" i="1"/>
  <c r="CC76" i="1"/>
  <c r="CZ77" i="1"/>
  <c r="CY77" i="1"/>
  <c r="EN5" i="1"/>
  <c r="EJ5" i="1"/>
  <c r="AW5" i="1"/>
  <c r="DH5" i="1"/>
  <c r="CS5" i="1"/>
  <c r="BU5" i="1"/>
  <c r="BR5" i="1"/>
  <c r="BN5" i="1"/>
  <c r="AV5" i="1"/>
  <c r="AU5" i="1"/>
  <c r="AA5" i="1"/>
  <c r="N5" i="1"/>
  <c r="Z5" i="1"/>
  <c r="AO5" i="1"/>
  <c r="H5" i="1"/>
  <c r="AK76" i="1"/>
  <c r="BE76" i="1"/>
  <c r="EN76" i="1"/>
  <c r="EJ76" i="1"/>
  <c r="DH76" i="1"/>
  <c r="CS76" i="1"/>
  <c r="CT76" i="1" s="1"/>
  <c r="AP76" i="1"/>
  <c r="BU76" i="1"/>
  <c r="BR76" i="1"/>
  <c r="BN76" i="1"/>
  <c r="AY76" i="1"/>
  <c r="N76" i="1"/>
  <c r="AC76" i="1" s="1"/>
  <c r="AA76" i="1"/>
  <c r="Z76" i="1"/>
  <c r="I76" i="1"/>
  <c r="AO76" i="1"/>
  <c r="AM75" i="1"/>
  <c r="EV75" i="1"/>
  <c r="EN75" i="1"/>
  <c r="EJ75" i="1"/>
  <c r="BG75" i="1" s="1"/>
  <c r="DU75" i="1"/>
  <c r="ED75" i="1" s="1"/>
  <c r="AW75" i="1"/>
  <c r="AP75" i="1"/>
  <c r="BU75" i="1"/>
  <c r="BR75" i="1"/>
  <c r="BN75" i="1"/>
  <c r="AY75" i="1"/>
  <c r="AU75" i="1"/>
  <c r="AO75" i="1"/>
  <c r="AK75" i="1"/>
  <c r="AD75" i="1"/>
  <c r="AA75" i="1"/>
  <c r="Z75" i="1"/>
  <c r="I75" i="1"/>
  <c r="EP75" i="1"/>
  <c r="AM74" i="1"/>
  <c r="EV74" i="1"/>
  <c r="EP74" i="1"/>
  <c r="EN74" i="1"/>
  <c r="EJ74" i="1"/>
  <c r="BG74" i="1" s="1"/>
  <c r="DU74" i="1"/>
  <c r="DH74" i="1"/>
  <c r="AT74" i="1"/>
  <c r="CF74" i="1"/>
  <c r="BR74" i="1"/>
  <c r="BN74" i="1"/>
  <c r="AV74" i="1"/>
  <c r="AU74" i="1"/>
  <c r="AP74" i="1"/>
  <c r="AO74" i="1"/>
  <c r="H74" i="1"/>
  <c r="EQ74" i="1"/>
  <c r="AY74" i="1"/>
  <c r="AY73" i="1"/>
  <c r="EV73" i="1"/>
  <c r="EP73" i="1"/>
  <c r="EN73" i="1"/>
  <c r="EJ73" i="1"/>
  <c r="DH73" i="1"/>
  <c r="AT73" i="1"/>
  <c r="CS73" i="1"/>
  <c r="CT73" i="1" s="1"/>
  <c r="CC73" i="1"/>
  <c r="BR73" i="1"/>
  <c r="BN73" i="1"/>
  <c r="AW73" i="1"/>
  <c r="AV73" i="1"/>
  <c r="AM73" i="1"/>
  <c r="AK73" i="1"/>
  <c r="H73" i="1"/>
  <c r="AO73" i="1"/>
  <c r="EQ73" i="1"/>
  <c r="AY72" i="1"/>
  <c r="EP72" i="1"/>
  <c r="EN72" i="1"/>
  <c r="EJ72" i="1"/>
  <c r="DU72" i="1"/>
  <c r="ED72" i="1" s="1"/>
  <c r="DH72" i="1"/>
  <c r="AW72" i="1"/>
  <c r="CS72" i="1"/>
  <c r="CT72" i="1" s="1"/>
  <c r="BR72" i="1"/>
  <c r="BN72" i="1"/>
  <c r="BG72" i="1"/>
  <c r="AV72" i="1"/>
  <c r="AU72" i="1"/>
  <c r="AM72" i="1"/>
  <c r="AL72" i="1"/>
  <c r="AK72" i="1"/>
  <c r="Z72" i="1"/>
  <c r="AA72" i="1"/>
  <c r="AO72" i="1"/>
  <c r="H72" i="1"/>
  <c r="EV71" i="1"/>
  <c r="EQ71" i="1"/>
  <c r="EJ71" i="1"/>
  <c r="AV71" i="1"/>
  <c r="AW71" i="1"/>
  <c r="CS71" i="1"/>
  <c r="CT71" i="1" s="1"/>
  <c r="CF71" i="1"/>
  <c r="BU71" i="1"/>
  <c r="BR71" i="1"/>
  <c r="BN71" i="1"/>
  <c r="BE71" i="1"/>
  <c r="AU71" i="1"/>
  <c r="AP71" i="1"/>
  <c r="AK71" i="1"/>
  <c r="H71" i="1"/>
  <c r="AO71" i="1"/>
  <c r="EP71" i="1"/>
  <c r="ER71" i="1" s="1"/>
  <c r="AY71" i="1"/>
  <c r="AY70" i="1"/>
  <c r="EP70" i="1"/>
  <c r="EN70" i="1"/>
  <c r="EJ70" i="1"/>
  <c r="BG70" i="1" s="1"/>
  <c r="DU70" i="1"/>
  <c r="DW70" i="1" s="1"/>
  <c r="DH70" i="1"/>
  <c r="AT70" i="1"/>
  <c r="AU70" i="1"/>
  <c r="CF70" i="1"/>
  <c r="CC70" i="1"/>
  <c r="BR70" i="1"/>
  <c r="BN70" i="1"/>
  <c r="AW70" i="1"/>
  <c r="AV70" i="1"/>
  <c r="AM70" i="1"/>
  <c r="AK70" i="1"/>
  <c r="N70" i="1"/>
  <c r="P70" i="1" s="1"/>
  <c r="H70" i="1"/>
  <c r="AO70" i="1"/>
  <c r="I70" i="1"/>
  <c r="EV69" i="1"/>
  <c r="EQ69" i="1"/>
  <c r="EP69" i="1"/>
  <c r="EJ69" i="1"/>
  <c r="AV69" i="1"/>
  <c r="CS69" i="1"/>
  <c r="CT69" i="1" s="1"/>
  <c r="CF69" i="1"/>
  <c r="BU69" i="1"/>
  <c r="BR69" i="1"/>
  <c r="BN69" i="1"/>
  <c r="BG69" i="1"/>
  <c r="BE69" i="1"/>
  <c r="AW69" i="1"/>
  <c r="AM69" i="1"/>
  <c r="AL69" i="1"/>
  <c r="AK69" i="1"/>
  <c r="AD69" i="1"/>
  <c r="Z69" i="1"/>
  <c r="AO69" i="1"/>
  <c r="I69" i="1"/>
  <c r="H69" i="1"/>
  <c r="EV68" i="1"/>
  <c r="EP68" i="1"/>
  <c r="EN68" i="1"/>
  <c r="EJ68" i="1"/>
  <c r="DH68" i="1"/>
  <c r="CS68" i="1"/>
  <c r="CT68" i="1" s="1"/>
  <c r="CF68" i="1"/>
  <c r="BR68" i="1"/>
  <c r="BN68" i="1"/>
  <c r="AW68" i="1"/>
  <c r="AV68" i="1"/>
  <c r="AU68" i="1"/>
  <c r="AP68" i="1"/>
  <c r="AM68" i="1"/>
  <c r="AK68" i="1"/>
  <c r="AA68" i="1"/>
  <c r="AO68" i="1"/>
  <c r="H68" i="1"/>
  <c r="Z68" i="1"/>
  <c r="AL67" i="1"/>
  <c r="EV67" i="1"/>
  <c r="EQ67" i="1"/>
  <c r="EP67" i="1"/>
  <c r="EJ67" i="1"/>
  <c r="AV67" i="1"/>
  <c r="CS67" i="1"/>
  <c r="CT67" i="1" s="1"/>
  <c r="CF67" i="1"/>
  <c r="BR67" i="1"/>
  <c r="BN67" i="1"/>
  <c r="AW67" i="1"/>
  <c r="AU67" i="1"/>
  <c r="AM67" i="1"/>
  <c r="AK67" i="1"/>
  <c r="N67" i="1"/>
  <c r="H67" i="1"/>
  <c r="AO67" i="1"/>
  <c r="I67" i="1"/>
  <c r="EV66" i="1"/>
  <c r="EQ66" i="1"/>
  <c r="EP66" i="1"/>
  <c r="ER66" i="1" s="1"/>
  <c r="BI66" i="1" s="1"/>
  <c r="BJ66" i="1" s="1"/>
  <c r="EN66" i="1"/>
  <c r="EJ66" i="1"/>
  <c r="BG66" i="1" s="1"/>
  <c r="DU66" i="1"/>
  <c r="DB66" i="1" s="1"/>
  <c r="CS66" i="1"/>
  <c r="CT66" i="1" s="1"/>
  <c r="CF66" i="1"/>
  <c r="BU66" i="1"/>
  <c r="BR66" i="1"/>
  <c r="BN66" i="1"/>
  <c r="BZ66" i="1" s="1"/>
  <c r="AQ66" i="1" s="1"/>
  <c r="AW66" i="1"/>
  <c r="AV66" i="1"/>
  <c r="AM66" i="1"/>
  <c r="AK66" i="1"/>
  <c r="AD66" i="1"/>
  <c r="AA66" i="1"/>
  <c r="AO66" i="1"/>
  <c r="Z66" i="1"/>
  <c r="H66" i="1"/>
  <c r="EV65" i="1"/>
  <c r="EJ65" i="1"/>
  <c r="DH65" i="1"/>
  <c r="CS65" i="1"/>
  <c r="CT65" i="1" s="1"/>
  <c r="CF65" i="1"/>
  <c r="AP65" i="1"/>
  <c r="BU65" i="1"/>
  <c r="BR65" i="1"/>
  <c r="AY65" i="1"/>
  <c r="AW65" i="1"/>
  <c r="AV65" i="1"/>
  <c r="AU65" i="1"/>
  <c r="AT65" i="1"/>
  <c r="AM65" i="1"/>
  <c r="AL65" i="1"/>
  <c r="AK65" i="1"/>
  <c r="AA65" i="1"/>
  <c r="N65" i="1"/>
  <c r="AB65" i="1" s="1"/>
  <c r="Z65" i="1"/>
  <c r="I65" i="1"/>
  <c r="H65" i="1"/>
  <c r="EN64" i="1"/>
  <c r="DH64" i="1"/>
  <c r="CS64" i="1"/>
  <c r="CT64" i="1" s="1"/>
  <c r="CF64" i="1"/>
  <c r="CC64" i="1"/>
  <c r="BU64" i="1"/>
  <c r="BR64" i="1"/>
  <c r="AY64" i="1"/>
  <c r="AW64" i="1"/>
  <c r="AV64" i="1"/>
  <c r="AU64" i="1"/>
  <c r="AT64" i="1"/>
  <c r="AA64" i="1"/>
  <c r="N64" i="1"/>
  <c r="AB64" i="1" s="1"/>
  <c r="Z64" i="1"/>
  <c r="EQ64" i="1"/>
  <c r="H64" i="1"/>
  <c r="EN63" i="1"/>
  <c r="BH63" i="1" s="1"/>
  <c r="EJ63" i="1"/>
  <c r="BG63" i="1" s="1"/>
  <c r="DH63" i="1"/>
  <c r="CS63" i="1"/>
  <c r="CT63" i="1" s="1"/>
  <c r="CF63" i="1"/>
  <c r="BU63" i="1"/>
  <c r="BR63" i="1"/>
  <c r="AY63" i="1"/>
  <c r="AW63" i="1"/>
  <c r="AV63" i="1"/>
  <c r="AU63" i="1"/>
  <c r="AT63" i="1"/>
  <c r="AO63" i="1"/>
  <c r="AA63" i="1"/>
  <c r="N63" i="1"/>
  <c r="P63" i="1" s="1"/>
  <c r="AG63" i="1" s="1"/>
  <c r="Z63" i="1"/>
  <c r="I63" i="1"/>
  <c r="EQ63" i="1"/>
  <c r="H63" i="1"/>
  <c r="EN62" i="1"/>
  <c r="EJ62" i="1"/>
  <c r="BH62" i="1" s="1"/>
  <c r="DH62" i="1"/>
  <c r="CS62" i="1"/>
  <c r="CT62" i="1" s="1"/>
  <c r="CF62" i="1"/>
  <c r="CC62" i="1"/>
  <c r="CI62" i="1" s="1"/>
  <c r="AR62" i="1" s="1"/>
  <c r="BU62" i="1"/>
  <c r="BN62" i="1"/>
  <c r="AY62" i="1"/>
  <c r="AW62" i="1"/>
  <c r="AV62" i="1"/>
  <c r="AU62" i="1"/>
  <c r="AT62" i="1"/>
  <c r="AA62" i="1"/>
  <c r="N62" i="1"/>
  <c r="P62" i="1" s="1"/>
  <c r="Z62" i="1"/>
  <c r="H62" i="1"/>
  <c r="EQ62" i="1"/>
  <c r="AD62" i="1"/>
  <c r="EN61" i="1"/>
  <c r="DH61" i="1"/>
  <c r="CS61" i="1"/>
  <c r="AP61" i="1"/>
  <c r="CF61" i="1"/>
  <c r="CC61" i="1"/>
  <c r="BU61" i="1"/>
  <c r="BR61" i="1"/>
  <c r="AW61" i="1"/>
  <c r="AV61" i="1"/>
  <c r="AU61" i="1"/>
  <c r="AD61" i="1"/>
  <c r="AA61" i="1"/>
  <c r="AO61" i="1"/>
  <c r="EQ61" i="1"/>
  <c r="Z61" i="1"/>
  <c r="EV60" i="1"/>
  <c r="EQ60" i="1"/>
  <c r="EN60" i="1"/>
  <c r="EJ60" i="1"/>
  <c r="DH60" i="1"/>
  <c r="CS60" i="1"/>
  <c r="CT60" i="1" s="1"/>
  <c r="CF60" i="1"/>
  <c r="CC60" i="1"/>
  <c r="BU60" i="1"/>
  <c r="BR60" i="1"/>
  <c r="BN60" i="1"/>
  <c r="AV60" i="1"/>
  <c r="AM60" i="1"/>
  <c r="BE60" i="1"/>
  <c r="AA60" i="1"/>
  <c r="N60" i="1"/>
  <c r="AC60" i="1" s="1"/>
  <c r="AO60" i="1"/>
  <c r="EP60" i="1"/>
  <c r="AD60" i="1"/>
  <c r="EV59" i="1"/>
  <c r="EQ59" i="1"/>
  <c r="EP59" i="1"/>
  <c r="EN59" i="1"/>
  <c r="EJ59" i="1"/>
  <c r="CS59" i="1"/>
  <c r="CT59" i="1" s="1"/>
  <c r="CF59" i="1"/>
  <c r="BU59" i="1"/>
  <c r="BR59" i="1"/>
  <c r="BN59" i="1"/>
  <c r="AV59" i="1"/>
  <c r="AM59" i="1"/>
  <c r="AL59" i="1"/>
  <c r="AA59" i="1"/>
  <c r="N59" i="1"/>
  <c r="AC59" i="1" s="1"/>
  <c r="AO59" i="1"/>
  <c r="I59" i="1"/>
  <c r="AD59" i="1"/>
  <c r="H59" i="1"/>
  <c r="EV58" i="1"/>
  <c r="EQ58" i="1"/>
  <c r="EP58" i="1"/>
  <c r="EN58" i="1"/>
  <c r="EJ58" i="1"/>
  <c r="DH58" i="1"/>
  <c r="CS58" i="1"/>
  <c r="CT58" i="1" s="1"/>
  <c r="CF58" i="1"/>
  <c r="AP58" i="1"/>
  <c r="BU58" i="1"/>
  <c r="BR58" i="1"/>
  <c r="BN58" i="1"/>
  <c r="AM58" i="1"/>
  <c r="AL58" i="1"/>
  <c r="AA58" i="1"/>
  <c r="AO58" i="1"/>
  <c r="I58" i="1"/>
  <c r="AD58" i="1"/>
  <c r="H58" i="1"/>
  <c r="AY30" i="1"/>
  <c r="EV30" i="1"/>
  <c r="EQ30" i="1"/>
  <c r="ER30" i="1" s="1"/>
  <c r="BI30" i="1" s="1"/>
  <c r="BJ30" i="1" s="1"/>
  <c r="EP30" i="1"/>
  <c r="EN30" i="1"/>
  <c r="EJ30" i="1"/>
  <c r="AV30" i="1"/>
  <c r="CS30" i="1"/>
  <c r="CT30" i="1" s="1"/>
  <c r="CF30" i="1"/>
  <c r="AP30" i="1"/>
  <c r="BU30" i="1"/>
  <c r="BR30" i="1"/>
  <c r="BN30" i="1"/>
  <c r="BG30" i="1"/>
  <c r="AM30" i="1"/>
  <c r="AK30" i="1"/>
  <c r="AD30" i="1"/>
  <c r="AA30" i="1"/>
  <c r="AO30" i="1"/>
  <c r="Z30" i="1"/>
  <c r="H30" i="1"/>
  <c r="AL13" i="1"/>
  <c r="AY13" i="1"/>
  <c r="EV13" i="1"/>
  <c r="EP13" i="1"/>
  <c r="EJ13" i="1"/>
  <c r="BG13" i="1" s="1"/>
  <c r="DH13" i="1"/>
  <c r="CS13" i="1"/>
  <c r="CT13" i="1" s="1"/>
  <c r="CF13" i="1"/>
  <c r="CC13" i="1"/>
  <c r="BR13" i="1"/>
  <c r="BN13" i="1"/>
  <c r="AV13" i="1"/>
  <c r="AU13" i="1"/>
  <c r="AM13" i="1"/>
  <c r="AK13" i="1"/>
  <c r="AD13" i="1"/>
  <c r="AA13" i="1"/>
  <c r="AO13" i="1"/>
  <c r="H13" i="1"/>
  <c r="I13" i="1"/>
  <c r="EV56" i="1"/>
  <c r="EQ56" i="1"/>
  <c r="ER56" i="1" s="1"/>
  <c r="BI56" i="1" s="1"/>
  <c r="BJ56" i="1" s="1"/>
  <c r="EP56" i="1"/>
  <c r="EN56" i="1"/>
  <c r="EJ56" i="1"/>
  <c r="CS56" i="1"/>
  <c r="CT56" i="1" s="1"/>
  <c r="BN56" i="1"/>
  <c r="AU56" i="1"/>
  <c r="AM56" i="1"/>
  <c r="N56" i="1"/>
  <c r="P56" i="1" s="1"/>
  <c r="H56" i="1"/>
  <c r="AO56" i="1"/>
  <c r="I56" i="1"/>
  <c r="Z56" i="1"/>
  <c r="EV54" i="1"/>
  <c r="EQ54" i="1"/>
  <c r="EN54" i="1"/>
  <c r="EJ54" i="1"/>
  <c r="AT54" i="1"/>
  <c r="CS54" i="1"/>
  <c r="CT54" i="1" s="1"/>
  <c r="CC54" i="1"/>
  <c r="BU54" i="1"/>
  <c r="BR54" i="1"/>
  <c r="BN54" i="1"/>
  <c r="BZ54" i="1" s="1"/>
  <c r="AU54" i="1"/>
  <c r="AM54" i="1"/>
  <c r="AK54" i="1"/>
  <c r="AA54" i="1"/>
  <c r="AO54" i="1"/>
  <c r="EP54" i="1"/>
  <c r="AY54" i="1"/>
  <c r="AM53" i="1"/>
  <c r="AY53" i="1"/>
  <c r="EP53" i="1"/>
  <c r="EN53" i="1"/>
  <c r="EJ53" i="1"/>
  <c r="DU53" i="1"/>
  <c r="EE53" i="1" s="1"/>
  <c r="AW53" i="1"/>
  <c r="DH53" i="1"/>
  <c r="AT53" i="1"/>
  <c r="AU53" i="1"/>
  <c r="CS53" i="1"/>
  <c r="CT53" i="1" s="1"/>
  <c r="CC53" i="1"/>
  <c r="BU53" i="1"/>
  <c r="BZ53" i="1" s="1"/>
  <c r="BR53" i="1"/>
  <c r="BN53" i="1"/>
  <c r="AV53" i="1"/>
  <c r="AK53" i="1"/>
  <c r="AA53" i="1"/>
  <c r="AO53" i="1"/>
  <c r="H53" i="1"/>
  <c r="EP52" i="1"/>
  <c r="EN52" i="1"/>
  <c r="EJ52" i="1"/>
  <c r="DU52" i="1"/>
  <c r="EE52" i="1" s="1"/>
  <c r="AW52" i="1"/>
  <c r="DH52" i="1"/>
  <c r="AT52" i="1"/>
  <c r="CS52" i="1"/>
  <c r="CT52" i="1" s="1"/>
  <c r="BU52" i="1"/>
  <c r="BR52" i="1"/>
  <c r="BN52" i="1"/>
  <c r="BE52" i="1"/>
  <c r="AV52" i="1"/>
  <c r="AU52" i="1"/>
  <c r="AK52" i="1"/>
  <c r="AA52" i="1"/>
  <c r="AO52" i="1"/>
  <c r="H52" i="1"/>
  <c r="EV51" i="1"/>
  <c r="EP51" i="1"/>
  <c r="EN51" i="1"/>
  <c r="EJ51" i="1"/>
  <c r="DU51" i="1"/>
  <c r="EE51" i="1" s="1"/>
  <c r="AW51" i="1"/>
  <c r="DH51" i="1"/>
  <c r="AT51" i="1"/>
  <c r="CS51" i="1"/>
  <c r="CT51" i="1" s="1"/>
  <c r="BU51" i="1"/>
  <c r="BR51" i="1"/>
  <c r="BN51" i="1"/>
  <c r="AV51" i="1"/>
  <c r="AU51" i="1"/>
  <c r="AK51" i="1"/>
  <c r="AA51" i="1"/>
  <c r="AO51" i="1"/>
  <c r="I51" i="1"/>
  <c r="H51" i="1"/>
  <c r="AM50" i="1"/>
  <c r="AY50" i="1"/>
  <c r="EP50" i="1"/>
  <c r="EN50" i="1"/>
  <c r="EJ50" i="1"/>
  <c r="AW50" i="1"/>
  <c r="AV50" i="1"/>
  <c r="CS50" i="1"/>
  <c r="CT50" i="1" s="1"/>
  <c r="CF50" i="1"/>
  <c r="BU50" i="1"/>
  <c r="BR50" i="1"/>
  <c r="BN50" i="1"/>
  <c r="BZ50" i="1" s="1"/>
  <c r="AU50" i="1"/>
  <c r="AP50" i="1"/>
  <c r="AL50" i="1"/>
  <c r="AK50" i="1"/>
  <c r="AA50" i="1"/>
  <c r="AO50" i="1"/>
  <c r="H50" i="1"/>
  <c r="AM49" i="1"/>
  <c r="AL49" i="1"/>
  <c r="EV49" i="1"/>
  <c r="EN49" i="1"/>
  <c r="EJ49" i="1"/>
  <c r="DU49" i="1"/>
  <c r="DH49" i="1"/>
  <c r="CS49" i="1"/>
  <c r="CT49" i="1" s="1"/>
  <c r="CF49" i="1"/>
  <c r="BU49" i="1"/>
  <c r="BR49" i="1"/>
  <c r="BN49" i="1"/>
  <c r="AY49" i="1"/>
  <c r="AW49" i="1"/>
  <c r="AV49" i="1"/>
  <c r="AU49" i="1"/>
  <c r="AT49" i="1"/>
  <c r="AA49" i="1"/>
  <c r="AD49" i="1"/>
  <c r="N49" i="1"/>
  <c r="P49" i="1" s="1"/>
  <c r="BF49" i="1" s="1"/>
  <c r="Z49" i="1"/>
  <c r="H49" i="1"/>
  <c r="AO49" i="1"/>
  <c r="EV48" i="1"/>
  <c r="EN48" i="1"/>
  <c r="EJ48" i="1"/>
  <c r="DU48" i="1"/>
  <c r="DH48" i="1"/>
  <c r="CS48" i="1"/>
  <c r="CT48" i="1" s="1"/>
  <c r="AP48" i="1"/>
  <c r="CF48" i="1"/>
  <c r="CC48" i="1"/>
  <c r="BU48" i="1"/>
  <c r="BR48" i="1"/>
  <c r="BN48" i="1"/>
  <c r="AY48" i="1"/>
  <c r="AW48" i="1"/>
  <c r="AV48" i="1"/>
  <c r="AU48" i="1"/>
  <c r="AT48" i="1"/>
  <c r="AA48" i="1"/>
  <c r="N48" i="1"/>
  <c r="Z48" i="1"/>
  <c r="H48" i="1"/>
  <c r="AO48" i="1"/>
  <c r="AD48" i="1"/>
  <c r="EV47" i="1"/>
  <c r="EN47" i="1"/>
  <c r="EJ47" i="1"/>
  <c r="DU47" i="1"/>
  <c r="DH47" i="1"/>
  <c r="CS47" i="1"/>
  <c r="CT47" i="1" s="1"/>
  <c r="CF47" i="1"/>
  <c r="AP47" i="1"/>
  <c r="BU47" i="1"/>
  <c r="BR47" i="1"/>
  <c r="BN47" i="1"/>
  <c r="AY47" i="1"/>
  <c r="AW47" i="1"/>
  <c r="AV47" i="1"/>
  <c r="AU47" i="1"/>
  <c r="AT47" i="1"/>
  <c r="AA47" i="1"/>
  <c r="N47" i="1"/>
  <c r="P47" i="1" s="1"/>
  <c r="BF47" i="1" s="1"/>
  <c r="H47" i="1"/>
  <c r="AO47" i="1"/>
  <c r="AD47" i="1"/>
  <c r="EV55" i="1"/>
  <c r="EN55" i="1"/>
  <c r="EJ55" i="1"/>
  <c r="DU55" i="1"/>
  <c r="DH55" i="1"/>
  <c r="CS55" i="1"/>
  <c r="CT55" i="1" s="1"/>
  <c r="CF55" i="1"/>
  <c r="AP55" i="1"/>
  <c r="BU55" i="1"/>
  <c r="BR55" i="1"/>
  <c r="BN55" i="1"/>
  <c r="AY55" i="1"/>
  <c r="AW55" i="1"/>
  <c r="AV55" i="1"/>
  <c r="AU55" i="1"/>
  <c r="AT55" i="1"/>
  <c r="AA55" i="1"/>
  <c r="N55" i="1"/>
  <c r="H55" i="1"/>
  <c r="AO55" i="1"/>
  <c r="AD55" i="1"/>
  <c r="EV46" i="1"/>
  <c r="EN46" i="1"/>
  <c r="EJ46" i="1"/>
  <c r="DU46" i="1"/>
  <c r="DH46" i="1"/>
  <c r="CS46" i="1"/>
  <c r="CT46" i="1" s="1"/>
  <c r="CF46" i="1"/>
  <c r="CC46" i="1"/>
  <c r="CI46" i="1" s="1"/>
  <c r="AR46" i="1" s="1"/>
  <c r="BU46" i="1"/>
  <c r="BZ46" i="1" s="1"/>
  <c r="AQ46" i="1" s="1"/>
  <c r="BR46" i="1"/>
  <c r="BN46" i="1"/>
  <c r="AY46" i="1"/>
  <c r="AW46" i="1"/>
  <c r="AV46" i="1"/>
  <c r="AU46" i="1"/>
  <c r="AT46" i="1"/>
  <c r="AA46" i="1"/>
  <c r="N46" i="1"/>
  <c r="P46" i="1" s="1"/>
  <c r="BF46" i="1" s="1"/>
  <c r="H46" i="1"/>
  <c r="AO46" i="1"/>
  <c r="AD46" i="1"/>
  <c r="EV45" i="1"/>
  <c r="EN45" i="1"/>
  <c r="EJ45" i="1"/>
  <c r="DU45" i="1"/>
  <c r="DH45" i="1"/>
  <c r="CS45" i="1"/>
  <c r="CT45" i="1" s="1"/>
  <c r="CF45" i="1"/>
  <c r="CC45" i="1"/>
  <c r="BU45" i="1"/>
  <c r="BR45" i="1"/>
  <c r="BN45" i="1"/>
  <c r="BZ45" i="1" s="1"/>
  <c r="AQ45" i="1" s="1"/>
  <c r="AY45" i="1"/>
  <c r="AW45" i="1"/>
  <c r="AV45" i="1"/>
  <c r="AU45" i="1"/>
  <c r="AT45" i="1"/>
  <c r="AA45" i="1"/>
  <c r="N45" i="1"/>
  <c r="P45" i="1" s="1"/>
  <c r="H45" i="1"/>
  <c r="AO45" i="1"/>
  <c r="AD45" i="1"/>
  <c r="EV44" i="1"/>
  <c r="EN44" i="1"/>
  <c r="EJ44" i="1"/>
  <c r="DU44" i="1"/>
  <c r="DH44" i="1"/>
  <c r="CS44" i="1"/>
  <c r="CT44" i="1" s="1"/>
  <c r="CF44" i="1"/>
  <c r="AP44" i="1"/>
  <c r="BU44" i="1"/>
  <c r="BR44" i="1"/>
  <c r="BN44" i="1"/>
  <c r="AY44" i="1"/>
  <c r="AW44" i="1"/>
  <c r="AV44" i="1"/>
  <c r="AU44" i="1"/>
  <c r="AT44" i="1"/>
  <c r="AM44" i="1"/>
  <c r="AA44" i="1"/>
  <c r="AD44" i="1"/>
  <c r="N44" i="1"/>
  <c r="P44" i="1" s="1"/>
  <c r="BF44" i="1" s="1"/>
  <c r="Z44" i="1"/>
  <c r="H44" i="1"/>
  <c r="AO44" i="1"/>
  <c r="EV43" i="1"/>
  <c r="EN43" i="1"/>
  <c r="EJ43" i="1"/>
  <c r="DU43" i="1"/>
  <c r="EC43" i="1" s="1"/>
  <c r="DH43" i="1"/>
  <c r="CS43" i="1"/>
  <c r="CT43" i="1" s="1"/>
  <c r="CF43" i="1"/>
  <c r="CC43" i="1"/>
  <c r="BU43" i="1"/>
  <c r="BR43" i="1"/>
  <c r="BN43" i="1"/>
  <c r="AY43" i="1"/>
  <c r="AW43" i="1"/>
  <c r="AV43" i="1"/>
  <c r="AU43" i="1"/>
  <c r="AT43" i="1"/>
  <c r="AM43" i="1"/>
  <c r="AK43" i="1"/>
  <c r="AA43" i="1"/>
  <c r="AD43" i="1"/>
  <c r="N43" i="1"/>
  <c r="P43" i="1" s="1"/>
  <c r="BF43" i="1" s="1"/>
  <c r="Z43" i="1"/>
  <c r="H43" i="1"/>
  <c r="AO43" i="1"/>
  <c r="EV42" i="1"/>
  <c r="EN42" i="1"/>
  <c r="EJ42" i="1"/>
  <c r="DU42" i="1"/>
  <c r="DW42" i="1" s="1"/>
  <c r="DH42" i="1"/>
  <c r="CS42" i="1"/>
  <c r="CT42" i="1" s="1"/>
  <c r="CF42" i="1"/>
  <c r="CC42" i="1"/>
  <c r="BU42" i="1"/>
  <c r="BR42" i="1"/>
  <c r="BN42" i="1"/>
  <c r="AY42" i="1"/>
  <c r="AW42" i="1"/>
  <c r="AV42" i="1"/>
  <c r="AU42" i="1"/>
  <c r="AT42" i="1"/>
  <c r="AM42" i="1"/>
  <c r="AK42" i="1"/>
  <c r="AA42" i="1"/>
  <c r="AD42" i="1"/>
  <c r="N42" i="1"/>
  <c r="P42" i="1" s="1"/>
  <c r="Z42" i="1"/>
  <c r="H42" i="1"/>
  <c r="AO42" i="1"/>
  <c r="EV41" i="1"/>
  <c r="EN41" i="1"/>
  <c r="EJ41" i="1"/>
  <c r="DU41" i="1"/>
  <c r="DH41" i="1"/>
  <c r="CS41" i="1"/>
  <c r="CT41" i="1" s="1"/>
  <c r="CF41" i="1"/>
  <c r="CC41" i="1"/>
  <c r="BU41" i="1"/>
  <c r="BR41" i="1"/>
  <c r="BN41" i="1"/>
  <c r="AY41" i="1"/>
  <c r="AW41" i="1"/>
  <c r="AV41" i="1"/>
  <c r="AU41" i="1"/>
  <c r="AT41" i="1"/>
  <c r="AM41" i="1"/>
  <c r="AK41" i="1"/>
  <c r="BF41" i="1"/>
  <c r="N41" i="1"/>
  <c r="P41" i="1" s="1"/>
  <c r="H41" i="1"/>
  <c r="AO41" i="1"/>
  <c r="AA41" i="1"/>
  <c r="EV40" i="1"/>
  <c r="EN40" i="1"/>
  <c r="EJ40" i="1"/>
  <c r="DU40" i="1"/>
  <c r="DH40" i="1"/>
  <c r="CS40" i="1"/>
  <c r="CT40" i="1" s="1"/>
  <c r="CF40" i="1"/>
  <c r="BU40" i="1"/>
  <c r="BR40" i="1"/>
  <c r="BN40" i="1"/>
  <c r="AY40" i="1"/>
  <c r="AW40" i="1"/>
  <c r="AV40" i="1"/>
  <c r="AU40" i="1"/>
  <c r="AT40" i="1"/>
  <c r="AM40" i="1"/>
  <c r="AK40" i="1"/>
  <c r="H40" i="1"/>
  <c r="AA40" i="1"/>
  <c r="EV39" i="1"/>
  <c r="EN39" i="1"/>
  <c r="EJ39" i="1"/>
  <c r="DH39" i="1"/>
  <c r="AU39" i="1"/>
  <c r="CF39" i="1"/>
  <c r="AP39" i="1"/>
  <c r="BU39" i="1"/>
  <c r="BR39" i="1"/>
  <c r="BN39" i="1"/>
  <c r="AY39" i="1"/>
  <c r="AW39" i="1"/>
  <c r="AV39" i="1"/>
  <c r="AT39" i="1"/>
  <c r="AM39" i="1"/>
  <c r="AK39" i="1"/>
  <c r="AA39" i="1"/>
  <c r="N39" i="1"/>
  <c r="AC39" i="1" s="1"/>
  <c r="EQ39" i="1"/>
  <c r="AD39" i="1"/>
  <c r="H39" i="1"/>
  <c r="AK38" i="1"/>
  <c r="EP38" i="1"/>
  <c r="EN38" i="1"/>
  <c r="EJ38" i="1"/>
  <c r="DU38" i="1"/>
  <c r="EE38" i="1" s="1"/>
  <c r="AU38" i="1"/>
  <c r="DH38" i="1"/>
  <c r="CS38" i="1"/>
  <c r="CT38" i="1" s="1"/>
  <c r="CF38" i="1"/>
  <c r="CC38" i="1"/>
  <c r="BU38" i="1"/>
  <c r="BR38" i="1"/>
  <c r="BN38" i="1"/>
  <c r="BZ38" i="1" s="1"/>
  <c r="AQ38" i="1" s="1"/>
  <c r="AY38" i="1"/>
  <c r="AW38" i="1"/>
  <c r="AV38" i="1"/>
  <c r="AT38" i="1"/>
  <c r="AA38" i="1"/>
  <c r="N38" i="1"/>
  <c r="AO38" i="1"/>
  <c r="AD38" i="1"/>
  <c r="H38" i="1"/>
  <c r="AK37" i="1"/>
  <c r="EP37" i="1"/>
  <c r="EN37" i="1"/>
  <c r="EJ37" i="1"/>
  <c r="DU37" i="1"/>
  <c r="AU37" i="1"/>
  <c r="DH37" i="1"/>
  <c r="CS37" i="1"/>
  <c r="CT37" i="1" s="1"/>
  <c r="CF37" i="1"/>
  <c r="AP37" i="1"/>
  <c r="BU37" i="1"/>
  <c r="BR37" i="1"/>
  <c r="BN37" i="1"/>
  <c r="AY37" i="1"/>
  <c r="AW37" i="1"/>
  <c r="AV37" i="1"/>
  <c r="AT37" i="1"/>
  <c r="AA37" i="1"/>
  <c r="N37" i="1"/>
  <c r="AC37" i="1" s="1"/>
  <c r="AO37" i="1"/>
  <c r="AD37" i="1"/>
  <c r="H37" i="1"/>
  <c r="AK36" i="1"/>
  <c r="EP36" i="1"/>
  <c r="EN36" i="1"/>
  <c r="EJ36" i="1"/>
  <c r="DU36" i="1"/>
  <c r="DW36" i="1" s="1"/>
  <c r="AU36" i="1"/>
  <c r="DH36" i="1"/>
  <c r="CS36" i="1"/>
  <c r="CT36" i="1" s="1"/>
  <c r="CF36" i="1"/>
  <c r="CC36" i="1"/>
  <c r="BU36" i="1"/>
  <c r="BR36" i="1"/>
  <c r="BN36" i="1"/>
  <c r="AY36" i="1"/>
  <c r="AW36" i="1"/>
  <c r="AV36" i="1"/>
  <c r="AT36" i="1"/>
  <c r="AA36" i="1"/>
  <c r="N36" i="1"/>
  <c r="AC36" i="1" s="1"/>
  <c r="AO36" i="1"/>
  <c r="AD36" i="1"/>
  <c r="H36" i="1"/>
  <c r="AK35" i="1"/>
  <c r="EP35" i="1"/>
  <c r="EN35" i="1"/>
  <c r="EJ35" i="1"/>
  <c r="DU35" i="1"/>
  <c r="AU35" i="1"/>
  <c r="DH35" i="1"/>
  <c r="CS35" i="1"/>
  <c r="CT35" i="1" s="1"/>
  <c r="CF35" i="1"/>
  <c r="AP35" i="1"/>
  <c r="BU35" i="1"/>
  <c r="BR35" i="1"/>
  <c r="BN35" i="1"/>
  <c r="AY35" i="1"/>
  <c r="AW35" i="1"/>
  <c r="AV35" i="1"/>
  <c r="AT35" i="1"/>
  <c r="AA35" i="1"/>
  <c r="N35" i="1"/>
  <c r="AO35" i="1"/>
  <c r="AD35" i="1"/>
  <c r="H35" i="1"/>
  <c r="AK34" i="1"/>
  <c r="EP34" i="1"/>
  <c r="EN34" i="1"/>
  <c r="EJ34" i="1"/>
  <c r="EE34" i="1"/>
  <c r="DU34" i="1"/>
  <c r="DW34" i="1" s="1"/>
  <c r="AU34" i="1"/>
  <c r="DH34" i="1"/>
  <c r="CS34" i="1"/>
  <c r="CT34" i="1" s="1"/>
  <c r="CF34" i="1"/>
  <c r="AP34" i="1"/>
  <c r="BU34" i="1"/>
  <c r="BR34" i="1"/>
  <c r="BN34" i="1"/>
  <c r="AY34" i="1"/>
  <c r="AW34" i="1"/>
  <c r="AV34" i="1"/>
  <c r="AT34" i="1"/>
  <c r="AA34" i="1"/>
  <c r="N34" i="1"/>
  <c r="H34" i="1"/>
  <c r="AO34" i="1"/>
  <c r="AD34" i="1"/>
  <c r="AK33" i="1"/>
  <c r="EP33" i="1"/>
  <c r="EN33" i="1"/>
  <c r="EJ33" i="1"/>
  <c r="DU33" i="1"/>
  <c r="AU33" i="1"/>
  <c r="DH33" i="1"/>
  <c r="CS33" i="1"/>
  <c r="CT33" i="1" s="1"/>
  <c r="CF33" i="1"/>
  <c r="AP33" i="1"/>
  <c r="BU33" i="1"/>
  <c r="BR33" i="1"/>
  <c r="BN33" i="1"/>
  <c r="AY33" i="1"/>
  <c r="AW33" i="1"/>
  <c r="AV33" i="1"/>
  <c r="AT33" i="1"/>
  <c r="AA33" i="1"/>
  <c r="N33" i="1"/>
  <c r="H33" i="1"/>
  <c r="AO33" i="1"/>
  <c r="AD33" i="1"/>
  <c r="AK32" i="1"/>
  <c r="EP32" i="1"/>
  <c r="EN32" i="1"/>
  <c r="EJ32" i="1"/>
  <c r="DU32" i="1"/>
  <c r="EA32" i="1" s="1"/>
  <c r="AU32" i="1"/>
  <c r="DH32" i="1"/>
  <c r="CS32" i="1"/>
  <c r="CT32" i="1" s="1"/>
  <c r="CF32" i="1"/>
  <c r="AP32" i="1"/>
  <c r="BU32" i="1"/>
  <c r="BR32" i="1"/>
  <c r="BN32" i="1"/>
  <c r="AY32" i="1"/>
  <c r="AW32" i="1"/>
  <c r="AV32" i="1"/>
  <c r="AT32" i="1"/>
  <c r="AA32" i="1"/>
  <c r="N32" i="1"/>
  <c r="H32" i="1"/>
  <c r="AO32" i="1"/>
  <c r="AD32" i="1"/>
  <c r="AK31" i="1"/>
  <c r="EP31" i="1"/>
  <c r="EN31" i="1"/>
  <c r="EJ31" i="1"/>
  <c r="DU31" i="1"/>
  <c r="AU31" i="1"/>
  <c r="DH31" i="1"/>
  <c r="CS31" i="1"/>
  <c r="CT31" i="1" s="1"/>
  <c r="CF31" i="1"/>
  <c r="AP31" i="1"/>
  <c r="BU31" i="1"/>
  <c r="BR31" i="1"/>
  <c r="BN31" i="1"/>
  <c r="AY31" i="1"/>
  <c r="AW31" i="1"/>
  <c r="AV31" i="1"/>
  <c r="AT31" i="1"/>
  <c r="AA31" i="1"/>
  <c r="N31" i="1"/>
  <c r="H31" i="1"/>
  <c r="AO31" i="1"/>
  <c r="AD31" i="1"/>
  <c r="AK29" i="1"/>
  <c r="EP29" i="1"/>
  <c r="EN29" i="1"/>
  <c r="EJ29" i="1"/>
  <c r="DU29" i="1"/>
  <c r="EE29" i="1" s="1"/>
  <c r="AU29" i="1"/>
  <c r="DH29" i="1"/>
  <c r="CS29" i="1"/>
  <c r="CT29" i="1" s="1"/>
  <c r="CF29" i="1"/>
  <c r="AP29" i="1"/>
  <c r="BU29" i="1"/>
  <c r="BR29" i="1"/>
  <c r="BN29" i="1"/>
  <c r="AY29" i="1"/>
  <c r="AW29" i="1"/>
  <c r="AV29" i="1"/>
  <c r="AT29" i="1"/>
  <c r="AM29" i="1"/>
  <c r="N29" i="1"/>
  <c r="AC29" i="1" s="1"/>
  <c r="H29" i="1"/>
  <c r="AO29" i="1"/>
  <c r="AA29" i="1"/>
  <c r="AK28" i="1"/>
  <c r="EP28" i="1"/>
  <c r="EN28" i="1"/>
  <c r="EJ28" i="1"/>
  <c r="AU28" i="1"/>
  <c r="DH28" i="1"/>
  <c r="CS28" i="1"/>
  <c r="CT28" i="1" s="1"/>
  <c r="CF28" i="1"/>
  <c r="BU28" i="1"/>
  <c r="BR28" i="1"/>
  <c r="BN28" i="1"/>
  <c r="AW28" i="1"/>
  <c r="AV28" i="1"/>
  <c r="AM28" i="1"/>
  <c r="N28" i="1"/>
  <c r="AB28" i="1" s="1"/>
  <c r="H28" i="1"/>
  <c r="AO28" i="1"/>
  <c r="AA28" i="1"/>
  <c r="AY28" i="1"/>
  <c r="AK27" i="1"/>
  <c r="EP27" i="1"/>
  <c r="EN27" i="1"/>
  <c r="EJ27" i="1"/>
  <c r="AU27" i="1"/>
  <c r="DH27" i="1"/>
  <c r="CS27" i="1"/>
  <c r="CT27" i="1" s="1"/>
  <c r="CF27" i="1"/>
  <c r="AP27" i="1"/>
  <c r="BU27" i="1"/>
  <c r="BR27" i="1"/>
  <c r="BN27" i="1"/>
  <c r="AW27" i="1"/>
  <c r="AV27" i="1"/>
  <c r="AM27" i="1"/>
  <c r="AA27" i="1"/>
  <c r="H27" i="1"/>
  <c r="AO27" i="1"/>
  <c r="I27" i="1"/>
  <c r="AD27" i="1"/>
  <c r="AY27" i="1"/>
  <c r="AL26" i="1"/>
  <c r="EP26" i="1"/>
  <c r="EN26" i="1"/>
  <c r="EJ26" i="1"/>
  <c r="DU26" i="1"/>
  <c r="AU26" i="1"/>
  <c r="DH26" i="1"/>
  <c r="CS26" i="1"/>
  <c r="CT26" i="1" s="1"/>
  <c r="CF26" i="1"/>
  <c r="CC26" i="1"/>
  <c r="BU26" i="1"/>
  <c r="BR26" i="1"/>
  <c r="BN26" i="1"/>
  <c r="BZ26" i="1" s="1"/>
  <c r="AQ26" i="1" s="1"/>
  <c r="AY26" i="1"/>
  <c r="AW26" i="1"/>
  <c r="AV26" i="1"/>
  <c r="AT26" i="1"/>
  <c r="AM26" i="1"/>
  <c r="N26" i="1"/>
  <c r="H26" i="1"/>
  <c r="AO26" i="1"/>
  <c r="AA26" i="1"/>
  <c r="AK25" i="1"/>
  <c r="EP25" i="1"/>
  <c r="EN25" i="1"/>
  <c r="EJ25" i="1"/>
  <c r="AU25" i="1"/>
  <c r="DH25" i="1"/>
  <c r="CS25" i="1"/>
  <c r="CT25" i="1" s="1"/>
  <c r="CF25" i="1"/>
  <c r="AP25" i="1"/>
  <c r="BU25" i="1"/>
  <c r="BR25" i="1"/>
  <c r="BN25" i="1"/>
  <c r="AY25" i="1"/>
  <c r="AW25" i="1"/>
  <c r="AV25" i="1"/>
  <c r="AT25" i="1"/>
  <c r="AM25" i="1"/>
  <c r="N25" i="1"/>
  <c r="H25" i="1"/>
  <c r="AO25" i="1"/>
  <c r="AA25" i="1"/>
  <c r="AK24" i="1"/>
  <c r="EP24" i="1"/>
  <c r="EN24" i="1"/>
  <c r="EJ24" i="1"/>
  <c r="AU24" i="1"/>
  <c r="DH24" i="1"/>
  <c r="CS24" i="1"/>
  <c r="CT24" i="1" s="1"/>
  <c r="CF24" i="1"/>
  <c r="BU24" i="1"/>
  <c r="BR24" i="1"/>
  <c r="BN24" i="1"/>
  <c r="AW24" i="1"/>
  <c r="AV24" i="1"/>
  <c r="AM24" i="1"/>
  <c r="N24" i="1"/>
  <c r="H24" i="1"/>
  <c r="AO24" i="1"/>
  <c r="AA24" i="1"/>
  <c r="AY24" i="1"/>
  <c r="AK23" i="1"/>
  <c r="EP23" i="1"/>
  <c r="EN23" i="1"/>
  <c r="EJ23" i="1"/>
  <c r="AU23" i="1"/>
  <c r="DH23" i="1"/>
  <c r="CS23" i="1"/>
  <c r="CT23" i="1" s="1"/>
  <c r="CF23" i="1"/>
  <c r="BU23" i="1"/>
  <c r="BR23" i="1"/>
  <c r="BN23" i="1"/>
  <c r="BZ23" i="1" s="1"/>
  <c r="AQ23" i="1" s="1"/>
  <c r="AW23" i="1"/>
  <c r="AV23" i="1"/>
  <c r="AM23" i="1"/>
  <c r="AA23" i="1"/>
  <c r="H23" i="1"/>
  <c r="AO23" i="1"/>
  <c r="I23" i="1"/>
  <c r="AD23" i="1"/>
  <c r="AY23" i="1"/>
  <c r="EP22" i="1"/>
  <c r="EN22" i="1"/>
  <c r="EJ22" i="1"/>
  <c r="DH22" i="1"/>
  <c r="CS22" i="1"/>
  <c r="CT22" i="1" s="1"/>
  <c r="CF22" i="1"/>
  <c r="CI22" i="1" s="1"/>
  <c r="AR22" i="1" s="1"/>
  <c r="AP22" i="1"/>
  <c r="BU22" i="1"/>
  <c r="BR22" i="1"/>
  <c r="BN22" i="1"/>
  <c r="AW22" i="1"/>
  <c r="AV22" i="1"/>
  <c r="AU22" i="1"/>
  <c r="AM22" i="1"/>
  <c r="AK22" i="1"/>
  <c r="N22" i="1"/>
  <c r="AB22" i="1" s="1"/>
  <c r="H22" i="1"/>
  <c r="AO22" i="1"/>
  <c r="I22" i="1"/>
  <c r="AY22" i="1"/>
  <c r="EV21" i="1"/>
  <c r="EQ21" i="1"/>
  <c r="EJ21" i="1"/>
  <c r="AU21" i="1"/>
  <c r="DH21" i="1"/>
  <c r="CF21" i="1"/>
  <c r="AP21" i="1"/>
  <c r="BU21" i="1"/>
  <c r="BR21" i="1"/>
  <c r="BN21" i="1"/>
  <c r="AW21" i="1"/>
  <c r="AV21" i="1"/>
  <c r="AM21" i="1"/>
  <c r="AD21" i="1"/>
  <c r="H21" i="1"/>
  <c r="AO21" i="1"/>
  <c r="EP21" i="1"/>
  <c r="ER21" i="1" s="1"/>
  <c r="Z21" i="1"/>
  <c r="AY21" i="1"/>
  <c r="EV20" i="1"/>
  <c r="EQ20" i="1"/>
  <c r="EJ20" i="1"/>
  <c r="BG20" i="1" s="1"/>
  <c r="AU20" i="1"/>
  <c r="DH20" i="1"/>
  <c r="CS20" i="1"/>
  <c r="CT20" i="1" s="1"/>
  <c r="CF20" i="1"/>
  <c r="CC20" i="1"/>
  <c r="BU20" i="1"/>
  <c r="BR20" i="1"/>
  <c r="BN20" i="1"/>
  <c r="AV20" i="1"/>
  <c r="AM20" i="1"/>
  <c r="AB20" i="1"/>
  <c r="N20" i="1"/>
  <c r="P20" i="1" s="1"/>
  <c r="H20" i="1"/>
  <c r="AO20" i="1"/>
  <c r="EP20" i="1"/>
  <c r="Z20" i="1"/>
  <c r="AY20" i="1"/>
  <c r="EV19" i="1"/>
  <c r="EQ19" i="1"/>
  <c r="EN19" i="1"/>
  <c r="EJ19" i="1"/>
  <c r="BH19" i="1" s="1"/>
  <c r="CS19" i="1"/>
  <c r="CT19" i="1" s="1"/>
  <c r="CF19" i="1"/>
  <c r="AP19" i="1"/>
  <c r="BU19" i="1"/>
  <c r="BR19" i="1"/>
  <c r="BN19" i="1"/>
  <c r="AW19" i="1"/>
  <c r="AM19" i="1"/>
  <c r="AK19" i="1"/>
  <c r="AA19" i="1"/>
  <c r="N19" i="1"/>
  <c r="AO19" i="1"/>
  <c r="EP19" i="1"/>
  <c r="AD19" i="1"/>
  <c r="H19" i="1"/>
  <c r="EV18" i="1"/>
  <c r="EQ18" i="1"/>
  <c r="EN18" i="1"/>
  <c r="EJ18" i="1"/>
  <c r="AU18" i="1"/>
  <c r="DH18" i="1"/>
  <c r="CS18" i="1"/>
  <c r="CT18" i="1" s="1"/>
  <c r="CF18" i="1"/>
  <c r="CC18" i="1"/>
  <c r="CI18" i="1" s="1"/>
  <c r="AR18" i="1" s="1"/>
  <c r="BU18" i="1"/>
  <c r="BR18" i="1"/>
  <c r="BN18" i="1"/>
  <c r="AW18" i="1"/>
  <c r="AV18" i="1"/>
  <c r="AM18" i="1"/>
  <c r="AK18" i="1"/>
  <c r="BE18" i="1"/>
  <c r="AB18" i="1"/>
  <c r="AA18" i="1"/>
  <c r="N18" i="1"/>
  <c r="AO18" i="1"/>
  <c r="EP18" i="1"/>
  <c r="AD18" i="1"/>
  <c r="AY18" i="1"/>
  <c r="EV57" i="1"/>
  <c r="EQ57" i="1"/>
  <c r="EN57" i="1"/>
  <c r="EJ57" i="1"/>
  <c r="AU57" i="1"/>
  <c r="DH57" i="1"/>
  <c r="CS57" i="1"/>
  <c r="CT57" i="1" s="1"/>
  <c r="CF57" i="1"/>
  <c r="AP57" i="1"/>
  <c r="BU57" i="1"/>
  <c r="BR57" i="1"/>
  <c r="BN57" i="1"/>
  <c r="AW57" i="1"/>
  <c r="AV57" i="1"/>
  <c r="AM57" i="1"/>
  <c r="AK57" i="1"/>
  <c r="AA57" i="1"/>
  <c r="N57" i="1"/>
  <c r="AB57" i="1" s="1"/>
  <c r="AO57" i="1"/>
  <c r="EP57" i="1"/>
  <c r="AD57" i="1"/>
  <c r="AY57" i="1"/>
  <c r="EV17" i="1"/>
  <c r="EQ17" i="1"/>
  <c r="EN17" i="1"/>
  <c r="EJ17" i="1"/>
  <c r="AU17" i="1"/>
  <c r="DH17" i="1"/>
  <c r="CS17" i="1"/>
  <c r="CT17" i="1" s="1"/>
  <c r="CF17" i="1"/>
  <c r="AP17" i="1"/>
  <c r="BU17" i="1"/>
  <c r="BR17" i="1"/>
  <c r="BN17" i="1"/>
  <c r="AW17" i="1"/>
  <c r="AV17" i="1"/>
  <c r="AM17" i="1"/>
  <c r="BE17" i="1"/>
  <c r="AA17" i="1"/>
  <c r="N17" i="1"/>
  <c r="AO17" i="1"/>
  <c r="EP17" i="1"/>
  <c r="AD17" i="1"/>
  <c r="AY17" i="1"/>
  <c r="EV16" i="1"/>
  <c r="EQ16" i="1"/>
  <c r="EN16" i="1"/>
  <c r="EJ16" i="1"/>
  <c r="AU16" i="1"/>
  <c r="DH16" i="1"/>
  <c r="CS16" i="1"/>
  <c r="CT16" i="1" s="1"/>
  <c r="CF16" i="1"/>
  <c r="AP16" i="1"/>
  <c r="BU16" i="1"/>
  <c r="BR16" i="1"/>
  <c r="BN16" i="1"/>
  <c r="AW16" i="1"/>
  <c r="AV16" i="1"/>
  <c r="AM16" i="1"/>
  <c r="AK16" i="1"/>
  <c r="AA16" i="1"/>
  <c r="N16" i="1"/>
  <c r="AO16" i="1"/>
  <c r="EP16" i="1"/>
  <c r="AD16" i="1"/>
  <c r="AY16" i="1"/>
  <c r="AY15" i="1"/>
  <c r="EV15" i="1"/>
  <c r="EQ15" i="1"/>
  <c r="EP15" i="1"/>
  <c r="EN15" i="1"/>
  <c r="EJ15" i="1"/>
  <c r="AU15" i="1"/>
  <c r="DH15" i="1"/>
  <c r="CS15" i="1"/>
  <c r="CT15" i="1" s="1"/>
  <c r="CF15" i="1"/>
  <c r="CC15" i="1"/>
  <c r="CI15" i="1" s="1"/>
  <c r="AR15" i="1" s="1"/>
  <c r="BU15" i="1"/>
  <c r="BZ15" i="1" s="1"/>
  <c r="AQ15" i="1" s="1"/>
  <c r="BR15" i="1"/>
  <c r="BN15" i="1"/>
  <c r="AW15" i="1"/>
  <c r="AV15" i="1"/>
  <c r="AM15" i="1"/>
  <c r="AA15" i="1"/>
  <c r="N15" i="1"/>
  <c r="AB15" i="1" s="1"/>
  <c r="AO15" i="1"/>
  <c r="I15" i="1"/>
  <c r="AD15" i="1"/>
  <c r="H15" i="1"/>
  <c r="AL14" i="1"/>
  <c r="AY14" i="1"/>
  <c r="EV14" i="1"/>
  <c r="EQ14" i="1"/>
  <c r="EP14" i="1"/>
  <c r="EN14" i="1"/>
  <c r="EJ14" i="1"/>
  <c r="AU14" i="1"/>
  <c r="DH14" i="1"/>
  <c r="CS14" i="1"/>
  <c r="CT14" i="1" s="1"/>
  <c r="CF14" i="1"/>
  <c r="AP14" i="1"/>
  <c r="BU14" i="1"/>
  <c r="BR14" i="1"/>
  <c r="BN14" i="1"/>
  <c r="AW14" i="1"/>
  <c r="AV14" i="1"/>
  <c r="AM14" i="1"/>
  <c r="AA14" i="1"/>
  <c r="N14" i="1"/>
  <c r="AO14" i="1"/>
  <c r="I14" i="1"/>
  <c r="AD14" i="1"/>
  <c r="H14" i="1"/>
  <c r="AY12" i="1"/>
  <c r="EV12" i="1"/>
  <c r="EQ12" i="1"/>
  <c r="EP12" i="1"/>
  <c r="EN12" i="1"/>
  <c r="EJ12" i="1"/>
  <c r="AU12" i="1"/>
  <c r="DH12" i="1"/>
  <c r="CS12" i="1"/>
  <c r="CT12" i="1" s="1"/>
  <c r="CF12" i="1"/>
  <c r="AP12" i="1"/>
  <c r="BU12" i="1"/>
  <c r="BR12" i="1"/>
  <c r="BN12" i="1"/>
  <c r="AW12" i="1"/>
  <c r="AV12" i="1"/>
  <c r="AM12" i="1"/>
  <c r="AA12" i="1"/>
  <c r="N12" i="1"/>
  <c r="H12" i="1"/>
  <c r="AO12" i="1"/>
  <c r="I12" i="1"/>
  <c r="AD12" i="1"/>
  <c r="AL11" i="1"/>
  <c r="AY11" i="1"/>
  <c r="EV11" i="1"/>
  <c r="EQ11" i="1"/>
  <c r="EP11" i="1"/>
  <c r="EN11" i="1"/>
  <c r="EJ11" i="1"/>
  <c r="AU11" i="1"/>
  <c r="DH11" i="1"/>
  <c r="CS11" i="1"/>
  <c r="CT11" i="1" s="1"/>
  <c r="CF11" i="1"/>
  <c r="AP11" i="1"/>
  <c r="BU11" i="1"/>
  <c r="BR11" i="1"/>
  <c r="BN11" i="1"/>
  <c r="AW11" i="1"/>
  <c r="AV11" i="1"/>
  <c r="AM11" i="1"/>
  <c r="AA11" i="1"/>
  <c r="N11" i="1"/>
  <c r="AB11" i="1" s="1"/>
  <c r="H11" i="1"/>
  <c r="AO11" i="1"/>
  <c r="I11" i="1"/>
  <c r="AD11" i="1"/>
  <c r="AY10" i="1"/>
  <c r="EV10" i="1"/>
  <c r="EQ10" i="1"/>
  <c r="EP10" i="1"/>
  <c r="EN10" i="1"/>
  <c r="EJ10" i="1"/>
  <c r="AU10" i="1"/>
  <c r="DH10" i="1"/>
  <c r="CS10" i="1"/>
  <c r="CT10" i="1" s="1"/>
  <c r="CF10" i="1"/>
  <c r="CC10" i="1"/>
  <c r="BU10" i="1"/>
  <c r="BR10" i="1"/>
  <c r="BN10" i="1"/>
  <c r="AW10" i="1"/>
  <c r="AV10" i="1"/>
  <c r="AM10" i="1"/>
  <c r="AA10" i="1"/>
  <c r="N10" i="1"/>
  <c r="AB10" i="1" s="1"/>
  <c r="H10" i="1"/>
  <c r="AO10" i="1"/>
  <c r="I10" i="1"/>
  <c r="AD10" i="1"/>
  <c r="AY9" i="1"/>
  <c r="EV9" i="1"/>
  <c r="EQ9" i="1"/>
  <c r="EP9" i="1"/>
  <c r="EN9" i="1"/>
  <c r="EJ9" i="1"/>
  <c r="AU9" i="1"/>
  <c r="DH9" i="1"/>
  <c r="CS9" i="1"/>
  <c r="CT9" i="1" s="1"/>
  <c r="CF9" i="1"/>
  <c r="CC9" i="1"/>
  <c r="BU9" i="1"/>
  <c r="BR9" i="1"/>
  <c r="BN9" i="1"/>
  <c r="AW9" i="1"/>
  <c r="AV9" i="1"/>
  <c r="AM9" i="1"/>
  <c r="AA9" i="1"/>
  <c r="N9" i="1"/>
  <c r="AO9" i="1"/>
  <c r="I9" i="1"/>
  <c r="AD9" i="1"/>
  <c r="H9" i="1"/>
  <c r="AY8" i="1"/>
  <c r="EV8" i="1"/>
  <c r="EQ8" i="1"/>
  <c r="EP8" i="1"/>
  <c r="EN8" i="1"/>
  <c r="EJ8" i="1"/>
  <c r="AU8" i="1"/>
  <c r="DH8" i="1"/>
  <c r="CS8" i="1"/>
  <c r="CT8" i="1" s="1"/>
  <c r="CF8" i="1"/>
  <c r="CC8" i="1"/>
  <c r="CI8" i="1" s="1"/>
  <c r="AR8" i="1" s="1"/>
  <c r="BU8" i="1"/>
  <c r="BR8" i="1"/>
  <c r="BN8" i="1"/>
  <c r="AW8" i="1"/>
  <c r="AV8" i="1"/>
  <c r="AM8" i="1"/>
  <c r="BE8" i="1"/>
  <c r="AA8" i="1"/>
  <c r="N8" i="1"/>
  <c r="AB8" i="1" s="1"/>
  <c r="AO8" i="1"/>
  <c r="I8" i="1"/>
  <c r="Z8" i="1"/>
  <c r="H8" i="1"/>
  <c r="AY7" i="1"/>
  <c r="EV7" i="1"/>
  <c r="EQ7" i="1"/>
  <c r="EP7" i="1"/>
  <c r="EN7" i="1"/>
  <c r="EJ7" i="1"/>
  <c r="AU7" i="1"/>
  <c r="DH7" i="1"/>
  <c r="CS7" i="1"/>
  <c r="CT7" i="1" s="1"/>
  <c r="CF7" i="1"/>
  <c r="AP7" i="1"/>
  <c r="BU7" i="1"/>
  <c r="BR7" i="1"/>
  <c r="BN7" i="1"/>
  <c r="AV7" i="1"/>
  <c r="AM7" i="1"/>
  <c r="AA7" i="1"/>
  <c r="N7" i="1"/>
  <c r="AB7" i="1" s="1"/>
  <c r="AO7" i="1"/>
  <c r="I7" i="1"/>
  <c r="Z7" i="1"/>
  <c r="H7" i="1"/>
  <c r="FP77" i="1"/>
  <c r="AM77" i="1" s="1"/>
  <c r="FO77" i="1"/>
  <c r="FH77" i="1"/>
  <c r="FG77" i="1"/>
  <c r="FD77" i="1"/>
  <c r="FC77" i="1"/>
  <c r="EZ77" i="1"/>
  <c r="EY77" i="1"/>
  <c r="EV6" i="1"/>
  <c r="EQ6" i="1"/>
  <c r="EP6" i="1"/>
  <c r="EM77" i="1"/>
  <c r="EL77" i="1"/>
  <c r="EI77" i="1"/>
  <c r="EH77" i="1"/>
  <c r="DT77" i="1"/>
  <c r="DS77" i="1"/>
  <c r="DR77" i="1"/>
  <c r="DQ77" i="1"/>
  <c r="DP77" i="1"/>
  <c r="DO77" i="1"/>
  <c r="DN77" i="1"/>
  <c r="DM77" i="1"/>
  <c r="DL77" i="1"/>
  <c r="DJ77" i="1"/>
  <c r="DI77" i="1"/>
  <c r="DF77" i="1"/>
  <c r="DE77" i="1"/>
  <c r="DD77" i="1"/>
  <c r="CX77" i="1"/>
  <c r="CW77" i="1"/>
  <c r="CR77" i="1"/>
  <c r="CQ77" i="1"/>
  <c r="CP77" i="1"/>
  <c r="CO77" i="1"/>
  <c r="CN77" i="1"/>
  <c r="CM77" i="1"/>
  <c r="CK77" i="1"/>
  <c r="CH77" i="1"/>
  <c r="CG77" i="1"/>
  <c r="CE77" i="1"/>
  <c r="CD77" i="1"/>
  <c r="CB77" i="1"/>
  <c r="CA77" i="1"/>
  <c r="BY77" i="1"/>
  <c r="BX77" i="1"/>
  <c r="BW77" i="1"/>
  <c r="BV77" i="1"/>
  <c r="BT77" i="1"/>
  <c r="BS77" i="1"/>
  <c r="BQ77" i="1"/>
  <c r="BP77" i="1"/>
  <c r="BO77" i="1"/>
  <c r="BN6" i="1"/>
  <c r="BM77" i="1"/>
  <c r="BL77" i="1"/>
  <c r="AV6" i="1"/>
  <c r="AM6" i="1"/>
  <c r="AK6" i="1"/>
  <c r="W77" i="1"/>
  <c r="U77" i="1"/>
  <c r="T77" i="1"/>
  <c r="S77" i="1"/>
  <c r="Q77" i="1"/>
  <c r="O77" i="1"/>
  <c r="M77" i="1"/>
  <c r="L77" i="1"/>
  <c r="K77" i="1"/>
  <c r="G77" i="1"/>
  <c r="F77" i="1"/>
  <c r="E77" i="1"/>
  <c r="D77" i="1"/>
  <c r="C77" i="1"/>
  <c r="ER12" i="1" l="1"/>
  <c r="BI12" i="1" s="1"/>
  <c r="BJ12" i="1" s="1"/>
  <c r="BZ14" i="1"/>
  <c r="AQ14" i="1" s="1"/>
  <c r="ER59" i="1"/>
  <c r="BI59" i="1" s="1"/>
  <c r="BJ59" i="1" s="1"/>
  <c r="BZ69" i="1"/>
  <c r="AQ69" i="1" s="1"/>
  <c r="DY70" i="1"/>
  <c r="CI49" i="1"/>
  <c r="AR49" i="1" s="1"/>
  <c r="CI34" i="1"/>
  <c r="AR34" i="1" s="1"/>
  <c r="CI29" i="1"/>
  <c r="AR29" i="1" s="1"/>
  <c r="CI57" i="1"/>
  <c r="AR57" i="1" s="1"/>
  <c r="CI14" i="1"/>
  <c r="AR14" i="1" s="1"/>
  <c r="ER9" i="1"/>
  <c r="BI9" i="1" s="1"/>
  <c r="BJ9" i="1" s="1"/>
  <c r="CI10" i="1"/>
  <c r="AR10" i="1" s="1"/>
  <c r="BZ12" i="1"/>
  <c r="AQ12" i="1" s="1"/>
  <c r="BZ18" i="1"/>
  <c r="AQ18" i="1" s="1"/>
  <c r="DW29" i="1"/>
  <c r="AC41" i="1"/>
  <c r="BZ30" i="1"/>
  <c r="AQ30" i="1" s="1"/>
  <c r="BZ58" i="1"/>
  <c r="AQ58" i="1" s="1"/>
  <c r="CI60" i="1"/>
  <c r="AR60" i="1" s="1"/>
  <c r="ER67" i="1"/>
  <c r="BI67" i="1" s="1"/>
  <c r="BJ67" i="1" s="1"/>
  <c r="DZ70" i="1"/>
  <c r="CI9" i="1"/>
  <c r="AR9" i="1" s="1"/>
  <c r="BZ10" i="1"/>
  <c r="AQ10" i="1" s="1"/>
  <c r="BZ17" i="1"/>
  <c r="AQ17" i="1" s="1"/>
  <c r="BZ24" i="1"/>
  <c r="AQ24" i="1" s="1"/>
  <c r="CI26" i="1"/>
  <c r="AR26" i="1" s="1"/>
  <c r="BZ32" i="1"/>
  <c r="AQ32" i="1" s="1"/>
  <c r="CI38" i="1"/>
  <c r="AR38" i="1" s="1"/>
  <c r="BZ40" i="1"/>
  <c r="AQ40" i="1" s="1"/>
  <c r="CI41" i="1"/>
  <c r="AR41" i="1" s="1"/>
  <c r="CI45" i="1"/>
  <c r="AR45" i="1" s="1"/>
  <c r="BZ47" i="1"/>
  <c r="AQ47" i="1" s="1"/>
  <c r="BH30" i="1"/>
  <c r="BZ5" i="1"/>
  <c r="BZ57" i="1"/>
  <c r="AQ57" i="1" s="1"/>
  <c r="BZ55" i="1"/>
  <c r="AQ55" i="1" s="1"/>
  <c r="CI71" i="1"/>
  <c r="BZ8" i="1"/>
  <c r="AQ8" i="1" s="1"/>
  <c r="BZ20" i="1"/>
  <c r="BZ21" i="1"/>
  <c r="AQ21" i="1" s="1"/>
  <c r="BZ22" i="1"/>
  <c r="AQ22" i="1" s="1"/>
  <c r="BZ25" i="1"/>
  <c r="AQ25" i="1" s="1"/>
  <c r="AB29" i="1"/>
  <c r="EE32" i="1"/>
  <c r="BZ34" i="1"/>
  <c r="AQ34" i="1" s="1"/>
  <c r="BZ35" i="1"/>
  <c r="AQ35" i="1" s="1"/>
  <c r="AB36" i="1"/>
  <c r="AB39" i="1"/>
  <c r="BZ39" i="1"/>
  <c r="BZ41" i="1"/>
  <c r="AQ41" i="1" s="1"/>
  <c r="BZ42" i="1"/>
  <c r="CI42" i="1"/>
  <c r="AR42" i="1" s="1"/>
  <c r="BZ43" i="1"/>
  <c r="AC45" i="1"/>
  <c r="AC47" i="1"/>
  <c r="BZ60" i="1"/>
  <c r="AQ60" i="1" s="1"/>
  <c r="CI70" i="1"/>
  <c r="AR70" i="1" s="1"/>
  <c r="BZ71" i="1"/>
  <c r="AQ71" i="1" s="1"/>
  <c r="BZ76" i="1"/>
  <c r="AQ76" i="1" s="1"/>
  <c r="BH5" i="1"/>
  <c r="CI59" i="1"/>
  <c r="AR59" i="1" s="1"/>
  <c r="CI47" i="1"/>
  <c r="AR47" i="1" s="1"/>
  <c r="CI44" i="1"/>
  <c r="AR44" i="1" s="1"/>
  <c r="CI37" i="1"/>
  <c r="AR37" i="1" s="1"/>
  <c r="CI33" i="1"/>
  <c r="AR33" i="1" s="1"/>
  <c r="CI12" i="1"/>
  <c r="AR12" i="1" s="1"/>
  <c r="ER10" i="1"/>
  <c r="BI10" i="1" s="1"/>
  <c r="BJ10" i="1" s="1"/>
  <c r="BZ29" i="1"/>
  <c r="AQ29" i="1" s="1"/>
  <c r="AB37" i="1"/>
  <c r="BZ9" i="1"/>
  <c r="AQ9" i="1" s="1"/>
  <c r="ER11" i="1"/>
  <c r="BI11" i="1" s="1"/>
  <c r="BJ11" i="1" s="1"/>
  <c r="ER14" i="1"/>
  <c r="BI14" i="1" s="1"/>
  <c r="BJ14" i="1" s="1"/>
  <c r="BZ16" i="1"/>
  <c r="AQ16" i="1" s="1"/>
  <c r="BZ19" i="1"/>
  <c r="AQ19" i="1" s="1"/>
  <c r="BZ27" i="1"/>
  <c r="AQ27" i="1" s="1"/>
  <c r="BZ28" i="1"/>
  <c r="AQ28" i="1" s="1"/>
  <c r="BZ31" i="1"/>
  <c r="AQ31" i="1" s="1"/>
  <c r="CI36" i="1"/>
  <c r="AR36" i="1" s="1"/>
  <c r="BZ37" i="1"/>
  <c r="AQ37" i="1" s="1"/>
  <c r="CI43" i="1"/>
  <c r="AR43" i="1" s="1"/>
  <c r="BZ44" i="1"/>
  <c r="AQ44" i="1" s="1"/>
  <c r="CI48" i="1"/>
  <c r="AR48" i="1" s="1"/>
  <c r="BZ52" i="1"/>
  <c r="AQ52" i="1" s="1"/>
  <c r="BZ59" i="1"/>
  <c r="AQ59" i="1" s="1"/>
  <c r="CI61" i="1"/>
  <c r="AR61" i="1" s="1"/>
  <c r="CI65" i="1"/>
  <c r="AR65" i="1" s="1"/>
  <c r="CI58" i="1"/>
  <c r="AR58" i="1" s="1"/>
  <c r="CI55" i="1"/>
  <c r="AR55" i="1" s="1"/>
  <c r="CI32" i="1"/>
  <c r="AR32" i="1" s="1"/>
  <c r="CI11" i="1"/>
  <c r="AR11" i="1" s="1"/>
  <c r="CI7" i="1"/>
  <c r="AR7" i="1" s="1"/>
  <c r="BZ51" i="1"/>
  <c r="CI68" i="1"/>
  <c r="AR68" i="1" s="1"/>
  <c r="CI50" i="1"/>
  <c r="AR50" i="1" s="1"/>
  <c r="AC35" i="1"/>
  <c r="AB35" i="1"/>
  <c r="CI17" i="1"/>
  <c r="AR17" i="1" s="1"/>
  <c r="AC34" i="1"/>
  <c r="AB34" i="1"/>
  <c r="CI21" i="1"/>
  <c r="AC32" i="1"/>
  <c r="AB32" i="1"/>
  <c r="AC33" i="1"/>
  <c r="AB33" i="1"/>
  <c r="BZ49" i="1"/>
  <c r="AQ49" i="1" s="1"/>
  <c r="AC31" i="1"/>
  <c r="AB31" i="1"/>
  <c r="BZ36" i="1"/>
  <c r="AQ36" i="1" s="1"/>
  <c r="CI40" i="1"/>
  <c r="AR40" i="1" s="1"/>
  <c r="CI35" i="1"/>
  <c r="AR35" i="1" s="1"/>
  <c r="CI31" i="1"/>
  <c r="AR31" i="1" s="1"/>
  <c r="ER15" i="1"/>
  <c r="BI15" i="1" s="1"/>
  <c r="BJ15" i="1" s="1"/>
  <c r="P55" i="1"/>
  <c r="AC55" i="1"/>
  <c r="DW74" i="1"/>
  <c r="EA74" i="1"/>
  <c r="EC74" i="1"/>
  <c r="CI74" i="1"/>
  <c r="AR74" i="1" s="1"/>
  <c r="CI16" i="1"/>
  <c r="AR16" i="1" s="1"/>
  <c r="AA77" i="1"/>
  <c r="ER8" i="1"/>
  <c r="BI8" i="1" s="1"/>
  <c r="BJ8" i="1" s="1"/>
  <c r="DW26" i="1"/>
  <c r="EE26" i="1"/>
  <c r="EA26" i="1"/>
  <c r="R63" i="1"/>
  <c r="AH63" i="1" s="1"/>
  <c r="P67" i="1"/>
  <c r="AB67" i="1"/>
  <c r="DZ74" i="1"/>
  <c r="BZ75" i="1"/>
  <c r="AQ75" i="1" s="1"/>
  <c r="BZ7" i="1"/>
  <c r="AQ7" i="1" s="1"/>
  <c r="BZ11" i="1"/>
  <c r="AQ11" i="1" s="1"/>
  <c r="CI20" i="1"/>
  <c r="AR20" i="1" s="1"/>
  <c r="BZ33" i="1"/>
  <c r="AQ33" i="1" s="1"/>
  <c r="AC38" i="1"/>
  <c r="AB38" i="1"/>
  <c r="AC46" i="1"/>
  <c r="P48" i="1"/>
  <c r="AC48" i="1"/>
  <c r="BZ48" i="1"/>
  <c r="AQ48" i="1" s="1"/>
  <c r="CI13" i="1"/>
  <c r="ER58" i="1"/>
  <c r="BI58" i="1" s="1"/>
  <c r="BJ58" i="1" s="1"/>
  <c r="P60" i="1"/>
  <c r="BF60" i="1" s="1"/>
  <c r="AB60" i="1"/>
  <c r="CI64" i="1"/>
  <c r="AR64" i="1" s="1"/>
  <c r="EE74" i="1"/>
  <c r="BH76" i="1"/>
  <c r="CI63" i="1"/>
  <c r="AR63" i="1" s="1"/>
  <c r="ER7" i="1"/>
  <c r="BI7" i="1" s="1"/>
  <c r="BJ7" i="1" s="1"/>
  <c r="DW32" i="1"/>
  <c r="DW38" i="1"/>
  <c r="EA70" i="1"/>
  <c r="BH75" i="1"/>
  <c r="AO77" i="1"/>
  <c r="ER6" i="1"/>
  <c r="BI6" i="1" s="1"/>
  <c r="BJ6" i="1" s="1"/>
  <c r="EA34" i="1"/>
  <c r="EC66" i="1"/>
  <c r="ER69" i="1"/>
  <c r="BI69" i="1" s="1"/>
  <c r="BJ69" i="1" s="1"/>
  <c r="EE70" i="1"/>
  <c r="BH40" i="1"/>
  <c r="EE43" i="1"/>
  <c r="DW72" i="1"/>
  <c r="EA36" i="1"/>
  <c r="EA42" i="1"/>
  <c r="DY43" i="1"/>
  <c r="EE66" i="1"/>
  <c r="DY72" i="1"/>
  <c r="EA72" i="1"/>
  <c r="EA29" i="1"/>
  <c r="EE36" i="1"/>
  <c r="EA38" i="1"/>
  <c r="EE42" i="1"/>
  <c r="EA43" i="1"/>
  <c r="DW52" i="1"/>
  <c r="DW53" i="1"/>
  <c r="DY66" i="1"/>
  <c r="ED70" i="1"/>
  <c r="DZ72" i="1"/>
  <c r="EE72" i="1"/>
  <c r="ED74" i="1"/>
  <c r="DW43" i="1"/>
  <c r="DW51" i="1"/>
  <c r="EA66" i="1"/>
  <c r="DY74" i="1"/>
  <c r="AP43" i="1"/>
  <c r="AP49" i="1"/>
  <c r="AP42" i="1"/>
  <c r="AP51" i="1"/>
  <c r="AP52" i="1"/>
  <c r="AP54" i="1"/>
  <c r="BH17" i="1"/>
  <c r="BG17" i="1"/>
  <c r="AL17" i="1"/>
  <c r="BH57" i="1"/>
  <c r="BG57" i="1"/>
  <c r="AL57" i="1"/>
  <c r="AC19" i="1"/>
  <c r="P19" i="1"/>
  <c r="AC12" i="1"/>
  <c r="P12" i="1"/>
  <c r="BF12" i="1" s="1"/>
  <c r="AC7" i="1"/>
  <c r="P7" i="1"/>
  <c r="BH7" i="1"/>
  <c r="BG7" i="1"/>
  <c r="AL8" i="1"/>
  <c r="AB9" i="1"/>
  <c r="BH9" i="1"/>
  <c r="BG9" i="1"/>
  <c r="AL9" i="1"/>
  <c r="BH10" i="1"/>
  <c r="BG10" i="1"/>
  <c r="AL10" i="1"/>
  <c r="BH15" i="1"/>
  <c r="BG15" i="1"/>
  <c r="AL15" i="1"/>
  <c r="AB16" i="1"/>
  <c r="BH16" i="1"/>
  <c r="BG16" i="1"/>
  <c r="AL16" i="1"/>
  <c r="AB17" i="1"/>
  <c r="AC57" i="1"/>
  <c r="P57" i="1"/>
  <c r="AC18" i="1"/>
  <c r="P18" i="1"/>
  <c r="ER19" i="1"/>
  <c r="BI19" i="1" s="1"/>
  <c r="BJ19" i="1" s="1"/>
  <c r="R20" i="1"/>
  <c r="AG20" i="1"/>
  <c r="BF20" i="1"/>
  <c r="AL7" i="1"/>
  <c r="AC9" i="1"/>
  <c r="P9" i="1"/>
  <c r="BF9" i="1" s="1"/>
  <c r="BH11" i="1"/>
  <c r="BG11" i="1"/>
  <c r="BH14" i="1"/>
  <c r="BG14" i="1"/>
  <c r="AC16" i="1"/>
  <c r="P16" i="1"/>
  <c r="BF16" i="1" s="1"/>
  <c r="AC17" i="1"/>
  <c r="P17" i="1"/>
  <c r="ER57" i="1"/>
  <c r="BI57" i="1" s="1"/>
  <c r="BJ57" i="1" s="1"/>
  <c r="ER18" i="1"/>
  <c r="BI18" i="1" s="1"/>
  <c r="BJ18" i="1" s="1"/>
  <c r="BH8" i="1"/>
  <c r="BG8" i="1"/>
  <c r="AC14" i="1"/>
  <c r="P14" i="1"/>
  <c r="AC8" i="1"/>
  <c r="P8" i="1"/>
  <c r="AC10" i="1"/>
  <c r="P10" i="1"/>
  <c r="AC11" i="1"/>
  <c r="P11" i="1"/>
  <c r="BF11" i="1" s="1"/>
  <c r="BE11" i="1"/>
  <c r="AB12" i="1"/>
  <c r="BH12" i="1"/>
  <c r="BG12" i="1"/>
  <c r="AL12" i="1"/>
  <c r="AB14" i="1"/>
  <c r="AC15" i="1"/>
  <c r="P15" i="1"/>
  <c r="BF15" i="1" s="1"/>
  <c r="ER16" i="1"/>
  <c r="ER17" i="1"/>
  <c r="BI17" i="1" s="1"/>
  <c r="BJ17" i="1" s="1"/>
  <c r="BH18" i="1"/>
  <c r="BG18" i="1"/>
  <c r="AL18" i="1"/>
  <c r="AB19" i="1"/>
  <c r="AL19" i="1"/>
  <c r="BE9" i="1"/>
  <c r="BF10" i="1"/>
  <c r="BE10" i="1"/>
  <c r="BE12" i="1"/>
  <c r="BF14" i="1"/>
  <c r="BE14" i="1"/>
  <c r="AK21" i="1"/>
  <c r="AD22" i="1"/>
  <c r="Z22" i="1"/>
  <c r="BH23" i="1"/>
  <c r="BG23" i="1"/>
  <c r="AC24" i="1"/>
  <c r="P24" i="1"/>
  <c r="BF24" i="1" s="1"/>
  <c r="BH25" i="1"/>
  <c r="BG25" i="1"/>
  <c r="AC26" i="1"/>
  <c r="P26" i="1"/>
  <c r="BF26" i="1" s="1"/>
  <c r="BH28" i="1"/>
  <c r="BG28" i="1"/>
  <c r="ED33" i="1"/>
  <c r="DZ33" i="1"/>
  <c r="DB33" i="1"/>
  <c r="EC33" i="1"/>
  <c r="DY33" i="1"/>
  <c r="EB33" i="1"/>
  <c r="BH33" i="1"/>
  <c r="BG33" i="1"/>
  <c r="ED35" i="1"/>
  <c r="DZ35" i="1"/>
  <c r="DB35" i="1"/>
  <c r="EC35" i="1"/>
  <c r="DY35" i="1"/>
  <c r="EB35" i="1"/>
  <c r="BH35" i="1"/>
  <c r="BG35" i="1"/>
  <c r="AV77" i="1"/>
  <c r="AT77" i="1"/>
  <c r="Z6" i="1"/>
  <c r="AD6" i="1"/>
  <c r="AW6" i="1"/>
  <c r="AD7" i="1"/>
  <c r="AW7" i="1"/>
  <c r="AD8" i="1"/>
  <c r="Z9" i="1"/>
  <c r="Z10" i="1"/>
  <c r="Z11" i="1"/>
  <c r="Z12" i="1"/>
  <c r="Z14" i="1"/>
  <c r="Z15" i="1"/>
  <c r="H16" i="1"/>
  <c r="Z16" i="1"/>
  <c r="H17" i="1"/>
  <c r="Z17" i="1"/>
  <c r="H57" i="1"/>
  <c r="Z57" i="1"/>
  <c r="H18" i="1"/>
  <c r="Z18" i="1"/>
  <c r="Z19" i="1"/>
  <c r="AT19" i="1"/>
  <c r="DU19" i="1"/>
  <c r="EC19" i="1" s="1"/>
  <c r="AC20" i="1"/>
  <c r="AP20" i="1"/>
  <c r="AK20" i="1"/>
  <c r="DU21" i="1"/>
  <c r="ED21" i="1" s="1"/>
  <c r="AC22" i="1"/>
  <c r="P22" i="1"/>
  <c r="AL22" i="1"/>
  <c r="AB24" i="1"/>
  <c r="BH24" i="1"/>
  <c r="BG24" i="1"/>
  <c r="AC25" i="1"/>
  <c r="P25" i="1"/>
  <c r="BF25" i="1" s="1"/>
  <c r="AB26" i="1"/>
  <c r="ED26" i="1"/>
  <c r="DZ26" i="1"/>
  <c r="DB26" i="1"/>
  <c r="EC26" i="1"/>
  <c r="DY26" i="1"/>
  <c r="EB26" i="1"/>
  <c r="BH26" i="1"/>
  <c r="BG26" i="1"/>
  <c r="ED29" i="1"/>
  <c r="DZ29" i="1"/>
  <c r="DB29" i="1"/>
  <c r="EC29" i="1"/>
  <c r="DY29" i="1"/>
  <c r="EB29" i="1"/>
  <c r="BH29" i="1"/>
  <c r="BG29" i="1"/>
  <c r="DW31" i="1"/>
  <c r="EA31" i="1"/>
  <c r="EE31" i="1"/>
  <c r="ED34" i="1"/>
  <c r="DZ34" i="1"/>
  <c r="DB34" i="1"/>
  <c r="EC34" i="1"/>
  <c r="DY34" i="1"/>
  <c r="EB34" i="1"/>
  <c r="BH34" i="1"/>
  <c r="BG34" i="1"/>
  <c r="DW37" i="1"/>
  <c r="EA37" i="1"/>
  <c r="EE37" i="1"/>
  <c r="ED38" i="1"/>
  <c r="DZ38" i="1"/>
  <c r="DB38" i="1"/>
  <c r="EC38" i="1"/>
  <c r="DY38" i="1"/>
  <c r="EB38" i="1"/>
  <c r="BH38" i="1"/>
  <c r="BG38" i="1"/>
  <c r="BH39" i="1"/>
  <c r="BG39" i="1"/>
  <c r="CS6" i="1"/>
  <c r="H6" i="1"/>
  <c r="AP77" i="1"/>
  <c r="CF6" i="1"/>
  <c r="AW77" i="1"/>
  <c r="I6" i="1"/>
  <c r="N6" i="1"/>
  <c r="AB6" i="1" s="1"/>
  <c r="AA6" i="1"/>
  <c r="AO6" i="1"/>
  <c r="AT6" i="1"/>
  <c r="AY6" i="1"/>
  <c r="BU6" i="1"/>
  <c r="CC6" i="1"/>
  <c r="DH6" i="1"/>
  <c r="DU6" i="1"/>
  <c r="DZ6" i="1" s="1"/>
  <c r="EN6" i="1"/>
  <c r="AK77" i="1"/>
  <c r="AT7" i="1"/>
  <c r="DU7" i="1"/>
  <c r="AT8" i="1"/>
  <c r="DU8" i="1"/>
  <c r="DZ8" i="1" s="1"/>
  <c r="AT9" i="1"/>
  <c r="DU9" i="1"/>
  <c r="AT10" i="1"/>
  <c r="DU10" i="1"/>
  <c r="ED10" i="1" s="1"/>
  <c r="AT11" i="1"/>
  <c r="DU11" i="1"/>
  <c r="AT12" i="1"/>
  <c r="DU12" i="1"/>
  <c r="DZ12" i="1" s="1"/>
  <c r="AT14" i="1"/>
  <c r="DU14" i="1"/>
  <c r="AT15" i="1"/>
  <c r="DU15" i="1"/>
  <c r="DW15" i="1" s="1"/>
  <c r="I16" i="1"/>
  <c r="AT16" i="1"/>
  <c r="DU16" i="1"/>
  <c r="EA16" i="1" s="1"/>
  <c r="I17" i="1"/>
  <c r="AT17" i="1"/>
  <c r="DU17" i="1"/>
  <c r="I57" i="1"/>
  <c r="AT57" i="1"/>
  <c r="DU57" i="1"/>
  <c r="EE57" i="1" s="1"/>
  <c r="I18" i="1"/>
  <c r="AT18" i="1"/>
  <c r="DU18" i="1"/>
  <c r="EA18" i="1" s="1"/>
  <c r="I19" i="1"/>
  <c r="AU19" i="1"/>
  <c r="BG19" i="1"/>
  <c r="AA20" i="1"/>
  <c r="BE20" i="1"/>
  <c r="AD20" i="1"/>
  <c r="AW20" i="1"/>
  <c r="AT20" i="1"/>
  <c r="DU20" i="1"/>
  <c r="DW20" i="1" s="1"/>
  <c r="ER20" i="1"/>
  <c r="BI20" i="1" s="1"/>
  <c r="BJ20" i="1" s="1"/>
  <c r="BI21" i="1"/>
  <c r="BJ21" i="1" s="1"/>
  <c r="N21" i="1"/>
  <c r="BE21" i="1"/>
  <c r="EN21" i="1"/>
  <c r="BH21" i="1" s="1"/>
  <c r="AA22" i="1"/>
  <c r="AB25" i="1"/>
  <c r="ED31" i="1"/>
  <c r="DZ31" i="1"/>
  <c r="DB31" i="1"/>
  <c r="EC31" i="1"/>
  <c r="DY31" i="1"/>
  <c r="EB31" i="1"/>
  <c r="BH31" i="1"/>
  <c r="BG31" i="1"/>
  <c r="ED37" i="1"/>
  <c r="DZ37" i="1"/>
  <c r="DB37" i="1"/>
  <c r="EC37" i="1"/>
  <c r="DY37" i="1"/>
  <c r="EB37" i="1"/>
  <c r="BH37" i="1"/>
  <c r="BG37" i="1"/>
  <c r="Z77" i="1"/>
  <c r="N77" i="1"/>
  <c r="P77" i="1" s="1"/>
  <c r="AD77" i="1"/>
  <c r="AP6" i="1"/>
  <c r="AU6" i="1"/>
  <c r="BE6" i="1"/>
  <c r="BR6" i="1"/>
  <c r="AU77" i="1"/>
  <c r="EE6" i="1"/>
  <c r="EJ6" i="1"/>
  <c r="AY77" i="1"/>
  <c r="AK7" i="1"/>
  <c r="AK8" i="1"/>
  <c r="AK9" i="1"/>
  <c r="AK10" i="1"/>
  <c r="AK11" i="1"/>
  <c r="AK12" i="1"/>
  <c r="AK14" i="1"/>
  <c r="AK15" i="1"/>
  <c r="AK17" i="1"/>
  <c r="AV19" i="1"/>
  <c r="CC19" i="1"/>
  <c r="CI19" i="1" s="1"/>
  <c r="AR19" i="1" s="1"/>
  <c r="DH19" i="1"/>
  <c r="AY19" i="1"/>
  <c r="AQ20" i="1"/>
  <c r="EN20" i="1"/>
  <c r="BH20" i="1" s="1"/>
  <c r="AA21" i="1"/>
  <c r="AR21" i="1"/>
  <c r="BG21" i="1"/>
  <c r="CS21" i="1"/>
  <c r="CT21" i="1" s="1"/>
  <c r="AL21" i="1"/>
  <c r="BH22" i="1"/>
  <c r="BG22" i="1"/>
  <c r="BH27" i="1"/>
  <c r="BG27" i="1"/>
  <c r="AC28" i="1"/>
  <c r="P28" i="1"/>
  <c r="BF28" i="1" s="1"/>
  <c r="ED32" i="1"/>
  <c r="DZ32" i="1"/>
  <c r="DB32" i="1"/>
  <c r="EC32" i="1"/>
  <c r="DY32" i="1"/>
  <c r="EB32" i="1"/>
  <c r="BH32" i="1"/>
  <c r="BG32" i="1"/>
  <c r="DW33" i="1"/>
  <c r="EA33" i="1"/>
  <c r="EE33" i="1"/>
  <c r="DW35" i="1"/>
  <c r="EA35" i="1"/>
  <c r="EE35" i="1"/>
  <c r="ED36" i="1"/>
  <c r="DZ36" i="1"/>
  <c r="DB36" i="1"/>
  <c r="EC36" i="1"/>
  <c r="DY36" i="1"/>
  <c r="EB36" i="1"/>
  <c r="BH36" i="1"/>
  <c r="BG36" i="1"/>
  <c r="BF22" i="1"/>
  <c r="EQ22" i="1"/>
  <c r="EV22" i="1"/>
  <c r="FB77" i="1"/>
  <c r="BE77" i="1" s="1"/>
  <c r="EQ23" i="1"/>
  <c r="ER23" i="1" s="1"/>
  <c r="BI23" i="1" s="1"/>
  <c r="BJ23" i="1" s="1"/>
  <c r="EV23" i="1"/>
  <c r="BE23" i="1"/>
  <c r="AL23" i="1"/>
  <c r="EQ24" i="1"/>
  <c r="ER24" i="1" s="1"/>
  <c r="BI24" i="1" s="1"/>
  <c r="BJ24" i="1" s="1"/>
  <c r="EV24" i="1"/>
  <c r="BE24" i="1"/>
  <c r="AL24" i="1"/>
  <c r="EQ25" i="1"/>
  <c r="ER25" i="1" s="1"/>
  <c r="BI25" i="1" s="1"/>
  <c r="BJ25" i="1" s="1"/>
  <c r="EV25" i="1"/>
  <c r="BE25" i="1"/>
  <c r="AL25" i="1"/>
  <c r="DX26" i="1"/>
  <c r="EQ26" i="1"/>
  <c r="ER26" i="1" s="1"/>
  <c r="BI26" i="1" s="1"/>
  <c r="BJ26" i="1" s="1"/>
  <c r="EV26" i="1"/>
  <c r="BE26" i="1"/>
  <c r="EQ27" i="1"/>
  <c r="ER27" i="1" s="1"/>
  <c r="BI27" i="1" s="1"/>
  <c r="BJ27" i="1" s="1"/>
  <c r="EV27" i="1"/>
  <c r="BE27" i="1"/>
  <c r="AL27" i="1"/>
  <c r="EQ28" i="1"/>
  <c r="ER28" i="1" s="1"/>
  <c r="BI28" i="1" s="1"/>
  <c r="BJ28" i="1" s="1"/>
  <c r="EV28" i="1"/>
  <c r="BE28" i="1"/>
  <c r="AL28" i="1"/>
  <c r="P29" i="1"/>
  <c r="BF29" i="1" s="1"/>
  <c r="DX29" i="1"/>
  <c r="EQ29" i="1"/>
  <c r="ER29" i="1" s="1"/>
  <c r="BI29" i="1" s="1"/>
  <c r="BJ29" i="1" s="1"/>
  <c r="EV29" i="1"/>
  <c r="BE29" i="1"/>
  <c r="AL29" i="1"/>
  <c r="P31" i="1"/>
  <c r="BF31" i="1" s="1"/>
  <c r="DX31" i="1"/>
  <c r="EQ31" i="1"/>
  <c r="ER31" i="1" s="1"/>
  <c r="BI31" i="1" s="1"/>
  <c r="BJ31" i="1" s="1"/>
  <c r="EV31" i="1"/>
  <c r="BE31" i="1"/>
  <c r="AL31" i="1"/>
  <c r="P32" i="1"/>
  <c r="BF32" i="1" s="1"/>
  <c r="DX32" i="1"/>
  <c r="EQ32" i="1"/>
  <c r="ER32" i="1" s="1"/>
  <c r="BI32" i="1" s="1"/>
  <c r="BJ32" i="1" s="1"/>
  <c r="EV32" i="1"/>
  <c r="BE32" i="1"/>
  <c r="AL32" i="1"/>
  <c r="P33" i="1"/>
  <c r="DX33" i="1"/>
  <c r="EQ33" i="1"/>
  <c r="ER33" i="1" s="1"/>
  <c r="BI33" i="1" s="1"/>
  <c r="BJ33" i="1" s="1"/>
  <c r="EV33" i="1"/>
  <c r="BE33" i="1"/>
  <c r="AL33" i="1"/>
  <c r="P34" i="1"/>
  <c r="BF34" i="1" s="1"/>
  <c r="DX34" i="1"/>
  <c r="EQ34" i="1"/>
  <c r="ER34" i="1" s="1"/>
  <c r="BI34" i="1" s="1"/>
  <c r="BJ34" i="1" s="1"/>
  <c r="EV34" i="1"/>
  <c r="BE34" i="1"/>
  <c r="AL34" i="1"/>
  <c r="P35" i="1"/>
  <c r="BF35" i="1" s="1"/>
  <c r="DX35" i="1"/>
  <c r="EQ35" i="1"/>
  <c r="ER35" i="1" s="1"/>
  <c r="BI35" i="1" s="1"/>
  <c r="BJ35" i="1" s="1"/>
  <c r="EV35" i="1"/>
  <c r="BE35" i="1"/>
  <c r="AL35" i="1"/>
  <c r="P36" i="1"/>
  <c r="BF36" i="1" s="1"/>
  <c r="DX36" i="1"/>
  <c r="EQ36" i="1"/>
  <c r="ER36" i="1" s="1"/>
  <c r="BI36" i="1" s="1"/>
  <c r="BJ36" i="1" s="1"/>
  <c r="EV36" i="1"/>
  <c r="BE36" i="1"/>
  <c r="AL36" i="1"/>
  <c r="P37" i="1"/>
  <c r="DX37" i="1"/>
  <c r="EQ37" i="1"/>
  <c r="ER37" i="1" s="1"/>
  <c r="BI37" i="1" s="1"/>
  <c r="BJ37" i="1" s="1"/>
  <c r="EV37" i="1"/>
  <c r="BE37" i="1"/>
  <c r="AL37" i="1"/>
  <c r="P38" i="1"/>
  <c r="BF38" i="1" s="1"/>
  <c r="DX38" i="1"/>
  <c r="EQ38" i="1"/>
  <c r="ER38" i="1" s="1"/>
  <c r="BI38" i="1" s="1"/>
  <c r="BJ38" i="1" s="1"/>
  <c r="EV38" i="1"/>
  <c r="BE38" i="1"/>
  <c r="AL38" i="1"/>
  <c r="P39" i="1"/>
  <c r="AQ39" i="1"/>
  <c r="DU39" i="1"/>
  <c r="EE39" i="1" s="1"/>
  <c r="ED40" i="1"/>
  <c r="DZ40" i="1"/>
  <c r="DB40" i="1"/>
  <c r="EC40" i="1"/>
  <c r="DY40" i="1"/>
  <c r="EA40" i="1"/>
  <c r="EE40" i="1"/>
  <c r="ED41" i="1"/>
  <c r="DZ41" i="1"/>
  <c r="DB41" i="1"/>
  <c r="EC41" i="1"/>
  <c r="DY41" i="1"/>
  <c r="EB41" i="1"/>
  <c r="BH41" i="1"/>
  <c r="BG41" i="1"/>
  <c r="R42" i="1"/>
  <c r="AG42" i="1"/>
  <c r="ED44" i="1"/>
  <c r="DZ44" i="1"/>
  <c r="DB44" i="1"/>
  <c r="EC44" i="1"/>
  <c r="DY44" i="1"/>
  <c r="EB44" i="1"/>
  <c r="BH44" i="1"/>
  <c r="BG44" i="1"/>
  <c r="R45" i="1"/>
  <c r="AG45" i="1"/>
  <c r="ED46" i="1"/>
  <c r="DZ46" i="1"/>
  <c r="DB46" i="1"/>
  <c r="EC46" i="1"/>
  <c r="DY46" i="1"/>
  <c r="EB46" i="1"/>
  <c r="BH46" i="1"/>
  <c r="BG46" i="1"/>
  <c r="R55" i="1"/>
  <c r="AG55" i="1"/>
  <c r="ED47" i="1"/>
  <c r="DZ47" i="1"/>
  <c r="DB47" i="1"/>
  <c r="EC47" i="1"/>
  <c r="DY47" i="1"/>
  <c r="EB47" i="1"/>
  <c r="BH47" i="1"/>
  <c r="BG47" i="1"/>
  <c r="R48" i="1"/>
  <c r="AG48" i="1"/>
  <c r="ED49" i="1"/>
  <c r="DZ49" i="1"/>
  <c r="DB49" i="1"/>
  <c r="EC49" i="1"/>
  <c r="DY49" i="1"/>
  <c r="EB49" i="1"/>
  <c r="BH49" i="1"/>
  <c r="BG49" i="1"/>
  <c r="Z23" i="1"/>
  <c r="Z24" i="1"/>
  <c r="AD24" i="1"/>
  <c r="Z25" i="1"/>
  <c r="AD25" i="1"/>
  <c r="Z26" i="1"/>
  <c r="AD26" i="1"/>
  <c r="Z27" i="1"/>
  <c r="Z28" i="1"/>
  <c r="AD28" i="1"/>
  <c r="Z29" i="1"/>
  <c r="AD29" i="1"/>
  <c r="Z31" i="1"/>
  <c r="AM31" i="1"/>
  <c r="Z32" i="1"/>
  <c r="AM32" i="1"/>
  <c r="Z33" i="1"/>
  <c r="AM33" i="1"/>
  <c r="Z34" i="1"/>
  <c r="AM34" i="1"/>
  <c r="Z35" i="1"/>
  <c r="AM35" i="1"/>
  <c r="Z36" i="1"/>
  <c r="AM36" i="1"/>
  <c r="Z37" i="1"/>
  <c r="AM37" i="1"/>
  <c r="Z38" i="1"/>
  <c r="AM38" i="1"/>
  <c r="Z39" i="1"/>
  <c r="CC39" i="1"/>
  <c r="CI39" i="1" s="1"/>
  <c r="AR39" i="1" s="1"/>
  <c r="CS39" i="1"/>
  <c r="CT39" i="1" s="1"/>
  <c r="AO40" i="1"/>
  <c r="I40" i="1"/>
  <c r="EQ40" i="1"/>
  <c r="N40" i="1"/>
  <c r="P40" i="1" s="1"/>
  <c r="BF40" i="1" s="1"/>
  <c r="BE40" i="1"/>
  <c r="DX40" i="1"/>
  <c r="EB40" i="1"/>
  <c r="R41" i="1"/>
  <c r="AG41" i="1"/>
  <c r="ED43" i="1"/>
  <c r="DZ43" i="1"/>
  <c r="DB43" i="1"/>
  <c r="EB43" i="1"/>
  <c r="BH43" i="1"/>
  <c r="BG43" i="1"/>
  <c r="R44" i="1"/>
  <c r="AG44" i="1"/>
  <c r="DW45" i="1"/>
  <c r="EA45" i="1"/>
  <c r="EE45" i="1"/>
  <c r="DW55" i="1"/>
  <c r="EA55" i="1"/>
  <c r="EE55" i="1"/>
  <c r="DW48" i="1"/>
  <c r="EA48" i="1"/>
  <c r="EE48" i="1"/>
  <c r="I20" i="1"/>
  <c r="I21" i="1"/>
  <c r="AT21" i="1"/>
  <c r="AT22" i="1"/>
  <c r="DU22" i="1"/>
  <c r="DW22" i="1" s="1"/>
  <c r="N23" i="1"/>
  <c r="AT23" i="1"/>
  <c r="CC23" i="1"/>
  <c r="CI23" i="1" s="1"/>
  <c r="AR23" i="1" s="1"/>
  <c r="DU23" i="1"/>
  <c r="DW23" i="1" s="1"/>
  <c r="I24" i="1"/>
  <c r="AT24" i="1"/>
  <c r="CC24" i="1"/>
  <c r="CI24" i="1" s="1"/>
  <c r="AR24" i="1" s="1"/>
  <c r="DU24" i="1"/>
  <c r="EE24" i="1" s="1"/>
  <c r="I25" i="1"/>
  <c r="CC25" i="1"/>
  <c r="CI25" i="1" s="1"/>
  <c r="AR25" i="1" s="1"/>
  <c r="DU25" i="1"/>
  <c r="I26" i="1"/>
  <c r="N27" i="1"/>
  <c r="AB27" i="1" s="1"/>
  <c r="AT27" i="1"/>
  <c r="CC27" i="1"/>
  <c r="CI27" i="1" s="1"/>
  <c r="AR27" i="1" s="1"/>
  <c r="DU27" i="1"/>
  <c r="DW27" i="1" s="1"/>
  <c r="I28" i="1"/>
  <c r="AT28" i="1"/>
  <c r="CC28" i="1"/>
  <c r="CI28" i="1" s="1"/>
  <c r="AR28" i="1" s="1"/>
  <c r="DU28" i="1"/>
  <c r="DX28" i="1" s="1"/>
  <c r="I29" i="1"/>
  <c r="I31" i="1"/>
  <c r="I32" i="1"/>
  <c r="I33" i="1"/>
  <c r="I34" i="1"/>
  <c r="I35" i="1"/>
  <c r="I36" i="1"/>
  <c r="I37" i="1"/>
  <c r="I38" i="1"/>
  <c r="I39" i="1"/>
  <c r="AO39" i="1"/>
  <c r="EP39" i="1"/>
  <c r="Z40" i="1"/>
  <c r="BG40" i="1"/>
  <c r="BF42" i="1"/>
  <c r="R43" i="1"/>
  <c r="AG43" i="1"/>
  <c r="BF45" i="1"/>
  <c r="ED45" i="1"/>
  <c r="DZ45" i="1"/>
  <c r="DB45" i="1"/>
  <c r="EC45" i="1"/>
  <c r="DY45" i="1"/>
  <c r="EB45" i="1"/>
  <c r="BH45" i="1"/>
  <c r="BG45" i="1"/>
  <c r="R46" i="1"/>
  <c r="AG46" i="1"/>
  <c r="BF55" i="1"/>
  <c r="ED55" i="1"/>
  <c r="DZ55" i="1"/>
  <c r="DB55" i="1"/>
  <c r="EC55" i="1"/>
  <c r="DY55" i="1"/>
  <c r="EB55" i="1"/>
  <c r="BH55" i="1"/>
  <c r="BG55" i="1"/>
  <c r="R47" i="1"/>
  <c r="AG47" i="1"/>
  <c r="BF48" i="1"/>
  <c r="ED48" i="1"/>
  <c r="DZ48" i="1"/>
  <c r="DB48" i="1"/>
  <c r="EC48" i="1"/>
  <c r="DY48" i="1"/>
  <c r="EB48" i="1"/>
  <c r="BH48" i="1"/>
  <c r="BG48" i="1"/>
  <c r="R49" i="1"/>
  <c r="AG49" i="1"/>
  <c r="AK26" i="1"/>
  <c r="AD40" i="1"/>
  <c r="DW41" i="1"/>
  <c r="EA41" i="1"/>
  <c r="EE41" i="1"/>
  <c r="ED42" i="1"/>
  <c r="DZ42" i="1"/>
  <c r="DB42" i="1"/>
  <c r="EC42" i="1"/>
  <c r="DY42" i="1"/>
  <c r="EB42" i="1"/>
  <c r="BH42" i="1"/>
  <c r="BG42" i="1"/>
  <c r="DW44" i="1"/>
  <c r="EA44" i="1"/>
  <c r="EE44" i="1"/>
  <c r="DW46" i="1"/>
  <c r="EA46" i="1"/>
  <c r="EE46" i="1"/>
  <c r="DW47" i="1"/>
  <c r="EA47" i="1"/>
  <c r="EE47" i="1"/>
  <c r="DW49" i="1"/>
  <c r="EA49" i="1"/>
  <c r="EE49" i="1"/>
  <c r="AP40" i="1"/>
  <c r="DW40" i="1"/>
  <c r="EP40" i="1"/>
  <c r="AB41" i="1"/>
  <c r="BE41" i="1"/>
  <c r="EP41" i="1"/>
  <c r="AB42" i="1"/>
  <c r="BE42" i="1"/>
  <c r="EP42" i="1"/>
  <c r="AB43" i="1"/>
  <c r="BE43" i="1"/>
  <c r="EP43" i="1"/>
  <c r="AB44" i="1"/>
  <c r="AK44" i="1"/>
  <c r="BE44" i="1"/>
  <c r="EP44" i="1"/>
  <c r="AB45" i="1"/>
  <c r="AK45" i="1"/>
  <c r="BE45" i="1"/>
  <c r="EP45" i="1"/>
  <c r="AB46" i="1"/>
  <c r="AK46" i="1"/>
  <c r="BE46" i="1"/>
  <c r="EP46" i="1"/>
  <c r="AB55" i="1"/>
  <c r="AK55" i="1"/>
  <c r="BE55" i="1"/>
  <c r="EP55" i="1"/>
  <c r="AB47" i="1"/>
  <c r="AK47" i="1"/>
  <c r="BE47" i="1"/>
  <c r="EP47" i="1"/>
  <c r="AB48" i="1"/>
  <c r="AK48" i="1"/>
  <c r="BE48" i="1"/>
  <c r="EP48" i="1"/>
  <c r="AB49" i="1"/>
  <c r="AK49" i="1"/>
  <c r="BE49" i="1"/>
  <c r="EP49" i="1"/>
  <c r="AQ50" i="1"/>
  <c r="DU50" i="1"/>
  <c r="EC50" i="1" s="1"/>
  <c r="BH50" i="1"/>
  <c r="BG50" i="1"/>
  <c r="DY51" i="1"/>
  <c r="EC51" i="1"/>
  <c r="EA51" i="1"/>
  <c r="BH51" i="1"/>
  <c r="BG51" i="1"/>
  <c r="I52" i="1"/>
  <c r="DY52" i="1"/>
  <c r="EC52" i="1"/>
  <c r="EA52" i="1"/>
  <c r="BH52" i="1"/>
  <c r="BG52" i="1"/>
  <c r="I53" i="1"/>
  <c r="DY53" i="1"/>
  <c r="EC53" i="1"/>
  <c r="EA53" i="1"/>
  <c r="BH53" i="1"/>
  <c r="BG53" i="1"/>
  <c r="ER54" i="1"/>
  <c r="BI54" i="1" s="1"/>
  <c r="BJ54" i="1" s="1"/>
  <c r="AW13" i="1"/>
  <c r="AG60" i="1"/>
  <c r="DX41" i="1"/>
  <c r="EQ41" i="1"/>
  <c r="AC42" i="1"/>
  <c r="AQ42" i="1"/>
  <c r="DX42" i="1"/>
  <c r="EQ42" i="1"/>
  <c r="AC43" i="1"/>
  <c r="AQ43" i="1"/>
  <c r="DX43" i="1"/>
  <c r="EQ43" i="1"/>
  <c r="AC44" i="1"/>
  <c r="DX44" i="1"/>
  <c r="EQ44" i="1"/>
  <c r="DX45" i="1"/>
  <c r="EQ45" i="1"/>
  <c r="DX46" i="1"/>
  <c r="EQ46" i="1"/>
  <c r="DX55" i="1"/>
  <c r="EQ55" i="1"/>
  <c r="DX47" i="1"/>
  <c r="EQ47" i="1"/>
  <c r="DX48" i="1"/>
  <c r="EQ48" i="1"/>
  <c r="AC49" i="1"/>
  <c r="DX49" i="1"/>
  <c r="EQ49" i="1"/>
  <c r="FN77" i="1"/>
  <c r="AD50" i="1"/>
  <c r="DH50" i="1"/>
  <c r="EV50" i="1"/>
  <c r="EQ50" i="1"/>
  <c r="ER50" i="1" s="1"/>
  <c r="BI50" i="1" s="1"/>
  <c r="BJ50" i="1" s="1"/>
  <c r="CF51" i="1"/>
  <c r="CI51" i="1" s="1"/>
  <c r="AR51" i="1" s="1"/>
  <c r="AQ51" i="1"/>
  <c r="DZ51" i="1"/>
  <c r="ED51" i="1"/>
  <c r="AM51" i="1"/>
  <c r="CF52" i="1"/>
  <c r="CI52" i="1" s="1"/>
  <c r="AR52" i="1" s="1"/>
  <c r="DZ52" i="1"/>
  <c r="ED52" i="1"/>
  <c r="EV52" i="1"/>
  <c r="EQ52" i="1"/>
  <c r="ER52" i="1" s="1"/>
  <c r="BI52" i="1" s="1"/>
  <c r="BJ52" i="1" s="1"/>
  <c r="AM52" i="1"/>
  <c r="CF53" i="1"/>
  <c r="CI53" i="1" s="1"/>
  <c r="AR53" i="1" s="1"/>
  <c r="AQ53" i="1"/>
  <c r="DZ53" i="1"/>
  <c r="ED53" i="1"/>
  <c r="EV53" i="1"/>
  <c r="EQ53" i="1"/>
  <c r="ER53" i="1" s="1"/>
  <c r="BI53" i="1" s="1"/>
  <c r="BJ53" i="1" s="1"/>
  <c r="CF54" i="1"/>
  <c r="CI54" i="1" s="1"/>
  <c r="AR54" i="1" s="1"/>
  <c r="AQ54" i="1"/>
  <c r="AW54" i="1"/>
  <c r="AV54" i="1"/>
  <c r="AL54" i="1"/>
  <c r="AP56" i="1"/>
  <c r="Z41" i="1"/>
  <c r="AD41" i="1"/>
  <c r="Z45" i="1"/>
  <c r="AM45" i="1"/>
  <c r="Z46" i="1"/>
  <c r="AM46" i="1"/>
  <c r="Z55" i="1"/>
  <c r="AM55" i="1"/>
  <c r="Z47" i="1"/>
  <c r="AM47" i="1"/>
  <c r="AM48" i="1"/>
  <c r="I50" i="1"/>
  <c r="N50" i="1"/>
  <c r="Z50" i="1"/>
  <c r="ED50" i="1"/>
  <c r="EX77" i="1"/>
  <c r="AD51" i="1"/>
  <c r="DB51" i="1"/>
  <c r="EB51" i="1"/>
  <c r="DX51" i="1"/>
  <c r="AL51" i="1"/>
  <c r="AD52" i="1"/>
  <c r="DB52" i="1"/>
  <c r="EB52" i="1"/>
  <c r="DX52" i="1"/>
  <c r="AL52" i="1"/>
  <c r="AD53" i="1"/>
  <c r="DB53" i="1"/>
  <c r="EB53" i="1"/>
  <c r="DX53" i="1"/>
  <c r="AL53" i="1"/>
  <c r="AD54" i="1"/>
  <c r="AD56" i="1"/>
  <c r="AC56" i="1"/>
  <c r="AB56" i="1"/>
  <c r="BR56" i="1"/>
  <c r="CF56" i="1"/>
  <c r="BH56" i="1"/>
  <c r="BG56" i="1"/>
  <c r="N13" i="1"/>
  <c r="Z13" i="1"/>
  <c r="AR13" i="1"/>
  <c r="AU30" i="1"/>
  <c r="AW30" i="1"/>
  <c r="I41" i="1"/>
  <c r="I42" i="1"/>
  <c r="I43" i="1"/>
  <c r="I44" i="1"/>
  <c r="I45" i="1"/>
  <c r="I46" i="1"/>
  <c r="I55" i="1"/>
  <c r="I47" i="1"/>
  <c r="I48" i="1"/>
  <c r="I49" i="1"/>
  <c r="AT50" i="1"/>
  <c r="N51" i="1"/>
  <c r="P51" i="1" s="1"/>
  <c r="Z51" i="1"/>
  <c r="AY51" i="1"/>
  <c r="N52" i="1"/>
  <c r="P52" i="1" s="1"/>
  <c r="Z52" i="1"/>
  <c r="AY52" i="1"/>
  <c r="N53" i="1"/>
  <c r="P53" i="1" s="1"/>
  <c r="Z53" i="1"/>
  <c r="N54" i="1"/>
  <c r="P54" i="1" s="1"/>
  <c r="Z54" i="1"/>
  <c r="BH54" i="1"/>
  <c r="BG54" i="1"/>
  <c r="R56" i="1"/>
  <c r="BF56" i="1"/>
  <c r="AT56" i="1"/>
  <c r="AV56" i="1"/>
  <c r="DU56" i="1"/>
  <c r="DW56" i="1" s="1"/>
  <c r="BE56" i="1"/>
  <c r="AK56" i="1"/>
  <c r="EQ51" i="1"/>
  <c r="ER51" i="1" s="1"/>
  <c r="BI51" i="1" s="1"/>
  <c r="BJ51" i="1" s="1"/>
  <c r="DU54" i="1"/>
  <c r="EC54" i="1" s="1"/>
  <c r="AT30" i="1"/>
  <c r="P59" i="1"/>
  <c r="AT59" i="1"/>
  <c r="BH59" i="1"/>
  <c r="BG59" i="1"/>
  <c r="AM61" i="1"/>
  <c r="I62" i="1"/>
  <c r="AG62" i="1"/>
  <c r="R62" i="1"/>
  <c r="AO62" i="1"/>
  <c r="H54" i="1"/>
  <c r="DW54" i="1"/>
  <c r="AA56" i="1"/>
  <c r="CC56" i="1"/>
  <c r="DH56" i="1"/>
  <c r="AG56" i="1" s="1"/>
  <c r="AY56" i="1"/>
  <c r="BE13" i="1"/>
  <c r="BU13" i="1"/>
  <c r="BZ13" i="1" s="1"/>
  <c r="AQ13" i="1" s="1"/>
  <c r="EQ13" i="1"/>
  <c r="ER13" i="1" s="1"/>
  <c r="BI13" i="1" s="1"/>
  <c r="BJ13" i="1" s="1"/>
  <c r="AU58" i="1"/>
  <c r="AW58" i="1"/>
  <c r="AY58" i="1"/>
  <c r="BE59" i="1"/>
  <c r="AP59" i="1"/>
  <c r="AY60" i="1"/>
  <c r="H60" i="1"/>
  <c r="AU60" i="1"/>
  <c r="AW60" i="1"/>
  <c r="AK61" i="1"/>
  <c r="AL61" i="1"/>
  <c r="I54" i="1"/>
  <c r="DH54" i="1"/>
  <c r="AW56" i="1"/>
  <c r="BU56" i="1"/>
  <c r="AT13" i="1"/>
  <c r="DU13" i="1"/>
  <c r="EN13" i="1"/>
  <c r="BH13" i="1" s="1"/>
  <c r="I30" i="1"/>
  <c r="N30" i="1"/>
  <c r="CC30" i="1"/>
  <c r="CI30" i="1" s="1"/>
  <c r="AR30" i="1" s="1"/>
  <c r="DH30" i="1"/>
  <c r="N58" i="1"/>
  <c r="AV58" i="1"/>
  <c r="AT58" i="1"/>
  <c r="BH58" i="1"/>
  <c r="BG58" i="1"/>
  <c r="DH59" i="1"/>
  <c r="AT60" i="1"/>
  <c r="BH60" i="1"/>
  <c r="BG60" i="1"/>
  <c r="AY61" i="1"/>
  <c r="AT61" i="1"/>
  <c r="H61" i="1"/>
  <c r="V63" i="1"/>
  <c r="X63" i="1" s="1"/>
  <c r="AB59" i="1"/>
  <c r="AU59" i="1"/>
  <c r="AW59" i="1"/>
  <c r="AY59" i="1"/>
  <c r="ER60" i="1"/>
  <c r="BI60" i="1" s="1"/>
  <c r="BJ60" i="1" s="1"/>
  <c r="AP60" i="1"/>
  <c r="N61" i="1"/>
  <c r="P61" i="1" s="1"/>
  <c r="BG62" i="1"/>
  <c r="Z58" i="1"/>
  <c r="Z59" i="1"/>
  <c r="Z60" i="1"/>
  <c r="CT61" i="1"/>
  <c r="AB62" i="1"/>
  <c r="DU62" i="1"/>
  <c r="EA62" i="1" s="1"/>
  <c r="EP62" i="1"/>
  <c r="EV62" i="1"/>
  <c r="BG65" i="1"/>
  <c r="DU30" i="1"/>
  <c r="DU58" i="1"/>
  <c r="DU59" i="1"/>
  <c r="DZ59" i="1" s="1"/>
  <c r="I60" i="1"/>
  <c r="DU60" i="1"/>
  <c r="EE60" i="1" s="1"/>
  <c r="I61" i="1"/>
  <c r="BN61" i="1"/>
  <c r="BZ61" i="1" s="1"/>
  <c r="AQ61" i="1" s="1"/>
  <c r="EJ61" i="1"/>
  <c r="BE62" i="1"/>
  <c r="AK62" i="1"/>
  <c r="AL62" i="1"/>
  <c r="AM62" i="1"/>
  <c r="AB63" i="1"/>
  <c r="BN63" i="1"/>
  <c r="BZ63" i="1" s="1"/>
  <c r="AQ63" i="1" s="1"/>
  <c r="DU63" i="1"/>
  <c r="DY63" i="1" s="1"/>
  <c r="EP63" i="1"/>
  <c r="EV63" i="1"/>
  <c r="I64" i="1"/>
  <c r="AC64" i="1"/>
  <c r="P64" i="1"/>
  <c r="AO64" i="1"/>
  <c r="EJ64" i="1"/>
  <c r="AO65" i="1"/>
  <c r="AK58" i="1"/>
  <c r="AK59" i="1"/>
  <c r="AK60" i="1"/>
  <c r="DU61" i="1"/>
  <c r="EP61" i="1"/>
  <c r="EV61" i="1"/>
  <c r="BR62" i="1"/>
  <c r="BZ62" i="1" s="1"/>
  <c r="AQ62" i="1" s="1"/>
  <c r="AP62" i="1"/>
  <c r="BE63" i="1"/>
  <c r="AP63" i="1"/>
  <c r="AK63" i="1"/>
  <c r="AL63" i="1"/>
  <c r="AM63" i="1"/>
  <c r="BN64" i="1"/>
  <c r="BZ64" i="1" s="1"/>
  <c r="AQ64" i="1" s="1"/>
  <c r="DU64" i="1"/>
  <c r="DX64" i="1" s="1"/>
  <c r="EP64" i="1"/>
  <c r="EV64" i="1"/>
  <c r="AC65" i="1"/>
  <c r="P65" i="1"/>
  <c r="BN65" i="1"/>
  <c r="BZ65" i="1" s="1"/>
  <c r="AQ65" i="1" s="1"/>
  <c r="AK64" i="1"/>
  <c r="AL64" i="1"/>
  <c r="BE64" i="1"/>
  <c r="AM64" i="1"/>
  <c r="EQ65" i="1"/>
  <c r="EP65" i="1"/>
  <c r="BE61" i="1"/>
  <c r="AC62" i="1"/>
  <c r="BF62" i="1"/>
  <c r="AC63" i="1"/>
  <c r="BF63" i="1"/>
  <c r="BE66" i="1"/>
  <c r="AD63" i="1"/>
  <c r="AD64" i="1"/>
  <c r="AD65" i="1"/>
  <c r="BH68" i="1"/>
  <c r="BG68" i="1"/>
  <c r="BG67" i="1"/>
  <c r="AL68" i="1"/>
  <c r="BG71" i="1"/>
  <c r="R67" i="1"/>
  <c r="BF67" i="1"/>
  <c r="DU65" i="1"/>
  <c r="EN65" i="1"/>
  <c r="BH65" i="1" s="1"/>
  <c r="I66" i="1"/>
  <c r="N66" i="1"/>
  <c r="P66" i="1" s="1"/>
  <c r="AU66" i="1"/>
  <c r="DW66" i="1"/>
  <c r="EB66" i="1"/>
  <c r="AA67" i="1"/>
  <c r="AC67" i="1"/>
  <c r="CC67" i="1"/>
  <c r="CI67" i="1" s="1"/>
  <c r="AR67" i="1" s="1"/>
  <c r="DH67" i="1"/>
  <c r="AG67" i="1" s="1"/>
  <c r="AY67" i="1"/>
  <c r="AD68" i="1"/>
  <c r="BU68" i="1"/>
  <c r="BZ68" i="1" s="1"/>
  <c r="AQ68" i="1" s="1"/>
  <c r="EQ68" i="1"/>
  <c r="ER68" i="1" s="1"/>
  <c r="BI68" i="1" s="1"/>
  <c r="BJ68" i="1" s="1"/>
  <c r="BE68" i="1"/>
  <c r="AT69" i="1"/>
  <c r="DU69" i="1"/>
  <c r="DZ69" i="1" s="1"/>
  <c r="EN69" i="1"/>
  <c r="BH69" i="1" s="1"/>
  <c r="AA70" i="1"/>
  <c r="Z70" i="1"/>
  <c r="BU70" i="1"/>
  <c r="BZ70" i="1" s="1"/>
  <c r="AQ70" i="1" s="1"/>
  <c r="EB70" i="1"/>
  <c r="DX70" i="1"/>
  <c r="DB70" i="1"/>
  <c r="EC70" i="1"/>
  <c r="BH70" i="1"/>
  <c r="AD71" i="1"/>
  <c r="AM71" i="1"/>
  <c r="N73" i="1"/>
  <c r="AC73" i="1" s="1"/>
  <c r="Z73" i="1"/>
  <c r="BE73" i="1"/>
  <c r="ER74" i="1"/>
  <c r="BI74" i="1" s="1"/>
  <c r="BJ74" i="1" s="1"/>
  <c r="DU76" i="1"/>
  <c r="EC76" i="1" s="1"/>
  <c r="CC66" i="1"/>
  <c r="CI66" i="1" s="1"/>
  <c r="AR66" i="1" s="1"/>
  <c r="DH66" i="1"/>
  <c r="DX66" i="1"/>
  <c r="AY66" i="1"/>
  <c r="AD67" i="1"/>
  <c r="BU67" i="1"/>
  <c r="BZ67" i="1" s="1"/>
  <c r="AQ67" i="1" s="1"/>
  <c r="AT68" i="1"/>
  <c r="DU68" i="1"/>
  <c r="DZ68" i="1" s="1"/>
  <c r="N69" i="1"/>
  <c r="AU69" i="1"/>
  <c r="AB70" i="1"/>
  <c r="CS70" i="1"/>
  <c r="CT70" i="1" s="1"/>
  <c r="N71" i="1"/>
  <c r="BI71" i="1"/>
  <c r="BJ71" i="1" s="1"/>
  <c r="AD72" i="1"/>
  <c r="AP73" i="1"/>
  <c r="CF73" i="1"/>
  <c r="CI73" i="1" s="1"/>
  <c r="AR73" i="1" s="1"/>
  <c r="BH73" i="1"/>
  <c r="ER73" i="1"/>
  <c r="BI73" i="1" s="1"/>
  <c r="BJ73" i="1" s="1"/>
  <c r="CS74" i="1"/>
  <c r="CT74" i="1" s="1"/>
  <c r="BE74" i="1"/>
  <c r="P76" i="1"/>
  <c r="DZ66" i="1"/>
  <c r="ED66" i="1"/>
  <c r="BH66" i="1"/>
  <c r="Z67" i="1"/>
  <c r="AT67" i="1"/>
  <c r="DU67" i="1"/>
  <c r="EC67" i="1" s="1"/>
  <c r="EN67" i="1"/>
  <c r="BH67" i="1" s="1"/>
  <c r="I68" i="1"/>
  <c r="N68" i="1"/>
  <c r="AB68" i="1" s="1"/>
  <c r="AA69" i="1"/>
  <c r="CC69" i="1"/>
  <c r="CI69" i="1" s="1"/>
  <c r="AR69" i="1" s="1"/>
  <c r="DH69" i="1"/>
  <c r="AY69" i="1"/>
  <c r="AC70" i="1"/>
  <c r="AD70" i="1"/>
  <c r="EV70" i="1"/>
  <c r="EQ70" i="1"/>
  <c r="ER70" i="1" s="1"/>
  <c r="BI70" i="1" s="1"/>
  <c r="BJ70" i="1" s="1"/>
  <c r="AL70" i="1"/>
  <c r="AA71" i="1"/>
  <c r="Z71" i="1"/>
  <c r="AR71" i="1"/>
  <c r="BE72" i="1"/>
  <c r="AP72" i="1"/>
  <c r="CF72" i="1"/>
  <c r="CI72" i="1" s="1"/>
  <c r="AR72" i="1" s="1"/>
  <c r="AU73" i="1"/>
  <c r="BG73" i="1"/>
  <c r="AK74" i="1"/>
  <c r="AW74" i="1"/>
  <c r="N75" i="1"/>
  <c r="AC75" i="1" s="1"/>
  <c r="AT66" i="1"/>
  <c r="AY68" i="1"/>
  <c r="ED69" i="1"/>
  <c r="AG70" i="1"/>
  <c r="R70" i="1"/>
  <c r="BF70" i="1"/>
  <c r="AL71" i="1"/>
  <c r="N74" i="1"/>
  <c r="AC74" i="1" s="1"/>
  <c r="Z74" i="1"/>
  <c r="EE75" i="1"/>
  <c r="DW75" i="1"/>
  <c r="DB75" i="1"/>
  <c r="EA75" i="1"/>
  <c r="DX75" i="1"/>
  <c r="I71" i="1"/>
  <c r="AT71" i="1"/>
  <c r="DH71" i="1"/>
  <c r="BU72" i="1"/>
  <c r="BZ72" i="1" s="1"/>
  <c r="AQ72" i="1" s="1"/>
  <c r="AT72" i="1"/>
  <c r="EB72" i="1"/>
  <c r="DX72" i="1"/>
  <c r="DB72" i="1"/>
  <c r="EC72" i="1"/>
  <c r="BH72" i="1"/>
  <c r="AD73" i="1"/>
  <c r="AL73" i="1"/>
  <c r="AA74" i="1"/>
  <c r="BU74" i="1"/>
  <c r="BZ74" i="1" s="1"/>
  <c r="AQ74" i="1" s="1"/>
  <c r="EB74" i="1"/>
  <c r="DX74" i="1"/>
  <c r="DB74" i="1"/>
  <c r="BH74" i="1"/>
  <c r="CS75" i="1"/>
  <c r="CT75" i="1" s="1"/>
  <c r="AV75" i="1"/>
  <c r="AT75" i="1"/>
  <c r="DZ75" i="1"/>
  <c r="EQ75" i="1"/>
  <c r="ER75" i="1" s="1"/>
  <c r="BI75" i="1" s="1"/>
  <c r="BJ75" i="1" s="1"/>
  <c r="AB5" i="1"/>
  <c r="AM5" i="1"/>
  <c r="AT76" i="1"/>
  <c r="AU76" i="1"/>
  <c r="AW76" i="1"/>
  <c r="EP76" i="1"/>
  <c r="EV76" i="1"/>
  <c r="AP5" i="1"/>
  <c r="CC5" i="1"/>
  <c r="AQ5" i="1"/>
  <c r="AL5" i="1"/>
  <c r="BE5" i="1"/>
  <c r="AK5" i="1"/>
  <c r="DU71" i="1"/>
  <c r="DZ71" i="1" s="1"/>
  <c r="EN71" i="1"/>
  <c r="BH71" i="1" s="1"/>
  <c r="I72" i="1"/>
  <c r="N72" i="1"/>
  <c r="P72" i="1" s="1"/>
  <c r="EV72" i="1"/>
  <c r="EQ72" i="1"/>
  <c r="ER72" i="1" s="1"/>
  <c r="BI72" i="1" s="1"/>
  <c r="BJ72" i="1" s="1"/>
  <c r="AA73" i="1"/>
  <c r="BU73" i="1"/>
  <c r="BZ73" i="1" s="1"/>
  <c r="AQ73" i="1" s="1"/>
  <c r="DU73" i="1"/>
  <c r="AD74" i="1"/>
  <c r="DH75" i="1"/>
  <c r="EB75" i="1"/>
  <c r="AV76" i="1"/>
  <c r="EQ5" i="1"/>
  <c r="I5" i="1"/>
  <c r="P5" i="1"/>
  <c r="AC5" i="1"/>
  <c r="I73" i="1"/>
  <c r="I74" i="1"/>
  <c r="H75" i="1"/>
  <c r="DY75" i="1"/>
  <c r="EC75" i="1"/>
  <c r="H76" i="1"/>
  <c r="CF76" i="1"/>
  <c r="CI76" i="1" s="1"/>
  <c r="AR76" i="1" s="1"/>
  <c r="BG76" i="1"/>
  <c r="EQ76" i="1"/>
  <c r="CF5" i="1"/>
  <c r="DU5" i="1"/>
  <c r="DY5" i="1" s="1"/>
  <c r="EV5" i="1"/>
  <c r="EP5" i="1"/>
  <c r="CF75" i="1"/>
  <c r="CI75" i="1" s="1"/>
  <c r="AR75" i="1" s="1"/>
  <c r="AB76" i="1"/>
  <c r="AD76" i="1"/>
  <c r="DY76" i="1"/>
  <c r="AM76" i="1"/>
  <c r="AY5" i="1"/>
  <c r="CT5" i="1"/>
  <c r="AT5" i="1"/>
  <c r="DW5" i="1"/>
  <c r="EA5" i="1"/>
  <c r="EE5" i="1"/>
  <c r="BG5" i="1"/>
  <c r="AD5" i="1"/>
  <c r="BZ56" i="1" l="1"/>
  <c r="AQ56" i="1" s="1"/>
  <c r="DZ65" i="1"/>
  <c r="DB65" i="1"/>
  <c r="DW59" i="1"/>
  <c r="R60" i="1"/>
  <c r="V60" i="1" s="1"/>
  <c r="X60" i="1" s="1"/>
  <c r="DZ76" i="1"/>
  <c r="EF40" i="1"/>
  <c r="BZ6" i="1"/>
  <c r="AQ6" i="1" s="1"/>
  <c r="CI6" i="1"/>
  <c r="AR6" i="1" s="1"/>
  <c r="EF70" i="1"/>
  <c r="EB62" i="1"/>
  <c r="EA6" i="1"/>
  <c r="AB61" i="1"/>
  <c r="CI56" i="1"/>
  <c r="AR56" i="1" s="1"/>
  <c r="EF36" i="1"/>
  <c r="EF34" i="1"/>
  <c r="DW6" i="1"/>
  <c r="DW19" i="1"/>
  <c r="DY50" i="1"/>
  <c r="EB5" i="1"/>
  <c r="CI5" i="1"/>
  <c r="EA20" i="1"/>
  <c r="EA64" i="1"/>
  <c r="DX5" i="1"/>
  <c r="EF74" i="1"/>
  <c r="EC64" i="1"/>
  <c r="EB64" i="1"/>
  <c r="DW64" i="1"/>
  <c r="DZ56" i="1"/>
  <c r="EE59" i="1"/>
  <c r="EF52" i="1"/>
  <c r="DZ50" i="1"/>
  <c r="EF32" i="1"/>
  <c r="EF29" i="1"/>
  <c r="EA65" i="1"/>
  <c r="DY64" i="1"/>
  <c r="EA54" i="1"/>
  <c r="EF26" i="1"/>
  <c r="ED56" i="1"/>
  <c r="EF72" i="1"/>
  <c r="EF53" i="1"/>
  <c r="EF51" i="1"/>
  <c r="EF43" i="1"/>
  <c r="EF42" i="1"/>
  <c r="EF38" i="1"/>
  <c r="BN77" i="1"/>
  <c r="AB40" i="1"/>
  <c r="AC52" i="1"/>
  <c r="AB77" i="1"/>
  <c r="AC54" i="1"/>
  <c r="AC53" i="1"/>
  <c r="AC77" i="1"/>
  <c r="EP77" i="1"/>
  <c r="EQ77" i="1"/>
  <c r="EB73" i="1"/>
  <c r="DX73" i="1"/>
  <c r="DB73" i="1"/>
  <c r="EA73" i="1"/>
  <c r="DW73" i="1"/>
  <c r="EE73" i="1"/>
  <c r="DY73" i="1"/>
  <c r="BF76" i="1"/>
  <c r="R76" i="1"/>
  <c r="AG76" i="1"/>
  <c r="ED71" i="1"/>
  <c r="ED67" i="1"/>
  <c r="EE76" i="1"/>
  <c r="EA76" i="1"/>
  <c r="DW76" i="1"/>
  <c r="ED76" i="1"/>
  <c r="DB76" i="1"/>
  <c r="DZ73" i="1"/>
  <c r="DB69" i="1"/>
  <c r="EE69" i="1"/>
  <c r="DY69" i="1"/>
  <c r="DX69" i="1"/>
  <c r="EB69" i="1"/>
  <c r="DW69" i="1"/>
  <c r="ED68" i="1"/>
  <c r="R66" i="1"/>
  <c r="AG66" i="1"/>
  <c r="AL74" i="1"/>
  <c r="V67" i="1"/>
  <c r="X67" i="1" s="1"/>
  <c r="AH67" i="1"/>
  <c r="AC72" i="1"/>
  <c r="EA67" i="1"/>
  <c r="ER65" i="1"/>
  <c r="BI65" i="1" s="1"/>
  <c r="BJ65" i="1" s="1"/>
  <c r="EC61" i="1"/>
  <c r="DY61" i="1"/>
  <c r="DB61" i="1"/>
  <c r="ED61" i="1"/>
  <c r="DZ61" i="1"/>
  <c r="EC63" i="1"/>
  <c r="ED63" i="1"/>
  <c r="DZ63" i="1"/>
  <c r="DB63" i="1"/>
  <c r="EA61" i="1"/>
  <c r="DB58" i="1"/>
  <c r="EC58" i="1"/>
  <c r="DY58" i="1"/>
  <c r="DX58" i="1"/>
  <c r="EB58" i="1"/>
  <c r="EE63" i="1"/>
  <c r="ER62" i="1"/>
  <c r="BI62" i="1" s="1"/>
  <c r="BJ62" i="1" s="1"/>
  <c r="P58" i="1"/>
  <c r="AC58" i="1"/>
  <c r="AC30" i="1"/>
  <c r="P30" i="1"/>
  <c r="DB13" i="1"/>
  <c r="DX13" i="1"/>
  <c r="EB13" i="1"/>
  <c r="DW13" i="1"/>
  <c r="ED58" i="1"/>
  <c r="AB58" i="1"/>
  <c r="R59" i="1"/>
  <c r="BF59" i="1"/>
  <c r="AG59" i="1"/>
  <c r="AL56" i="1"/>
  <c r="ED54" i="1"/>
  <c r="DB50" i="1"/>
  <c r="EB50" i="1"/>
  <c r="EA50" i="1"/>
  <c r="DX50" i="1"/>
  <c r="EE50" i="1"/>
  <c r="DW50" i="1"/>
  <c r="ER47" i="1"/>
  <c r="BI47" i="1" s="1"/>
  <c r="BJ47" i="1" s="1"/>
  <c r="ER44" i="1"/>
  <c r="BI44" i="1" s="1"/>
  <c r="BJ44" i="1" s="1"/>
  <c r="EF47" i="1"/>
  <c r="AB51" i="1"/>
  <c r="AL47" i="1"/>
  <c r="AL46" i="1"/>
  <c r="AL44" i="1"/>
  <c r="ED25" i="1"/>
  <c r="DZ25" i="1"/>
  <c r="DB25" i="1"/>
  <c r="EC25" i="1"/>
  <c r="DY25" i="1"/>
  <c r="AB52" i="1"/>
  <c r="AL55" i="1"/>
  <c r="DX39" i="1"/>
  <c r="R37" i="1"/>
  <c r="AG37" i="1"/>
  <c r="R33" i="1"/>
  <c r="AG33" i="1"/>
  <c r="R28" i="1"/>
  <c r="AG28" i="1"/>
  <c r="EA25" i="1"/>
  <c r="EE23" i="1"/>
  <c r="ER22" i="1"/>
  <c r="BI22" i="1" s="1"/>
  <c r="BJ22" i="1" s="1"/>
  <c r="EB22" i="1"/>
  <c r="EE27" i="1"/>
  <c r="EE22" i="1"/>
  <c r="AC21" i="1"/>
  <c r="P21" i="1"/>
  <c r="DB17" i="1"/>
  <c r="EC17" i="1"/>
  <c r="DY17" i="1"/>
  <c r="EB17" i="1"/>
  <c r="DX17" i="1"/>
  <c r="DB14" i="1"/>
  <c r="EC14" i="1"/>
  <c r="DY14" i="1"/>
  <c r="EB14" i="1"/>
  <c r="DX14" i="1"/>
  <c r="DB11" i="1"/>
  <c r="EC11" i="1"/>
  <c r="DY11" i="1"/>
  <c r="EB11" i="1"/>
  <c r="DX11" i="1"/>
  <c r="DB9" i="1"/>
  <c r="EC9" i="1"/>
  <c r="DY9" i="1"/>
  <c r="EB9" i="1"/>
  <c r="DX9" i="1"/>
  <c r="DB7" i="1"/>
  <c r="DY7" i="1"/>
  <c r="EC7" i="1"/>
  <c r="EB7" i="1"/>
  <c r="DX7" i="1"/>
  <c r="ED6" i="1"/>
  <c r="EF31" i="1"/>
  <c r="R25" i="1"/>
  <c r="AG25" i="1"/>
  <c r="DZ22" i="1"/>
  <c r="EE21" i="1"/>
  <c r="AL20" i="1"/>
  <c r="EB25" i="1"/>
  <c r="DW24" i="1"/>
  <c r="EB23" i="1"/>
  <c r="DZ19" i="1"/>
  <c r="EE17" i="1"/>
  <c r="R15" i="1"/>
  <c r="AG15" i="1"/>
  <c r="R10" i="1"/>
  <c r="AG10" i="1"/>
  <c r="EE8" i="1"/>
  <c r="R8" i="1"/>
  <c r="BF8" i="1"/>
  <c r="AG8" i="1"/>
  <c r="EA10" i="1"/>
  <c r="EE18" i="1"/>
  <c r="R17" i="1"/>
  <c r="BF17" i="1"/>
  <c r="AG17" i="1"/>
  <c r="EA12" i="1"/>
  <c r="ED8" i="1"/>
  <c r="EE10" i="1"/>
  <c r="EA7" i="1"/>
  <c r="DZ18" i="1"/>
  <c r="EE14" i="1"/>
  <c r="ED12" i="1"/>
  <c r="DW11" i="1"/>
  <c r="R7" i="1"/>
  <c r="BF7" i="1"/>
  <c r="AG7" i="1"/>
  <c r="R12" i="1"/>
  <c r="AG12" i="1"/>
  <c r="EA9" i="1"/>
  <c r="R19" i="1"/>
  <c r="AG19" i="1"/>
  <c r="EE16" i="1"/>
  <c r="EA15" i="1"/>
  <c r="ER76" i="1"/>
  <c r="BI76" i="1" s="1"/>
  <c r="BJ76" i="1" s="1"/>
  <c r="ER5" i="1"/>
  <c r="BI5" i="1" s="1"/>
  <c r="BJ5" i="1" s="1"/>
  <c r="R72" i="1"/>
  <c r="AG72" i="1"/>
  <c r="AL75" i="1"/>
  <c r="EF75" i="1"/>
  <c r="DW68" i="1"/>
  <c r="P71" i="1"/>
  <c r="AB71" i="1"/>
  <c r="AB69" i="1"/>
  <c r="P69" i="1"/>
  <c r="DZ67" i="1"/>
  <c r="EB76" i="1"/>
  <c r="P73" i="1"/>
  <c r="AB73" i="1"/>
  <c r="AC71" i="1"/>
  <c r="EF66" i="1"/>
  <c r="EA69" i="1"/>
  <c r="AC66" i="1"/>
  <c r="EB61" i="1"/>
  <c r="EB63" i="1"/>
  <c r="DW61" i="1"/>
  <c r="DB60" i="1"/>
  <c r="EC60" i="1"/>
  <c r="DY60" i="1"/>
  <c r="DX60" i="1"/>
  <c r="EB60" i="1"/>
  <c r="DB30" i="1"/>
  <c r="EC30" i="1"/>
  <c r="DY30" i="1"/>
  <c r="EB30" i="1"/>
  <c r="DX30" i="1"/>
  <c r="EA63" i="1"/>
  <c r="EC62" i="1"/>
  <c r="DY62" i="1"/>
  <c r="ED62" i="1"/>
  <c r="DZ62" i="1"/>
  <c r="DB62" i="1"/>
  <c r="AG61" i="1"/>
  <c r="R61" i="1"/>
  <c r="DW62" i="1"/>
  <c r="AL60" i="1"/>
  <c r="EA60" i="1"/>
  <c r="EE58" i="1"/>
  <c r="DZ58" i="1"/>
  <c r="AL30" i="1"/>
  <c r="ED13" i="1"/>
  <c r="EE30" i="1"/>
  <c r="EE13" i="1"/>
  <c r="DB56" i="1"/>
  <c r="DY56" i="1"/>
  <c r="DX56" i="1"/>
  <c r="EB56" i="1"/>
  <c r="R52" i="1"/>
  <c r="BF52" i="1"/>
  <c r="AG52" i="1"/>
  <c r="AC50" i="1"/>
  <c r="P50" i="1"/>
  <c r="EC56" i="1"/>
  <c r="DZ54" i="1"/>
  <c r="ER55" i="1"/>
  <c r="BI55" i="1" s="1"/>
  <c r="BJ55" i="1" s="1"/>
  <c r="ER43" i="1"/>
  <c r="BI43" i="1" s="1"/>
  <c r="BJ43" i="1" s="1"/>
  <c r="ER42" i="1"/>
  <c r="BI42" i="1" s="1"/>
  <c r="BJ42" i="1" s="1"/>
  <c r="ER41" i="1"/>
  <c r="BI41" i="1"/>
  <c r="BJ41" i="1" s="1"/>
  <c r="ER40" i="1"/>
  <c r="BI40" i="1" s="1"/>
  <c r="BJ40" i="1" s="1"/>
  <c r="AB54" i="1"/>
  <c r="EF49" i="1"/>
  <c r="EF45" i="1"/>
  <c r="V41" i="1"/>
  <c r="X41" i="1" s="1"/>
  <c r="AH41" i="1"/>
  <c r="EA56" i="1"/>
  <c r="AL48" i="1"/>
  <c r="V45" i="1"/>
  <c r="X45" i="1" s="1"/>
  <c r="AH45" i="1"/>
  <c r="V42" i="1"/>
  <c r="X42" i="1" s="1"/>
  <c r="AH42" i="1"/>
  <c r="AC40" i="1"/>
  <c r="R38" i="1"/>
  <c r="AG38" i="1"/>
  <c r="R34" i="1"/>
  <c r="AG34" i="1"/>
  <c r="R29" i="1"/>
  <c r="AG29" i="1"/>
  <c r="EE28" i="1"/>
  <c r="DW25" i="1"/>
  <c r="EA23" i="1"/>
  <c r="DX22" i="1"/>
  <c r="FK77" i="1"/>
  <c r="AL6" i="1"/>
  <c r="EJ77" i="1"/>
  <c r="BH6" i="1"/>
  <c r="BG6" i="1"/>
  <c r="BR77" i="1"/>
  <c r="EC39" i="1"/>
  <c r="EA27" i="1"/>
  <c r="EA22" i="1"/>
  <c r="DB20" i="1"/>
  <c r="EB20" i="1"/>
  <c r="DX20" i="1"/>
  <c r="DY20" i="1"/>
  <c r="EC20" i="1"/>
  <c r="DB57" i="1"/>
  <c r="EC57" i="1"/>
  <c r="DY57" i="1"/>
  <c r="EB57" i="1"/>
  <c r="DX57" i="1"/>
  <c r="DH77" i="1"/>
  <c r="AG77" i="1" s="1"/>
  <c r="P6" i="1"/>
  <c r="AC6" i="1"/>
  <c r="H77" i="1"/>
  <c r="BE22" i="1"/>
  <c r="EA21" i="1"/>
  <c r="AB21" i="1"/>
  <c r="EB28" i="1"/>
  <c r="DX25" i="1"/>
  <c r="DX23" i="1"/>
  <c r="EA57" i="1"/>
  <c r="EA17" i="1"/>
  <c r="BI16" i="1"/>
  <c r="BJ16" i="1" s="1"/>
  <c r="EA8" i="1"/>
  <c r="DW12" i="1"/>
  <c r="R18" i="1"/>
  <c r="BF18" i="1"/>
  <c r="AG18" i="1"/>
  <c r="EA14" i="1"/>
  <c r="DW7" i="1"/>
  <c r="DW16" i="1"/>
  <c r="DZ11" i="1"/>
  <c r="DB71" i="1"/>
  <c r="DX71" i="1"/>
  <c r="DW71" i="1"/>
  <c r="EE71" i="1"/>
  <c r="EB71" i="1"/>
  <c r="DY71" i="1"/>
  <c r="BF72" i="1"/>
  <c r="DB67" i="1"/>
  <c r="EB67" i="1"/>
  <c r="DW67" i="1"/>
  <c r="EE67" i="1"/>
  <c r="DY67" i="1"/>
  <c r="DX67" i="1"/>
  <c r="DB68" i="1"/>
  <c r="DX68" i="1"/>
  <c r="EB68" i="1"/>
  <c r="DX76" i="1"/>
  <c r="EC71" i="1"/>
  <c r="EC68" i="1"/>
  <c r="EE68" i="1"/>
  <c r="AB66" i="1"/>
  <c r="ER64" i="1"/>
  <c r="BI64" i="1" s="1"/>
  <c r="BJ64" i="1" s="1"/>
  <c r="DX61" i="1"/>
  <c r="BG64" i="1"/>
  <c r="BH64" i="1"/>
  <c r="DX63" i="1"/>
  <c r="BG61" i="1"/>
  <c r="BH61" i="1"/>
  <c r="DW63" i="1"/>
  <c r="AZ63" i="1"/>
  <c r="AF63" i="1"/>
  <c r="BB63" i="1"/>
  <c r="BA63" i="1"/>
  <c r="AE63" i="1"/>
  <c r="BC63" i="1"/>
  <c r="AI63" i="1"/>
  <c r="DW60" i="1"/>
  <c r="EA58" i="1"/>
  <c r="ED60" i="1"/>
  <c r="DZ13" i="1"/>
  <c r="AH62" i="1"/>
  <c r="V62" i="1"/>
  <c r="X62" i="1" s="1"/>
  <c r="EA30" i="1"/>
  <c r="EA13" i="1"/>
  <c r="ED30" i="1"/>
  <c r="EC13" i="1"/>
  <c r="ER49" i="1"/>
  <c r="BI49" i="1" s="1"/>
  <c r="BJ49" i="1" s="1"/>
  <c r="ER46" i="1"/>
  <c r="BI46" i="1" s="1"/>
  <c r="BJ46" i="1" s="1"/>
  <c r="EF44" i="1"/>
  <c r="EF41" i="1"/>
  <c r="V49" i="1"/>
  <c r="X49" i="1" s="1"/>
  <c r="AH49" i="1"/>
  <c r="V47" i="1"/>
  <c r="X47" i="1" s="1"/>
  <c r="AH47" i="1"/>
  <c r="V46" i="1"/>
  <c r="X46" i="1" s="1"/>
  <c r="AH46" i="1"/>
  <c r="AL41" i="1"/>
  <c r="AL39" i="1"/>
  <c r="AC27" i="1"/>
  <c r="P27" i="1"/>
  <c r="AC23" i="1"/>
  <c r="P23" i="1"/>
  <c r="EF55" i="1"/>
  <c r="AL42" i="1"/>
  <c r="R40" i="1"/>
  <c r="AG40" i="1"/>
  <c r="V55" i="1"/>
  <c r="X55" i="1" s="1"/>
  <c r="AH55" i="1"/>
  <c r="DZ39" i="1"/>
  <c r="ED39" i="1"/>
  <c r="DW39" i="1"/>
  <c r="EA39" i="1"/>
  <c r="DB39" i="1"/>
  <c r="R39" i="1"/>
  <c r="BF39" i="1"/>
  <c r="AG39" i="1"/>
  <c r="R35" i="1"/>
  <c r="AG35" i="1"/>
  <c r="R31" i="1"/>
  <c r="AG31" i="1"/>
  <c r="EA28" i="1"/>
  <c r="EB27" i="1"/>
  <c r="FF77" i="1"/>
  <c r="DY39" i="1"/>
  <c r="DB18" i="1"/>
  <c r="EC18" i="1"/>
  <c r="DY18" i="1"/>
  <c r="EB18" i="1"/>
  <c r="DX18" i="1"/>
  <c r="DB15" i="1"/>
  <c r="EC15" i="1"/>
  <c r="DY15" i="1"/>
  <c r="EB15" i="1"/>
  <c r="DX15" i="1"/>
  <c r="DB12" i="1"/>
  <c r="EC12" i="1"/>
  <c r="DY12" i="1"/>
  <c r="EB12" i="1"/>
  <c r="DX12" i="1"/>
  <c r="DB10" i="1"/>
  <c r="EC10" i="1"/>
  <c r="DY10" i="1"/>
  <c r="EB10" i="1"/>
  <c r="DX10" i="1"/>
  <c r="DB8" i="1"/>
  <c r="EC8" i="1"/>
  <c r="DY8" i="1"/>
  <c r="EB8" i="1"/>
  <c r="DX8" i="1"/>
  <c r="DU77" i="1"/>
  <c r="DB6" i="1"/>
  <c r="EB6" i="1"/>
  <c r="DX6" i="1"/>
  <c r="EC6" i="1"/>
  <c r="DY6" i="1"/>
  <c r="CC77" i="1"/>
  <c r="I77" i="1"/>
  <c r="FL77" i="1"/>
  <c r="CS77" i="1"/>
  <c r="CT77" i="1" s="1"/>
  <c r="CT6" i="1"/>
  <c r="EB24" i="1"/>
  <c r="R22" i="1"/>
  <c r="AG22" i="1"/>
  <c r="DB21" i="1"/>
  <c r="EB21" i="1"/>
  <c r="DX21" i="1"/>
  <c r="EC21" i="1"/>
  <c r="DY21" i="1"/>
  <c r="ED20" i="1"/>
  <c r="R26" i="1"/>
  <c r="AG26" i="1"/>
  <c r="R24" i="1"/>
  <c r="AG24" i="1"/>
  <c r="AB23" i="1"/>
  <c r="DZ21" i="1"/>
  <c r="DW57" i="1"/>
  <c r="DW17" i="1"/>
  <c r="ED16" i="1"/>
  <c r="ED15" i="1"/>
  <c r="DZ10" i="1"/>
  <c r="ED9" i="1"/>
  <c r="DW8" i="1"/>
  <c r="ED7" i="1"/>
  <c r="R14" i="1"/>
  <c r="AG14" i="1"/>
  <c r="DW18" i="1"/>
  <c r="ED57" i="1"/>
  <c r="ED17" i="1"/>
  <c r="R16" i="1"/>
  <c r="AG16" i="1"/>
  <c r="R9" i="1"/>
  <c r="AG9" i="1"/>
  <c r="EE9" i="1"/>
  <c r="DW14" i="1"/>
  <c r="EE11" i="1"/>
  <c r="ED11" i="1"/>
  <c r="DW9" i="1"/>
  <c r="P74" i="1"/>
  <c r="AB74" i="1"/>
  <c r="V70" i="1"/>
  <c r="X70" i="1" s="1"/>
  <c r="AH70" i="1"/>
  <c r="EC5" i="1"/>
  <c r="ED5" i="1"/>
  <c r="DB5" i="1"/>
  <c r="DZ5" i="1"/>
  <c r="AL76" i="1"/>
  <c r="AG5" i="1"/>
  <c r="R5" i="1"/>
  <c r="BF5" i="1"/>
  <c r="EC73" i="1"/>
  <c r="AB75" i="1"/>
  <c r="P75" i="1"/>
  <c r="EA71" i="1"/>
  <c r="AC68" i="1"/>
  <c r="P68" i="1"/>
  <c r="AB72" i="1"/>
  <c r="ED73" i="1"/>
  <c r="AL66" i="1"/>
  <c r="EE65" i="1"/>
  <c r="EC65" i="1"/>
  <c r="DW65" i="1"/>
  <c r="EB65" i="1"/>
  <c r="DY65" i="1"/>
  <c r="AC69" i="1"/>
  <c r="EC69" i="1"/>
  <c r="DY68" i="1"/>
  <c r="EA68" i="1"/>
  <c r="ED65" i="1"/>
  <c r="BF66" i="1"/>
  <c r="BF65" i="1"/>
  <c r="AG65" i="1"/>
  <c r="R65" i="1"/>
  <c r="DZ64" i="1"/>
  <c r="DB64" i="1"/>
  <c r="ED64" i="1"/>
  <c r="ER61" i="1"/>
  <c r="BI61" i="1" s="1"/>
  <c r="BJ61" i="1" s="1"/>
  <c r="AC61" i="1"/>
  <c r="EE64" i="1"/>
  <c r="BF64" i="1"/>
  <c r="AG64" i="1"/>
  <c r="R64" i="1"/>
  <c r="ER63" i="1"/>
  <c r="BI63" i="1" s="1"/>
  <c r="BJ63" i="1" s="1"/>
  <c r="EE61" i="1"/>
  <c r="BF61" i="1"/>
  <c r="DB59" i="1"/>
  <c r="EC59" i="1"/>
  <c r="DY59" i="1"/>
  <c r="EB59" i="1"/>
  <c r="DX59" i="1"/>
  <c r="DX65" i="1"/>
  <c r="DX62" i="1"/>
  <c r="ED59" i="1"/>
  <c r="EE62" i="1"/>
  <c r="DW58" i="1"/>
  <c r="DZ60" i="1"/>
  <c r="AB30" i="1"/>
  <c r="EA59" i="1"/>
  <c r="DW30" i="1"/>
  <c r="DX54" i="1"/>
  <c r="DB54" i="1"/>
  <c r="EB54" i="1"/>
  <c r="DY54" i="1"/>
  <c r="EE54" i="1"/>
  <c r="EE56" i="1"/>
  <c r="V56" i="1"/>
  <c r="X56" i="1" s="1"/>
  <c r="AH56" i="1"/>
  <c r="R54" i="1"/>
  <c r="BF54" i="1"/>
  <c r="AG54" i="1"/>
  <c r="R53" i="1"/>
  <c r="BF53" i="1"/>
  <c r="AG53" i="1"/>
  <c r="R51" i="1"/>
  <c r="BF51" i="1"/>
  <c r="AG51" i="1"/>
  <c r="DZ30" i="1"/>
  <c r="AC13" i="1"/>
  <c r="P13" i="1"/>
  <c r="AB13" i="1"/>
  <c r="AC51" i="1"/>
  <c r="DY13" i="1"/>
  <c r="AB50" i="1"/>
  <c r="ER48" i="1"/>
  <c r="BI48" i="1" s="1"/>
  <c r="BJ48" i="1" s="1"/>
  <c r="ER45" i="1"/>
  <c r="BI45" i="1" s="1"/>
  <c r="BJ45" i="1" s="1"/>
  <c r="EF46" i="1"/>
  <c r="AL43" i="1"/>
  <c r="AL40" i="1"/>
  <c r="AB53" i="1"/>
  <c r="V43" i="1"/>
  <c r="X43" i="1" s="1"/>
  <c r="AH43" i="1"/>
  <c r="ER39" i="1"/>
  <c r="BI39" i="1" s="1"/>
  <c r="BJ39" i="1" s="1"/>
  <c r="ED28" i="1"/>
  <c r="DZ28" i="1"/>
  <c r="DB28" i="1"/>
  <c r="EC28" i="1"/>
  <c r="DY28" i="1"/>
  <c r="ED27" i="1"/>
  <c r="DZ27" i="1"/>
  <c r="DB27" i="1"/>
  <c r="EC27" i="1"/>
  <c r="DY27" i="1"/>
  <c r="ED24" i="1"/>
  <c r="DZ24" i="1"/>
  <c r="DB24" i="1"/>
  <c r="EC24" i="1"/>
  <c r="DY24" i="1"/>
  <c r="ED23" i="1"/>
  <c r="DZ23" i="1"/>
  <c r="DB23" i="1"/>
  <c r="EC23" i="1"/>
  <c r="DY23" i="1"/>
  <c r="ED22" i="1"/>
  <c r="DB22" i="1"/>
  <c r="EC22" i="1"/>
  <c r="DY22" i="1"/>
  <c r="EF48" i="1"/>
  <c r="V44" i="1"/>
  <c r="X44" i="1" s="1"/>
  <c r="AH44" i="1"/>
  <c r="V48" i="1"/>
  <c r="X48" i="1" s="1"/>
  <c r="AH48" i="1"/>
  <c r="AL45" i="1"/>
  <c r="EB39" i="1"/>
  <c r="BF37" i="1"/>
  <c r="R36" i="1"/>
  <c r="AG36" i="1"/>
  <c r="BF33" i="1"/>
  <c r="R32" i="1"/>
  <c r="AG32" i="1"/>
  <c r="EF35" i="1"/>
  <c r="EF33" i="1"/>
  <c r="DW28" i="1"/>
  <c r="DX27" i="1"/>
  <c r="EE25" i="1"/>
  <c r="R77" i="1"/>
  <c r="EE20" i="1"/>
  <c r="DB16" i="1"/>
  <c r="EC16" i="1"/>
  <c r="DY16" i="1"/>
  <c r="EB16" i="1"/>
  <c r="DX16" i="1"/>
  <c r="EN77" i="1"/>
  <c r="BU77" i="1"/>
  <c r="CF77" i="1"/>
  <c r="EF37" i="1"/>
  <c r="DX24" i="1"/>
  <c r="DW21" i="1"/>
  <c r="DZ20" i="1"/>
  <c r="DB19" i="1"/>
  <c r="DX19" i="1"/>
  <c r="EB19" i="1"/>
  <c r="EE19" i="1"/>
  <c r="DY19" i="1"/>
  <c r="BF77" i="1"/>
  <c r="EA24" i="1"/>
  <c r="ED19" i="1"/>
  <c r="DZ16" i="1"/>
  <c r="DZ15" i="1"/>
  <c r="R11" i="1"/>
  <c r="AG11" i="1"/>
  <c r="DZ9" i="1"/>
  <c r="DZ7" i="1"/>
  <c r="EA19" i="1"/>
  <c r="DZ57" i="1"/>
  <c r="DZ17" i="1"/>
  <c r="EE12" i="1"/>
  <c r="V20" i="1"/>
  <c r="X20" i="1" s="1"/>
  <c r="AH20" i="1"/>
  <c r="ED18" i="1"/>
  <c r="R57" i="1"/>
  <c r="BF57" i="1"/>
  <c r="AG57" i="1"/>
  <c r="EA11" i="1"/>
  <c r="ED14" i="1"/>
  <c r="DW10" i="1"/>
  <c r="BF19" i="1"/>
  <c r="EE15" i="1"/>
  <c r="DZ14" i="1"/>
  <c r="EE7" i="1"/>
  <c r="AL77" i="1" l="1"/>
  <c r="BZ77" i="1"/>
  <c r="AQ77" i="1" s="1"/>
  <c r="AH60" i="1"/>
  <c r="EF19" i="1"/>
  <c r="EF27" i="1"/>
  <c r="EF57" i="1"/>
  <c r="AR5" i="1"/>
  <c r="CI77" i="1"/>
  <c r="AR77" i="1" s="1"/>
  <c r="EF6" i="1"/>
  <c r="EF63" i="1"/>
  <c r="EF54" i="1"/>
  <c r="EF59" i="1"/>
  <c r="EF64" i="1"/>
  <c r="EF23" i="1"/>
  <c r="EF68" i="1"/>
  <c r="EF76" i="1"/>
  <c r="EF20" i="1"/>
  <c r="EF22" i="1"/>
  <c r="EF56" i="1"/>
  <c r="EF21" i="1"/>
  <c r="EF58" i="1"/>
  <c r="EF5" i="1"/>
  <c r="EF15" i="1"/>
  <c r="EF67" i="1"/>
  <c r="V51" i="1"/>
  <c r="X51" i="1" s="1"/>
  <c r="AH51" i="1"/>
  <c r="EF39" i="1"/>
  <c r="BC49" i="1"/>
  <c r="AI49" i="1"/>
  <c r="AE49" i="1"/>
  <c r="BB49" i="1"/>
  <c r="BA49" i="1"/>
  <c r="AZ49" i="1"/>
  <c r="AF49" i="1"/>
  <c r="V18" i="1"/>
  <c r="X18" i="1" s="1"/>
  <c r="AH18" i="1"/>
  <c r="EF10" i="1"/>
  <c r="AF20" i="1"/>
  <c r="AI20" i="1"/>
  <c r="AE20" i="1"/>
  <c r="BA20" i="1"/>
  <c r="BB20" i="1"/>
  <c r="BC20" i="1"/>
  <c r="AZ20" i="1"/>
  <c r="V11" i="1"/>
  <c r="X11" i="1" s="1"/>
  <c r="AH11" i="1"/>
  <c r="AH77" i="1"/>
  <c r="V77" i="1"/>
  <c r="X77" i="1" s="1"/>
  <c r="EF28" i="1"/>
  <c r="V32" i="1"/>
  <c r="X32" i="1" s="1"/>
  <c r="AH32" i="1"/>
  <c r="BC48" i="1"/>
  <c r="AI48" i="1"/>
  <c r="AE48" i="1"/>
  <c r="BB48" i="1"/>
  <c r="BA48" i="1"/>
  <c r="AZ48" i="1"/>
  <c r="AF48" i="1"/>
  <c r="R13" i="1"/>
  <c r="AG13" i="1"/>
  <c r="BF13" i="1"/>
  <c r="V53" i="1"/>
  <c r="X53" i="1" s="1"/>
  <c r="AH53" i="1"/>
  <c r="EF30" i="1"/>
  <c r="AH64" i="1"/>
  <c r="V64" i="1"/>
  <c r="X64" i="1" s="1"/>
  <c r="BF75" i="1"/>
  <c r="AG75" i="1"/>
  <c r="R75" i="1"/>
  <c r="AH5" i="1"/>
  <c r="V5" i="1"/>
  <c r="X5" i="1" s="1"/>
  <c r="EF9" i="1"/>
  <c r="V16" i="1"/>
  <c r="X16" i="1" s="1"/>
  <c r="AH16" i="1"/>
  <c r="EF17" i="1"/>
  <c r="DW77" i="1"/>
  <c r="EB77" i="1"/>
  <c r="EE77" i="1"/>
  <c r="DY77" i="1"/>
  <c r="ED77" i="1"/>
  <c r="EC77" i="1"/>
  <c r="DZ77" i="1"/>
  <c r="EA77" i="1"/>
  <c r="DX77" i="1"/>
  <c r="R27" i="1"/>
  <c r="AG27" i="1"/>
  <c r="BF27" i="1"/>
  <c r="EF60" i="1"/>
  <c r="EF71" i="1"/>
  <c r="EF16" i="1"/>
  <c r="AG6" i="1"/>
  <c r="R6" i="1"/>
  <c r="BF6" i="1"/>
  <c r="V34" i="1"/>
  <c r="X34" i="1" s="1"/>
  <c r="AH34" i="1"/>
  <c r="AG71" i="1"/>
  <c r="R71" i="1"/>
  <c r="BF71" i="1"/>
  <c r="V12" i="1"/>
  <c r="X12" i="1" s="1"/>
  <c r="AH12" i="1"/>
  <c r="EF11" i="1"/>
  <c r="V15" i="1"/>
  <c r="X15" i="1" s="1"/>
  <c r="AH15" i="1"/>
  <c r="EF24" i="1"/>
  <c r="V33" i="1"/>
  <c r="X33" i="1" s="1"/>
  <c r="AH33" i="1"/>
  <c r="EF50" i="1"/>
  <c r="V59" i="1"/>
  <c r="X59" i="1" s="1"/>
  <c r="AH59" i="1"/>
  <c r="EF13" i="1"/>
  <c r="R30" i="1"/>
  <c r="AG30" i="1"/>
  <c r="BF30" i="1"/>
  <c r="EF69" i="1"/>
  <c r="AI56" i="1"/>
  <c r="AE56" i="1"/>
  <c r="BA56" i="1"/>
  <c r="AF56" i="1"/>
  <c r="BB56" i="1"/>
  <c r="AZ56" i="1"/>
  <c r="BC56" i="1"/>
  <c r="AI70" i="1"/>
  <c r="AE70" i="1"/>
  <c r="AF70" i="1"/>
  <c r="BB70" i="1"/>
  <c r="AZ70" i="1"/>
  <c r="BC70" i="1"/>
  <c r="BA70" i="1"/>
  <c r="BC46" i="1"/>
  <c r="AI46" i="1"/>
  <c r="AE46" i="1"/>
  <c r="BB46" i="1"/>
  <c r="BA46" i="1"/>
  <c r="AZ46" i="1"/>
  <c r="AF46" i="1"/>
  <c r="EF7" i="1"/>
  <c r="BC42" i="1"/>
  <c r="AI42" i="1"/>
  <c r="AE42" i="1"/>
  <c r="BB42" i="1"/>
  <c r="AZ42" i="1"/>
  <c r="AF42" i="1"/>
  <c r="BA42" i="1"/>
  <c r="EF61" i="1"/>
  <c r="R69" i="1"/>
  <c r="AG69" i="1"/>
  <c r="BF69" i="1"/>
  <c r="V72" i="1"/>
  <c r="X72" i="1" s="1"/>
  <c r="AH72" i="1"/>
  <c r="V19" i="1"/>
  <c r="X19" i="1" s="1"/>
  <c r="AH19" i="1"/>
  <c r="V28" i="1"/>
  <c r="X28" i="1" s="1"/>
  <c r="AH28" i="1"/>
  <c r="AF60" i="1"/>
  <c r="AI60" i="1"/>
  <c r="AE60" i="1"/>
  <c r="BA60" i="1"/>
  <c r="BB60" i="1"/>
  <c r="BC60" i="1"/>
  <c r="AZ60" i="1"/>
  <c r="BG77" i="1"/>
  <c r="BH77" i="1"/>
  <c r="BC44" i="1"/>
  <c r="AI44" i="1"/>
  <c r="AE44" i="1"/>
  <c r="BB44" i="1"/>
  <c r="BA44" i="1"/>
  <c r="AZ44" i="1"/>
  <c r="AF44" i="1"/>
  <c r="AH65" i="1"/>
  <c r="V65" i="1"/>
  <c r="X65" i="1" s="1"/>
  <c r="EF65" i="1"/>
  <c r="V9" i="1"/>
  <c r="X9" i="1" s="1"/>
  <c r="AH9" i="1"/>
  <c r="V39" i="1"/>
  <c r="X39" i="1" s="1"/>
  <c r="AH39" i="1"/>
  <c r="R23" i="1"/>
  <c r="AG23" i="1"/>
  <c r="BF23" i="1"/>
  <c r="AZ62" i="1"/>
  <c r="AF62" i="1"/>
  <c r="BB62" i="1"/>
  <c r="BA62" i="1"/>
  <c r="BC62" i="1"/>
  <c r="AI62" i="1"/>
  <c r="AE62" i="1"/>
  <c r="EF12" i="1"/>
  <c r="V29" i="1"/>
  <c r="X29" i="1" s="1"/>
  <c r="AH29" i="1"/>
  <c r="V38" i="1"/>
  <c r="X38" i="1" s="1"/>
  <c r="AH38" i="1"/>
  <c r="EF62" i="1"/>
  <c r="AG73" i="1"/>
  <c r="R73" i="1"/>
  <c r="BF73" i="1"/>
  <c r="V17" i="1"/>
  <c r="X17" i="1" s="1"/>
  <c r="AH17" i="1"/>
  <c r="V10" i="1"/>
  <c r="X10" i="1" s="1"/>
  <c r="AH10" i="1"/>
  <c r="V37" i="1"/>
  <c r="X37" i="1" s="1"/>
  <c r="AH37" i="1"/>
  <c r="V66" i="1"/>
  <c r="X66" i="1" s="1"/>
  <c r="AH66" i="1"/>
  <c r="ER77" i="1"/>
  <c r="V57" i="1"/>
  <c r="X57" i="1" s="1"/>
  <c r="AH57" i="1"/>
  <c r="R68" i="1"/>
  <c r="AG68" i="1"/>
  <c r="BF68" i="1"/>
  <c r="V14" i="1"/>
  <c r="X14" i="1" s="1"/>
  <c r="AH14" i="1"/>
  <c r="V24" i="1"/>
  <c r="X24" i="1" s="1"/>
  <c r="AH24" i="1"/>
  <c r="V31" i="1"/>
  <c r="X31" i="1" s="1"/>
  <c r="AH31" i="1"/>
  <c r="BC55" i="1"/>
  <c r="AI55" i="1"/>
  <c r="AE55" i="1"/>
  <c r="BB55" i="1"/>
  <c r="BA55" i="1"/>
  <c r="AZ55" i="1"/>
  <c r="AF55" i="1"/>
  <c r="V36" i="1"/>
  <c r="X36" i="1" s="1"/>
  <c r="AH36" i="1"/>
  <c r="BC43" i="1"/>
  <c r="AI43" i="1"/>
  <c r="AE43" i="1"/>
  <c r="BB43" i="1"/>
  <c r="AZ43" i="1"/>
  <c r="AF43" i="1"/>
  <c r="BA43" i="1"/>
  <c r="V54" i="1"/>
  <c r="X54" i="1" s="1"/>
  <c r="AH54" i="1"/>
  <c r="AG74" i="1"/>
  <c r="R74" i="1"/>
  <c r="BF74" i="1"/>
  <c r="EF14" i="1"/>
  <c r="EF18" i="1"/>
  <c r="EF8" i="1"/>
  <c r="V26" i="1"/>
  <c r="X26" i="1" s="1"/>
  <c r="AH26" i="1"/>
  <c r="V22" i="1"/>
  <c r="X22" i="1" s="1"/>
  <c r="AH22" i="1"/>
  <c r="DB77" i="1"/>
  <c r="V35" i="1"/>
  <c r="X35" i="1" s="1"/>
  <c r="AH35" i="1"/>
  <c r="V40" i="1"/>
  <c r="X40" i="1" s="1"/>
  <c r="AH40" i="1"/>
  <c r="BC47" i="1"/>
  <c r="AI47" i="1"/>
  <c r="AE47" i="1"/>
  <c r="BB47" i="1"/>
  <c r="BA47" i="1"/>
  <c r="AZ47" i="1"/>
  <c r="AF47" i="1"/>
  <c r="FJ77" i="1"/>
  <c r="EF25" i="1"/>
  <c r="BC45" i="1"/>
  <c r="AI45" i="1"/>
  <c r="AE45" i="1"/>
  <c r="BB45" i="1"/>
  <c r="BA45" i="1"/>
  <c r="AZ45" i="1"/>
  <c r="AF45" i="1"/>
  <c r="BC41" i="1"/>
  <c r="AI41" i="1"/>
  <c r="AE41" i="1"/>
  <c r="BB41" i="1"/>
  <c r="AZ41" i="1"/>
  <c r="AF41" i="1"/>
  <c r="BA41" i="1"/>
  <c r="R50" i="1"/>
  <c r="BF50" i="1"/>
  <c r="AG50" i="1"/>
  <c r="V52" i="1"/>
  <c r="X52" i="1" s="1"/>
  <c r="AH52" i="1"/>
  <c r="AH61" i="1"/>
  <c r="V61" i="1"/>
  <c r="X61" i="1" s="1"/>
  <c r="V7" i="1"/>
  <c r="X7" i="1" s="1"/>
  <c r="AH7" i="1"/>
  <c r="V8" i="1"/>
  <c r="X8" i="1" s="1"/>
  <c r="AH8" i="1"/>
  <c r="V25" i="1"/>
  <c r="X25" i="1" s="1"/>
  <c r="AH25" i="1"/>
  <c r="R21" i="1"/>
  <c r="AG21" i="1"/>
  <c r="BF21" i="1"/>
  <c r="R58" i="1"/>
  <c r="AG58" i="1"/>
  <c r="BF58" i="1"/>
  <c r="AI67" i="1"/>
  <c r="AE67" i="1"/>
  <c r="BA67" i="1"/>
  <c r="AZ67" i="1"/>
  <c r="AF67" i="1"/>
  <c r="BB67" i="1"/>
  <c r="BC67" i="1"/>
  <c r="AH76" i="1"/>
  <c r="V76" i="1"/>
  <c r="X76" i="1" s="1"/>
  <c r="EF73" i="1"/>
  <c r="AF26" i="1" l="1"/>
  <c r="BC26" i="1"/>
  <c r="AI26" i="1"/>
  <c r="AE26" i="1"/>
  <c r="BB26" i="1"/>
  <c r="BA26" i="1"/>
  <c r="AZ26" i="1"/>
  <c r="BC54" i="1"/>
  <c r="AI54" i="1"/>
  <c r="AE54" i="1"/>
  <c r="AZ54" i="1"/>
  <c r="AF54" i="1"/>
  <c r="BB54" i="1"/>
  <c r="BA54" i="1"/>
  <c r="AF24" i="1"/>
  <c r="AI24" i="1"/>
  <c r="AE24" i="1"/>
  <c r="BB24" i="1"/>
  <c r="BA24" i="1"/>
  <c r="AZ24" i="1"/>
  <c r="BC24" i="1"/>
  <c r="ET77" i="1"/>
  <c r="BI77" i="1"/>
  <c r="BJ77" i="1" s="1"/>
  <c r="EU77" i="1"/>
  <c r="AF37" i="1"/>
  <c r="BC37" i="1"/>
  <c r="AI37" i="1"/>
  <c r="AE37" i="1"/>
  <c r="BB37" i="1"/>
  <c r="BA37" i="1"/>
  <c r="AZ37" i="1"/>
  <c r="AF17" i="1"/>
  <c r="AI17" i="1"/>
  <c r="AE17" i="1"/>
  <c r="BB17" i="1"/>
  <c r="BA17" i="1"/>
  <c r="BC17" i="1"/>
  <c r="AZ17" i="1"/>
  <c r="AF29" i="1"/>
  <c r="BC29" i="1"/>
  <c r="AI29" i="1"/>
  <c r="AE29" i="1"/>
  <c r="BB29" i="1"/>
  <c r="BA29" i="1"/>
  <c r="AZ29" i="1"/>
  <c r="AF28" i="1"/>
  <c r="BC28" i="1"/>
  <c r="AI28" i="1"/>
  <c r="AE28" i="1"/>
  <c r="BB28" i="1"/>
  <c r="BA28" i="1"/>
  <c r="AZ28" i="1"/>
  <c r="AI72" i="1"/>
  <c r="AE72" i="1"/>
  <c r="AZ72" i="1"/>
  <c r="BB72" i="1"/>
  <c r="AF72" i="1"/>
  <c r="BA72" i="1"/>
  <c r="BC72" i="1"/>
  <c r="AF59" i="1"/>
  <c r="AI59" i="1"/>
  <c r="AE59" i="1"/>
  <c r="BA59" i="1"/>
  <c r="AZ59" i="1"/>
  <c r="BB59" i="1"/>
  <c r="BC59" i="1"/>
  <c r="V6" i="1"/>
  <c r="X6" i="1" s="1"/>
  <c r="AH6" i="1"/>
  <c r="EF77" i="1"/>
  <c r="AF77" i="1"/>
  <c r="AI77" i="1"/>
  <c r="AE77" i="1"/>
  <c r="AZ77" i="1"/>
  <c r="BB77" i="1"/>
  <c r="BC77" i="1"/>
  <c r="BA77" i="1"/>
  <c r="AF76" i="1"/>
  <c r="AE76" i="1"/>
  <c r="BC76" i="1"/>
  <c r="AI76" i="1"/>
  <c r="BA76" i="1"/>
  <c r="AZ76" i="1"/>
  <c r="BB76" i="1"/>
  <c r="AF25" i="1"/>
  <c r="BC25" i="1"/>
  <c r="AI25" i="1"/>
  <c r="AE25" i="1"/>
  <c r="BB25" i="1"/>
  <c r="BA25" i="1"/>
  <c r="AZ25" i="1"/>
  <c r="AF7" i="1"/>
  <c r="AI7" i="1"/>
  <c r="AE7" i="1"/>
  <c r="BA7" i="1"/>
  <c r="BC7" i="1"/>
  <c r="BB7" i="1"/>
  <c r="AZ7" i="1"/>
  <c r="BC52" i="1"/>
  <c r="AI52" i="1"/>
  <c r="AE52" i="1"/>
  <c r="AZ52" i="1"/>
  <c r="AF52" i="1"/>
  <c r="BB52" i="1"/>
  <c r="BA52" i="1"/>
  <c r="BC40" i="1"/>
  <c r="AI40" i="1"/>
  <c r="AE40" i="1"/>
  <c r="AZ40" i="1"/>
  <c r="AF40" i="1"/>
  <c r="BB40" i="1"/>
  <c r="BA40" i="1"/>
  <c r="V74" i="1"/>
  <c r="X74" i="1" s="1"/>
  <c r="AH74" i="1"/>
  <c r="AF36" i="1"/>
  <c r="BC36" i="1"/>
  <c r="AI36" i="1"/>
  <c r="AE36" i="1"/>
  <c r="BB36" i="1"/>
  <c r="BA36" i="1"/>
  <c r="AZ36" i="1"/>
  <c r="V68" i="1"/>
  <c r="X68" i="1" s="1"/>
  <c r="AH68" i="1"/>
  <c r="AZ39" i="1"/>
  <c r="AF39" i="1"/>
  <c r="BC39" i="1"/>
  <c r="AI39" i="1"/>
  <c r="AE39" i="1"/>
  <c r="BB39" i="1"/>
  <c r="BA39" i="1"/>
  <c r="AZ65" i="1"/>
  <c r="AF65" i="1"/>
  <c r="BB65" i="1"/>
  <c r="BA65" i="1"/>
  <c r="AI65" i="1"/>
  <c r="BC65" i="1"/>
  <c r="AE65" i="1"/>
  <c r="V30" i="1"/>
  <c r="X30" i="1" s="1"/>
  <c r="AH30" i="1"/>
  <c r="AF12" i="1"/>
  <c r="AI12" i="1"/>
  <c r="AE12" i="1"/>
  <c r="BB12" i="1"/>
  <c r="BA12" i="1"/>
  <c r="BC12" i="1"/>
  <c r="AZ12" i="1"/>
  <c r="AZ5" i="1"/>
  <c r="AF5" i="1"/>
  <c r="BA5" i="1"/>
  <c r="AI5" i="1"/>
  <c r="BC5" i="1"/>
  <c r="AE5" i="1"/>
  <c r="BB5" i="1"/>
  <c r="V13" i="1"/>
  <c r="X13" i="1" s="1"/>
  <c r="AH13" i="1"/>
  <c r="AF18" i="1"/>
  <c r="AI18" i="1"/>
  <c r="AE18" i="1"/>
  <c r="BB18" i="1"/>
  <c r="BA18" i="1"/>
  <c r="AZ18" i="1"/>
  <c r="BC18" i="1"/>
  <c r="V50" i="1"/>
  <c r="X50" i="1" s="1"/>
  <c r="AH50" i="1"/>
  <c r="AZ61" i="1"/>
  <c r="AF61" i="1"/>
  <c r="BA61" i="1"/>
  <c r="BC61" i="1"/>
  <c r="AE61" i="1"/>
  <c r="AI61" i="1"/>
  <c r="BB61" i="1"/>
  <c r="AZ22" i="1"/>
  <c r="AF22" i="1"/>
  <c r="BC22" i="1"/>
  <c r="AI22" i="1"/>
  <c r="AE22" i="1"/>
  <c r="BB22" i="1"/>
  <c r="BA22" i="1"/>
  <c r="AF31" i="1"/>
  <c r="BC31" i="1"/>
  <c r="AI31" i="1"/>
  <c r="AE31" i="1"/>
  <c r="BB31" i="1"/>
  <c r="BA31" i="1"/>
  <c r="AZ31" i="1"/>
  <c r="AF14" i="1"/>
  <c r="AI14" i="1"/>
  <c r="AE14" i="1"/>
  <c r="BB14" i="1"/>
  <c r="BA14" i="1"/>
  <c r="AZ14" i="1"/>
  <c r="BC14" i="1"/>
  <c r="AI66" i="1"/>
  <c r="AE66" i="1"/>
  <c r="BB66" i="1"/>
  <c r="AZ66" i="1"/>
  <c r="AF66" i="1"/>
  <c r="BA66" i="1"/>
  <c r="BC66" i="1"/>
  <c r="AF10" i="1"/>
  <c r="AI10" i="1"/>
  <c r="AE10" i="1"/>
  <c r="BB10" i="1"/>
  <c r="BA10" i="1"/>
  <c r="BC10" i="1"/>
  <c r="AZ10" i="1"/>
  <c r="V73" i="1"/>
  <c r="X73" i="1" s="1"/>
  <c r="AH73" i="1"/>
  <c r="AF38" i="1"/>
  <c r="BC38" i="1"/>
  <c r="AI38" i="1"/>
  <c r="AE38" i="1"/>
  <c r="BB38" i="1"/>
  <c r="BA38" i="1"/>
  <c r="AZ38" i="1"/>
  <c r="AF19" i="1"/>
  <c r="AI19" i="1"/>
  <c r="AE19" i="1"/>
  <c r="AZ19" i="1"/>
  <c r="BC19" i="1"/>
  <c r="BB19" i="1"/>
  <c r="BA19" i="1"/>
  <c r="AF15" i="1"/>
  <c r="AI15" i="1"/>
  <c r="AE15" i="1"/>
  <c r="BB15" i="1"/>
  <c r="BA15" i="1"/>
  <c r="BC15" i="1"/>
  <c r="AZ15" i="1"/>
  <c r="AF34" i="1"/>
  <c r="BC34" i="1"/>
  <c r="AI34" i="1"/>
  <c r="AE34" i="1"/>
  <c r="BB34" i="1"/>
  <c r="BA34" i="1"/>
  <c r="AZ34" i="1"/>
  <c r="AZ64" i="1"/>
  <c r="AF64" i="1"/>
  <c r="BB64" i="1"/>
  <c r="BA64" i="1"/>
  <c r="AE64" i="1"/>
  <c r="BC64" i="1"/>
  <c r="AI64" i="1"/>
  <c r="BC53" i="1"/>
  <c r="AI53" i="1"/>
  <c r="AE53" i="1"/>
  <c r="AZ53" i="1"/>
  <c r="AF53" i="1"/>
  <c r="BA53" i="1"/>
  <c r="BB53" i="1"/>
  <c r="AF32" i="1"/>
  <c r="BC32" i="1"/>
  <c r="AI32" i="1"/>
  <c r="AE32" i="1"/>
  <c r="BB32" i="1"/>
  <c r="BA32" i="1"/>
  <c r="AZ32" i="1"/>
  <c r="V58" i="1"/>
  <c r="X58" i="1" s="1"/>
  <c r="AH58" i="1"/>
  <c r="V21" i="1"/>
  <c r="X21" i="1" s="1"/>
  <c r="AH21" i="1"/>
  <c r="AF8" i="1"/>
  <c r="AI8" i="1"/>
  <c r="AE8" i="1"/>
  <c r="BA8" i="1"/>
  <c r="BC8" i="1"/>
  <c r="AZ8" i="1"/>
  <c r="BB8" i="1"/>
  <c r="AF35" i="1"/>
  <c r="BC35" i="1"/>
  <c r="AI35" i="1"/>
  <c r="AE35" i="1"/>
  <c r="BB35" i="1"/>
  <c r="BA35" i="1"/>
  <c r="AZ35" i="1"/>
  <c r="AF57" i="1"/>
  <c r="AI57" i="1"/>
  <c r="AE57" i="1"/>
  <c r="BB57" i="1"/>
  <c r="BA57" i="1"/>
  <c r="AZ57" i="1"/>
  <c r="BC57" i="1"/>
  <c r="V23" i="1"/>
  <c r="X23" i="1" s="1"/>
  <c r="AH23" i="1"/>
  <c r="AF9" i="1"/>
  <c r="AI9" i="1"/>
  <c r="AE9" i="1"/>
  <c r="BB9" i="1"/>
  <c r="BA9" i="1"/>
  <c r="BC9" i="1"/>
  <c r="AZ9" i="1"/>
  <c r="V69" i="1"/>
  <c r="X69" i="1" s="1"/>
  <c r="AH69" i="1"/>
  <c r="AF33" i="1"/>
  <c r="BC33" i="1"/>
  <c r="AI33" i="1"/>
  <c r="AE33" i="1"/>
  <c r="BB33" i="1"/>
  <c r="BA33" i="1"/>
  <c r="AZ33" i="1"/>
  <c r="V71" i="1"/>
  <c r="X71" i="1" s="1"/>
  <c r="AH71" i="1"/>
  <c r="V27" i="1"/>
  <c r="X27" i="1" s="1"/>
  <c r="AH27" i="1"/>
  <c r="AF16" i="1"/>
  <c r="AI16" i="1"/>
  <c r="AE16" i="1"/>
  <c r="BB16" i="1"/>
  <c r="BA16" i="1"/>
  <c r="AZ16" i="1"/>
  <c r="BC16" i="1"/>
  <c r="AH75" i="1"/>
  <c r="V75" i="1"/>
  <c r="X75" i="1" s="1"/>
  <c r="AF11" i="1"/>
  <c r="AI11" i="1"/>
  <c r="AE11" i="1"/>
  <c r="BB11" i="1"/>
  <c r="BA11" i="1"/>
  <c r="AZ11" i="1"/>
  <c r="BC11" i="1"/>
  <c r="BC51" i="1"/>
  <c r="AI51" i="1"/>
  <c r="AE51" i="1"/>
  <c r="AZ51" i="1"/>
  <c r="AF51" i="1"/>
  <c r="BA51" i="1"/>
  <c r="BB51" i="1"/>
  <c r="BC75" i="1" l="1"/>
  <c r="AI75" i="1"/>
  <c r="AF75" i="1"/>
  <c r="BA75" i="1"/>
  <c r="AE75" i="1"/>
  <c r="AZ75" i="1"/>
  <c r="BB75" i="1"/>
  <c r="AI71" i="1"/>
  <c r="AE71" i="1"/>
  <c r="BB71" i="1"/>
  <c r="AZ71" i="1"/>
  <c r="AF71" i="1"/>
  <c r="BC71" i="1"/>
  <c r="BA71" i="1"/>
  <c r="AI74" i="1"/>
  <c r="AE74" i="1"/>
  <c r="AZ74" i="1"/>
  <c r="BB74" i="1"/>
  <c r="AF74" i="1"/>
  <c r="BC74" i="1"/>
  <c r="BA74" i="1"/>
  <c r="AI69" i="1"/>
  <c r="AE69" i="1"/>
  <c r="BB69" i="1"/>
  <c r="AZ69" i="1"/>
  <c r="AF69" i="1"/>
  <c r="BC69" i="1"/>
  <c r="BA69" i="1"/>
  <c r="AF21" i="1"/>
  <c r="AI21" i="1"/>
  <c r="AE21" i="1"/>
  <c r="BA21" i="1"/>
  <c r="BB21" i="1"/>
  <c r="BC21" i="1"/>
  <c r="AZ21" i="1"/>
  <c r="AF6" i="1"/>
  <c r="AI6" i="1"/>
  <c r="AE6" i="1"/>
  <c r="BA6" i="1"/>
  <c r="BB6" i="1"/>
  <c r="BC6" i="1"/>
  <c r="AZ6" i="1"/>
  <c r="AF27" i="1"/>
  <c r="AI27" i="1"/>
  <c r="AE27" i="1"/>
  <c r="BB27" i="1"/>
  <c r="BA27" i="1"/>
  <c r="BC27" i="1"/>
  <c r="AZ27" i="1"/>
  <c r="AF23" i="1"/>
  <c r="AI23" i="1"/>
  <c r="AE23" i="1"/>
  <c r="BB23" i="1"/>
  <c r="BA23" i="1"/>
  <c r="AZ23" i="1"/>
  <c r="BC23" i="1"/>
  <c r="AI73" i="1"/>
  <c r="AE73" i="1"/>
  <c r="AZ73" i="1"/>
  <c r="AF73" i="1"/>
  <c r="BB73" i="1"/>
  <c r="BC73" i="1"/>
  <c r="BA73" i="1"/>
  <c r="BC50" i="1"/>
  <c r="AI50" i="1"/>
  <c r="AE50" i="1"/>
  <c r="AZ50" i="1"/>
  <c r="AF50" i="1"/>
  <c r="BA50" i="1"/>
  <c r="BB50" i="1"/>
  <c r="EV77" i="1"/>
  <c r="AF58" i="1"/>
  <c r="AI58" i="1"/>
  <c r="AE58" i="1"/>
  <c r="BA58" i="1"/>
  <c r="AZ58" i="1"/>
  <c r="BC58" i="1"/>
  <c r="BB58" i="1"/>
  <c r="AI13" i="1"/>
  <c r="AE13" i="1"/>
  <c r="AZ13" i="1"/>
  <c r="AF13" i="1"/>
  <c r="BB13" i="1"/>
  <c r="BA13" i="1"/>
  <c r="BC13" i="1"/>
  <c r="AF30" i="1"/>
  <c r="AI30" i="1"/>
  <c r="AE30" i="1"/>
  <c r="BA30" i="1"/>
  <c r="BB30" i="1"/>
  <c r="BC30" i="1"/>
  <c r="AZ30" i="1"/>
  <c r="AI68" i="1"/>
  <c r="AE68" i="1"/>
  <c r="BB68" i="1"/>
  <c r="BA68" i="1"/>
  <c r="AZ68" i="1"/>
  <c r="AF68" i="1"/>
  <c r="BC68" i="1"/>
</calcChain>
</file>

<file path=xl/sharedStrings.xml><?xml version="1.0" encoding="utf-8"?>
<sst xmlns="http://schemas.openxmlformats.org/spreadsheetml/2006/main" count="386" uniqueCount="233">
  <si>
    <t>Key balance sheet figures</t>
  </si>
  <si>
    <t>P&amp;L</t>
  </si>
  <si>
    <t>P&amp;L key figures</t>
  </si>
  <si>
    <t xml:space="preserve">Growth </t>
  </si>
  <si>
    <t>Liquidity</t>
  </si>
  <si>
    <t>Capital ratios (excluding profit)</t>
  </si>
  <si>
    <t>Capital ratios (including profit 3Q16)</t>
  </si>
  <si>
    <t>Credit quality</t>
  </si>
  <si>
    <t>Balance sheet</t>
  </si>
  <si>
    <t>External funding (30.06.2016) - maturity within</t>
  </si>
  <si>
    <t>Additional information</t>
  </si>
  <si>
    <t>Sector breakdown loan book - 2015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</si>
  <si>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</si>
  <si>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</si>
  <si>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</si>
  <si>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</si>
  <si>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</si>
  <si>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</si>
  <si>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</si>
  <si>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</si>
  <si>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</si>
  <si>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</si>
  <si>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</si>
  <si>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</si>
  <si>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</si>
  <si>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</si>
  <si>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</si>
  <si>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</si>
  <si>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</si>
  <si>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</si>
  <si>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</si>
  <si>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</si>
  <si>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</si>
  <si>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</si>
  <si>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</si>
  <si>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</si>
  <si>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</si>
  <si>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</si>
  <si>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</si>
  <si>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</si>
  <si>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</si>
  <si>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</si>
  <si>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</si>
  <si>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</si>
  <si>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</si>
  <si>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</si>
  <si>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</si>
  <si>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</si>
  <si>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</si>
  <si>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</si>
  <si>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</si>
  <si>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Leverage ratio</t>
  </si>
  <si>
    <t>CET1 ratio</t>
  </si>
  <si>
    <t>Core capital ratio</t>
  </si>
  <si>
    <t>Capital ratio</t>
  </si>
  <si>
    <t>Equity ratio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</si>
  <si>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</si>
  <si>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</si>
  <si>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</si>
  <si>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</si>
  <si>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</si>
  <si>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</si>
  <si>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</si>
  <si>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</si>
  <si>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</si>
  <si>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</si>
  <si>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Individual impairments</t>
  </si>
  <si>
    <t>Group impairments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</si>
  <si>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</si>
  <si>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</si>
  <si>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</si>
  <si>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</si>
  <si>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</si>
  <si>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</si>
  <si>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</si>
  <si>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</si>
  <si>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</si>
  <si>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</si>
  <si>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</si>
  <si>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</si>
  <si>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</si>
  <si>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</si>
  <si>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</si>
  <si>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</si>
  <si>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</si>
  <si>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</si>
  <si>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From 30.6.21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</si>
  <si>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</si>
  <si>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</si>
  <si>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</si>
  <si>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</si>
  <si>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</si>
  <si>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</si>
  <si>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</si>
  <si>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Market share lending (2015)</t>
  </si>
  <si>
    <t>CET1 capital</t>
  </si>
  <si>
    <t>Core capital</t>
  </si>
  <si>
    <t>Total capital</t>
  </si>
  <si>
    <t>Average RWA (ARWA)</t>
  </si>
  <si>
    <t>RWA 2015</t>
  </si>
  <si>
    <t>RWA 3Q16</t>
  </si>
  <si>
    <t>Agriculture</t>
  </si>
  <si>
    <t>Industry</t>
  </si>
  <si>
    <t>Building and construction</t>
  </si>
  <si>
    <t>Trade and hotels</t>
  </si>
  <si>
    <t>Real estate business</t>
  </si>
  <si>
    <t>Service industry</t>
  </si>
  <si>
    <t>Transport</t>
  </si>
  <si>
    <t>Other</t>
  </si>
  <si>
    <t>Retail lending</t>
  </si>
  <si>
    <t>Total lending 2015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</si>
  <si>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</si>
  <si>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</si>
  <si>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</si>
  <si>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</si>
  <si>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</si>
  <si>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</si>
  <si>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</si>
  <si>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</si>
  <si>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2015</t>
  </si>
  <si>
    <t>Equity 3Q16</t>
  </si>
  <si>
    <t>Average loans</t>
  </si>
  <si>
    <t>Gross loans 2015</t>
  </si>
  <si>
    <t>Gross loans 3Q16</t>
  </si>
  <si>
    <t>Transfer - average</t>
  </si>
  <si>
    <t>Transfer to CB 2015</t>
  </si>
  <si>
    <t>Transfer to CB 3Q16</t>
  </si>
  <si>
    <t>Total loans incl. CB 2015</t>
  </si>
  <si>
    <t>Total loans incl. CB 3Q16</t>
  </si>
  <si>
    <t>Average deposits</t>
  </si>
  <si>
    <t>Deposits 2015</t>
  </si>
  <si>
    <t>Deposits 3Q16</t>
  </si>
  <si>
    <t>Andebu Sparebank</t>
  </si>
  <si>
    <t>yes</t>
  </si>
  <si>
    <t>Arendal og Omegns Sparekasse</t>
  </si>
  <si>
    <t>Askim og Spydeberg Sparebank</t>
  </si>
  <si>
    <t>EC</t>
  </si>
  <si>
    <t>Aurland Sparebank</t>
  </si>
  <si>
    <t>Aurskog Sparebank</t>
  </si>
  <si>
    <t>EC (listed)</t>
  </si>
  <si>
    <t>Bamble Sparebank</t>
  </si>
  <si>
    <t>Berg Sparebank</t>
  </si>
  <si>
    <t>Birkenes Sparebank</t>
  </si>
  <si>
    <t>Bjugn Sparebank</t>
  </si>
  <si>
    <t>Blaker Sparebank</t>
  </si>
  <si>
    <t>Bud, Fræna og Hustad Sparebank</t>
  </si>
  <si>
    <t>Sparebanken Din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</si>
  <si>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</si>
  <si>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</si>
  <si>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</si>
  <si>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</si>
  <si>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</si>
  <si>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</si>
  <si>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Gjerstad Sparebank</t>
  </si>
  <si>
    <t>Grong Sparebank</t>
  </si>
  <si>
    <t>Grue Sparebank</t>
  </si>
  <si>
    <t>Haltdalen Sparebank</t>
  </si>
  <si>
    <t>Harstad Sparebank</t>
  </si>
  <si>
    <t>Hegra Sparebank</t>
  </si>
  <si>
    <t>Hjartdal og Gransherad Sparebank</t>
  </si>
  <si>
    <t>Hjelmeland Sparebank</t>
  </si>
  <si>
    <t>Høland og Setskog Sparebank</t>
  </si>
  <si>
    <t>Hønefoss Sparebank</t>
  </si>
  <si>
    <t>Indre Sogn Sparebank</t>
  </si>
  <si>
    <t>Jernbanepersonalets Sparebank</t>
  </si>
  <si>
    <t>Jæren Sparebank</t>
  </si>
  <si>
    <t>Klæbu Sparebank</t>
  </si>
  <si>
    <t>Kragerø Sparebank</t>
  </si>
  <si>
    <t>Kvinesdal Sparebank</t>
  </si>
  <si>
    <t>Larvikbanken Brunlanes Sparebank</t>
  </si>
  <si>
    <t>Lillestrøm Sparebank</t>
  </si>
  <si>
    <t>Lofoten Sparebank</t>
  </si>
  <si>
    <t>Marker Sparebank</t>
  </si>
  <si>
    <t>Meldal Sparebank</t>
  </si>
  <si>
    <t>Melhus Sparebank</t>
  </si>
  <si>
    <t>Skue Sparebank</t>
  </si>
  <si>
    <t>Nesset Sparebank</t>
  </si>
  <si>
    <t>Odal Sparebank</t>
  </si>
  <si>
    <t>Ofoten Sparebank</t>
  </si>
  <si>
    <t>Oppdalsbanken</t>
  </si>
  <si>
    <t>Orkdal Sparebank</t>
  </si>
  <si>
    <t>Rindal Sparebank</t>
  </si>
  <si>
    <t>Rørosbanken Røros Sparebank</t>
  </si>
  <si>
    <t>Selbu Sparebank</t>
  </si>
  <si>
    <t>Soknedal Sparebank</t>
  </si>
  <si>
    <t>Bien Sparebank</t>
  </si>
  <si>
    <t>Stocks</t>
  </si>
  <si>
    <t>EC (1Q17)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</si>
  <si>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</si>
  <si>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</si>
  <si>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</si>
  <si>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</si>
  <si>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</si>
  <si>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</si>
  <si>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Tolga-Os Sparebank</t>
  </si>
  <si>
    <t>Totens Sparebank</t>
  </si>
  <si>
    <t>Trøgstad Sparebank</t>
  </si>
  <si>
    <t>Tysnes Sparebank</t>
  </si>
  <si>
    <t>Valle Sparebank</t>
  </si>
  <si>
    <t>Vang Sparebank</t>
  </si>
  <si>
    <t>Vegårshei Sparebank</t>
  </si>
  <si>
    <t>Vekselbanken</t>
  </si>
  <si>
    <t>RSM</t>
  </si>
  <si>
    <t>Stocks listed</t>
  </si>
  <si>
    <t>Vestre Slidre Sparebank</t>
  </si>
  <si>
    <t>Vik Sparebank</t>
  </si>
  <si>
    <t>Ørland Sparebank</t>
  </si>
  <si>
    <t>Ørskog Sparebank</t>
  </si>
  <si>
    <t>Åfjord Sparebank</t>
  </si>
  <si>
    <t>Aasen Sparebank</t>
  </si>
  <si>
    <t>Eika total</t>
  </si>
  <si>
    <t>Eika banks 3Q16 figures - Numbers in NOK mill.</t>
  </si>
  <si>
    <t xml:space="preserve">Average total loans incl. CB </t>
  </si>
  <si>
    <t xml:space="preserve">Ernst &amp; Young </t>
  </si>
  <si>
    <t>BDO AS</t>
  </si>
  <si>
    <t>KPMG</t>
  </si>
  <si>
    <t xml:space="preserve">Deloitte </t>
  </si>
  <si>
    <t>Revision</t>
  </si>
  <si>
    <t>Bdo Noraudit Mandal Da</t>
  </si>
  <si>
    <t xml:space="preserve">Revisorkonsult </t>
  </si>
  <si>
    <t xml:space="preserve">Valdres Revisjonskontor </t>
  </si>
  <si>
    <t xml:space="preserve">Pricewaterhousecoopers </t>
  </si>
  <si>
    <t xml:space="preserve">Revisorteam Midt-Telemark </t>
  </si>
  <si>
    <t xml:space="preserve"> Revision</t>
  </si>
  <si>
    <t xml:space="preserve">Samarbeidende Revisorer </t>
  </si>
  <si>
    <t xml:space="preserve">Bdo Noraudit Telemark </t>
  </si>
  <si>
    <t xml:space="preserve">Lofotrevisjon </t>
  </si>
  <si>
    <t xml:space="preserve">Bdo Noraudit Harstad </t>
  </si>
  <si>
    <t xml:space="preserve">Revisorgruppen Trøndelag </t>
  </si>
  <si>
    <t xml:space="preserve">Hålogaland Revisjon </t>
  </si>
  <si>
    <t>Svindal Leidland Myhrer &amp; Co</t>
  </si>
  <si>
    <t xml:space="preserve">Valdres Revisjon </t>
  </si>
  <si>
    <t>Hemne Sparebank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</si>
</sst>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[$€-2]\ * #,##0.00_ ;_ [$€-2]\ * \-#,##0.00_ ;_ [$€-2]\ * &quot;-&quot;??_ ;_ @_ "/>
    <numFmt numFmtId="165" formatCode="d/m/yy;@"/>
    <numFmt numFmtId="166" formatCode="#,##0.0"/>
    <numFmt numFmtId="167" formatCode="0.0\ %"/>
    <numFmt numFmtId="168" formatCode="0.0"/>
    <numFmt numFmtId="169" formatCode="0.000\ %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0" fontId="0" fillId="2" borderId="0" xfId="0" applyFill="1" applyBorder="1"/>
    <xf numFmtId="0" fontId="4" fillId="2" borderId="0" xfId="0" applyFont="1" applyFill="1"/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/>
    <xf numFmtId="10" fontId="5" fillId="2" borderId="0" xfId="1" applyNumberFormat="1" applyFont="1" applyFill="1"/>
    <xf numFmtId="164" fontId="6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 applyProtection="1">
      <alignment horizontal="left" vertical="top"/>
    </xf>
    <xf numFmtId="3" fontId="5" fillId="2" borderId="11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6" fontId="5" fillId="2" borderId="11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166" fontId="5" fillId="3" borderId="6" xfId="1" applyNumberFormat="1" applyFont="1" applyFill="1" applyBorder="1" applyAlignment="1">
      <alignment horizontal="right"/>
    </xf>
    <xf numFmtId="10" fontId="5" fillId="2" borderId="11" xfId="1" applyNumberFormat="1" applyFont="1" applyFill="1" applyBorder="1" applyAlignment="1">
      <alignment horizontal="right"/>
    </xf>
    <xf numFmtId="10" fontId="5" fillId="2" borderId="0" xfId="1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/>
    </xf>
    <xf numFmtId="167" fontId="5" fillId="2" borderId="6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167" fontId="5" fillId="2" borderId="8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167" fontId="5" fillId="2" borderId="11" xfId="1" applyNumberFormat="1" applyFont="1" applyFill="1" applyBorder="1" applyAlignment="1">
      <alignment horizontal="right"/>
    </xf>
    <xf numFmtId="166" fontId="5" fillId="2" borderId="7" xfId="1" applyNumberFormat="1" applyFont="1" applyFill="1" applyBorder="1" applyAlignment="1">
      <alignment horizontal="right"/>
    </xf>
    <xf numFmtId="166" fontId="5" fillId="2" borderId="9" xfId="1" applyNumberFormat="1" applyFont="1" applyFill="1" applyBorder="1" applyAlignment="1">
      <alignment horizontal="right"/>
    </xf>
    <xf numFmtId="166" fontId="5" fillId="3" borderId="9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166" fontId="5" fillId="2" borderId="8" xfId="1" applyNumberFormat="1" applyFont="1" applyFill="1" applyBorder="1" applyAlignment="1">
      <alignment horizontal="right"/>
    </xf>
    <xf numFmtId="166" fontId="5" fillId="2" borderId="10" xfId="1" applyNumberFormat="1" applyFont="1" applyFill="1" applyBorder="1" applyAlignment="1">
      <alignment horizontal="right"/>
    </xf>
    <xf numFmtId="167" fontId="5" fillId="2" borderId="10" xfId="1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center"/>
    </xf>
    <xf numFmtId="10" fontId="5" fillId="2" borderId="10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7" xfId="1" applyNumberFormat="1" applyFont="1" applyFill="1" applyBorder="1" applyAlignment="1">
      <alignment horizontal="right"/>
    </xf>
    <xf numFmtId="3" fontId="5" fillId="2" borderId="10" xfId="1" applyNumberFormat="1" applyFont="1" applyFill="1" applyBorder="1" applyAlignment="1">
      <alignment horizontal="right"/>
    </xf>
    <xf numFmtId="168" fontId="0" fillId="0" borderId="0" xfId="0" applyNumberFormat="1"/>
    <xf numFmtId="164" fontId="5" fillId="2" borderId="11" xfId="2" applyNumberFormat="1" applyFont="1" applyFill="1" applyBorder="1" applyAlignment="1" applyProtection="1">
      <alignment horizontal="left" vertical="top"/>
    </xf>
    <xf numFmtId="166" fontId="5" fillId="2" borderId="6" xfId="1" applyNumberFormat="1" applyFont="1" applyFill="1" applyBorder="1" applyAlignment="1">
      <alignment horizontal="right"/>
    </xf>
    <xf numFmtId="166" fontId="5" fillId="2" borderId="5" xfId="1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center"/>
    </xf>
    <xf numFmtId="10" fontId="5" fillId="2" borderId="5" xfId="1" applyNumberFormat="1" applyFont="1" applyFill="1" applyBorder="1" applyAlignment="1">
      <alignment horizontal="right"/>
    </xf>
    <xf numFmtId="3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 applyAlignment="1">
      <alignment horizontal="right"/>
    </xf>
    <xf numFmtId="164" fontId="5" fillId="2" borderId="5" xfId="2" applyNumberFormat="1" applyFont="1" applyFill="1" applyBorder="1" applyAlignment="1" applyProtection="1">
      <alignment horizontal="left" vertical="top"/>
    </xf>
    <xf numFmtId="3" fontId="5" fillId="2" borderId="6" xfId="0" applyNumberFormat="1" applyFont="1" applyFill="1" applyBorder="1" applyAlignment="1">
      <alignment horizontal="center"/>
    </xf>
    <xf numFmtId="10" fontId="0" fillId="2" borderId="0" xfId="1" applyNumberFormat="1" applyFont="1" applyFill="1"/>
    <xf numFmtId="164" fontId="5" fillId="2" borderId="5" xfId="0" applyNumberFormat="1" applyFont="1" applyFill="1" applyBorder="1"/>
    <xf numFmtId="164" fontId="5" fillId="2" borderId="12" xfId="2" applyNumberFormat="1" applyFont="1" applyFill="1" applyBorder="1" applyAlignment="1" applyProtection="1">
      <alignment horizontal="left" vertical="top"/>
    </xf>
    <xf numFmtId="3" fontId="5" fillId="2" borderId="13" xfId="1" applyNumberFormat="1" applyFont="1" applyFill="1" applyBorder="1" applyAlignment="1">
      <alignment horizontal="right"/>
    </xf>
    <xf numFmtId="3" fontId="5" fillId="2" borderId="14" xfId="1" applyNumberFormat="1" applyFont="1" applyFill="1" applyBorder="1" applyAlignment="1">
      <alignment horizontal="right"/>
    </xf>
    <xf numFmtId="3" fontId="5" fillId="2" borderId="15" xfId="1" applyNumberFormat="1" applyFont="1" applyFill="1" applyBorder="1" applyAlignment="1">
      <alignment horizontal="right"/>
    </xf>
    <xf numFmtId="166" fontId="5" fillId="2" borderId="13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166" fontId="5" fillId="3" borderId="14" xfId="1" applyNumberFormat="1" applyFont="1" applyFill="1" applyBorder="1" applyAlignment="1">
      <alignment horizontal="right"/>
    </xf>
    <xf numFmtId="166" fontId="5" fillId="3" borderId="15" xfId="1" applyNumberFormat="1" applyFont="1" applyFill="1" applyBorder="1" applyAlignment="1">
      <alignment horizontal="right"/>
    </xf>
    <xf numFmtId="10" fontId="5" fillId="2" borderId="13" xfId="1" applyNumberFormat="1" applyFont="1" applyFill="1" applyBorder="1" applyAlignment="1">
      <alignment horizontal="right"/>
    </xf>
    <xf numFmtId="10" fontId="5" fillId="2" borderId="14" xfId="1" applyNumberFormat="1" applyFont="1" applyFill="1" applyBorder="1" applyAlignment="1">
      <alignment horizontal="right"/>
    </xf>
    <xf numFmtId="167" fontId="5" fillId="2" borderId="14" xfId="1" applyNumberFormat="1" applyFont="1" applyFill="1" applyBorder="1" applyAlignment="1">
      <alignment horizontal="right"/>
    </xf>
    <xf numFmtId="167" fontId="5" fillId="2" borderId="15" xfId="1" applyNumberFormat="1" applyFont="1" applyFill="1" applyBorder="1" applyAlignment="1">
      <alignment horizontal="right"/>
    </xf>
    <xf numFmtId="167" fontId="5" fillId="2" borderId="13" xfId="1" applyNumberFormat="1" applyFont="1" applyFill="1" applyBorder="1" applyAlignment="1">
      <alignment horizontal="right"/>
    </xf>
    <xf numFmtId="166" fontId="5" fillId="2" borderId="15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center"/>
    </xf>
    <xf numFmtId="10" fontId="5" fillId="2" borderId="12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167" fontId="5" fillId="2" borderId="12" xfId="1" applyNumberFormat="1" applyFont="1" applyFill="1" applyBorder="1" applyAlignment="1">
      <alignment horizontal="right"/>
    </xf>
    <xf numFmtId="2" fontId="0" fillId="0" borderId="0" xfId="0" applyNumberFormat="1"/>
    <xf numFmtId="3" fontId="5" fillId="2" borderId="0" xfId="0" applyNumberFormat="1" applyFont="1" applyFill="1"/>
    <xf numFmtId="167" fontId="5" fillId="2" borderId="0" xfId="1" applyNumberFormat="1" applyFont="1" applyFill="1"/>
    <xf numFmtId="169" fontId="5" fillId="2" borderId="0" xfId="1" applyNumberFormat="1" applyFont="1" applyFill="1"/>
    <xf numFmtId="168" fontId="5" fillId="2" borderId="0" xfId="0" applyNumberFormat="1" applyFont="1" applyFill="1"/>
    <xf numFmtId="168" fontId="0" fillId="2" borderId="0" xfId="0" applyNumberFormat="1" applyFill="1"/>
    <xf numFmtId="0" fontId="0" fillId="0" borderId="0" xfId="0" applyBorder="1"/>
    <xf numFmtId="0" fontId="5" fillId="4" borderId="4" xfId="0" applyFont="1" applyFill="1" applyBorder="1" applyAlignment="1">
      <alignment horizontal="center" vertical="center" wrapText="1"/>
    </xf>
    <xf numFmtId="166" fontId="5" fillId="4" borderId="8" xfId="1" applyNumberFormat="1" applyFont="1" applyFill="1" applyBorder="1" applyAlignment="1">
      <alignment horizontal="right"/>
    </xf>
    <xf numFmtId="166" fontId="5" fillId="4" borderId="6" xfId="1" applyNumberFormat="1" applyFont="1" applyFill="1" applyBorder="1" applyAlignment="1">
      <alignment horizontal="right"/>
    </xf>
    <xf numFmtId="166" fontId="5" fillId="4" borderId="15" xfId="1" applyNumberFormat="1" applyFont="1" applyFill="1" applyBorder="1" applyAlignment="1">
      <alignment horizontal="right"/>
    </xf>
    <xf numFmtId="166" fontId="5" fillId="3" borderId="8" xfId="1" applyNumberFormat="1" applyFont="1" applyFill="1" applyBorder="1" applyAlignment="1">
      <alignment horizontal="right"/>
    </xf>
    <xf numFmtId="3" fontId="5" fillId="2" borderId="7" xfId="1" applyNumberFormat="1" applyFont="1" applyFill="1" applyBorder="1" applyAlignment="1">
      <alignment horizontal="center"/>
    </xf>
    <xf numFmtId="10" fontId="5" fillId="2" borderId="7" xfId="1" applyNumberFormat="1" applyFont="1" applyFill="1" applyBorder="1" applyAlignment="1">
      <alignment horizontal="right"/>
    </xf>
    <xf numFmtId="0" fontId="0" fillId="2" borderId="11" xfId="0" applyFill="1" applyBorder="1"/>
    <xf numFmtId="3" fontId="5" fillId="2" borderId="8" xfId="0" applyNumberFormat="1" applyFont="1" applyFill="1" applyBorder="1" applyAlignment="1">
      <alignment horizontal="center"/>
    </xf>
    <xf numFmtId="0" fontId="0" fillId="2" borderId="0" xfId="0" applyFont="1" applyFill="1"/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65"/>
  <sheetViews>
    <sheetView tabSelected="1" topLeftCell="CM1" workbookViewId="0">
      <selection activeCell="CX1" sqref="CX1:CX1048576"/>
    </sheetView>
  </sheetViews>
  <sheetFormatPr baseColWidth="10" defaultColWidth="11.42578125" defaultRowHeight="12.75" x14ac:dyDescent="0.2"/>
  <cols>
    <col min="1" max="1" width="4.140625" customWidth="1"/>
    <col min="2" max="2" width="32.28515625" bestFit="1" customWidth="1"/>
    <col min="3" max="9" width="9.28515625" customWidth="1"/>
    <col min="10" max="10" width="4.7109375" customWidth="1"/>
    <col min="11" max="14" width="9.28515625" customWidth="1"/>
    <col min="15" max="15" width="11.140625" customWidth="1"/>
    <col min="16" max="16" width="10.5703125" customWidth="1"/>
    <col min="17" max="17" width="10.7109375" customWidth="1"/>
    <col min="18" max="20" width="9.28515625" customWidth="1"/>
    <col min="21" max="21" width="11.140625" customWidth="1"/>
    <col min="23" max="24" width="11.140625" customWidth="1"/>
    <col min="25" max="25" width="4.7109375" customWidth="1"/>
    <col min="26" max="28" width="10.42578125" customWidth="1"/>
    <col min="29" max="30" width="10.5703125" customWidth="1"/>
    <col min="31" max="35" width="11.140625" customWidth="1"/>
    <col min="36" max="36" width="4.7109375" style="1" customWidth="1"/>
    <col min="37" max="39" width="11.140625" style="1" customWidth="1"/>
    <col min="40" max="40" width="4.7109375" style="1" customWidth="1"/>
    <col min="41" max="44" width="11.140625" style="1" customWidth="1"/>
    <col min="45" max="45" width="4.7109375" style="1" customWidth="1"/>
    <col min="46" max="49" width="11.140625" style="1" customWidth="1"/>
    <col min="50" max="50" width="4.7109375" style="1" customWidth="1"/>
    <col min="51" max="55" width="11.140625" style="1" customWidth="1"/>
    <col min="56" max="56" width="4.7109375" style="1" customWidth="1"/>
    <col min="57" max="62" width="11.140625" style="1" customWidth="1"/>
    <col min="63" max="63" width="4.7109375" style="1" customWidth="1"/>
    <col min="64" max="72" width="10.42578125" style="1" customWidth="1"/>
    <col min="73" max="73" width="10.7109375" style="1" customWidth="1"/>
    <col min="74" max="87" width="10.42578125" style="1" customWidth="1"/>
    <col min="88" max="88" width="4.7109375" style="1" customWidth="1"/>
    <col min="89" max="89" width="10.42578125" style="1" customWidth="1"/>
    <col min="90" max="90" width="4.7109375" style="1" customWidth="1"/>
    <col min="99" max="99" width="4.7109375" style="1" customWidth="1"/>
    <col min="100" max="100" width="25.140625" style="1" customWidth="1"/>
    <col min="101" max="101" width="11.140625" customWidth="1"/>
    <col min="102" max="104" width="10.42578125" customWidth="1"/>
    <col min="105" max="105" width="4.28515625" customWidth="1"/>
    <col min="106" max="106" width="10.7109375" customWidth="1"/>
    <col min="107" max="107" width="4.28515625" customWidth="1"/>
    <col min="108" max="110" width="10" customWidth="1"/>
    <col min="111" max="111" width="4.28515625" customWidth="1"/>
    <col min="112" max="112" width="10.42578125" customWidth="1"/>
    <col min="115" max="115" width="4.28515625" customWidth="1"/>
    <col min="116" max="125" width="11.7109375" customWidth="1"/>
    <col min="126" max="126" width="4.7109375" customWidth="1"/>
    <col min="127" max="136" width="11.7109375" customWidth="1"/>
    <col min="137" max="137" width="4.28515625" customWidth="1"/>
    <col min="138" max="139" width="10" customWidth="1"/>
    <col min="141" max="141" width="4.7109375" style="1" customWidth="1"/>
    <col min="142" max="143" width="10.28515625" customWidth="1"/>
    <col min="145" max="145" width="4.7109375" style="1" customWidth="1"/>
    <col min="146" max="148" width="11.42578125" style="1"/>
    <col min="149" max="149" width="4.7109375" style="1" customWidth="1"/>
    <col min="150" max="152" width="11.42578125" style="1"/>
    <col min="153" max="153" width="4.28515625" customWidth="1"/>
    <col min="154" max="154" width="10.42578125" customWidth="1"/>
    <col min="157" max="157" width="4.42578125" style="1" customWidth="1"/>
    <col min="158" max="160" width="10" customWidth="1"/>
    <col min="161" max="161" width="4.7109375" style="1" customWidth="1"/>
    <col min="162" max="164" width="9.28515625" customWidth="1"/>
    <col min="165" max="165" width="4.7109375" style="1" customWidth="1"/>
    <col min="166" max="166" width="10" customWidth="1"/>
    <col min="167" max="168" width="8.7109375" style="1" customWidth="1"/>
    <col min="169" max="169" width="4.7109375" style="1" customWidth="1"/>
    <col min="170" max="171" width="10" customWidth="1"/>
    <col min="172" max="172" width="9.28515625" customWidth="1"/>
    <col min="173" max="173" width="4.7109375" customWidth="1"/>
    <col min="193" max="193" width="11.42578125" style="1"/>
  </cols>
  <sheetData>
    <row r="1" spans="1:174" ht="15.75" x14ac:dyDescent="0.25">
      <c r="A1" s="1"/>
      <c r="B1" s="2" t="s">
        <v>211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"/>
      <c r="Z1" s="5"/>
      <c r="AA1" s="1"/>
      <c r="AB1" s="1"/>
      <c r="AC1" s="1"/>
      <c r="AD1" s="1"/>
      <c r="AE1" s="1"/>
      <c r="AF1" s="1"/>
      <c r="AG1" s="1"/>
      <c r="AH1" s="1"/>
      <c r="AI1" s="1"/>
      <c r="AK1" s="5"/>
      <c r="AO1" s="5"/>
      <c r="AT1" s="5"/>
      <c r="AY1" s="5"/>
      <c r="AZ1" s="5"/>
      <c r="BE1" s="5"/>
      <c r="BR1" s="7"/>
      <c r="CM1" s="5"/>
      <c r="CN1" s="1"/>
      <c r="CO1" s="1"/>
      <c r="CP1" s="1"/>
      <c r="CQ1" s="1"/>
      <c r="CR1" s="1"/>
      <c r="CS1" s="1"/>
      <c r="CT1" s="1"/>
      <c r="CV1" s="5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L1" s="1"/>
      <c r="EM1" s="1"/>
      <c r="EN1" s="1"/>
      <c r="EW1" s="1"/>
      <c r="EX1" s="1"/>
      <c r="EY1" s="1"/>
      <c r="EZ1" s="1"/>
      <c r="FB1" s="1"/>
      <c r="FC1" s="1"/>
      <c r="FD1" s="1"/>
      <c r="FF1" s="1"/>
      <c r="FG1" s="1"/>
      <c r="FH1" s="1"/>
      <c r="FJ1" s="1"/>
      <c r="FN1" s="1"/>
      <c r="FO1" s="1"/>
      <c r="FP1" s="1"/>
      <c r="FQ1" s="1"/>
    </row>
    <row r="2" spans="1:174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11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9"/>
      <c r="DM2" s="1"/>
      <c r="DN2" s="1"/>
      <c r="DO2" s="1"/>
      <c r="DP2" s="1"/>
      <c r="DQ2" s="1"/>
      <c r="DR2" s="1"/>
      <c r="DS2" s="1"/>
      <c r="DT2" s="1"/>
      <c r="DU2" s="1"/>
      <c r="DV2" s="1"/>
      <c r="DW2" s="9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L2" s="1"/>
      <c r="EM2" s="1"/>
      <c r="EN2" s="1"/>
      <c r="EW2" s="1"/>
      <c r="EX2" s="1"/>
      <c r="EY2" s="1"/>
      <c r="EZ2" s="1"/>
      <c r="FB2" s="1"/>
      <c r="FC2" s="1"/>
      <c r="FD2" s="1"/>
      <c r="FF2" s="1"/>
      <c r="FG2" s="1"/>
      <c r="FH2" s="1"/>
      <c r="FJ2" s="1"/>
      <c r="FN2" s="1"/>
      <c r="FO2" s="1"/>
      <c r="FP2" s="1"/>
      <c r="FQ2" s="1"/>
    </row>
    <row r="3" spans="1:174" x14ac:dyDescent="0.2">
      <c r="A3" s="1"/>
      <c r="B3" s="1"/>
      <c r="C3" s="9" t="s">
        <v>0</v>
      </c>
      <c r="D3" s="9"/>
      <c r="E3" s="9"/>
      <c r="F3" s="9"/>
      <c r="G3" s="9"/>
      <c r="H3" s="9"/>
      <c r="I3" s="9"/>
      <c r="J3" s="10"/>
      <c r="K3" s="9" t="s">
        <v>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 t="s">
        <v>2</v>
      </c>
      <c r="AA3" s="9"/>
      <c r="AB3" s="9"/>
      <c r="AC3" s="9"/>
      <c r="AD3" s="9"/>
      <c r="AE3" s="9"/>
      <c r="AF3" s="9"/>
      <c r="AG3" s="9"/>
      <c r="AH3" s="9"/>
      <c r="AI3" s="9"/>
      <c r="AJ3" s="10"/>
      <c r="AK3" s="9" t="s">
        <v>3</v>
      </c>
      <c r="AL3" s="9"/>
      <c r="AM3" s="9"/>
      <c r="AN3" s="10"/>
      <c r="AO3" s="9" t="s">
        <v>4</v>
      </c>
      <c r="AP3" s="9"/>
      <c r="AQ3" s="9"/>
      <c r="AR3" s="9"/>
      <c r="AS3" s="10"/>
      <c r="AT3" s="9" t="s">
        <v>5</v>
      </c>
      <c r="AU3" s="9"/>
      <c r="AV3" s="9"/>
      <c r="AW3" s="9"/>
      <c r="AX3" s="10"/>
      <c r="AY3" s="9" t="s">
        <v>5</v>
      </c>
      <c r="AZ3" s="9" t="s">
        <v>6</v>
      </c>
      <c r="BA3" s="9"/>
      <c r="BB3" s="9"/>
      <c r="BC3" s="9"/>
      <c r="BD3" s="10"/>
      <c r="BE3" s="9" t="s">
        <v>7</v>
      </c>
      <c r="BF3" s="9"/>
      <c r="BG3" s="9"/>
      <c r="BH3" s="11"/>
      <c r="BI3" s="9"/>
      <c r="BJ3" s="9"/>
      <c r="BK3" s="9"/>
      <c r="BL3" s="9" t="s">
        <v>8</v>
      </c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 t="s">
        <v>9</v>
      </c>
      <c r="CN3" s="9"/>
      <c r="CO3" s="9"/>
      <c r="CP3" s="9"/>
      <c r="CQ3" s="9"/>
      <c r="CR3" s="9"/>
      <c r="CS3" s="9"/>
      <c r="CT3" s="9"/>
      <c r="CU3" s="9"/>
      <c r="CV3" s="9" t="s">
        <v>10</v>
      </c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9" t="s">
        <v>11</v>
      </c>
      <c r="DM3" s="1"/>
      <c r="DN3" s="1"/>
      <c r="DO3" s="1"/>
      <c r="DP3" s="1"/>
      <c r="DQ3" s="1"/>
      <c r="DR3" s="1"/>
      <c r="DS3" s="1"/>
      <c r="DT3" s="1"/>
      <c r="DU3" s="1"/>
      <c r="DV3" s="1"/>
      <c r="DW3" s="9" t="s">
        <v>11</v>
      </c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L3" s="1"/>
      <c r="EM3" s="1"/>
      <c r="EN3" s="1"/>
      <c r="EW3" s="1"/>
      <c r="EX3" s="1"/>
      <c r="EY3" s="1"/>
      <c r="EZ3" s="1"/>
      <c r="FB3" s="1"/>
      <c r="FC3" s="1"/>
      <c r="FD3" s="1"/>
      <c r="FF3" s="1"/>
      <c r="FG3" s="1"/>
      <c r="FH3" s="1"/>
      <c r="FJ3" s="1"/>
      <c r="FN3" s="1"/>
      <c r="FO3" s="1"/>
      <c r="FP3" s="1"/>
      <c r="FQ3" s="1"/>
    </row>
    <row r="4" spans="1:174" ht="51" x14ac:dyDescent="0.2">
      <c r="A4" s="1"/>
      <c r="B4" s="12" t="s">
        <v>12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5" t="s">
        <v>19</v>
      </c>
      <c r="J4" s="16"/>
      <c r="K4" s="13" t="s">
        <v>20</v>
      </c>
      <c r="L4" s="14" t="s">
        <v>21</v>
      </c>
      <c r="M4" s="14" t="s">
        <v>22</v>
      </c>
      <c r="N4" s="17" t="s">
        <v>23</v>
      </c>
      <c r="O4" s="14" t="s">
        <v>24</v>
      </c>
      <c r="P4" s="17" t="s">
        <v>25</v>
      </c>
      <c r="Q4" s="14" t="s">
        <v>26</v>
      </c>
      <c r="R4" s="17" t="s">
        <v>27</v>
      </c>
      <c r="S4" s="14" t="s">
        <v>28</v>
      </c>
      <c r="T4" s="14" t="s">
        <v>29</v>
      </c>
      <c r="U4" s="14" t="s">
        <v>30</v>
      </c>
      <c r="V4" s="17" t="s">
        <v>31</v>
      </c>
      <c r="W4" s="14" t="s">
        <v>32</v>
      </c>
      <c r="X4" s="18" t="s">
        <v>33</v>
      </c>
      <c r="Y4" s="19"/>
      <c r="Z4" s="13" t="s">
        <v>34</v>
      </c>
      <c r="AA4" s="14" t="s">
        <v>35</v>
      </c>
      <c r="AB4" s="14" t="s">
        <v>36</v>
      </c>
      <c r="AC4" s="14" t="s">
        <v>37</v>
      </c>
      <c r="AD4" s="14" t="s">
        <v>38</v>
      </c>
      <c r="AE4" s="14" t="s">
        <v>39</v>
      </c>
      <c r="AF4" s="14" t="s">
        <v>40</v>
      </c>
      <c r="AG4" s="14" t="s">
        <v>41</v>
      </c>
      <c r="AH4" s="14" t="s">
        <v>42</v>
      </c>
      <c r="AI4" s="15" t="s">
        <v>43</v>
      </c>
      <c r="AJ4" s="20"/>
      <c r="AK4" s="21" t="s">
        <v>44</v>
      </c>
      <c r="AL4" s="14" t="s">
        <v>45</v>
      </c>
      <c r="AM4" s="22" t="s">
        <v>46</v>
      </c>
      <c r="AN4" s="19"/>
      <c r="AO4" s="23" t="s">
        <v>47</v>
      </c>
      <c r="AP4" s="15" t="s">
        <v>48</v>
      </c>
      <c r="AQ4" s="15" t="s">
        <v>49</v>
      </c>
      <c r="AR4" s="15" t="s">
        <v>50</v>
      </c>
      <c r="AS4" s="20"/>
      <c r="AT4" s="14" t="s">
        <v>51</v>
      </c>
      <c r="AU4" s="14" t="s">
        <v>52</v>
      </c>
      <c r="AV4" s="14" t="s">
        <v>53</v>
      </c>
      <c r="AW4" s="15" t="s">
        <v>54</v>
      </c>
      <c r="AX4" s="20"/>
      <c r="AY4" s="13" t="s">
        <v>55</v>
      </c>
      <c r="AZ4" s="24" t="s">
        <v>51</v>
      </c>
      <c r="BA4" s="14" t="s">
        <v>52</v>
      </c>
      <c r="BB4" s="14" t="s">
        <v>53</v>
      </c>
      <c r="BC4" s="15" t="s">
        <v>54</v>
      </c>
      <c r="BD4" s="20"/>
      <c r="BE4" s="23" t="s">
        <v>56</v>
      </c>
      <c r="BF4" s="15" t="s">
        <v>57</v>
      </c>
      <c r="BG4" s="15" t="s">
        <v>58</v>
      </c>
      <c r="BH4" s="25" t="s">
        <v>59</v>
      </c>
      <c r="BI4" s="22" t="s">
        <v>60</v>
      </c>
      <c r="BJ4" s="22" t="s">
        <v>61</v>
      </c>
      <c r="BK4" s="19"/>
      <c r="BL4" s="13" t="s">
        <v>62</v>
      </c>
      <c r="BM4" s="14" t="s">
        <v>63</v>
      </c>
      <c r="BN4" s="17" t="s">
        <v>64</v>
      </c>
      <c r="BO4" s="14" t="s">
        <v>65</v>
      </c>
      <c r="BP4" s="14" t="s">
        <v>66</v>
      </c>
      <c r="BQ4" s="14" t="s">
        <v>67</v>
      </c>
      <c r="BR4" s="17" t="s">
        <v>68</v>
      </c>
      <c r="BS4" s="14" t="s">
        <v>69</v>
      </c>
      <c r="BT4" s="26" t="s">
        <v>70</v>
      </c>
      <c r="BU4" s="17" t="s">
        <v>71</v>
      </c>
      <c r="BV4" s="14" t="s">
        <v>72</v>
      </c>
      <c r="BW4" s="14" t="s">
        <v>73</v>
      </c>
      <c r="BX4" s="14" t="s">
        <v>74</v>
      </c>
      <c r="BY4" s="14" t="s">
        <v>75</v>
      </c>
      <c r="BZ4" s="17" t="s">
        <v>13</v>
      </c>
      <c r="CA4" s="14" t="s">
        <v>76</v>
      </c>
      <c r="CB4" s="14" t="s">
        <v>77</v>
      </c>
      <c r="CC4" s="17" t="s">
        <v>78</v>
      </c>
      <c r="CD4" s="14" t="s">
        <v>79</v>
      </c>
      <c r="CE4" s="14" t="s">
        <v>80</v>
      </c>
      <c r="CF4" s="17" t="s">
        <v>81</v>
      </c>
      <c r="CG4" s="14" t="s">
        <v>82</v>
      </c>
      <c r="CH4" s="14" t="s">
        <v>83</v>
      </c>
      <c r="CI4" s="106" t="s">
        <v>84</v>
      </c>
      <c r="CJ4" s="27"/>
      <c r="CK4" s="23" t="s">
        <v>85</v>
      </c>
      <c r="CL4" s="19"/>
      <c r="CM4" s="28">
        <v>42916</v>
      </c>
      <c r="CN4" s="29">
        <v>43281</v>
      </c>
      <c r="CO4" s="29">
        <v>43646</v>
      </c>
      <c r="CP4" s="29">
        <v>44012</v>
      </c>
      <c r="CQ4" s="29">
        <v>44377</v>
      </c>
      <c r="CR4" s="30" t="s">
        <v>86</v>
      </c>
      <c r="CS4" s="15" t="s">
        <v>87</v>
      </c>
      <c r="CT4" s="15" t="s">
        <v>88</v>
      </c>
      <c r="CU4" s="19"/>
      <c r="CV4" s="23" t="s">
        <v>89</v>
      </c>
      <c r="CW4" s="31" t="s">
        <v>90</v>
      </c>
      <c r="CX4" s="23" t="s">
        <v>91</v>
      </c>
      <c r="CY4" s="23" t="s">
        <v>92</v>
      </c>
      <c r="CZ4" s="23" t="s">
        <v>93</v>
      </c>
      <c r="DA4" s="19"/>
      <c r="DB4" s="25" t="s">
        <v>94</v>
      </c>
      <c r="DC4" s="19"/>
      <c r="DD4" s="23" t="s">
        <v>95</v>
      </c>
      <c r="DE4" s="23" t="s">
        <v>96</v>
      </c>
      <c r="DF4" s="23" t="s">
        <v>97</v>
      </c>
      <c r="DG4" s="19"/>
      <c r="DH4" s="23" t="s">
        <v>98</v>
      </c>
      <c r="DI4" s="23" t="s">
        <v>99</v>
      </c>
      <c r="DJ4" s="23" t="s">
        <v>100</v>
      </c>
      <c r="DK4" s="19"/>
      <c r="DL4" s="13" t="s">
        <v>101</v>
      </c>
      <c r="DM4" s="14" t="s">
        <v>102</v>
      </c>
      <c r="DN4" s="14" t="s">
        <v>103</v>
      </c>
      <c r="DO4" s="14" t="s">
        <v>104</v>
      </c>
      <c r="DP4" s="14" t="s">
        <v>105</v>
      </c>
      <c r="DQ4" s="14" t="s">
        <v>106</v>
      </c>
      <c r="DR4" s="14" t="s">
        <v>107</v>
      </c>
      <c r="DS4" s="14" t="s">
        <v>108</v>
      </c>
      <c r="DT4" s="15" t="s">
        <v>109</v>
      </c>
      <c r="DU4" s="15" t="s">
        <v>110</v>
      </c>
      <c r="DV4" s="19"/>
      <c r="DW4" s="21" t="s">
        <v>101</v>
      </c>
      <c r="DX4" s="24" t="s">
        <v>102</v>
      </c>
      <c r="DY4" s="24" t="s">
        <v>103</v>
      </c>
      <c r="DZ4" s="24" t="s">
        <v>104</v>
      </c>
      <c r="EA4" s="24" t="s">
        <v>105</v>
      </c>
      <c r="EB4" s="24" t="s">
        <v>106</v>
      </c>
      <c r="EC4" s="24" t="s">
        <v>107</v>
      </c>
      <c r="ED4" s="24" t="s">
        <v>108</v>
      </c>
      <c r="EE4" s="22" t="s">
        <v>109</v>
      </c>
      <c r="EF4" s="22" t="s">
        <v>110</v>
      </c>
      <c r="EG4" s="19"/>
      <c r="EH4" s="23" t="s">
        <v>111</v>
      </c>
      <c r="EI4" s="23" t="s">
        <v>112</v>
      </c>
      <c r="EJ4" s="23" t="s">
        <v>113</v>
      </c>
      <c r="EL4" s="23" t="s">
        <v>66</v>
      </c>
      <c r="EM4" s="23" t="s">
        <v>67</v>
      </c>
      <c r="EN4" s="23" t="s">
        <v>114</v>
      </c>
      <c r="EP4" s="23" t="s">
        <v>115</v>
      </c>
      <c r="EQ4" s="23" t="s">
        <v>116</v>
      </c>
      <c r="ER4" s="15" t="s">
        <v>117</v>
      </c>
      <c r="ET4" s="23" t="s">
        <v>115</v>
      </c>
      <c r="EU4" s="23" t="s">
        <v>116</v>
      </c>
      <c r="EV4" s="15" t="s">
        <v>117</v>
      </c>
      <c r="EW4" s="19"/>
      <c r="EX4" s="23" t="s">
        <v>118</v>
      </c>
      <c r="EY4" s="23" t="s">
        <v>119</v>
      </c>
      <c r="EZ4" s="23" t="s">
        <v>120</v>
      </c>
      <c r="FB4" s="23" t="s">
        <v>121</v>
      </c>
      <c r="FC4" s="15" t="s">
        <v>122</v>
      </c>
      <c r="FD4" s="15" t="s">
        <v>123</v>
      </c>
      <c r="FF4" s="23" t="s">
        <v>124</v>
      </c>
      <c r="FG4" s="15" t="s">
        <v>125</v>
      </c>
      <c r="FH4" s="15" t="s">
        <v>126</v>
      </c>
      <c r="FJ4" s="23" t="s">
        <v>212</v>
      </c>
      <c r="FK4" s="23" t="s">
        <v>127</v>
      </c>
      <c r="FL4" s="23" t="s">
        <v>128</v>
      </c>
      <c r="FN4" s="23" t="s">
        <v>129</v>
      </c>
      <c r="FO4" s="23" t="s">
        <v>130</v>
      </c>
      <c r="FP4" s="23" t="s">
        <v>131</v>
      </c>
      <c r="FQ4" s="19"/>
    </row>
    <row r="5" spans="1:174" x14ac:dyDescent="0.2">
      <c r="A5" s="115"/>
      <c r="B5" s="32" t="s">
        <v>209</v>
      </c>
      <c r="C5" s="33">
        <v>3020.9380000000001</v>
      </c>
      <c r="D5" s="34">
        <v>2874.3204999999998</v>
      </c>
      <c r="E5" s="34">
        <v>2565.7640000000001</v>
      </c>
      <c r="F5" s="34">
        <v>1139.6019999999999</v>
      </c>
      <c r="G5" s="34">
        <v>2048.8589999999999</v>
      </c>
      <c r="H5" s="34">
        <f t="shared" ref="H5:H36" si="0">C5+F5</f>
        <v>4160.54</v>
      </c>
      <c r="I5" s="35">
        <f t="shared" ref="I5:I36" si="1">E5+F5</f>
        <v>3705.366</v>
      </c>
      <c r="J5" s="34"/>
      <c r="K5" s="36">
        <v>46.764000000000003</v>
      </c>
      <c r="L5" s="37">
        <v>13.842000000000001</v>
      </c>
      <c r="M5" s="37">
        <v>0.56200000000000006</v>
      </c>
      <c r="N5" s="38">
        <f t="shared" ref="N5:N36" si="2">K5+L5+M5</f>
        <v>61.167999999999999</v>
      </c>
      <c r="O5" s="37">
        <v>34.28</v>
      </c>
      <c r="P5" s="38">
        <f t="shared" ref="P5:P36" si="3">N5-O5</f>
        <v>26.887999999999998</v>
      </c>
      <c r="Q5" s="37">
        <v>2.5209999999999999</v>
      </c>
      <c r="R5" s="38">
        <f t="shared" ref="R5:R36" si="4">P5-Q5</f>
        <v>24.366999999999997</v>
      </c>
      <c r="S5" s="37">
        <v>3.645</v>
      </c>
      <c r="T5" s="37">
        <v>1.2210000000000001</v>
      </c>
      <c r="U5" s="37">
        <v>1.6129999999999998</v>
      </c>
      <c r="V5" s="38">
        <f t="shared" ref="V5:V36" si="5">R5+S5+T5+U5</f>
        <v>30.845999999999997</v>
      </c>
      <c r="W5" s="37">
        <v>6.7</v>
      </c>
      <c r="X5" s="39">
        <f t="shared" ref="X5:X36" si="6">V5-W5</f>
        <v>24.145999999999997</v>
      </c>
      <c r="Y5" s="37"/>
      <c r="Z5" s="40">
        <f t="shared" ref="Z5:Z36" si="7">K5/D5*4/3</f>
        <v>2.1692779215122322E-2</v>
      </c>
      <c r="AA5" s="41">
        <f t="shared" ref="AA5:AA36" si="8">L5/D5*4/3</f>
        <v>6.420995849279857E-3</v>
      </c>
      <c r="AB5" s="42">
        <f t="shared" ref="AB5:AB36" si="9">O5/(N5+S5+T5)</f>
        <v>0.519126510585456</v>
      </c>
      <c r="AC5" s="42">
        <f t="shared" ref="AC5:AC36" si="10">O5/N5</f>
        <v>0.56042375098090502</v>
      </c>
      <c r="AD5" s="41">
        <f t="shared" ref="AD5:AD36" si="11">O5/D5*4/3</f>
        <v>1.5901729353656514E-2</v>
      </c>
      <c r="AE5" s="41">
        <f t="shared" ref="AE5:AE36" si="12">X5/D5*4/3</f>
        <v>1.1200792210425617E-2</v>
      </c>
      <c r="AF5" s="41">
        <f>X5/DH5*4/3</f>
        <v>1.8573011304282894E-2</v>
      </c>
      <c r="AG5" s="41">
        <f>(P5+S5+T5)/DH5*4/3</f>
        <v>2.4425055949482275E-2</v>
      </c>
      <c r="AH5" s="41">
        <f>R5/DH5*4/3</f>
        <v>1.874300366319313E-2</v>
      </c>
      <c r="AI5" s="43">
        <f>X5/EX5*4/3</f>
        <v>0.11452774971422608</v>
      </c>
      <c r="AJ5" s="37"/>
      <c r="AK5" s="44">
        <f t="shared" ref="AK5:AK36" si="13">(FD5-FC5)/FC5</f>
        <v>0.10397938131022484</v>
      </c>
      <c r="AL5" s="42">
        <f t="shared" ref="AL5:AL36" si="14">(FL5-FK5)/FK5</f>
        <v>0.10505516528709956</v>
      </c>
      <c r="AM5" s="45">
        <f t="shared" ref="AM5:AM36" si="15">(FP5-FO5)/FO5</f>
        <v>0.10708681584458868</v>
      </c>
      <c r="AN5" s="37"/>
      <c r="AO5" s="44">
        <f t="shared" ref="AO5:AO36" si="16">G5/E5</f>
        <v>0.79853758958345344</v>
      </c>
      <c r="AP5" s="42">
        <f t="shared" ref="AP5:AP36" si="17">CB5/(CB5+CA5+CD5+CG5)</f>
        <v>0.76177684314162186</v>
      </c>
      <c r="AQ5" s="42">
        <f t="shared" ref="AQ5:AQ36" si="18">((CA5+CD5+CG5)-CK5)/BZ5</f>
        <v>9.3275664710762027E-2</v>
      </c>
      <c r="AR5" s="45">
        <f t="shared" ref="AR5:AR36" si="19">CK5/CI5</f>
        <v>0.11881740042331222</v>
      </c>
      <c r="AS5" s="37"/>
      <c r="AT5" s="44">
        <f>DE5/C5</f>
        <v>8.5999051950089681E-2</v>
      </c>
      <c r="AU5" s="46">
        <f t="shared" ref="AU5:AU36" si="20">DD5/$DJ5</f>
        <v>0.13495591782789298</v>
      </c>
      <c r="AV5" s="46">
        <f t="shared" ref="AV5:AV36" si="21">DE5/$DJ5</f>
        <v>0.14363607748184021</v>
      </c>
      <c r="AW5" s="45">
        <f t="shared" ref="AW5:AW36" si="22">DF5/$DJ5</f>
        <v>0.15570000000000001</v>
      </c>
      <c r="AX5" s="37"/>
      <c r="AY5" s="47">
        <f>EZ5/C5</f>
        <v>9.7146316806237004E-2</v>
      </c>
      <c r="AZ5" s="46">
        <f>(DE5+X5)/C5</f>
        <v>9.3991933631209931E-2</v>
      </c>
      <c r="BA5" s="46">
        <f>(DD5+X5)/DJ5</f>
        <v>0.1483056716498172</v>
      </c>
      <c r="BB5" s="46">
        <f>(DE5+X5)/DJ5</f>
        <v>0.15698583130376442</v>
      </c>
      <c r="BC5" s="45">
        <f>(DF5+X5)/DJ5</f>
        <v>0.16904975382192419</v>
      </c>
      <c r="BD5" s="37"/>
      <c r="BE5" s="40">
        <f>Q5/FB5*4/3</f>
        <v>1.3748152898710919E-3</v>
      </c>
      <c r="BF5" s="42">
        <f t="shared" ref="BF5:BF36" si="23">Q5/(P5+S5+T5)</f>
        <v>7.9391572715248479E-2</v>
      </c>
      <c r="BG5" s="41">
        <f>EJ5/E5</f>
        <v>1.6992989222703259E-2</v>
      </c>
      <c r="BH5" s="46">
        <f t="shared" ref="BH5:BH36" si="24">EJ5/(EZ5+EN5)</f>
        <v>0.13959057699572905</v>
      </c>
      <c r="BI5" s="46">
        <f t="shared" ref="BI5:BI36" si="25">EP5/ER5</f>
        <v>0.65340232383025099</v>
      </c>
      <c r="BJ5" s="45">
        <f t="shared" ref="BJ5:BJ36" si="26">(BI5*E5+F5)/(E5+F5)</f>
        <v>0.76</v>
      </c>
      <c r="BK5" s="37"/>
      <c r="BL5" s="48">
        <v>69.037999999999997</v>
      </c>
      <c r="BM5" s="49">
        <v>33.143000000000001</v>
      </c>
      <c r="BN5" s="50">
        <f t="shared" ref="BN5:BN36" si="27">BL5+BM5</f>
        <v>102.181</v>
      </c>
      <c r="BO5" s="51">
        <v>2565.7640000000001</v>
      </c>
      <c r="BP5" s="49">
        <v>8.8840000000000003</v>
      </c>
      <c r="BQ5" s="49">
        <v>9.9849999999999994</v>
      </c>
      <c r="BR5" s="50">
        <f t="shared" ref="BR5:BR36" si="28">BO5-BP5-BQ5</f>
        <v>2546.895</v>
      </c>
      <c r="BS5" s="49">
        <v>247.55</v>
      </c>
      <c r="BT5" s="49">
        <v>75.878</v>
      </c>
      <c r="BU5" s="50">
        <f t="shared" ref="BU5:BU36" si="29">BS5+BT5</f>
        <v>323.428</v>
      </c>
      <c r="BV5" s="49">
        <v>0</v>
      </c>
      <c r="BW5" s="49">
        <v>1.5649999999999999</v>
      </c>
      <c r="BX5" s="49">
        <v>17.837</v>
      </c>
      <c r="BY5" s="49">
        <v>29.032000000000085</v>
      </c>
      <c r="BZ5" s="50">
        <f t="shared" ref="BZ5:BZ36" si="30">BN5+BR5+BU5+BV5+BW5+BX5+BY5</f>
        <v>3020.9380000000001</v>
      </c>
      <c r="CA5" s="49">
        <v>21.035</v>
      </c>
      <c r="CB5" s="51">
        <v>2048.8589999999999</v>
      </c>
      <c r="CC5" s="50">
        <f t="shared" ref="CC5:CC36" si="31">CA5+CB5</f>
        <v>2069.8939999999998</v>
      </c>
      <c r="CD5" s="49">
        <v>564.73500000000001</v>
      </c>
      <c r="CE5" s="49">
        <v>37.886000000000308</v>
      </c>
      <c r="CF5" s="50">
        <f t="shared" ref="CF5:CF36" si="32">CD5+CE5</f>
        <v>602.62100000000032</v>
      </c>
      <c r="CG5" s="49">
        <v>54.95</v>
      </c>
      <c r="CH5" s="49">
        <v>293.47300000000001</v>
      </c>
      <c r="CI5" s="107">
        <f t="shared" ref="CI5:CI36" si="33">CC5+CF5+CG5+CH5</f>
        <v>3020.9380000000001</v>
      </c>
      <c r="CJ5" s="37"/>
      <c r="CK5" s="53">
        <v>358.94</v>
      </c>
      <c r="CL5" s="37"/>
      <c r="CM5" s="33">
        <v>113</v>
      </c>
      <c r="CN5" s="34">
        <v>75</v>
      </c>
      <c r="CO5" s="34">
        <v>150</v>
      </c>
      <c r="CP5" s="34">
        <v>85</v>
      </c>
      <c r="CQ5" s="34">
        <v>155</v>
      </c>
      <c r="CR5" s="34">
        <v>0</v>
      </c>
      <c r="CS5" s="35">
        <f t="shared" ref="CS5:CS36" si="34">CM5+CN5+CO5+CP5+CQ5+CR5</f>
        <v>578</v>
      </c>
      <c r="CT5" s="54">
        <f t="shared" ref="CT5:CT36" si="35">CS5/C5</f>
        <v>0.19133130173475921</v>
      </c>
      <c r="CU5" s="37"/>
      <c r="CV5" s="55" t="s">
        <v>213</v>
      </c>
      <c r="CW5" s="56">
        <v>29.4</v>
      </c>
      <c r="CX5" s="57">
        <v>3</v>
      </c>
      <c r="CY5" s="58" t="s">
        <v>133</v>
      </c>
      <c r="CZ5" s="114" t="s">
        <v>139</v>
      </c>
      <c r="DA5" s="56"/>
      <c r="DB5" s="59">
        <f t="shared" ref="DB5:DB36" si="36">(DU5+FG5)/3799688</f>
        <v>8.8246850794065196E-4</v>
      </c>
      <c r="DC5" s="56"/>
      <c r="DD5" s="33">
        <v>244.09780400000005</v>
      </c>
      <c r="DE5" s="51">
        <v>259.79780400000004</v>
      </c>
      <c r="DF5" s="60">
        <v>281.61809199999999</v>
      </c>
      <c r="DG5" s="56"/>
      <c r="DH5" s="61">
        <f t="shared" ref="DH5:DH36" si="37">DI5/2+DJ5/2</f>
        <v>1733.4112459858702</v>
      </c>
      <c r="DI5" s="51">
        <v>1658.1</v>
      </c>
      <c r="DJ5" s="35">
        <v>1808.7224919717405</v>
      </c>
      <c r="DK5" s="56"/>
      <c r="DL5" s="62">
        <v>400.87700000000001</v>
      </c>
      <c r="DM5" s="51">
        <v>5.5329999999999995</v>
      </c>
      <c r="DN5" s="51">
        <v>166.036</v>
      </c>
      <c r="DO5" s="51">
        <v>25.187000000000001</v>
      </c>
      <c r="DP5" s="51">
        <v>153.334</v>
      </c>
      <c r="DQ5" s="51">
        <v>41.370999999999995</v>
      </c>
      <c r="DR5" s="51">
        <v>24.238</v>
      </c>
      <c r="DS5" s="51">
        <v>-9.9999999997635314E-4</v>
      </c>
      <c r="DT5" s="60">
        <v>1507.53</v>
      </c>
      <c r="DU5" s="63">
        <f t="shared" ref="DU5:DU36" si="38">DL5+DM5+DN5+DO5+DP5+DQ5+DR5+DS5+DT5</f>
        <v>2324.105</v>
      </c>
      <c r="DV5" s="34"/>
      <c r="DW5" s="44">
        <f t="shared" ref="DW5:DW36" si="39">DL5/$DU5</f>
        <v>0.17248661312634325</v>
      </c>
      <c r="DX5" s="46">
        <f t="shared" ref="DX5:DX36" si="40">DM5/$DU5</f>
        <v>2.3807013882763471E-3</v>
      </c>
      <c r="DY5" s="46">
        <f t="shared" ref="DY5:DY36" si="41">DN5/$DU5</f>
        <v>7.1440834213600507E-2</v>
      </c>
      <c r="DZ5" s="46">
        <f t="shared" ref="DZ5:DZ36" si="42">DO5/$DU5</f>
        <v>1.0837290053590522E-2</v>
      </c>
      <c r="EA5" s="46">
        <f t="shared" ref="EA5:EA36" si="43">DP5/$DU5</f>
        <v>6.597550454906298E-2</v>
      </c>
      <c r="EB5" s="46">
        <f t="shared" ref="EB5:EB36" si="44">DQ5/$DU5</f>
        <v>1.7800830857469863E-2</v>
      </c>
      <c r="EC5" s="46">
        <f t="shared" ref="EC5:EC36" si="45">DR5/$DU5</f>
        <v>1.0428960825780246E-2</v>
      </c>
      <c r="ED5" s="46">
        <f t="shared" ref="ED5:ED36" si="46">DS5/$DU5</f>
        <v>-4.3027315890476255E-7</v>
      </c>
      <c r="EE5" s="46">
        <f t="shared" ref="EE5:EE36" si="47">DT5/$DU5</f>
        <v>0.64864969525903515</v>
      </c>
      <c r="EF5" s="54">
        <f t="shared" ref="EF5:EF36" si="48">DW5+DX5+DY5+DZ5+EA5+EB5+EC5+ED5+EE5</f>
        <v>1</v>
      </c>
      <c r="EG5" s="56"/>
      <c r="EH5" s="48">
        <v>32.929000000000002</v>
      </c>
      <c r="EI5" s="49">
        <v>10.670999999999999</v>
      </c>
      <c r="EJ5" s="52">
        <f t="shared" ref="EJ5:EJ36" si="49">EH5+EI5</f>
        <v>43.6</v>
      </c>
      <c r="EL5" s="48">
        <v>8.8840000000000003</v>
      </c>
      <c r="EM5" s="49">
        <v>9.9849999999999994</v>
      </c>
      <c r="EN5" s="52">
        <f t="shared" ref="EN5:EN36" si="50">EL5+EM5</f>
        <v>18.869</v>
      </c>
      <c r="EP5" s="62">
        <f>ET5*E5</f>
        <v>1676.4761600000002</v>
      </c>
      <c r="EQ5" s="51">
        <f>E5*EU5</f>
        <v>889.28783999999996</v>
      </c>
      <c r="ER5" s="60">
        <f t="shared" ref="ER5:ER36" si="51">EP5+EQ5</f>
        <v>2565.7640000000001</v>
      </c>
      <c r="ET5" s="44">
        <v>0.65340232383025099</v>
      </c>
      <c r="EU5" s="46">
        <v>0.34659767616974901</v>
      </c>
      <c r="EV5" s="45">
        <f t="shared" ref="EV5:EV36" si="52">ET5+EU5</f>
        <v>1</v>
      </c>
      <c r="EW5" s="56"/>
      <c r="EX5" s="61">
        <f t="shared" ref="EX5:EX36" si="53">EY5/2+EZ5/2</f>
        <v>281.108</v>
      </c>
      <c r="EY5" s="51">
        <v>268.74299999999999</v>
      </c>
      <c r="EZ5" s="35">
        <v>293.47300000000001</v>
      </c>
      <c r="FB5" s="61">
        <f t="shared" ref="FB5:FB36" si="54">FC5/2+FD5/2</f>
        <v>2444.9345000000003</v>
      </c>
      <c r="FC5" s="34">
        <v>2324.105</v>
      </c>
      <c r="FD5" s="60">
        <v>2565.7640000000001</v>
      </c>
      <c r="FF5" s="61">
        <f t="shared" ref="FF5:FF36" si="55">FG5/2+FH5/2</f>
        <v>1084.3009999999999</v>
      </c>
      <c r="FG5" s="34">
        <v>1029</v>
      </c>
      <c r="FH5" s="60">
        <v>1139.6019999999999</v>
      </c>
      <c r="FJ5" s="61">
        <f t="shared" ref="FJ5:FJ36" si="56">FK5/2+FL5/2</f>
        <v>3529.2354999999998</v>
      </c>
      <c r="FK5" s="56">
        <v>3353.105</v>
      </c>
      <c r="FL5" s="57">
        <v>3705.366</v>
      </c>
      <c r="FN5" s="61">
        <f t="shared" ref="FN5:FN36" si="57">FO5/2+FP5/2</f>
        <v>1949.7674999999999</v>
      </c>
      <c r="FO5" s="34">
        <v>1850.6759999999999</v>
      </c>
      <c r="FP5" s="60">
        <v>2048.8589999999999</v>
      </c>
      <c r="FQ5" s="34"/>
      <c r="FR5" s="64"/>
    </row>
    <row r="6" spans="1:174" x14ac:dyDescent="0.2">
      <c r="A6" s="1"/>
      <c r="B6" s="65" t="s">
        <v>132</v>
      </c>
      <c r="C6" s="33">
        <v>2963.7890000000002</v>
      </c>
      <c r="D6" s="34">
        <v>2787.0225</v>
      </c>
      <c r="E6" s="34">
        <v>2465.2890000000002</v>
      </c>
      <c r="F6" s="34">
        <v>866.96199999999999</v>
      </c>
      <c r="G6" s="34">
        <v>2305.7660000000001</v>
      </c>
      <c r="H6" s="34">
        <f t="shared" si="0"/>
        <v>3830.7510000000002</v>
      </c>
      <c r="I6" s="35">
        <f t="shared" si="1"/>
        <v>3332.2510000000002</v>
      </c>
      <c r="J6" s="34"/>
      <c r="K6" s="36">
        <v>37.697000000000003</v>
      </c>
      <c r="L6" s="37">
        <v>9.8569999999999993</v>
      </c>
      <c r="M6" s="37">
        <v>0.12299999999999994</v>
      </c>
      <c r="N6" s="38">
        <f t="shared" si="2"/>
        <v>47.677</v>
      </c>
      <c r="O6" s="37">
        <v>32.865000000000002</v>
      </c>
      <c r="P6" s="38">
        <f t="shared" si="3"/>
        <v>14.811999999999998</v>
      </c>
      <c r="Q6" s="37">
        <v>-0.10099999999999999</v>
      </c>
      <c r="R6" s="38">
        <f t="shared" si="4"/>
        <v>14.912999999999998</v>
      </c>
      <c r="S6" s="37">
        <v>3.9710000000000001</v>
      </c>
      <c r="T6" s="37">
        <v>1.7430000000000001</v>
      </c>
      <c r="U6" s="37">
        <v>3.298</v>
      </c>
      <c r="V6" s="38">
        <f t="shared" si="5"/>
        <v>23.924999999999997</v>
      </c>
      <c r="W6" s="37">
        <v>4.9879999999999995</v>
      </c>
      <c r="X6" s="39">
        <f t="shared" si="6"/>
        <v>18.936999999999998</v>
      </c>
      <c r="Y6" s="37"/>
      <c r="Z6" s="40">
        <f t="shared" si="7"/>
        <v>1.8034539249922335E-2</v>
      </c>
      <c r="AA6" s="41">
        <f t="shared" si="8"/>
        <v>4.7156657926753966E-3</v>
      </c>
      <c r="AB6" s="42">
        <f t="shared" si="9"/>
        <v>0.61555318312075069</v>
      </c>
      <c r="AC6" s="42">
        <f t="shared" si="10"/>
        <v>0.68932609014828961</v>
      </c>
      <c r="AD6" s="41">
        <f t="shared" si="11"/>
        <v>1.5722872707342694E-2</v>
      </c>
      <c r="AE6" s="41">
        <f t="shared" si="12"/>
        <v>9.0596087162315084E-3</v>
      </c>
      <c r="AF6" s="41">
        <f>X6/DH6*4/3</f>
        <v>1.8304875448043285E-2</v>
      </c>
      <c r="AG6" s="41">
        <f>(P6+S6+T6)/DH6*4/3</f>
        <v>1.9840833999394649E-2</v>
      </c>
      <c r="AH6" s="41">
        <f>R6/DH6*4/3</f>
        <v>1.4415198160039581E-2</v>
      </c>
      <c r="AI6" s="43">
        <f>X6/EX6*4/3</f>
        <v>8.7227737195177069E-2</v>
      </c>
      <c r="AJ6" s="37"/>
      <c r="AK6" s="47">
        <f t="shared" si="13"/>
        <v>0.12680587753490175</v>
      </c>
      <c r="AL6" s="42">
        <f t="shared" si="14"/>
        <v>0.1287516648849181</v>
      </c>
      <c r="AM6" s="43">
        <f t="shared" si="15"/>
        <v>0.10501962735110083</v>
      </c>
      <c r="AN6" s="37"/>
      <c r="AO6" s="47">
        <f t="shared" si="16"/>
        <v>0.93529237342964655</v>
      </c>
      <c r="AP6" s="42">
        <f t="shared" si="17"/>
        <v>0.88229772725968258</v>
      </c>
      <c r="AQ6" s="42">
        <f t="shared" si="18"/>
        <v>-3.0669862125812599E-2</v>
      </c>
      <c r="AR6" s="43">
        <f t="shared" si="19"/>
        <v>0.13445559046207403</v>
      </c>
      <c r="AS6" s="37"/>
      <c r="AT6" s="47">
        <f>DE6/C6</f>
        <v>8.1588129249416871E-2</v>
      </c>
      <c r="AU6" s="42">
        <f t="shared" si="20"/>
        <v>0.16558359297428699</v>
      </c>
      <c r="AV6" s="42">
        <f t="shared" si="21"/>
        <v>0.16558359297428699</v>
      </c>
      <c r="AW6" s="43">
        <f t="shared" si="22"/>
        <v>0.16558359297428699</v>
      </c>
      <c r="AX6" s="37"/>
      <c r="AY6" s="47">
        <f>EZ6/C6</f>
        <v>0.10086176849971437</v>
      </c>
      <c r="AZ6" s="42">
        <f>(DE6+X6)/C6</f>
        <v>8.7977585448896667E-2</v>
      </c>
      <c r="BA6" s="42">
        <f>(DD6+X6)/DJ6</f>
        <v>0.1785510322867806</v>
      </c>
      <c r="BB6" s="42">
        <f>(DE6+X6)/DJ6</f>
        <v>0.1785510322867806</v>
      </c>
      <c r="BC6" s="43">
        <f>(DF6+X6)/DJ6</f>
        <v>0.1785510322867806</v>
      </c>
      <c r="BD6" s="37"/>
      <c r="BE6" s="40">
        <f>Q6/FB6*4/3</f>
        <v>-5.7881998805825588E-5</v>
      </c>
      <c r="BF6" s="42">
        <f t="shared" si="23"/>
        <v>-4.9205885218746963E-3</v>
      </c>
      <c r="BG6" s="41">
        <f>EJ6/E6</f>
        <v>1.3952522402038866E-2</v>
      </c>
      <c r="BH6" s="42">
        <f t="shared" si="24"/>
        <v>0.11057995242075483</v>
      </c>
      <c r="BI6" s="42">
        <f t="shared" si="25"/>
        <v>0.80797748255883983</v>
      </c>
      <c r="BJ6" s="43">
        <f t="shared" si="26"/>
        <v>0.8579365720049299</v>
      </c>
      <c r="BK6" s="37"/>
      <c r="BL6" s="36">
        <v>63.033999999999999</v>
      </c>
      <c r="BM6" s="37">
        <v>31.065999999999999</v>
      </c>
      <c r="BN6" s="38">
        <f t="shared" si="27"/>
        <v>94.1</v>
      </c>
      <c r="BO6" s="34">
        <v>2465.2890000000002</v>
      </c>
      <c r="BP6" s="37">
        <v>6.6139999999999999</v>
      </c>
      <c r="BQ6" s="37">
        <v>5.5129999999999999</v>
      </c>
      <c r="BR6" s="38">
        <f t="shared" si="28"/>
        <v>2453.1620000000003</v>
      </c>
      <c r="BS6" s="37">
        <v>290.21699999999998</v>
      </c>
      <c r="BT6" s="37">
        <v>68.759</v>
      </c>
      <c r="BU6" s="38">
        <f t="shared" si="29"/>
        <v>358.976</v>
      </c>
      <c r="BV6" s="37">
        <v>0</v>
      </c>
      <c r="BW6" s="37">
        <v>0</v>
      </c>
      <c r="BX6" s="37">
        <v>45.859000000000002</v>
      </c>
      <c r="BY6" s="37">
        <v>11.692000000000043</v>
      </c>
      <c r="BZ6" s="38">
        <f t="shared" si="30"/>
        <v>2963.7890000000002</v>
      </c>
      <c r="CA6" s="37">
        <v>7.8410000000000002</v>
      </c>
      <c r="CB6" s="34">
        <v>2305.7660000000001</v>
      </c>
      <c r="CC6" s="38">
        <f t="shared" si="31"/>
        <v>2313.607</v>
      </c>
      <c r="CD6" s="37">
        <v>299.75799999999998</v>
      </c>
      <c r="CE6" s="37">
        <v>51.49100000000027</v>
      </c>
      <c r="CF6" s="38">
        <f t="shared" si="32"/>
        <v>351.24900000000025</v>
      </c>
      <c r="CG6" s="37">
        <v>0</v>
      </c>
      <c r="CH6" s="37">
        <v>298.93299999999999</v>
      </c>
      <c r="CI6" s="108">
        <f t="shared" si="33"/>
        <v>2963.7890000000002</v>
      </c>
      <c r="CJ6" s="37"/>
      <c r="CK6" s="67">
        <v>398.49799999999999</v>
      </c>
      <c r="CL6" s="37"/>
      <c r="CM6" s="33">
        <v>50</v>
      </c>
      <c r="CN6" s="34">
        <v>100</v>
      </c>
      <c r="CO6" s="34">
        <v>150</v>
      </c>
      <c r="CP6" s="34">
        <v>0</v>
      </c>
      <c r="CQ6" s="34">
        <v>0</v>
      </c>
      <c r="CR6" s="34">
        <v>0</v>
      </c>
      <c r="CS6" s="35">
        <f t="shared" si="34"/>
        <v>300</v>
      </c>
      <c r="CT6" s="43">
        <f t="shared" si="35"/>
        <v>0.10122178063283181</v>
      </c>
      <c r="CU6" s="37"/>
      <c r="CV6" s="61" t="s">
        <v>213</v>
      </c>
      <c r="CW6" s="56">
        <v>26.8</v>
      </c>
      <c r="CX6" s="68">
        <v>3</v>
      </c>
      <c r="CY6" s="69" t="s">
        <v>133</v>
      </c>
      <c r="CZ6" s="68"/>
      <c r="DA6" s="56"/>
      <c r="DB6" s="70">
        <f t="shared" si="36"/>
        <v>7.7694694932847112E-4</v>
      </c>
      <c r="DC6" s="56"/>
      <c r="DD6" s="33">
        <v>241.81</v>
      </c>
      <c r="DE6" s="34">
        <v>241.81</v>
      </c>
      <c r="DF6" s="35">
        <v>241.81</v>
      </c>
      <c r="DG6" s="56"/>
      <c r="DH6" s="61">
        <f t="shared" si="37"/>
        <v>1379.3775000000001</v>
      </c>
      <c r="DI6" s="34">
        <v>1298.405</v>
      </c>
      <c r="DJ6" s="35">
        <v>1460.35</v>
      </c>
      <c r="DK6" s="56"/>
      <c r="DL6" s="33">
        <v>176.09</v>
      </c>
      <c r="DM6" s="34">
        <v>5.0709999999999997</v>
      </c>
      <c r="DN6" s="34">
        <v>55.037999999999997</v>
      </c>
      <c r="DO6" s="34">
        <v>15.353</v>
      </c>
      <c r="DP6" s="34">
        <v>116.355</v>
      </c>
      <c r="DQ6" s="34">
        <v>36.003999999999998</v>
      </c>
      <c r="DR6" s="34">
        <v>20.338999999999999</v>
      </c>
      <c r="DS6" s="34">
        <v>0</v>
      </c>
      <c r="DT6" s="35">
        <v>1763.606</v>
      </c>
      <c r="DU6" s="71">
        <f t="shared" si="38"/>
        <v>2187.8560000000002</v>
      </c>
      <c r="DV6" s="56"/>
      <c r="DW6" s="47">
        <f t="shared" si="39"/>
        <v>8.0485187324942767E-2</v>
      </c>
      <c r="DX6" s="42">
        <f t="shared" si="40"/>
        <v>2.3177942241171261E-3</v>
      </c>
      <c r="DY6" s="42">
        <f t="shared" si="41"/>
        <v>2.5156134590210686E-2</v>
      </c>
      <c r="DZ6" s="42">
        <f t="shared" si="42"/>
        <v>7.0173722585033012E-3</v>
      </c>
      <c r="EA6" s="42">
        <f t="shared" si="43"/>
        <v>5.3182202119335088E-2</v>
      </c>
      <c r="EB6" s="42">
        <f t="shared" si="44"/>
        <v>1.6456293284384343E-2</v>
      </c>
      <c r="EC6" s="42">
        <f t="shared" si="45"/>
        <v>9.296315662456759E-3</v>
      </c>
      <c r="ED6" s="42">
        <f t="shared" si="46"/>
        <v>0</v>
      </c>
      <c r="EE6" s="42">
        <f t="shared" si="47"/>
        <v>0.80608870053604986</v>
      </c>
      <c r="EF6" s="72">
        <f t="shared" si="48"/>
        <v>0.99999999999999989</v>
      </c>
      <c r="EG6" s="56"/>
      <c r="EH6" s="36">
        <v>12.37</v>
      </c>
      <c r="EI6" s="37">
        <v>22.027000000000001</v>
      </c>
      <c r="EJ6" s="66">
        <f t="shared" si="49"/>
        <v>34.396999999999998</v>
      </c>
      <c r="EL6" s="36">
        <v>6.6139999999999999</v>
      </c>
      <c r="EM6" s="37">
        <v>5.5129999999999999</v>
      </c>
      <c r="EN6" s="66">
        <f t="shared" si="50"/>
        <v>12.126999999999999</v>
      </c>
      <c r="EP6" s="33">
        <f>ET6*E6</f>
        <v>1991.8979999999999</v>
      </c>
      <c r="EQ6" s="34">
        <f>E6*EU6</f>
        <v>473.39100000000036</v>
      </c>
      <c r="ER6" s="35">
        <f t="shared" si="51"/>
        <v>2465.2890000000002</v>
      </c>
      <c r="ET6" s="47">
        <v>0.80797748255883983</v>
      </c>
      <c r="EU6" s="42">
        <v>0.19202251744116017</v>
      </c>
      <c r="EV6" s="43">
        <f t="shared" si="52"/>
        <v>1</v>
      </c>
      <c r="EW6" s="56"/>
      <c r="EX6" s="61">
        <f t="shared" si="53"/>
        <v>289.46449999999999</v>
      </c>
      <c r="EY6" s="34">
        <v>279.99599999999998</v>
      </c>
      <c r="EZ6" s="35">
        <v>298.93299999999999</v>
      </c>
      <c r="FB6" s="61">
        <f t="shared" si="54"/>
        <v>2326.5725000000002</v>
      </c>
      <c r="FC6" s="34">
        <v>2187.8560000000002</v>
      </c>
      <c r="FD6" s="35">
        <v>2465.2890000000002</v>
      </c>
      <c r="FF6" s="61">
        <f t="shared" si="55"/>
        <v>815.63099999999997</v>
      </c>
      <c r="FG6" s="34">
        <v>764.3</v>
      </c>
      <c r="FH6" s="35">
        <v>866.96199999999999</v>
      </c>
      <c r="FJ6" s="61">
        <f t="shared" si="56"/>
        <v>3142.2035000000001</v>
      </c>
      <c r="FK6" s="56">
        <v>2952.1559999999999</v>
      </c>
      <c r="FL6" s="68">
        <v>3332.2510000000002</v>
      </c>
      <c r="FN6" s="61">
        <f t="shared" si="57"/>
        <v>2196.1975000000002</v>
      </c>
      <c r="FO6" s="34">
        <v>2086.6289999999999</v>
      </c>
      <c r="FP6" s="35">
        <v>2305.7660000000001</v>
      </c>
      <c r="FQ6" s="34"/>
      <c r="FR6" s="64"/>
    </row>
    <row r="7" spans="1:174" x14ac:dyDescent="0.2">
      <c r="A7" s="1"/>
      <c r="B7" s="73" t="s">
        <v>134</v>
      </c>
      <c r="C7" s="33">
        <v>2807.7890000000002</v>
      </c>
      <c r="D7" s="34">
        <v>2717.4335000000001</v>
      </c>
      <c r="E7" s="34">
        <v>2436.8820000000001</v>
      </c>
      <c r="F7" s="34">
        <v>539</v>
      </c>
      <c r="G7" s="34">
        <v>1890.393</v>
      </c>
      <c r="H7" s="34">
        <f t="shared" si="0"/>
        <v>3346.7890000000002</v>
      </c>
      <c r="I7" s="35">
        <f t="shared" si="1"/>
        <v>2975.8820000000001</v>
      </c>
      <c r="J7" s="34"/>
      <c r="K7" s="36">
        <v>37.843000000000004</v>
      </c>
      <c r="L7" s="37">
        <v>6.1909999999999998</v>
      </c>
      <c r="M7" s="37">
        <v>2.5000000000000001E-2</v>
      </c>
      <c r="N7" s="38">
        <f t="shared" si="2"/>
        <v>44.059000000000005</v>
      </c>
      <c r="O7" s="37">
        <v>26.897999999999996</v>
      </c>
      <c r="P7" s="38">
        <f t="shared" si="3"/>
        <v>17.161000000000008</v>
      </c>
      <c r="Q7" s="37">
        <v>0.69299999999999984</v>
      </c>
      <c r="R7" s="38">
        <f t="shared" si="4"/>
        <v>16.468000000000007</v>
      </c>
      <c r="S7" s="37">
        <v>2.569</v>
      </c>
      <c r="T7" s="37">
        <v>1.429</v>
      </c>
      <c r="U7" s="37">
        <v>2.0830000000000002</v>
      </c>
      <c r="V7" s="38">
        <f t="shared" si="5"/>
        <v>22.549000000000007</v>
      </c>
      <c r="W7" s="37">
        <v>6.7099999999999991</v>
      </c>
      <c r="X7" s="39">
        <f t="shared" si="6"/>
        <v>15.839000000000008</v>
      </c>
      <c r="Y7" s="37"/>
      <c r="Z7" s="40">
        <f t="shared" si="7"/>
        <v>1.8568010342602068E-2</v>
      </c>
      <c r="AA7" s="41">
        <f t="shared" si="8"/>
        <v>3.0376701643910205E-3</v>
      </c>
      <c r="AB7" s="42">
        <f t="shared" si="9"/>
        <v>0.55971034396653951</v>
      </c>
      <c r="AC7" s="42">
        <f t="shared" si="10"/>
        <v>0.6104995574116524</v>
      </c>
      <c r="AD7" s="41">
        <f t="shared" si="11"/>
        <v>1.3197747065383568E-2</v>
      </c>
      <c r="AE7" s="41">
        <f t="shared" si="12"/>
        <v>7.7715486567257949E-3</v>
      </c>
      <c r="AF7" s="41">
        <f>X7/DH7*4/3</f>
        <v>1.6993358867896196E-2</v>
      </c>
      <c r="AG7" s="41">
        <f>(P7+S7+T7)/DH7*4/3</f>
        <v>2.2701084682480933E-2</v>
      </c>
      <c r="AH7" s="41">
        <f>R7/DH7*4/3</f>
        <v>1.7668200886199543E-2</v>
      </c>
      <c r="AI7" s="43">
        <f>X7/EX7*4/3</f>
        <v>7.4996729931396652E-2</v>
      </c>
      <c r="AJ7" s="37"/>
      <c r="AK7" s="47">
        <f t="shared" si="13"/>
        <v>9.6266978452834606E-2</v>
      </c>
      <c r="AL7" s="42">
        <f t="shared" si="14"/>
        <v>0.11003468622931703</v>
      </c>
      <c r="AM7" s="43">
        <f t="shared" si="15"/>
        <v>2.2612463205042817E-3</v>
      </c>
      <c r="AN7" s="37"/>
      <c r="AO7" s="47">
        <f t="shared" si="16"/>
        <v>0.77574252672062083</v>
      </c>
      <c r="AP7" s="42">
        <f t="shared" si="17"/>
        <v>0.76327211736926937</v>
      </c>
      <c r="AQ7" s="42">
        <f t="shared" si="18"/>
        <v>0.10437536438813601</v>
      </c>
      <c r="AR7" s="43">
        <f t="shared" si="19"/>
        <v>0.10443769100883291</v>
      </c>
      <c r="AS7" s="37"/>
      <c r="AT7" s="47">
        <f>DE7/C7</f>
        <v>8.7872773702012505E-2</v>
      </c>
      <c r="AU7" s="42">
        <f t="shared" si="20"/>
        <v>0.1923</v>
      </c>
      <c r="AV7" s="42">
        <f t="shared" si="21"/>
        <v>0.1923</v>
      </c>
      <c r="AW7" s="43">
        <f t="shared" si="22"/>
        <v>0.1923</v>
      </c>
      <c r="AX7" s="37"/>
      <c r="AY7" s="47">
        <f>EZ7/C7</f>
        <v>0.10311102436828408</v>
      </c>
      <c r="AZ7" s="42">
        <f>(DE7+X7)/C7</f>
        <v>9.3513867103261678E-2</v>
      </c>
      <c r="BA7" s="42">
        <f>(DD7+X7)/DJ7</f>
        <v>0.20464491885665118</v>
      </c>
      <c r="BB7" s="42">
        <f>(DE7+X7)/DJ7</f>
        <v>0.20464491885665118</v>
      </c>
      <c r="BC7" s="43">
        <f>(DF7+X7)/DJ7</f>
        <v>0.20464491885665118</v>
      </c>
      <c r="BD7" s="37"/>
      <c r="BE7" s="40">
        <f>Q7/FB7*4/3</f>
        <v>3.9658584227171572E-4</v>
      </c>
      <c r="BF7" s="42">
        <f t="shared" si="23"/>
        <v>3.2752020416843879E-2</v>
      </c>
      <c r="BG7" s="41">
        <f>EJ7/E7</f>
        <v>1.321853089316594E-2</v>
      </c>
      <c r="BH7" s="42">
        <f t="shared" si="24"/>
        <v>0.10314639410299271</v>
      </c>
      <c r="BI7" s="42">
        <f t="shared" si="25"/>
        <v>0.92531439766061718</v>
      </c>
      <c r="BJ7" s="43">
        <f t="shared" si="26"/>
        <v>0.93884166106048561</v>
      </c>
      <c r="BK7" s="37"/>
      <c r="BL7" s="36">
        <v>27.428000000000001</v>
      </c>
      <c r="BM7" s="37">
        <v>16.664999999999999</v>
      </c>
      <c r="BN7" s="38">
        <f t="shared" si="27"/>
        <v>44.093000000000004</v>
      </c>
      <c r="BO7" s="34">
        <v>2436.8820000000001</v>
      </c>
      <c r="BP7" s="37">
        <v>7.78</v>
      </c>
      <c r="BQ7" s="37">
        <v>15</v>
      </c>
      <c r="BR7" s="38">
        <f t="shared" si="28"/>
        <v>2414.1019999999999</v>
      </c>
      <c r="BS7" s="37">
        <v>249.14599999999999</v>
      </c>
      <c r="BT7" s="37">
        <v>43.673999999999999</v>
      </c>
      <c r="BU7" s="38">
        <f t="shared" si="29"/>
        <v>292.82</v>
      </c>
      <c r="BV7" s="37">
        <v>0</v>
      </c>
      <c r="BW7" s="37">
        <v>0</v>
      </c>
      <c r="BX7" s="37">
        <v>52.639000000000003</v>
      </c>
      <c r="BY7" s="37">
        <v>4.1349999999999998</v>
      </c>
      <c r="BZ7" s="38">
        <f t="shared" si="30"/>
        <v>2807.7890000000002</v>
      </c>
      <c r="CA7" s="37">
        <v>235.96899999999999</v>
      </c>
      <c r="CB7" s="34">
        <v>1890.393</v>
      </c>
      <c r="CC7" s="38">
        <f t="shared" si="31"/>
        <v>2126.3620000000001</v>
      </c>
      <c r="CD7" s="37">
        <v>350.334</v>
      </c>
      <c r="CE7" s="37">
        <v>41.579000000000121</v>
      </c>
      <c r="CF7" s="38">
        <f t="shared" si="32"/>
        <v>391.91300000000012</v>
      </c>
      <c r="CG7" s="37">
        <v>0</v>
      </c>
      <c r="CH7" s="37">
        <v>289.51400000000001</v>
      </c>
      <c r="CI7" s="108">
        <f t="shared" si="33"/>
        <v>2807.7890000000002</v>
      </c>
      <c r="CJ7" s="37"/>
      <c r="CK7" s="67">
        <v>293.23899999999998</v>
      </c>
      <c r="CL7" s="37"/>
      <c r="CM7" s="33">
        <v>185</v>
      </c>
      <c r="CN7" s="34">
        <v>200</v>
      </c>
      <c r="CO7" s="34">
        <v>150</v>
      </c>
      <c r="CP7" s="34">
        <v>0</v>
      </c>
      <c r="CQ7" s="34">
        <v>0</v>
      </c>
      <c r="CR7" s="34">
        <v>0</v>
      </c>
      <c r="CS7" s="35">
        <f t="shared" si="34"/>
        <v>535</v>
      </c>
      <c r="CT7" s="43">
        <f t="shared" si="35"/>
        <v>0.19054138327345821</v>
      </c>
      <c r="CU7" s="37"/>
      <c r="CV7" s="61" t="s">
        <v>214</v>
      </c>
      <c r="CW7" s="56">
        <v>23.1</v>
      </c>
      <c r="CX7" s="68">
        <v>1</v>
      </c>
      <c r="CY7" s="69" t="s">
        <v>133</v>
      </c>
      <c r="CZ7" s="68"/>
      <c r="DA7" s="56"/>
      <c r="DB7" s="70">
        <f t="shared" si="36"/>
        <v>7.0555556140398901E-4</v>
      </c>
      <c r="DC7" s="56"/>
      <c r="DD7" s="33">
        <v>246.7282074</v>
      </c>
      <c r="DE7" s="34">
        <v>246.7282074</v>
      </c>
      <c r="DF7" s="35">
        <v>246.7282074</v>
      </c>
      <c r="DG7" s="56"/>
      <c r="DH7" s="61">
        <f t="shared" si="37"/>
        <v>1242.76</v>
      </c>
      <c r="DI7" s="34">
        <v>1202.482</v>
      </c>
      <c r="DJ7" s="35">
        <v>1283.038</v>
      </c>
      <c r="DK7" s="56"/>
      <c r="DL7" s="33">
        <v>6.3390000000000004</v>
      </c>
      <c r="DM7" s="34">
        <v>1.026</v>
      </c>
      <c r="DN7" s="34">
        <v>32.588999999999999</v>
      </c>
      <c r="DO7" s="34">
        <v>19.385000000000002</v>
      </c>
      <c r="DP7" s="34">
        <v>49.433</v>
      </c>
      <c r="DQ7" s="34">
        <v>23.869</v>
      </c>
      <c r="DR7" s="34">
        <v>9.8650000000000002</v>
      </c>
      <c r="DS7" s="34">
        <v>0</v>
      </c>
      <c r="DT7" s="35">
        <v>2080.3850000000002</v>
      </c>
      <c r="DU7" s="71">
        <f t="shared" si="38"/>
        <v>2222.8910000000001</v>
      </c>
      <c r="DV7" s="34"/>
      <c r="DW7" s="47">
        <f t="shared" si="39"/>
        <v>2.8516917833577987E-3</v>
      </c>
      <c r="DX7" s="42">
        <f t="shared" si="40"/>
        <v>4.6156109318900478E-4</v>
      </c>
      <c r="DY7" s="42">
        <f t="shared" si="41"/>
        <v>1.4660637881029703E-2</v>
      </c>
      <c r="DZ7" s="42">
        <f t="shared" si="42"/>
        <v>8.7206255277474248E-3</v>
      </c>
      <c r="EA7" s="42">
        <f t="shared" si="43"/>
        <v>2.2238157426522489E-2</v>
      </c>
      <c r="EB7" s="42">
        <f t="shared" si="44"/>
        <v>1.0737818453536408E-2</v>
      </c>
      <c r="EC7" s="42">
        <f t="shared" si="45"/>
        <v>4.4379144096584134E-3</v>
      </c>
      <c r="ED7" s="42">
        <f t="shared" si="46"/>
        <v>0</v>
      </c>
      <c r="EE7" s="42">
        <f t="shared" si="47"/>
        <v>0.93589159342495887</v>
      </c>
      <c r="EF7" s="72">
        <f t="shared" si="48"/>
        <v>1</v>
      </c>
      <c r="EG7" s="56"/>
      <c r="EH7" s="36">
        <v>6.1559999999999997</v>
      </c>
      <c r="EI7" s="37">
        <v>26.056000000000001</v>
      </c>
      <c r="EJ7" s="66">
        <f t="shared" si="49"/>
        <v>32.212000000000003</v>
      </c>
      <c r="EL7" s="36">
        <v>7.78</v>
      </c>
      <c r="EM7" s="37">
        <v>15</v>
      </c>
      <c r="EN7" s="66">
        <f t="shared" si="50"/>
        <v>22.78</v>
      </c>
      <c r="EP7" s="33">
        <f>ET7*E7</f>
        <v>2254.8820000000001</v>
      </c>
      <c r="EQ7" s="34">
        <f>E7*EU7</f>
        <v>181.99999999999989</v>
      </c>
      <c r="ER7" s="35">
        <f t="shared" si="51"/>
        <v>2436.8820000000001</v>
      </c>
      <c r="ET7" s="47">
        <v>0.92531439766061718</v>
      </c>
      <c r="EU7" s="42">
        <v>7.4685602339382817E-2</v>
      </c>
      <c r="EV7" s="43">
        <f t="shared" si="52"/>
        <v>1</v>
      </c>
      <c r="EW7" s="56"/>
      <c r="EX7" s="61">
        <f t="shared" si="53"/>
        <v>281.59450000000004</v>
      </c>
      <c r="EY7" s="34">
        <v>273.67500000000001</v>
      </c>
      <c r="EZ7" s="35">
        <v>289.51400000000001</v>
      </c>
      <c r="FB7" s="61">
        <f t="shared" si="54"/>
        <v>2329.8865000000001</v>
      </c>
      <c r="FC7" s="34">
        <v>2222.8910000000001</v>
      </c>
      <c r="FD7" s="35">
        <v>2436.8820000000001</v>
      </c>
      <c r="FF7" s="61">
        <f t="shared" si="55"/>
        <v>498.5</v>
      </c>
      <c r="FG7" s="34">
        <v>458</v>
      </c>
      <c r="FH7" s="35">
        <v>539</v>
      </c>
      <c r="FJ7" s="61">
        <f t="shared" si="56"/>
        <v>2828.3865000000001</v>
      </c>
      <c r="FK7" s="56">
        <v>2680.8910000000001</v>
      </c>
      <c r="FL7" s="68">
        <v>2975.8820000000001</v>
      </c>
      <c r="FN7" s="61">
        <f t="shared" si="57"/>
        <v>1888.2604999999999</v>
      </c>
      <c r="FO7" s="34">
        <v>1886.1279999999999</v>
      </c>
      <c r="FP7" s="35">
        <v>1890.393</v>
      </c>
      <c r="FQ7" s="34"/>
      <c r="FR7" s="64"/>
    </row>
    <row r="8" spans="1:174" x14ac:dyDescent="0.2">
      <c r="A8" s="1"/>
      <c r="B8" s="73" t="s">
        <v>135</v>
      </c>
      <c r="C8" s="33">
        <v>7514.0640000000003</v>
      </c>
      <c r="D8" s="34">
        <v>7313.0005000000001</v>
      </c>
      <c r="E8" s="34">
        <v>6297.268</v>
      </c>
      <c r="F8" s="34">
        <v>2807</v>
      </c>
      <c r="G8" s="34">
        <v>5586.9849999999997</v>
      </c>
      <c r="H8" s="34">
        <f t="shared" si="0"/>
        <v>10321.064</v>
      </c>
      <c r="I8" s="35">
        <f t="shared" si="1"/>
        <v>9104.268</v>
      </c>
      <c r="J8" s="34"/>
      <c r="K8" s="36">
        <v>116.21899999999999</v>
      </c>
      <c r="L8" s="37">
        <v>30.300999999999998</v>
      </c>
      <c r="M8" s="37">
        <v>1.0880000000000001</v>
      </c>
      <c r="N8" s="38">
        <f t="shared" si="2"/>
        <v>147.60799999999998</v>
      </c>
      <c r="O8" s="37">
        <v>75.626000000000005</v>
      </c>
      <c r="P8" s="38">
        <f t="shared" si="3"/>
        <v>71.981999999999971</v>
      </c>
      <c r="Q8" s="37">
        <v>26.868000000000002</v>
      </c>
      <c r="R8" s="38">
        <f t="shared" si="4"/>
        <v>45.113999999999969</v>
      </c>
      <c r="S8" s="37">
        <v>11.872999999999999</v>
      </c>
      <c r="T8" s="37">
        <v>7.5990000000000002</v>
      </c>
      <c r="U8" s="37">
        <v>6.32</v>
      </c>
      <c r="V8" s="38">
        <f t="shared" si="5"/>
        <v>70.905999999999977</v>
      </c>
      <c r="W8" s="37">
        <v>14.364999999999998</v>
      </c>
      <c r="X8" s="39">
        <f t="shared" si="6"/>
        <v>56.540999999999983</v>
      </c>
      <c r="Y8" s="37"/>
      <c r="Z8" s="40">
        <f t="shared" si="7"/>
        <v>2.1189478472846631E-2</v>
      </c>
      <c r="AA8" s="41">
        <f t="shared" si="8"/>
        <v>5.5245905334388168E-3</v>
      </c>
      <c r="AB8" s="42">
        <f t="shared" si="9"/>
        <v>0.45263346899688789</v>
      </c>
      <c r="AC8" s="42">
        <f t="shared" si="10"/>
        <v>0.51234350441710486</v>
      </c>
      <c r="AD8" s="41">
        <f t="shared" si="11"/>
        <v>1.3788412385130655E-2</v>
      </c>
      <c r="AE8" s="41">
        <f t="shared" si="12"/>
        <v>1.0308764507810436E-2</v>
      </c>
      <c r="AF8" s="41">
        <f>X8/DH8*4/3</f>
        <v>1.8151607383245994E-2</v>
      </c>
      <c r="AG8" s="41">
        <f>(P8+S8+T8)/DH8*4/3</f>
        <v>2.9359882238152477E-2</v>
      </c>
      <c r="AH8" s="41">
        <f>R8/DH8*4/3</f>
        <v>1.4483147016992262E-2</v>
      </c>
      <c r="AI8" s="43">
        <f>X8/EX8*4/3</f>
        <v>0.10421055541732323</v>
      </c>
      <c r="AJ8" s="37"/>
      <c r="AK8" s="47">
        <f t="shared" si="13"/>
        <v>4.6024098226734818E-2</v>
      </c>
      <c r="AL8" s="42">
        <f t="shared" si="14"/>
        <v>6.8426326169783308E-2</v>
      </c>
      <c r="AM8" s="43">
        <f t="shared" si="15"/>
        <v>8.419704433141743E-3</v>
      </c>
      <c r="AN8" s="37"/>
      <c r="AO8" s="47">
        <f t="shared" si="16"/>
        <v>0.88720775421976639</v>
      </c>
      <c r="AP8" s="42">
        <f t="shared" si="17"/>
        <v>0.83915627543985605</v>
      </c>
      <c r="AQ8" s="42">
        <f t="shared" si="18"/>
        <v>5.884697563835267E-3</v>
      </c>
      <c r="AR8" s="43">
        <f t="shared" si="19"/>
        <v>0.13663137063626679</v>
      </c>
      <c r="AS8" s="37"/>
      <c r="AT8" s="47">
        <f>DE8/C8</f>
        <v>8.7592027297079184E-2</v>
      </c>
      <c r="AU8" s="42">
        <f t="shared" si="20"/>
        <v>0.14588420192892435</v>
      </c>
      <c r="AV8" s="42">
        <f t="shared" si="21"/>
        <v>0.1555</v>
      </c>
      <c r="AW8" s="43">
        <f t="shared" si="22"/>
        <v>0.17069999999999999</v>
      </c>
      <c r="AX8" s="37"/>
      <c r="AY8" s="47">
        <f>EZ8/C8</f>
        <v>0.10000460469860252</v>
      </c>
      <c r="AZ8" s="42">
        <f>(DE8+X8)/C8</f>
        <v>9.5116716998950218E-2</v>
      </c>
      <c r="BA8" s="42">
        <f>(DD8+X8)/DJ8</f>
        <v>0.15924260091508372</v>
      </c>
      <c r="BB8" s="42">
        <f>(DE8+X8)/DJ8</f>
        <v>0.16885839898615937</v>
      </c>
      <c r="BC8" s="43">
        <f>(DF8+X8)/DJ8</f>
        <v>0.18405839898615936</v>
      </c>
      <c r="BD8" s="37"/>
      <c r="BE8" s="40">
        <f>Q8/FB8*4/3</f>
        <v>5.8167827105941152E-3</v>
      </c>
      <c r="BF8" s="42">
        <f t="shared" si="23"/>
        <v>0.29378704047936677</v>
      </c>
      <c r="BG8" s="41">
        <f>EJ8/E8</f>
        <v>3.0332677599238272E-2</v>
      </c>
      <c r="BH8" s="42">
        <f t="shared" si="24"/>
        <v>0.23046879713128104</v>
      </c>
      <c r="BI8" s="42">
        <f t="shared" si="25"/>
        <v>0.70193423560820345</v>
      </c>
      <c r="BJ8" s="43">
        <f t="shared" si="26"/>
        <v>0.79383295834437206</v>
      </c>
      <c r="BK8" s="37"/>
      <c r="BL8" s="36">
        <v>71.564999999999998</v>
      </c>
      <c r="BM8" s="37">
        <v>351.06400000000002</v>
      </c>
      <c r="BN8" s="38">
        <f t="shared" si="27"/>
        <v>422.62900000000002</v>
      </c>
      <c r="BO8" s="34">
        <v>6297.268</v>
      </c>
      <c r="BP8" s="37">
        <v>48.890999999999998</v>
      </c>
      <c r="BQ8" s="37">
        <v>28.47</v>
      </c>
      <c r="BR8" s="38">
        <f t="shared" si="28"/>
        <v>6219.9070000000002</v>
      </c>
      <c r="BS8" s="37">
        <v>604.02800000000002</v>
      </c>
      <c r="BT8" s="37">
        <v>198.38399999999999</v>
      </c>
      <c r="BU8" s="38">
        <f t="shared" si="29"/>
        <v>802.41200000000003</v>
      </c>
      <c r="BV8" s="37">
        <v>2.3530000000000002</v>
      </c>
      <c r="BW8" s="37">
        <v>-2.972</v>
      </c>
      <c r="BX8" s="37">
        <v>55.396000000000001</v>
      </c>
      <c r="BY8" s="37">
        <v>14.34</v>
      </c>
      <c r="BZ8" s="38">
        <f t="shared" si="30"/>
        <v>7514.0650000000005</v>
      </c>
      <c r="CA8" s="37">
        <v>2.016</v>
      </c>
      <c r="CB8" s="34">
        <v>5586.9849999999997</v>
      </c>
      <c r="CC8" s="38">
        <f t="shared" si="31"/>
        <v>5589.0009999999993</v>
      </c>
      <c r="CD8" s="37">
        <v>898.85900000000004</v>
      </c>
      <c r="CE8" s="37">
        <v>104.76400000000126</v>
      </c>
      <c r="CF8" s="38">
        <f t="shared" si="32"/>
        <v>1003.6230000000013</v>
      </c>
      <c r="CG8" s="37">
        <v>170</v>
      </c>
      <c r="CH8" s="37">
        <v>751.44100000000003</v>
      </c>
      <c r="CI8" s="108">
        <f t="shared" si="33"/>
        <v>7514.0650000000005</v>
      </c>
      <c r="CJ8" s="37"/>
      <c r="CK8" s="67">
        <v>1026.6570000000002</v>
      </c>
      <c r="CL8" s="37"/>
      <c r="CM8" s="33">
        <v>250</v>
      </c>
      <c r="CN8" s="34">
        <v>300</v>
      </c>
      <c r="CO8" s="34">
        <v>380</v>
      </c>
      <c r="CP8" s="34">
        <v>30</v>
      </c>
      <c r="CQ8" s="34">
        <v>60</v>
      </c>
      <c r="CR8" s="34">
        <v>0</v>
      </c>
      <c r="CS8" s="35">
        <f t="shared" si="34"/>
        <v>1020</v>
      </c>
      <c r="CT8" s="43">
        <f t="shared" si="35"/>
        <v>0.13574545013191264</v>
      </c>
      <c r="CU8" s="37"/>
      <c r="CV8" s="61" t="s">
        <v>215</v>
      </c>
      <c r="CW8" s="56">
        <v>60</v>
      </c>
      <c r="CX8" s="68">
        <v>5</v>
      </c>
      <c r="CY8" s="69" t="s">
        <v>133</v>
      </c>
      <c r="CZ8" s="74" t="s">
        <v>136</v>
      </c>
      <c r="DA8" s="56"/>
      <c r="DB8" s="70">
        <f t="shared" si="36"/>
        <v>2.2426036032432133E-3</v>
      </c>
      <c r="DC8" s="56"/>
      <c r="DD8" s="33">
        <v>617.47209899999996</v>
      </c>
      <c r="DE8" s="34">
        <v>658.172099</v>
      </c>
      <c r="DF8" s="35">
        <v>722.50789259999999</v>
      </c>
      <c r="DG8" s="56"/>
      <c r="DH8" s="61">
        <f t="shared" si="37"/>
        <v>4153.241</v>
      </c>
      <c r="DI8" s="34">
        <v>4073.864</v>
      </c>
      <c r="DJ8" s="35">
        <v>4232.6180000000004</v>
      </c>
      <c r="DK8" s="56"/>
      <c r="DL8" s="33">
        <v>200.92099999999999</v>
      </c>
      <c r="DM8" s="34">
        <v>64.373000000000005</v>
      </c>
      <c r="DN8" s="34">
        <v>294.51100000000002</v>
      </c>
      <c r="DO8" s="34">
        <v>132.245</v>
      </c>
      <c r="DP8" s="34">
        <v>799.255</v>
      </c>
      <c r="DQ8" s="34">
        <v>204.16199999999998</v>
      </c>
      <c r="DR8" s="34">
        <v>49.685000000000002</v>
      </c>
      <c r="DS8" s="34">
        <v>0</v>
      </c>
      <c r="DT8" s="35">
        <v>4275.0420000000004</v>
      </c>
      <c r="DU8" s="71">
        <f t="shared" si="38"/>
        <v>6020.1940000000004</v>
      </c>
      <c r="DV8" s="34"/>
      <c r="DW8" s="47">
        <f t="shared" si="39"/>
        <v>3.3374505871405467E-2</v>
      </c>
      <c r="DX8" s="42">
        <f t="shared" si="40"/>
        <v>1.0692844782078451E-2</v>
      </c>
      <c r="DY8" s="42">
        <f t="shared" si="41"/>
        <v>4.8920516514916294E-2</v>
      </c>
      <c r="DZ8" s="42">
        <f t="shared" si="42"/>
        <v>2.1966900069997745E-2</v>
      </c>
      <c r="EA8" s="42">
        <f t="shared" si="43"/>
        <v>0.1327623329082086</v>
      </c>
      <c r="EB8" s="42">
        <f t="shared" si="44"/>
        <v>3.3912860615455245E-2</v>
      </c>
      <c r="EC8" s="42">
        <f t="shared" si="45"/>
        <v>8.2530562968568793E-3</v>
      </c>
      <c r="ED8" s="42">
        <f t="shared" si="46"/>
        <v>0</v>
      </c>
      <c r="EE8" s="42">
        <f t="shared" si="47"/>
        <v>0.71011698294108128</v>
      </c>
      <c r="EF8" s="72">
        <f t="shared" si="48"/>
        <v>1</v>
      </c>
      <c r="EG8" s="56"/>
      <c r="EH8" s="36">
        <v>171.005</v>
      </c>
      <c r="EI8" s="37">
        <v>20.007999999999999</v>
      </c>
      <c r="EJ8" s="66">
        <f t="shared" si="49"/>
        <v>191.01300000000001</v>
      </c>
      <c r="EK8" s="75"/>
      <c r="EL8" s="36">
        <v>48.890999999999998</v>
      </c>
      <c r="EM8" s="37">
        <v>28.47</v>
      </c>
      <c r="EN8" s="66">
        <f t="shared" si="50"/>
        <v>77.36099999999999</v>
      </c>
      <c r="EO8" s="75"/>
      <c r="EP8" s="33">
        <f>ET8*E8</f>
        <v>4420.268</v>
      </c>
      <c r="EQ8" s="34">
        <f>E8*EU8</f>
        <v>1877</v>
      </c>
      <c r="ER8" s="35">
        <f t="shared" si="51"/>
        <v>6297.268</v>
      </c>
      <c r="ET8" s="47">
        <v>0.70193423560820345</v>
      </c>
      <c r="EU8" s="42">
        <v>0.29806576439179655</v>
      </c>
      <c r="EV8" s="43">
        <f t="shared" si="52"/>
        <v>1</v>
      </c>
      <c r="EW8" s="56"/>
      <c r="EX8" s="61">
        <f t="shared" si="53"/>
        <v>723.42000000000007</v>
      </c>
      <c r="EY8" s="34">
        <v>695.399</v>
      </c>
      <c r="EZ8" s="35">
        <v>751.44100000000003</v>
      </c>
      <c r="FB8" s="61">
        <f t="shared" si="54"/>
        <v>6158.7309999999998</v>
      </c>
      <c r="FC8" s="34">
        <v>6020.1940000000004</v>
      </c>
      <c r="FD8" s="35">
        <v>6297.268</v>
      </c>
      <c r="FF8" s="61">
        <f t="shared" si="55"/>
        <v>2654</v>
      </c>
      <c r="FG8" s="34">
        <v>2501</v>
      </c>
      <c r="FH8" s="35">
        <v>2807</v>
      </c>
      <c r="FJ8" s="61">
        <f t="shared" si="56"/>
        <v>8812.7309999999998</v>
      </c>
      <c r="FK8" s="56">
        <v>8521.1939999999995</v>
      </c>
      <c r="FL8" s="68">
        <v>9104.268</v>
      </c>
      <c r="FN8" s="61">
        <f t="shared" si="57"/>
        <v>5563.6610000000001</v>
      </c>
      <c r="FO8" s="34">
        <v>5540.3370000000004</v>
      </c>
      <c r="FP8" s="35">
        <v>5586.9849999999997</v>
      </c>
      <c r="FQ8" s="34"/>
      <c r="FR8" s="64"/>
    </row>
    <row r="9" spans="1:174" x14ac:dyDescent="0.2">
      <c r="A9" s="1"/>
      <c r="B9" s="73" t="s">
        <v>137</v>
      </c>
      <c r="C9" s="33">
        <v>1146.711</v>
      </c>
      <c r="D9" s="34">
        <v>1139.2739999999999</v>
      </c>
      <c r="E9" s="34">
        <v>936.09900000000005</v>
      </c>
      <c r="F9" s="34">
        <v>23</v>
      </c>
      <c r="G9" s="34">
        <v>987.47400000000005</v>
      </c>
      <c r="H9" s="34">
        <f t="shared" si="0"/>
        <v>1169.711</v>
      </c>
      <c r="I9" s="35">
        <f t="shared" si="1"/>
        <v>959.09900000000005</v>
      </c>
      <c r="J9" s="34"/>
      <c r="K9" s="36">
        <v>14.585000000000001</v>
      </c>
      <c r="L9" s="37">
        <v>4.0970000000000004</v>
      </c>
      <c r="M9" s="37">
        <v>0.42899999999999999</v>
      </c>
      <c r="N9" s="38">
        <f t="shared" si="2"/>
        <v>19.111000000000001</v>
      </c>
      <c r="O9" s="37">
        <v>14.652000000000001</v>
      </c>
      <c r="P9" s="38">
        <f t="shared" si="3"/>
        <v>4.4589999999999996</v>
      </c>
      <c r="Q9" s="37">
        <v>-1.9E-2</v>
      </c>
      <c r="R9" s="38">
        <f t="shared" si="4"/>
        <v>4.4779999999999998</v>
      </c>
      <c r="S9" s="37">
        <v>2.5720000000000001</v>
      </c>
      <c r="T9" s="37">
        <v>1.357</v>
      </c>
      <c r="U9" s="37">
        <v>0.872</v>
      </c>
      <c r="V9" s="38">
        <f t="shared" si="5"/>
        <v>9.2789999999999999</v>
      </c>
      <c r="W9" s="37">
        <v>1.4670000000000001</v>
      </c>
      <c r="X9" s="39">
        <f t="shared" si="6"/>
        <v>7.8119999999999994</v>
      </c>
      <c r="Y9" s="37"/>
      <c r="Z9" s="40">
        <f t="shared" si="7"/>
        <v>1.7069350012961473E-2</v>
      </c>
      <c r="AA9" s="41">
        <f t="shared" si="8"/>
        <v>4.7948664383341217E-3</v>
      </c>
      <c r="AB9" s="42">
        <f t="shared" si="9"/>
        <v>0.63593750000000004</v>
      </c>
      <c r="AC9" s="42">
        <f t="shared" si="10"/>
        <v>0.76667887603997698</v>
      </c>
      <c r="AD9" s="41">
        <f t="shared" si="11"/>
        <v>1.7147762522448508E-2</v>
      </c>
      <c r="AE9" s="41">
        <f t="shared" si="12"/>
        <v>9.1426645389958861E-3</v>
      </c>
      <c r="AF9" s="41">
        <f>X9/DH9*4/3</f>
        <v>1.9436806586420174E-2</v>
      </c>
      <c r="AG9" s="41">
        <f>(P9+S9+T9)/DH9*4/3</f>
        <v>2.0869935182653922E-2</v>
      </c>
      <c r="AH9" s="41">
        <f>R9/DH9*4/3</f>
        <v>1.1141579607525542E-2</v>
      </c>
      <c r="AI9" s="43">
        <f>X9/EX9*4/3</f>
        <v>7.5674576074163405E-2</v>
      </c>
      <c r="AJ9" s="37"/>
      <c r="AK9" s="47">
        <f t="shared" si="13"/>
        <v>0.10964793741109533</v>
      </c>
      <c r="AL9" s="42">
        <f t="shared" si="14"/>
        <v>0.10708530718157566</v>
      </c>
      <c r="AM9" s="43">
        <f t="shared" si="15"/>
        <v>2.9139751999449758E-2</v>
      </c>
      <c r="AN9" s="37"/>
      <c r="AO9" s="47">
        <f t="shared" si="16"/>
        <v>1.0548820156842384</v>
      </c>
      <c r="AP9" s="42">
        <f t="shared" si="17"/>
        <v>0.99988152990458601</v>
      </c>
      <c r="AQ9" s="42">
        <f t="shared" si="18"/>
        <v>-0.15324174966491119</v>
      </c>
      <c r="AR9" s="43">
        <f t="shared" si="19"/>
        <v>0.15334378060383128</v>
      </c>
      <c r="AS9" s="37"/>
      <c r="AT9" s="47">
        <f>DE9/C9</f>
        <v>0.11628134011097828</v>
      </c>
      <c r="AU9" s="42">
        <f t="shared" si="20"/>
        <v>0.24340000000000003</v>
      </c>
      <c r="AV9" s="42">
        <f t="shared" si="21"/>
        <v>0.24340000000000003</v>
      </c>
      <c r="AW9" s="43">
        <f t="shared" si="22"/>
        <v>0.24340000000000003</v>
      </c>
      <c r="AX9" s="37"/>
      <c r="AY9" s="47">
        <f>EZ9/C9</f>
        <v>0.1231661682847727</v>
      </c>
      <c r="AZ9" s="42">
        <f>(DE9+X9)/C9</f>
        <v>0.12309386741733534</v>
      </c>
      <c r="BA9" s="42">
        <f>(DD9+X9)/DJ9</f>
        <v>0.257659976233373</v>
      </c>
      <c r="BB9" s="42">
        <f>(DE9+X9)/DJ9</f>
        <v>0.257659976233373</v>
      </c>
      <c r="BC9" s="43">
        <f>(DF9+X9)/DJ9</f>
        <v>0.257659976233373</v>
      </c>
      <c r="BD9" s="37"/>
      <c r="BE9" s="40">
        <f>Q9/FB9*4/3</f>
        <v>-2.8469233655054402E-5</v>
      </c>
      <c r="BF9" s="42">
        <f t="shared" si="23"/>
        <v>-2.2651406771578447E-3</v>
      </c>
      <c r="BG9" s="41">
        <f>EJ9/E9</f>
        <v>2.9024707856754465E-3</v>
      </c>
      <c r="BH9" s="42">
        <f t="shared" si="24"/>
        <v>1.8439841459441851E-2</v>
      </c>
      <c r="BI9" s="42">
        <f t="shared" si="25"/>
        <v>0.84937490585931619</v>
      </c>
      <c r="BJ9" s="43">
        <f t="shared" si="26"/>
        <v>0.85298702219478906</v>
      </c>
      <c r="BK9" s="37"/>
      <c r="BL9" s="36">
        <v>65.298000000000002</v>
      </c>
      <c r="BM9" s="37">
        <v>23.364000000000001</v>
      </c>
      <c r="BN9" s="38">
        <f t="shared" si="27"/>
        <v>88.662000000000006</v>
      </c>
      <c r="BO9" s="34">
        <v>936.09900000000005</v>
      </c>
      <c r="BP9" s="37">
        <v>1.9079999999999999</v>
      </c>
      <c r="BQ9" s="37">
        <v>4.2</v>
      </c>
      <c r="BR9" s="38">
        <f t="shared" si="28"/>
        <v>929.99099999999999</v>
      </c>
      <c r="BS9" s="37">
        <v>85.61</v>
      </c>
      <c r="BT9" s="37">
        <v>22.15</v>
      </c>
      <c r="BU9" s="38">
        <f t="shared" si="29"/>
        <v>107.75999999999999</v>
      </c>
      <c r="BV9" s="37">
        <v>8.3000000000000004E-2</v>
      </c>
      <c r="BW9" s="37">
        <v>7.5999999999999998E-2</v>
      </c>
      <c r="BX9" s="37">
        <v>8.9139999999999997</v>
      </c>
      <c r="BY9" s="37">
        <v>11.225</v>
      </c>
      <c r="BZ9" s="38">
        <f t="shared" si="30"/>
        <v>1146.711</v>
      </c>
      <c r="CA9" s="37">
        <v>0.11700000000000001</v>
      </c>
      <c r="CB9" s="34">
        <v>987.47400000000005</v>
      </c>
      <c r="CC9" s="38">
        <f t="shared" si="31"/>
        <v>987.59100000000001</v>
      </c>
      <c r="CD9" s="37">
        <v>0</v>
      </c>
      <c r="CE9" s="37">
        <v>17.884000000000015</v>
      </c>
      <c r="CF9" s="38">
        <f t="shared" si="32"/>
        <v>17.884000000000015</v>
      </c>
      <c r="CG9" s="37">
        <v>0</v>
      </c>
      <c r="CH9" s="37">
        <v>141.23599999999999</v>
      </c>
      <c r="CI9" s="108">
        <f t="shared" si="33"/>
        <v>1146.711</v>
      </c>
      <c r="CJ9" s="37"/>
      <c r="CK9" s="67">
        <v>175.84099999999998</v>
      </c>
      <c r="CL9" s="37"/>
      <c r="CM9" s="33">
        <v>0</v>
      </c>
      <c r="CN9" s="34">
        <v>0</v>
      </c>
      <c r="CO9" s="34">
        <v>0</v>
      </c>
      <c r="CP9" s="34">
        <v>0</v>
      </c>
      <c r="CQ9" s="34">
        <v>0</v>
      </c>
      <c r="CR9" s="34">
        <v>0</v>
      </c>
      <c r="CS9" s="35">
        <f t="shared" si="34"/>
        <v>0</v>
      </c>
      <c r="CT9" s="43">
        <f t="shared" si="35"/>
        <v>0</v>
      </c>
      <c r="CU9" s="37"/>
      <c r="CV9" s="61" t="s">
        <v>216</v>
      </c>
      <c r="CW9" s="56">
        <v>10.4</v>
      </c>
      <c r="CX9" s="68">
        <v>1</v>
      </c>
      <c r="CY9" s="61"/>
      <c r="CZ9" s="74"/>
      <c r="DA9" s="56"/>
      <c r="DB9" s="70">
        <f t="shared" si="36"/>
        <v>2.2798871907377656E-4</v>
      </c>
      <c r="DC9" s="56"/>
      <c r="DD9" s="33">
        <v>133.34109180000002</v>
      </c>
      <c r="DE9" s="34">
        <v>133.34109180000002</v>
      </c>
      <c r="DF9" s="35">
        <v>133.34109180000002</v>
      </c>
      <c r="DG9" s="56"/>
      <c r="DH9" s="61">
        <f t="shared" si="37"/>
        <v>535.89049999999997</v>
      </c>
      <c r="DI9" s="34">
        <v>523.95399999999995</v>
      </c>
      <c r="DJ9" s="35">
        <v>547.827</v>
      </c>
      <c r="DK9" s="56"/>
      <c r="DL9" s="33">
        <v>21.093</v>
      </c>
      <c r="DM9" s="34">
        <v>20.22</v>
      </c>
      <c r="DN9" s="34">
        <v>28.096</v>
      </c>
      <c r="DO9" s="34">
        <v>7.4</v>
      </c>
      <c r="DP9" s="34">
        <v>46.048000000000002</v>
      </c>
      <c r="DQ9" s="34">
        <v>12.766999999999999</v>
      </c>
      <c r="DR9" s="34">
        <v>2.2109999999999999</v>
      </c>
      <c r="DS9" s="34">
        <v>0</v>
      </c>
      <c r="DT9" s="35">
        <v>705.72299999999996</v>
      </c>
      <c r="DU9" s="71">
        <f t="shared" si="38"/>
        <v>843.55799999999999</v>
      </c>
      <c r="DV9" s="34"/>
      <c r="DW9" s="47">
        <f t="shared" si="39"/>
        <v>2.5004801092515273E-2</v>
      </c>
      <c r="DX9" s="42">
        <f t="shared" si="40"/>
        <v>2.396989892811164E-2</v>
      </c>
      <c r="DY9" s="42">
        <f t="shared" si="41"/>
        <v>3.3306542051643157E-2</v>
      </c>
      <c r="DZ9" s="42">
        <f t="shared" si="42"/>
        <v>8.7723665711189995E-3</v>
      </c>
      <c r="EA9" s="42">
        <f t="shared" si="43"/>
        <v>5.4587829171201037E-2</v>
      </c>
      <c r="EB9" s="42">
        <f t="shared" si="44"/>
        <v>1.5134703245064357E-2</v>
      </c>
      <c r="EC9" s="42">
        <f t="shared" si="45"/>
        <v>2.6210408768573114E-3</v>
      </c>
      <c r="ED9" s="42">
        <f t="shared" si="46"/>
        <v>0</v>
      </c>
      <c r="EE9" s="42">
        <f t="shared" si="47"/>
        <v>0.83660281806348813</v>
      </c>
      <c r="EF9" s="72">
        <f t="shared" si="48"/>
        <v>0.99999999999999989</v>
      </c>
      <c r="EG9" s="56"/>
      <c r="EH9" s="36">
        <v>2.7170000000000001</v>
      </c>
      <c r="EI9" s="37">
        <v>0</v>
      </c>
      <c r="EJ9" s="66">
        <f t="shared" si="49"/>
        <v>2.7170000000000001</v>
      </c>
      <c r="EL9" s="36">
        <v>1.9079999999999999</v>
      </c>
      <c r="EM9" s="37">
        <v>4.2</v>
      </c>
      <c r="EN9" s="66">
        <f t="shared" si="50"/>
        <v>6.1080000000000005</v>
      </c>
      <c r="EP9" s="33">
        <f>ET9*E9</f>
        <v>795.09900000000005</v>
      </c>
      <c r="EQ9" s="34">
        <f>E9*EU9</f>
        <v>140.99999999999997</v>
      </c>
      <c r="ER9" s="35">
        <f t="shared" si="51"/>
        <v>936.09900000000005</v>
      </c>
      <c r="ET9" s="47">
        <v>0.84937490585931619</v>
      </c>
      <c r="EU9" s="42">
        <v>0.15062509414068381</v>
      </c>
      <c r="EV9" s="43">
        <f t="shared" si="52"/>
        <v>1</v>
      </c>
      <c r="EW9" s="56"/>
      <c r="EX9" s="61">
        <f t="shared" si="53"/>
        <v>137.642</v>
      </c>
      <c r="EY9" s="34">
        <v>134.048</v>
      </c>
      <c r="EZ9" s="35">
        <v>141.23599999999999</v>
      </c>
      <c r="FB9" s="61">
        <f t="shared" si="54"/>
        <v>889.84950000000003</v>
      </c>
      <c r="FC9" s="34">
        <v>843.6</v>
      </c>
      <c r="FD9" s="35">
        <v>936.09900000000005</v>
      </c>
      <c r="FF9" s="61">
        <f t="shared" si="55"/>
        <v>22.864000000000001</v>
      </c>
      <c r="FG9" s="34">
        <v>22.728000000000002</v>
      </c>
      <c r="FH9" s="35">
        <v>23</v>
      </c>
      <c r="FJ9" s="61">
        <f t="shared" si="56"/>
        <v>912.71350000000007</v>
      </c>
      <c r="FK9" s="56">
        <v>866.32799999999997</v>
      </c>
      <c r="FL9" s="68">
        <v>959.09900000000005</v>
      </c>
      <c r="FN9" s="61">
        <f t="shared" si="57"/>
        <v>973.49400000000003</v>
      </c>
      <c r="FO9" s="34">
        <v>959.51400000000001</v>
      </c>
      <c r="FP9" s="35">
        <v>987.47400000000005</v>
      </c>
      <c r="FQ9" s="34"/>
      <c r="FR9" s="64"/>
    </row>
    <row r="10" spans="1:174" x14ac:dyDescent="0.2">
      <c r="A10" s="1"/>
      <c r="B10" s="73" t="s">
        <v>138</v>
      </c>
      <c r="C10" s="33">
        <v>8619.2180000000008</v>
      </c>
      <c r="D10" s="34">
        <v>8249.0529999999999</v>
      </c>
      <c r="E10" s="34">
        <v>7154.5730000000003</v>
      </c>
      <c r="F10" s="34">
        <v>1651.777</v>
      </c>
      <c r="G10" s="34">
        <v>5275.5730000000003</v>
      </c>
      <c r="H10" s="34">
        <f t="shared" si="0"/>
        <v>10270.995000000001</v>
      </c>
      <c r="I10" s="35">
        <f t="shared" si="1"/>
        <v>8806.35</v>
      </c>
      <c r="J10" s="34"/>
      <c r="K10" s="36">
        <v>103.99299999999999</v>
      </c>
      <c r="L10" s="37">
        <v>23.667000000000002</v>
      </c>
      <c r="M10" s="37">
        <v>0.10100000000000001</v>
      </c>
      <c r="N10" s="38">
        <f t="shared" si="2"/>
        <v>127.761</v>
      </c>
      <c r="O10" s="37">
        <v>68.044000000000011</v>
      </c>
      <c r="P10" s="38">
        <f t="shared" si="3"/>
        <v>59.716999999999985</v>
      </c>
      <c r="Q10" s="37">
        <v>7.1280000000000001</v>
      </c>
      <c r="R10" s="38">
        <f t="shared" si="4"/>
        <v>52.588999999999984</v>
      </c>
      <c r="S10" s="37">
        <v>11.189</v>
      </c>
      <c r="T10" s="37">
        <v>7.3330000000000002</v>
      </c>
      <c r="U10" s="37">
        <v>7.8890000000000002</v>
      </c>
      <c r="V10" s="38">
        <f t="shared" si="5"/>
        <v>78.999999999999986</v>
      </c>
      <c r="W10" s="37">
        <v>17.326999999999998</v>
      </c>
      <c r="X10" s="39">
        <f t="shared" si="6"/>
        <v>61.672999999999988</v>
      </c>
      <c r="Y10" s="37"/>
      <c r="Z10" s="40">
        <f t="shared" si="7"/>
        <v>1.6808878950509025E-2</v>
      </c>
      <c r="AA10" s="41">
        <f t="shared" si="8"/>
        <v>3.8254088075322101E-3</v>
      </c>
      <c r="AB10" s="42">
        <f t="shared" si="9"/>
        <v>0.46515316202156104</v>
      </c>
      <c r="AC10" s="42">
        <f t="shared" si="10"/>
        <v>0.53258819201477769</v>
      </c>
      <c r="AD10" s="41">
        <f t="shared" si="11"/>
        <v>1.0998272569388673E-2</v>
      </c>
      <c r="AE10" s="41">
        <f t="shared" si="12"/>
        <v>9.9684977980704758E-3</v>
      </c>
      <c r="AF10" s="41">
        <f>X10/DH10*4/3</f>
        <v>1.7372374486597817E-2</v>
      </c>
      <c r="AG10" s="41">
        <f>(P10+S10+T10)/DH10*4/3</f>
        <v>2.2038772355113687E-2</v>
      </c>
      <c r="AH10" s="41">
        <f>R10/DH10*4/3</f>
        <v>1.4813545666267127E-2</v>
      </c>
      <c r="AI10" s="43">
        <f>X10/EX10*4/3</f>
        <v>0.10270046025203017</v>
      </c>
      <c r="AJ10" s="37"/>
      <c r="AK10" s="47">
        <f t="shared" si="13"/>
        <v>8.3763481580222968E-2</v>
      </c>
      <c r="AL10" s="42">
        <f t="shared" si="14"/>
        <v>6.899126001456668E-2</v>
      </c>
      <c r="AM10" s="43">
        <f t="shared" si="15"/>
        <v>0.10249959144026616</v>
      </c>
      <c r="AN10" s="37"/>
      <c r="AO10" s="47">
        <f t="shared" si="16"/>
        <v>0.73737076971609627</v>
      </c>
      <c r="AP10" s="42">
        <f t="shared" si="17"/>
        <v>0.68474166691760319</v>
      </c>
      <c r="AQ10" s="42">
        <f t="shared" si="18"/>
        <v>0.13683607956081401</v>
      </c>
      <c r="AR10" s="43">
        <f t="shared" si="19"/>
        <v>0.14496431114748459</v>
      </c>
      <c r="AS10" s="37"/>
      <c r="AT10" s="47">
        <f>DE10/C10</f>
        <v>9.1198876742646484E-2</v>
      </c>
      <c r="AU10" s="42">
        <f t="shared" si="20"/>
        <v>0.14319520822860871</v>
      </c>
      <c r="AV10" s="42">
        <f t="shared" si="21"/>
        <v>0.16267466205805861</v>
      </c>
      <c r="AW10" s="43">
        <f t="shared" si="22"/>
        <v>0.1755512128534967</v>
      </c>
      <c r="AX10" s="37"/>
      <c r="AY10" s="47">
        <f>EZ10/C10</f>
        <v>9.5298436586706586E-2</v>
      </c>
      <c r="AZ10" s="42">
        <f>(DE10+X10)/C10</f>
        <v>9.8354166236426538E-2</v>
      </c>
      <c r="BA10" s="42">
        <f>(DD10+X10)/DJ10</f>
        <v>0.15595835117402992</v>
      </c>
      <c r="BB10" s="42">
        <f>(DE10+X10)/DJ10</f>
        <v>0.17543780500347983</v>
      </c>
      <c r="BC10" s="43">
        <f>(DF10+X10)/DJ10</f>
        <v>0.18831435579891795</v>
      </c>
      <c r="BD10" s="37"/>
      <c r="BE10" s="40">
        <f>Q10/FB10*4/3</f>
        <v>1.381779656304119E-3</v>
      </c>
      <c r="BF10" s="42">
        <f t="shared" si="23"/>
        <v>9.1105458914352205E-2</v>
      </c>
      <c r="BG10" s="41">
        <f>EJ10/E10</f>
        <v>6.355096244038602E-3</v>
      </c>
      <c r="BH10" s="42">
        <f t="shared" si="24"/>
        <v>5.2570725593484496E-2</v>
      </c>
      <c r="BI10" s="42">
        <f t="shared" si="25"/>
        <v>0.68979658185051707</v>
      </c>
      <c r="BJ10" s="43">
        <f t="shared" si="26"/>
        <v>0.74798037779556792</v>
      </c>
      <c r="BK10" s="37"/>
      <c r="BL10" s="36">
        <v>61.185000000000002</v>
      </c>
      <c r="BM10" s="37">
        <v>409.32900000000001</v>
      </c>
      <c r="BN10" s="38">
        <f t="shared" si="27"/>
        <v>470.51400000000001</v>
      </c>
      <c r="BO10" s="34">
        <v>7154.5730000000003</v>
      </c>
      <c r="BP10" s="37">
        <v>19</v>
      </c>
      <c r="BQ10" s="37">
        <v>24.494</v>
      </c>
      <c r="BR10" s="38">
        <f t="shared" si="28"/>
        <v>7111.0790000000006</v>
      </c>
      <c r="BS10" s="37">
        <v>778.96500000000003</v>
      </c>
      <c r="BT10" s="37">
        <v>184.03899999999999</v>
      </c>
      <c r="BU10" s="38">
        <f t="shared" si="29"/>
        <v>963.00400000000002</v>
      </c>
      <c r="BV10" s="37">
        <v>23.49</v>
      </c>
      <c r="BW10" s="37">
        <v>1.952</v>
      </c>
      <c r="BX10" s="37">
        <v>10.497999999999999</v>
      </c>
      <c r="BY10" s="37">
        <v>38.68099999999999</v>
      </c>
      <c r="BZ10" s="38">
        <f t="shared" si="30"/>
        <v>8619.2180000000008</v>
      </c>
      <c r="CA10" s="37">
        <v>49.241999999999997</v>
      </c>
      <c r="CB10" s="34">
        <v>5275.5730000000003</v>
      </c>
      <c r="CC10" s="38">
        <f t="shared" si="31"/>
        <v>5324.8150000000005</v>
      </c>
      <c r="CD10" s="37">
        <v>2175.127</v>
      </c>
      <c r="CE10" s="37">
        <v>93.348000000000297</v>
      </c>
      <c r="CF10" s="38">
        <f t="shared" si="32"/>
        <v>2268.4750000000004</v>
      </c>
      <c r="CG10" s="37">
        <v>204.53</v>
      </c>
      <c r="CH10" s="37">
        <v>821.39800000000002</v>
      </c>
      <c r="CI10" s="108">
        <f t="shared" si="33"/>
        <v>8619.2180000000008</v>
      </c>
      <c r="CJ10" s="37"/>
      <c r="CK10" s="67">
        <v>1249.479</v>
      </c>
      <c r="CL10" s="37"/>
      <c r="CM10" s="33">
        <v>675</v>
      </c>
      <c r="CN10" s="34">
        <v>400</v>
      </c>
      <c r="CO10" s="34">
        <v>595</v>
      </c>
      <c r="CP10" s="34">
        <v>570</v>
      </c>
      <c r="CQ10" s="34">
        <v>250</v>
      </c>
      <c r="CR10" s="34">
        <v>0</v>
      </c>
      <c r="CS10" s="35">
        <f t="shared" si="34"/>
        <v>2490</v>
      </c>
      <c r="CT10" s="43">
        <f t="shared" si="35"/>
        <v>0.28888931687306202</v>
      </c>
      <c r="CU10" s="37"/>
      <c r="CV10" s="61" t="s">
        <v>214</v>
      </c>
      <c r="CW10" s="56">
        <v>58.6</v>
      </c>
      <c r="CX10" s="68">
        <v>4</v>
      </c>
      <c r="CY10" s="69" t="s">
        <v>133</v>
      </c>
      <c r="CZ10" s="74" t="s">
        <v>139</v>
      </c>
      <c r="DA10" s="56"/>
      <c r="DB10" s="70">
        <f t="shared" si="36"/>
        <v>2.1680727470255452E-3</v>
      </c>
      <c r="DC10" s="56"/>
      <c r="DD10" s="33">
        <v>691.93600000000004</v>
      </c>
      <c r="DE10" s="34">
        <v>786.06299999999999</v>
      </c>
      <c r="DF10" s="35">
        <v>848.28399999999999</v>
      </c>
      <c r="DG10" s="56"/>
      <c r="DH10" s="61">
        <f t="shared" si="37"/>
        <v>4733.4155000000001</v>
      </c>
      <c r="DI10" s="34">
        <v>4634.7139999999999</v>
      </c>
      <c r="DJ10" s="35">
        <v>4832.1170000000002</v>
      </c>
      <c r="DK10" s="56"/>
      <c r="DL10" s="33">
        <v>75.125</v>
      </c>
      <c r="DM10" s="34">
        <v>45.67</v>
      </c>
      <c r="DN10" s="34">
        <v>398.45600000000002</v>
      </c>
      <c r="DO10" s="34">
        <v>183.56</v>
      </c>
      <c r="DP10" s="34">
        <v>977.04200000000003</v>
      </c>
      <c r="DQ10" s="34">
        <v>171.48699999999999</v>
      </c>
      <c r="DR10" s="34">
        <v>44.924999999999997</v>
      </c>
      <c r="DS10" s="34">
        <v>163.03499999999909</v>
      </c>
      <c r="DT10" s="35">
        <v>4542.3</v>
      </c>
      <c r="DU10" s="71">
        <f t="shared" si="38"/>
        <v>6601.5999999999995</v>
      </c>
      <c r="DV10" s="34"/>
      <c r="DW10" s="47">
        <f t="shared" si="39"/>
        <v>1.1379817014057199E-2</v>
      </c>
      <c r="DX10" s="42">
        <f t="shared" si="40"/>
        <v>6.9180198739699477E-3</v>
      </c>
      <c r="DY10" s="42">
        <f t="shared" si="41"/>
        <v>6.0357489093553082E-2</v>
      </c>
      <c r="DZ10" s="42">
        <f t="shared" si="42"/>
        <v>2.7805380513814835E-2</v>
      </c>
      <c r="EA10" s="42">
        <f t="shared" si="43"/>
        <v>0.14800078768783326</v>
      </c>
      <c r="EB10" s="42">
        <f t="shared" si="44"/>
        <v>2.5976581434803685E-2</v>
      </c>
      <c r="EC10" s="42">
        <f t="shared" si="45"/>
        <v>6.8051684440135728E-3</v>
      </c>
      <c r="ED10" s="42">
        <f t="shared" si="46"/>
        <v>2.4696285748909218E-2</v>
      </c>
      <c r="EE10" s="42">
        <f t="shared" si="47"/>
        <v>0.68806047018904515</v>
      </c>
      <c r="EF10" s="72">
        <f t="shared" si="48"/>
        <v>1</v>
      </c>
      <c r="EG10" s="56"/>
      <c r="EH10" s="36">
        <v>42.043999999999997</v>
      </c>
      <c r="EI10" s="37">
        <v>3.4239999999999999</v>
      </c>
      <c r="EJ10" s="66">
        <f t="shared" si="49"/>
        <v>45.467999999999996</v>
      </c>
      <c r="EL10" s="36">
        <v>19</v>
      </c>
      <c r="EM10" s="37">
        <v>24.494</v>
      </c>
      <c r="EN10" s="66">
        <f t="shared" si="50"/>
        <v>43.494</v>
      </c>
      <c r="EP10" s="33">
        <f>ET10*E10</f>
        <v>4935.2</v>
      </c>
      <c r="EQ10" s="34">
        <f>E10*EU10</f>
        <v>2219.3730000000005</v>
      </c>
      <c r="ER10" s="35">
        <f t="shared" si="51"/>
        <v>7154.5730000000003</v>
      </c>
      <c r="ET10" s="47">
        <v>0.68979658185051707</v>
      </c>
      <c r="EU10" s="42">
        <v>0.31020341814948293</v>
      </c>
      <c r="EV10" s="43">
        <f t="shared" si="52"/>
        <v>1</v>
      </c>
      <c r="EW10" s="56"/>
      <c r="EX10" s="61">
        <f t="shared" si="53"/>
        <v>800.68450000000007</v>
      </c>
      <c r="EY10" s="34">
        <v>779.971</v>
      </c>
      <c r="EZ10" s="35">
        <v>821.39800000000002</v>
      </c>
      <c r="FB10" s="61">
        <f t="shared" si="54"/>
        <v>6878.0865000000003</v>
      </c>
      <c r="FC10" s="34">
        <v>6601.6</v>
      </c>
      <c r="FD10" s="35">
        <v>7154.5730000000003</v>
      </c>
      <c r="FF10" s="61">
        <f t="shared" si="55"/>
        <v>1644.0885000000001</v>
      </c>
      <c r="FG10" s="34">
        <v>1636.4</v>
      </c>
      <c r="FH10" s="35">
        <v>1651.777</v>
      </c>
      <c r="FJ10" s="61">
        <f t="shared" si="56"/>
        <v>8522.1749999999993</v>
      </c>
      <c r="FK10" s="56">
        <v>8238</v>
      </c>
      <c r="FL10" s="68">
        <v>8806.35</v>
      </c>
      <c r="FN10" s="61">
        <f t="shared" si="57"/>
        <v>5030.3374999999996</v>
      </c>
      <c r="FO10" s="34">
        <v>4785.1019999999999</v>
      </c>
      <c r="FP10" s="35">
        <v>5275.5730000000003</v>
      </c>
      <c r="FQ10" s="34"/>
      <c r="FR10" s="64"/>
    </row>
    <row r="11" spans="1:174" x14ac:dyDescent="0.2">
      <c r="A11" s="1"/>
      <c r="B11" s="73" t="s">
        <v>140</v>
      </c>
      <c r="C11" s="33">
        <v>5039.0069999999996</v>
      </c>
      <c r="D11" s="34">
        <v>4910.3590000000004</v>
      </c>
      <c r="E11" s="34">
        <v>4041.32</v>
      </c>
      <c r="F11" s="34">
        <v>1350</v>
      </c>
      <c r="G11" s="34">
        <v>3392.1179999999999</v>
      </c>
      <c r="H11" s="34">
        <f t="shared" si="0"/>
        <v>6389.0069999999996</v>
      </c>
      <c r="I11" s="35">
        <f t="shared" si="1"/>
        <v>5391.32</v>
      </c>
      <c r="J11" s="34"/>
      <c r="K11" s="36">
        <v>58.236999999999995</v>
      </c>
      <c r="L11" s="37">
        <v>11.648</v>
      </c>
      <c r="M11" s="37">
        <v>0.38500000000000001</v>
      </c>
      <c r="N11" s="38">
        <f t="shared" si="2"/>
        <v>70.27</v>
      </c>
      <c r="O11" s="37">
        <v>42.955000000000005</v>
      </c>
      <c r="P11" s="38">
        <f t="shared" si="3"/>
        <v>27.314999999999991</v>
      </c>
      <c r="Q11" s="37">
        <v>4.944</v>
      </c>
      <c r="R11" s="38">
        <f t="shared" si="4"/>
        <v>22.370999999999992</v>
      </c>
      <c r="S11" s="37">
        <v>14.356</v>
      </c>
      <c r="T11" s="37">
        <v>2.0380000000000003</v>
      </c>
      <c r="U11" s="37">
        <v>-3.9000000000000146E-2</v>
      </c>
      <c r="V11" s="38">
        <f t="shared" si="5"/>
        <v>38.725999999999985</v>
      </c>
      <c r="W11" s="37">
        <v>6.3369999999999997</v>
      </c>
      <c r="X11" s="39">
        <f t="shared" si="6"/>
        <v>32.388999999999982</v>
      </c>
      <c r="Y11" s="37"/>
      <c r="Z11" s="40">
        <f t="shared" si="7"/>
        <v>1.5813371961873525E-2</v>
      </c>
      <c r="AA11" s="41">
        <f t="shared" si="8"/>
        <v>3.1628373132527917E-3</v>
      </c>
      <c r="AB11" s="42">
        <f t="shared" si="9"/>
        <v>0.49564986614972784</v>
      </c>
      <c r="AC11" s="42">
        <f t="shared" si="10"/>
        <v>0.61128504340401324</v>
      </c>
      <c r="AD11" s="41">
        <f t="shared" si="11"/>
        <v>1.1663777197010103E-2</v>
      </c>
      <c r="AE11" s="41">
        <f t="shared" si="12"/>
        <v>8.7947405339066451E-3</v>
      </c>
      <c r="AF11" s="41">
        <f>X11/DH11*4/3</f>
        <v>1.7373565724688862E-2</v>
      </c>
      <c r="AG11" s="41">
        <f>(P11+S11+T11)/DH11*4/3</f>
        <v>2.3445650815413433E-2</v>
      </c>
      <c r="AH11" s="41">
        <f>R11/DH11*4/3</f>
        <v>1.1999877700052938E-2</v>
      </c>
      <c r="AI11" s="43">
        <f>X11/EX11*4/3</f>
        <v>0.11364695985434908</v>
      </c>
      <c r="AJ11" s="37"/>
      <c r="AK11" s="47">
        <f t="shared" si="13"/>
        <v>4.2330591489313479E-2</v>
      </c>
      <c r="AL11" s="42">
        <f t="shared" si="14"/>
        <v>5.8325985101476227E-2</v>
      </c>
      <c r="AM11" s="43">
        <f t="shared" si="15"/>
        <v>0.17895103422245115</v>
      </c>
      <c r="AN11" s="37"/>
      <c r="AO11" s="47">
        <f t="shared" si="16"/>
        <v>0.83935892233230724</v>
      </c>
      <c r="AP11" s="42">
        <f t="shared" si="17"/>
        <v>0.73901757218950537</v>
      </c>
      <c r="AQ11" s="42">
        <f t="shared" si="18"/>
        <v>5.847481458152369E-2</v>
      </c>
      <c r="AR11" s="43">
        <f t="shared" si="19"/>
        <v>0.17925436499691308</v>
      </c>
      <c r="AS11" s="37"/>
      <c r="AT11" s="47">
        <f>DE11/C11</f>
        <v>7.7320829242745651E-2</v>
      </c>
      <c r="AU11" s="42">
        <f t="shared" si="20"/>
        <v>0.12599731398556713</v>
      </c>
      <c r="AV11" s="42">
        <f t="shared" si="21"/>
        <v>0.15340000000000001</v>
      </c>
      <c r="AW11" s="43">
        <f t="shared" si="22"/>
        <v>0.16670000000000001</v>
      </c>
      <c r="AX11" s="37"/>
      <c r="AY11" s="47">
        <f>EZ11/C11</f>
        <v>7.8624617905869151E-2</v>
      </c>
      <c r="AZ11" s="42">
        <f>(DE11+X11)/C11</f>
        <v>8.3748484532766093E-2</v>
      </c>
      <c r="BA11" s="42">
        <f>(DD11+X11)/DJ11</f>
        <v>0.13874940590110543</v>
      </c>
      <c r="BB11" s="42">
        <f>(DE11+X11)/DJ11</f>
        <v>0.16615209191553831</v>
      </c>
      <c r="BC11" s="43">
        <f>(DF11+X11)/DJ11</f>
        <v>0.17945209191553829</v>
      </c>
      <c r="BD11" s="37"/>
      <c r="BE11" s="40">
        <f>Q11/FB11*4/3</f>
        <v>1.6649584341308398E-3</v>
      </c>
      <c r="BF11" s="42">
        <f t="shared" si="23"/>
        <v>0.11311171612253772</v>
      </c>
      <c r="BG11" s="41">
        <f>EJ11/E11</f>
        <v>1.4362633990874268E-2</v>
      </c>
      <c r="BH11" s="42">
        <f t="shared" si="24"/>
        <v>0.13427625597712556</v>
      </c>
      <c r="BI11" s="42">
        <f t="shared" si="25"/>
        <v>0.7594845248582146</v>
      </c>
      <c r="BJ11" s="43">
        <f t="shared" si="26"/>
        <v>0.81971020084135238</v>
      </c>
      <c r="BK11" s="37"/>
      <c r="BL11" s="36">
        <v>64.028999999999996</v>
      </c>
      <c r="BM11" s="37">
        <v>1</v>
      </c>
      <c r="BN11" s="38">
        <f t="shared" si="27"/>
        <v>65.028999999999996</v>
      </c>
      <c r="BO11" s="34">
        <v>4041.32</v>
      </c>
      <c r="BP11" s="37">
        <v>22.082999999999998</v>
      </c>
      <c r="BQ11" s="37">
        <v>14</v>
      </c>
      <c r="BR11" s="38">
        <f t="shared" si="28"/>
        <v>4005.2370000000001</v>
      </c>
      <c r="BS11" s="37">
        <v>803.58899999999994</v>
      </c>
      <c r="BT11" s="37">
        <v>122.251</v>
      </c>
      <c r="BU11" s="38">
        <f t="shared" si="29"/>
        <v>925.83999999999992</v>
      </c>
      <c r="BV11" s="37">
        <v>1.649</v>
      </c>
      <c r="BW11" s="37">
        <v>3.9159999999999999</v>
      </c>
      <c r="BX11" s="37">
        <v>4.7149999999999999</v>
      </c>
      <c r="BY11" s="37">
        <v>32.621000000000002</v>
      </c>
      <c r="BZ11" s="38">
        <f t="shared" si="30"/>
        <v>5039.0070000000005</v>
      </c>
      <c r="CA11" s="37">
        <v>24.35</v>
      </c>
      <c r="CB11" s="34">
        <v>3392.1179999999999</v>
      </c>
      <c r="CC11" s="38">
        <f t="shared" si="31"/>
        <v>3416.4679999999998</v>
      </c>
      <c r="CD11" s="37">
        <v>1033.5709999999999</v>
      </c>
      <c r="CE11" s="37">
        <v>52.780000000000769</v>
      </c>
      <c r="CF11" s="38">
        <f t="shared" si="32"/>
        <v>1086.3510000000006</v>
      </c>
      <c r="CG11" s="37">
        <v>139.99799999999999</v>
      </c>
      <c r="CH11" s="37">
        <v>396.19</v>
      </c>
      <c r="CI11" s="108">
        <f t="shared" si="33"/>
        <v>5039.0069999999996</v>
      </c>
      <c r="CJ11" s="37"/>
      <c r="CK11" s="67">
        <v>903.2639999999999</v>
      </c>
      <c r="CL11" s="37"/>
      <c r="CM11" s="33">
        <v>300</v>
      </c>
      <c r="CN11" s="34">
        <v>460</v>
      </c>
      <c r="CO11" s="34">
        <v>375</v>
      </c>
      <c r="CP11" s="34">
        <v>40</v>
      </c>
      <c r="CQ11" s="34">
        <v>0</v>
      </c>
      <c r="CR11" s="34">
        <v>0</v>
      </c>
      <c r="CS11" s="35">
        <f t="shared" si="34"/>
        <v>1175</v>
      </c>
      <c r="CT11" s="43">
        <f t="shared" si="35"/>
        <v>0.23318086281682088</v>
      </c>
      <c r="CU11" s="37"/>
      <c r="CV11" s="61" t="s">
        <v>214</v>
      </c>
      <c r="CW11" s="56">
        <v>34</v>
      </c>
      <c r="CX11" s="68">
        <v>1</v>
      </c>
      <c r="CY11" s="69" t="s">
        <v>133</v>
      </c>
      <c r="CZ11" s="74" t="s">
        <v>136</v>
      </c>
      <c r="DA11" s="56"/>
      <c r="DB11" s="70">
        <f t="shared" si="36"/>
        <v>1.3406879722756184E-3</v>
      </c>
      <c r="DC11" s="56"/>
      <c r="DD11" s="33">
        <v>320.0201998</v>
      </c>
      <c r="DE11" s="34">
        <v>389.62019980000002</v>
      </c>
      <c r="DF11" s="35">
        <v>423.40082990000002</v>
      </c>
      <c r="DG11" s="56"/>
      <c r="DH11" s="61">
        <f t="shared" si="37"/>
        <v>2485.692</v>
      </c>
      <c r="DI11" s="34">
        <v>2431.4870000000001</v>
      </c>
      <c r="DJ11" s="35">
        <v>2539.8969999999999</v>
      </c>
      <c r="DK11" s="56"/>
      <c r="DL11" s="33">
        <v>34.326000000000001</v>
      </c>
      <c r="DM11" s="34">
        <v>77.064999999999998</v>
      </c>
      <c r="DN11" s="34">
        <v>103.818</v>
      </c>
      <c r="DO11" s="34">
        <v>75.893000000000001</v>
      </c>
      <c r="DP11" s="34">
        <v>373.58600000000001</v>
      </c>
      <c r="DQ11" s="34">
        <v>42.826000000000001</v>
      </c>
      <c r="DR11" s="34">
        <v>32.274999999999999</v>
      </c>
      <c r="DS11" s="34">
        <v>126.32299999999999</v>
      </c>
      <c r="DT11" s="35">
        <v>3011.0839999999998</v>
      </c>
      <c r="DU11" s="71">
        <f t="shared" si="38"/>
        <v>3877.1959999999999</v>
      </c>
      <c r="DV11" s="34"/>
      <c r="DW11" s="47">
        <f t="shared" si="39"/>
        <v>8.853305326839294E-3</v>
      </c>
      <c r="DX11" s="42">
        <f t="shared" si="40"/>
        <v>1.9876477743193791E-2</v>
      </c>
      <c r="DY11" s="42">
        <f t="shared" si="41"/>
        <v>2.6776567395612707E-2</v>
      </c>
      <c r="DZ11" s="42">
        <f t="shared" si="42"/>
        <v>1.9574197435466251E-2</v>
      </c>
      <c r="EA11" s="42">
        <f t="shared" si="43"/>
        <v>9.6354685190018774E-2</v>
      </c>
      <c r="EB11" s="42">
        <f t="shared" si="44"/>
        <v>1.1045611312917893E-2</v>
      </c>
      <c r="EC11" s="42">
        <f t="shared" si="45"/>
        <v>8.3243147883160923E-3</v>
      </c>
      <c r="ED11" s="42">
        <f t="shared" si="46"/>
        <v>3.2581019891694922E-2</v>
      </c>
      <c r="EE11" s="42">
        <f t="shared" si="47"/>
        <v>0.77661382091594022</v>
      </c>
      <c r="EF11" s="72">
        <f t="shared" si="48"/>
        <v>1</v>
      </c>
      <c r="EG11" s="56"/>
      <c r="EH11" s="36">
        <v>26.266999999999999</v>
      </c>
      <c r="EI11" s="37">
        <v>31.777000000000001</v>
      </c>
      <c r="EJ11" s="66">
        <f t="shared" si="49"/>
        <v>58.043999999999997</v>
      </c>
      <c r="EL11" s="36">
        <v>22.082999999999998</v>
      </c>
      <c r="EM11" s="37">
        <v>14</v>
      </c>
      <c r="EN11" s="66">
        <f t="shared" si="50"/>
        <v>36.082999999999998</v>
      </c>
      <c r="EP11" s="33">
        <f>ET11*E11</f>
        <v>3069.32</v>
      </c>
      <c r="EQ11" s="34">
        <f>E11*EU11</f>
        <v>972.00000000000023</v>
      </c>
      <c r="ER11" s="35">
        <f t="shared" si="51"/>
        <v>4041.3200000000006</v>
      </c>
      <c r="ET11" s="47">
        <v>0.7594845248582146</v>
      </c>
      <c r="EU11" s="42">
        <v>0.2405154751417854</v>
      </c>
      <c r="EV11" s="43">
        <f t="shared" si="52"/>
        <v>1</v>
      </c>
      <c r="EW11" s="56"/>
      <c r="EX11" s="61">
        <f t="shared" si="53"/>
        <v>379.99549999999999</v>
      </c>
      <c r="EY11" s="34">
        <v>363.80099999999999</v>
      </c>
      <c r="EZ11" s="35">
        <v>396.19</v>
      </c>
      <c r="FB11" s="61">
        <f t="shared" si="54"/>
        <v>3959.2579999999998</v>
      </c>
      <c r="FC11" s="34">
        <v>3877.1959999999999</v>
      </c>
      <c r="FD11" s="35">
        <v>4041.32</v>
      </c>
      <c r="FF11" s="61">
        <f t="shared" si="55"/>
        <v>1283.5</v>
      </c>
      <c r="FG11" s="34">
        <v>1217</v>
      </c>
      <c r="FH11" s="35">
        <v>1350</v>
      </c>
      <c r="FJ11" s="61">
        <f t="shared" si="56"/>
        <v>5242.7579999999998</v>
      </c>
      <c r="FK11" s="56">
        <v>5094.1959999999999</v>
      </c>
      <c r="FL11" s="68">
        <v>5391.32</v>
      </c>
      <c r="FN11" s="61">
        <f t="shared" si="57"/>
        <v>3134.6759999999999</v>
      </c>
      <c r="FO11" s="34">
        <v>2877.2339999999999</v>
      </c>
      <c r="FP11" s="35">
        <v>3392.1179999999999</v>
      </c>
      <c r="FQ11" s="34"/>
      <c r="FR11" s="64"/>
    </row>
    <row r="12" spans="1:174" x14ac:dyDescent="0.2">
      <c r="A12" s="1"/>
      <c r="B12" s="73" t="s">
        <v>141</v>
      </c>
      <c r="C12" s="33">
        <v>2594.9769999999999</v>
      </c>
      <c r="D12" s="34">
        <v>2561.5964999999997</v>
      </c>
      <c r="E12" s="34">
        <v>2233.9299999999998</v>
      </c>
      <c r="F12" s="34">
        <v>891</v>
      </c>
      <c r="G12" s="34">
        <v>2066.3809999999999</v>
      </c>
      <c r="H12" s="34">
        <f t="shared" si="0"/>
        <v>3485.9769999999999</v>
      </c>
      <c r="I12" s="35">
        <f t="shared" si="1"/>
        <v>3124.93</v>
      </c>
      <c r="J12" s="34"/>
      <c r="K12" s="36">
        <v>41.963000000000001</v>
      </c>
      <c r="L12" s="37">
        <v>12.371000000000002</v>
      </c>
      <c r="M12" s="37">
        <v>0</v>
      </c>
      <c r="N12" s="38">
        <f t="shared" si="2"/>
        <v>54.334000000000003</v>
      </c>
      <c r="O12" s="37">
        <v>31.801000000000002</v>
      </c>
      <c r="P12" s="38">
        <f t="shared" si="3"/>
        <v>22.533000000000001</v>
      </c>
      <c r="Q12" s="37">
        <v>0.56499999999999995</v>
      </c>
      <c r="R12" s="38">
        <f t="shared" si="4"/>
        <v>21.968</v>
      </c>
      <c r="S12" s="37">
        <v>5.4320000000000004</v>
      </c>
      <c r="T12" s="37">
        <v>3.63</v>
      </c>
      <c r="U12" s="37">
        <v>4.3890000000000002</v>
      </c>
      <c r="V12" s="38">
        <f t="shared" si="5"/>
        <v>35.418999999999997</v>
      </c>
      <c r="W12" s="37">
        <v>6.6</v>
      </c>
      <c r="X12" s="39">
        <f t="shared" si="6"/>
        <v>28.818999999999996</v>
      </c>
      <c r="Y12" s="37"/>
      <c r="Z12" s="40">
        <f t="shared" si="7"/>
        <v>2.1842107711603553E-2</v>
      </c>
      <c r="AA12" s="41">
        <f t="shared" si="8"/>
        <v>6.4392134618651573E-3</v>
      </c>
      <c r="AB12" s="42">
        <f t="shared" si="9"/>
        <v>0.50162470818348159</v>
      </c>
      <c r="AC12" s="42">
        <f t="shared" si="10"/>
        <v>0.58528729708837923</v>
      </c>
      <c r="AD12" s="41">
        <f t="shared" si="11"/>
        <v>1.6552698027707854E-2</v>
      </c>
      <c r="AE12" s="41">
        <f t="shared" si="12"/>
        <v>1.5000541003758139E-2</v>
      </c>
      <c r="AF12" s="41">
        <f>X12/DH12*4/3</f>
        <v>2.9720807310932892E-2</v>
      </c>
      <c r="AG12" s="41">
        <f>(P12+S12+T12)/DH12*4/3</f>
        <v>3.258367420760349E-2</v>
      </c>
      <c r="AH12" s="41">
        <f>R12/DH12*4/3</f>
        <v>2.2655425067024323E-2</v>
      </c>
      <c r="AI12" s="43">
        <f>X12/EX12*4/3</f>
        <v>0.11885974002138476</v>
      </c>
      <c r="AJ12" s="37"/>
      <c r="AK12" s="47">
        <f t="shared" si="13"/>
        <v>9.8782890125645784E-2</v>
      </c>
      <c r="AL12" s="42">
        <f t="shared" si="14"/>
        <v>9.8356996866536817E-2</v>
      </c>
      <c r="AM12" s="43">
        <f t="shared" si="15"/>
        <v>3.979580283752527E-2</v>
      </c>
      <c r="AN12" s="37"/>
      <c r="AO12" s="47">
        <f t="shared" si="16"/>
        <v>0.92499809752319906</v>
      </c>
      <c r="AP12" s="42">
        <f t="shared" si="17"/>
        <v>0.93233093901712727</v>
      </c>
      <c r="AQ12" s="42">
        <f t="shared" si="18"/>
        <v>-4.7661675744457191E-2</v>
      </c>
      <c r="AR12" s="43">
        <f t="shared" si="19"/>
        <v>0.10545754145121849</v>
      </c>
      <c r="AS12" s="37"/>
      <c r="AT12" s="47">
        <f>DE12/C12</f>
        <v>0.1013841078360232</v>
      </c>
      <c r="AU12" s="42">
        <f t="shared" si="20"/>
        <v>0.19949999999999996</v>
      </c>
      <c r="AV12" s="42">
        <f t="shared" si="21"/>
        <v>0.19949999999999996</v>
      </c>
      <c r="AW12" s="43">
        <f t="shared" si="22"/>
        <v>0.19949999999999996</v>
      </c>
      <c r="AX12" s="37"/>
      <c r="AY12" s="47">
        <f>EZ12/C12</f>
        <v>0.12990057329987897</v>
      </c>
      <c r="AZ12" s="42">
        <f>(DE12+X12)/C12</f>
        <v>0.11248979393651658</v>
      </c>
      <c r="BA12" s="42">
        <f>(DD12+X12)/DJ12</f>
        <v>0.22135336956983309</v>
      </c>
      <c r="BB12" s="42">
        <f>(DE12+X12)/DJ12</f>
        <v>0.22135336956983309</v>
      </c>
      <c r="BC12" s="43">
        <f>(DF12+X12)/DJ12</f>
        <v>0.22135336956983309</v>
      </c>
      <c r="BD12" s="37"/>
      <c r="BE12" s="40">
        <f>Q12/FB12*4/3</f>
        <v>3.5309534550809207E-4</v>
      </c>
      <c r="BF12" s="42">
        <f t="shared" si="23"/>
        <v>1.7882576357018513E-2</v>
      </c>
      <c r="BG12" s="41">
        <f>EJ12/E12</f>
        <v>4.6841217047982713E-3</v>
      </c>
      <c r="BH12" s="42">
        <f t="shared" si="24"/>
        <v>3.0132607662735952E-2</v>
      </c>
      <c r="BI12" s="42">
        <f t="shared" si="25"/>
        <v>0.82094335990832301</v>
      </c>
      <c r="BJ12" s="43">
        <f t="shared" si="26"/>
        <v>0.87199713273577328</v>
      </c>
      <c r="BK12" s="37"/>
      <c r="BL12" s="36">
        <v>43.24</v>
      </c>
      <c r="BM12" s="37">
        <v>38.930999999999997</v>
      </c>
      <c r="BN12" s="38">
        <f t="shared" si="27"/>
        <v>82.170999999999992</v>
      </c>
      <c r="BO12" s="34">
        <v>2233.9299999999998</v>
      </c>
      <c r="BP12" s="37">
        <v>1.8520000000000001</v>
      </c>
      <c r="BQ12" s="37">
        <v>8.3239999999999998</v>
      </c>
      <c r="BR12" s="38">
        <f t="shared" si="28"/>
        <v>2223.7539999999999</v>
      </c>
      <c r="BS12" s="37">
        <v>178.71799999999999</v>
      </c>
      <c r="BT12" s="37">
        <v>85.942999999999998</v>
      </c>
      <c r="BU12" s="38">
        <f t="shared" si="29"/>
        <v>264.661</v>
      </c>
      <c r="BV12" s="37">
        <v>8.3010000000000002</v>
      </c>
      <c r="BW12" s="37">
        <v>3.8039999999999998</v>
      </c>
      <c r="BX12" s="37">
        <v>7.2290000000000001</v>
      </c>
      <c r="BY12" s="37">
        <v>5.0579999999999998</v>
      </c>
      <c r="BZ12" s="38">
        <f t="shared" si="30"/>
        <v>2594.9779999999996</v>
      </c>
      <c r="CA12" s="37">
        <v>0</v>
      </c>
      <c r="CB12" s="34">
        <v>2066.3809999999999</v>
      </c>
      <c r="CC12" s="38">
        <f t="shared" si="31"/>
        <v>2066.3809999999999</v>
      </c>
      <c r="CD12" s="37">
        <v>149.97900000000001</v>
      </c>
      <c r="CE12" s="37">
        <v>41.528999999999712</v>
      </c>
      <c r="CF12" s="38">
        <f t="shared" si="32"/>
        <v>191.50799999999973</v>
      </c>
      <c r="CG12" s="37">
        <v>0</v>
      </c>
      <c r="CH12" s="37">
        <v>337.089</v>
      </c>
      <c r="CI12" s="108">
        <f t="shared" si="33"/>
        <v>2594.9779999999996</v>
      </c>
      <c r="CJ12" s="37"/>
      <c r="CK12" s="67">
        <v>273.66000000000003</v>
      </c>
      <c r="CL12" s="37"/>
      <c r="CM12" s="33">
        <v>100</v>
      </c>
      <c r="CN12" s="34">
        <v>50</v>
      </c>
      <c r="CO12" s="34">
        <v>0</v>
      </c>
      <c r="CP12" s="34">
        <v>0</v>
      </c>
      <c r="CQ12" s="34">
        <v>0</v>
      </c>
      <c r="CR12" s="34">
        <v>0</v>
      </c>
      <c r="CS12" s="35">
        <f t="shared" si="34"/>
        <v>150</v>
      </c>
      <c r="CT12" s="43">
        <f t="shared" si="35"/>
        <v>5.7803980536243679E-2</v>
      </c>
      <c r="CU12" s="37"/>
      <c r="CV12" s="61" t="s">
        <v>217</v>
      </c>
      <c r="CW12" s="56">
        <v>25.5</v>
      </c>
      <c r="CX12" s="68">
        <v>2</v>
      </c>
      <c r="CY12" s="61"/>
      <c r="CZ12" s="68"/>
      <c r="DA12" s="56"/>
      <c r="DB12" s="70">
        <f t="shared" si="36"/>
        <v>7.4877068854074347E-4</v>
      </c>
      <c r="DC12" s="56"/>
      <c r="DD12" s="33">
        <v>263.08942799999994</v>
      </c>
      <c r="DE12" s="34">
        <v>263.08942799999994</v>
      </c>
      <c r="DF12" s="35">
        <v>263.08942799999994</v>
      </c>
      <c r="DG12" s="56"/>
      <c r="DH12" s="61">
        <f t="shared" si="37"/>
        <v>1292.8764999999999</v>
      </c>
      <c r="DI12" s="34">
        <v>1267.009</v>
      </c>
      <c r="DJ12" s="35">
        <v>1318.7439999999999</v>
      </c>
      <c r="DK12" s="56"/>
      <c r="DL12" s="33">
        <v>111.53400000000001</v>
      </c>
      <c r="DM12" s="34">
        <v>7.6779999999999999</v>
      </c>
      <c r="DN12" s="34">
        <v>60.642000000000003</v>
      </c>
      <c r="DO12" s="34">
        <v>22.734999999999999</v>
      </c>
      <c r="DP12" s="34">
        <v>91.14</v>
      </c>
      <c r="DQ12" s="34">
        <v>26.468</v>
      </c>
      <c r="DR12" s="34">
        <v>2.0470000000000002</v>
      </c>
      <c r="DS12" s="34">
        <v>19.714000000000084</v>
      </c>
      <c r="DT12" s="35">
        <v>1691.1369999999999</v>
      </c>
      <c r="DU12" s="71">
        <f t="shared" si="38"/>
        <v>2033.095</v>
      </c>
      <c r="DV12" s="34"/>
      <c r="DW12" s="47">
        <f t="shared" si="39"/>
        <v>5.4859217104955747E-2</v>
      </c>
      <c r="DX12" s="42">
        <f t="shared" si="40"/>
        <v>3.776508230063032E-3</v>
      </c>
      <c r="DY12" s="42">
        <f t="shared" si="41"/>
        <v>2.9827430592274343E-2</v>
      </c>
      <c r="DZ12" s="42">
        <f t="shared" si="42"/>
        <v>1.1182458271748245E-2</v>
      </c>
      <c r="EA12" s="42">
        <f t="shared" si="43"/>
        <v>4.4828205273241044E-2</v>
      </c>
      <c r="EB12" s="42">
        <f t="shared" si="44"/>
        <v>1.301857512806829E-2</v>
      </c>
      <c r="EC12" s="42">
        <f t="shared" si="45"/>
        <v>1.0068393262488964E-3</v>
      </c>
      <c r="ED12" s="42">
        <f t="shared" si="46"/>
        <v>9.6965463984713379E-3</v>
      </c>
      <c r="EE12" s="42">
        <f t="shared" si="47"/>
        <v>0.83180421967492912</v>
      </c>
      <c r="EF12" s="72">
        <f t="shared" si="48"/>
        <v>1</v>
      </c>
      <c r="EG12" s="56"/>
      <c r="EH12" s="36">
        <v>7.3170000000000002</v>
      </c>
      <c r="EI12" s="37">
        <v>3.1469999999999998</v>
      </c>
      <c r="EJ12" s="66">
        <f t="shared" si="49"/>
        <v>10.464</v>
      </c>
      <c r="EL12" s="36">
        <v>1.8520000000000001</v>
      </c>
      <c r="EM12" s="37">
        <v>8.3239999999999998</v>
      </c>
      <c r="EN12" s="66">
        <f t="shared" si="50"/>
        <v>10.176</v>
      </c>
      <c r="EP12" s="33">
        <f>ET12*E12</f>
        <v>1833.9299999999998</v>
      </c>
      <c r="EQ12" s="34">
        <f>E12*EU12</f>
        <v>399.99999999999994</v>
      </c>
      <c r="ER12" s="35">
        <f t="shared" si="51"/>
        <v>2233.9299999999998</v>
      </c>
      <c r="ET12" s="47">
        <v>0.82094335990832301</v>
      </c>
      <c r="EU12" s="42">
        <v>0.17905664009167699</v>
      </c>
      <c r="EV12" s="43">
        <f t="shared" si="52"/>
        <v>1</v>
      </c>
      <c r="EW12" s="56"/>
      <c r="EX12" s="61">
        <f t="shared" si="53"/>
        <v>323.28300000000002</v>
      </c>
      <c r="EY12" s="34">
        <v>309.47699999999998</v>
      </c>
      <c r="EZ12" s="35">
        <v>337.089</v>
      </c>
      <c r="FB12" s="61">
        <f t="shared" si="54"/>
        <v>2133.5124999999998</v>
      </c>
      <c r="FC12" s="34">
        <v>2033.095</v>
      </c>
      <c r="FD12" s="35">
        <v>2233.9299999999998</v>
      </c>
      <c r="FF12" s="61">
        <f t="shared" si="55"/>
        <v>851.5</v>
      </c>
      <c r="FG12" s="34">
        <v>812</v>
      </c>
      <c r="FH12" s="35">
        <v>891</v>
      </c>
      <c r="FJ12" s="61">
        <f t="shared" si="56"/>
        <v>2985.0124999999998</v>
      </c>
      <c r="FK12" s="56">
        <v>2845.0950000000003</v>
      </c>
      <c r="FL12" s="68">
        <v>3124.93</v>
      </c>
      <c r="FN12" s="61">
        <f t="shared" si="57"/>
        <v>2026.838</v>
      </c>
      <c r="FO12" s="34">
        <v>1987.2950000000001</v>
      </c>
      <c r="FP12" s="35">
        <v>2066.3809999999999</v>
      </c>
      <c r="FQ12" s="34"/>
      <c r="FR12" s="64"/>
    </row>
    <row r="13" spans="1:174" x14ac:dyDescent="0.2">
      <c r="A13" s="1"/>
      <c r="B13" s="73" t="s">
        <v>185</v>
      </c>
      <c r="C13" s="33">
        <v>3477.3969999999999</v>
      </c>
      <c r="D13" s="34">
        <v>3394.4110000000001</v>
      </c>
      <c r="E13" s="34">
        <v>2952.3719999999998</v>
      </c>
      <c r="F13" s="34">
        <v>799.149</v>
      </c>
      <c r="G13" s="34">
        <v>2334.645</v>
      </c>
      <c r="H13" s="34">
        <f t="shared" si="0"/>
        <v>4276.5460000000003</v>
      </c>
      <c r="I13" s="35">
        <f t="shared" si="1"/>
        <v>3751.5209999999997</v>
      </c>
      <c r="J13" s="34"/>
      <c r="K13" s="36">
        <v>40.936999999999998</v>
      </c>
      <c r="L13" s="37">
        <v>7.0549999999999997</v>
      </c>
      <c r="M13" s="37">
        <v>0.27400000000000002</v>
      </c>
      <c r="N13" s="38">
        <f t="shared" si="2"/>
        <v>48.265999999999998</v>
      </c>
      <c r="O13" s="37">
        <v>29.820000000000004</v>
      </c>
      <c r="P13" s="38">
        <f t="shared" si="3"/>
        <v>18.445999999999994</v>
      </c>
      <c r="Q13" s="37">
        <v>6.1000000000000006E-2</v>
      </c>
      <c r="R13" s="38">
        <f t="shared" si="4"/>
        <v>18.384999999999994</v>
      </c>
      <c r="S13" s="37">
        <v>4.109</v>
      </c>
      <c r="T13" s="37">
        <v>4.6290000000000004</v>
      </c>
      <c r="U13" s="37">
        <v>2.4460000000000002</v>
      </c>
      <c r="V13" s="38">
        <f t="shared" si="5"/>
        <v>29.568999999999996</v>
      </c>
      <c r="W13" s="37">
        <v>6.8440000000000003</v>
      </c>
      <c r="X13" s="39">
        <f t="shared" si="6"/>
        <v>22.724999999999994</v>
      </c>
      <c r="Y13" s="37"/>
      <c r="Z13" s="40">
        <f t="shared" si="7"/>
        <v>1.6080158432984885E-2</v>
      </c>
      <c r="AA13" s="41">
        <f t="shared" si="8"/>
        <v>2.7712220667051417E-3</v>
      </c>
      <c r="AB13" s="42">
        <f t="shared" si="9"/>
        <v>0.52312118447828226</v>
      </c>
      <c r="AC13" s="42">
        <f t="shared" si="10"/>
        <v>0.61782621306924135</v>
      </c>
      <c r="AD13" s="41">
        <f t="shared" si="11"/>
        <v>1.1713372364159792E-2</v>
      </c>
      <c r="AE13" s="41">
        <f t="shared" si="12"/>
        <v>8.926438195021166E-3</v>
      </c>
      <c r="AF13" s="41">
        <f>X13/DH13*4/3</f>
        <v>2.1175853935528954E-2</v>
      </c>
      <c r="AG13" s="41">
        <f>(P13+S13+T13)/DH13*4/3</f>
        <v>2.5330887277598201E-2</v>
      </c>
      <c r="AH13" s="41">
        <f>R13/DH13*4/3</f>
        <v>1.7131708453452136E-2</v>
      </c>
      <c r="AI13" s="43">
        <f>X13/EX13*4/3</f>
        <v>0.13604770200614233</v>
      </c>
      <c r="AJ13" s="37"/>
      <c r="AK13" s="47">
        <f t="shared" si="13"/>
        <v>9.4998837266660432E-2</v>
      </c>
      <c r="AL13" s="42">
        <f t="shared" si="14"/>
        <v>6.8071184987242239E-2</v>
      </c>
      <c r="AM13" s="43">
        <f t="shared" si="15"/>
        <v>7.4077533046132918E-2</v>
      </c>
      <c r="AN13" s="37"/>
      <c r="AO13" s="47">
        <f t="shared" si="16"/>
        <v>0.7907692526551533</v>
      </c>
      <c r="AP13" s="42">
        <f t="shared" si="17"/>
        <v>0.72997280086096739</v>
      </c>
      <c r="AQ13" s="42">
        <f t="shared" si="18"/>
        <v>0.11449138536669813</v>
      </c>
      <c r="AR13" s="43">
        <f t="shared" si="19"/>
        <v>0.1338604709212092</v>
      </c>
      <c r="AS13" s="37"/>
      <c r="AT13" s="47">
        <f>DE13/C13</f>
        <v>6.2285956995994415E-2</v>
      </c>
      <c r="AU13" s="42">
        <f t="shared" si="20"/>
        <v>0.13497047311912214</v>
      </c>
      <c r="AV13" s="42">
        <f t="shared" si="21"/>
        <v>0.1463124161513592</v>
      </c>
      <c r="AW13" s="43">
        <f t="shared" si="22"/>
        <v>0.16735884718842756</v>
      </c>
      <c r="AX13" s="37"/>
      <c r="AY13" s="47">
        <f>EZ13/C13</f>
        <v>6.8826481416990923E-2</v>
      </c>
      <c r="AZ13" s="42">
        <f>(DE13+X13)/C13</f>
        <v>6.8821017559973732E-2</v>
      </c>
      <c r="BA13" s="42">
        <f>(DD13+X13)/DJ13</f>
        <v>0.15032161400105107</v>
      </c>
      <c r="BB13" s="42">
        <f>(DE13+X13)/DJ13</f>
        <v>0.16166355703328816</v>
      </c>
      <c r="BC13" s="43">
        <f>(DF13+X13)/DJ13</f>
        <v>0.18270998807035652</v>
      </c>
      <c r="BD13" s="37"/>
      <c r="BE13" s="40">
        <f>Q13/FB13*4/3</f>
        <v>2.879767069332458E-5</v>
      </c>
      <c r="BF13" s="42">
        <f t="shared" si="23"/>
        <v>2.2439670394349626E-3</v>
      </c>
      <c r="BG13" s="41">
        <f>EJ13/E13</f>
        <v>1.0500031838806222E-5</v>
      </c>
      <c r="BH13" s="42">
        <f t="shared" si="24"/>
        <v>1.2513270121136528E-4</v>
      </c>
      <c r="BI13" s="42">
        <f t="shared" si="25"/>
        <v>0.81078502302555377</v>
      </c>
      <c r="BJ13" s="43">
        <f t="shared" si="26"/>
        <v>0.8510915972481562</v>
      </c>
      <c r="BK13" s="37"/>
      <c r="BL13" s="36">
        <v>58.517000000000003</v>
      </c>
      <c r="BM13" s="37">
        <v>31.867000000000001</v>
      </c>
      <c r="BN13" s="38">
        <f t="shared" si="27"/>
        <v>90.384</v>
      </c>
      <c r="BO13" s="34">
        <v>2952.3719999999998</v>
      </c>
      <c r="BP13" s="37">
        <v>0</v>
      </c>
      <c r="BQ13" s="37">
        <v>8.4</v>
      </c>
      <c r="BR13" s="38">
        <f t="shared" si="28"/>
        <v>2943.9719999999998</v>
      </c>
      <c r="BS13" s="37">
        <v>327.93700000000001</v>
      </c>
      <c r="BT13" s="37">
        <v>104.36500000000001</v>
      </c>
      <c r="BU13" s="38">
        <f t="shared" si="29"/>
        <v>432.30200000000002</v>
      </c>
      <c r="BV13" s="37">
        <v>0</v>
      </c>
      <c r="BW13" s="37">
        <v>1.3259999999999998</v>
      </c>
      <c r="BX13" s="37">
        <v>5.6059999999999999</v>
      </c>
      <c r="BY13" s="37">
        <v>3.807000000000146</v>
      </c>
      <c r="BZ13" s="38">
        <f t="shared" si="30"/>
        <v>3477.3970000000004</v>
      </c>
      <c r="CA13" s="37">
        <v>147.76499999999999</v>
      </c>
      <c r="CB13" s="34">
        <v>2334.645</v>
      </c>
      <c r="CC13" s="38">
        <f t="shared" si="31"/>
        <v>2482.41</v>
      </c>
      <c r="CD13" s="37">
        <v>651.02800000000002</v>
      </c>
      <c r="CE13" s="37">
        <v>39.797000000000082</v>
      </c>
      <c r="CF13" s="38">
        <f t="shared" si="32"/>
        <v>690.82500000000005</v>
      </c>
      <c r="CG13" s="37">
        <v>64.825000000000003</v>
      </c>
      <c r="CH13" s="37">
        <v>239.33699999999999</v>
      </c>
      <c r="CI13" s="108">
        <f t="shared" si="33"/>
        <v>3477.3969999999995</v>
      </c>
      <c r="CJ13" s="37"/>
      <c r="CK13" s="67">
        <v>465.48600000000005</v>
      </c>
      <c r="CL13" s="37"/>
      <c r="CM13" s="33">
        <v>109.6</v>
      </c>
      <c r="CN13" s="34">
        <v>364.75</v>
      </c>
      <c r="CO13" s="34">
        <v>186</v>
      </c>
      <c r="CP13" s="34">
        <v>100</v>
      </c>
      <c r="CQ13" s="34">
        <v>70</v>
      </c>
      <c r="CR13" s="34">
        <v>0</v>
      </c>
      <c r="CS13" s="35">
        <f t="shared" si="34"/>
        <v>830.35</v>
      </c>
      <c r="CT13" s="43">
        <f t="shared" si="35"/>
        <v>0.23878493022223232</v>
      </c>
      <c r="CU13" s="37"/>
      <c r="CV13" s="61" t="s">
        <v>216</v>
      </c>
      <c r="CW13" s="56">
        <v>24.7</v>
      </c>
      <c r="CX13" s="68">
        <v>1</v>
      </c>
      <c r="CY13" s="69" t="s">
        <v>133</v>
      </c>
      <c r="CZ13" s="74" t="s">
        <v>186</v>
      </c>
      <c r="DA13" s="56"/>
      <c r="DB13" s="70">
        <f t="shared" si="36"/>
        <v>9.2439852956348008E-4</v>
      </c>
      <c r="DC13" s="56"/>
      <c r="DD13" s="33">
        <v>199.80299999999997</v>
      </c>
      <c r="DE13" s="34">
        <v>216.59299999999999</v>
      </c>
      <c r="DF13" s="35">
        <v>247.749</v>
      </c>
      <c r="DG13" s="56"/>
      <c r="DH13" s="61">
        <f t="shared" si="37"/>
        <v>1430.875</v>
      </c>
      <c r="DI13" s="34">
        <v>1381.404</v>
      </c>
      <c r="DJ13" s="35">
        <v>1480.346</v>
      </c>
      <c r="DK13" s="56"/>
      <c r="DL13" s="33">
        <v>0</v>
      </c>
      <c r="DM13" s="34">
        <v>2.08</v>
      </c>
      <c r="DN13" s="34">
        <v>94.878</v>
      </c>
      <c r="DO13" s="34">
        <v>8.9749999999999996</v>
      </c>
      <c r="DP13" s="34">
        <v>394.38099999999997</v>
      </c>
      <c r="DQ13" s="34">
        <v>42.927999999999997</v>
      </c>
      <c r="DR13" s="34">
        <v>0.51700000000000002</v>
      </c>
      <c r="DS13" s="34">
        <v>0</v>
      </c>
      <c r="DT13" s="35">
        <v>2152.4740000000002</v>
      </c>
      <c r="DU13" s="71">
        <f t="shared" si="38"/>
        <v>2696.2330000000002</v>
      </c>
      <c r="DV13" s="34"/>
      <c r="DW13" s="47">
        <f t="shared" si="39"/>
        <v>0</v>
      </c>
      <c r="DX13" s="42">
        <f t="shared" si="40"/>
        <v>7.7144668135135203E-4</v>
      </c>
      <c r="DY13" s="42">
        <f t="shared" si="41"/>
        <v>3.5189095304448838E-2</v>
      </c>
      <c r="DZ13" s="42">
        <f t="shared" si="42"/>
        <v>3.3287182524655693E-3</v>
      </c>
      <c r="EA13" s="42">
        <f t="shared" si="43"/>
        <v>0.14627111232597478</v>
      </c>
      <c r="EB13" s="42">
        <f t="shared" si="44"/>
        <v>1.5921472662043672E-2</v>
      </c>
      <c r="EC13" s="42">
        <f t="shared" si="45"/>
        <v>1.917490068551197E-4</v>
      </c>
      <c r="ED13" s="42">
        <f t="shared" si="46"/>
        <v>0</v>
      </c>
      <c r="EE13" s="42">
        <f t="shared" si="47"/>
        <v>0.79832640576686065</v>
      </c>
      <c r="EF13" s="72">
        <f t="shared" si="48"/>
        <v>1</v>
      </c>
      <c r="EG13" s="56"/>
      <c r="EH13" s="36">
        <v>3.1E-2</v>
      </c>
      <c r="EI13" s="37">
        <v>0</v>
      </c>
      <c r="EJ13" s="66">
        <f t="shared" si="49"/>
        <v>3.1E-2</v>
      </c>
      <c r="EL13" s="36">
        <v>0</v>
      </c>
      <c r="EM13" s="37">
        <v>8.4</v>
      </c>
      <c r="EN13" s="66">
        <f t="shared" si="50"/>
        <v>8.4</v>
      </c>
      <c r="EP13" s="33">
        <f>ET13*E13</f>
        <v>2393.739</v>
      </c>
      <c r="EQ13" s="34">
        <f>E13*EU13</f>
        <v>558.6329999999997</v>
      </c>
      <c r="ER13" s="35">
        <f t="shared" si="51"/>
        <v>2952.3719999999998</v>
      </c>
      <c r="ET13" s="47">
        <v>0.81078502302555377</v>
      </c>
      <c r="EU13" s="42">
        <v>0.18921497697444623</v>
      </c>
      <c r="EV13" s="43">
        <f t="shared" si="52"/>
        <v>1</v>
      </c>
      <c r="EW13" s="56"/>
      <c r="EX13" s="61">
        <f t="shared" si="53"/>
        <v>222.71600000000001</v>
      </c>
      <c r="EY13" s="34">
        <v>206.095</v>
      </c>
      <c r="EZ13" s="35">
        <v>239.33699999999999</v>
      </c>
      <c r="FB13" s="61">
        <f t="shared" si="54"/>
        <v>2824.3024999999998</v>
      </c>
      <c r="FC13" s="34">
        <v>2696.2330000000002</v>
      </c>
      <c r="FD13" s="35">
        <v>2952.3719999999998</v>
      </c>
      <c r="FF13" s="61">
        <f t="shared" si="55"/>
        <v>807.67100000000005</v>
      </c>
      <c r="FG13" s="34">
        <v>816.19299999999998</v>
      </c>
      <c r="FH13" s="35">
        <v>799.149</v>
      </c>
      <c r="FJ13" s="61">
        <f t="shared" si="56"/>
        <v>3631.9735000000001</v>
      </c>
      <c r="FK13" s="56">
        <v>3512.4260000000004</v>
      </c>
      <c r="FL13" s="68">
        <v>3751.5209999999997</v>
      </c>
      <c r="FN13" s="61">
        <f t="shared" si="57"/>
        <v>2254.1365000000001</v>
      </c>
      <c r="FO13" s="34">
        <v>2173.6280000000002</v>
      </c>
      <c r="FP13" s="35">
        <v>2334.645</v>
      </c>
      <c r="FQ13" s="34"/>
      <c r="FR13" s="64"/>
    </row>
    <row r="14" spans="1:174" x14ac:dyDescent="0.2">
      <c r="A14" s="1"/>
      <c r="B14" s="73" t="s">
        <v>142</v>
      </c>
      <c r="C14" s="33">
        <v>1347.442</v>
      </c>
      <c r="D14" s="34">
        <v>1328.7494999999999</v>
      </c>
      <c r="E14" s="34">
        <v>1195.7159999999999</v>
      </c>
      <c r="F14" s="34">
        <v>466</v>
      </c>
      <c r="G14" s="34">
        <v>1015.994</v>
      </c>
      <c r="H14" s="34">
        <f t="shared" si="0"/>
        <v>1813.442</v>
      </c>
      <c r="I14" s="35">
        <f t="shared" si="1"/>
        <v>1661.7159999999999</v>
      </c>
      <c r="J14" s="34"/>
      <c r="K14" s="36">
        <v>19.012</v>
      </c>
      <c r="L14" s="37">
        <v>4.3479999999999999</v>
      </c>
      <c r="M14" s="37">
        <v>5.0000000000000001E-3</v>
      </c>
      <c r="N14" s="38">
        <f t="shared" si="2"/>
        <v>23.364999999999998</v>
      </c>
      <c r="O14" s="37">
        <v>16.384</v>
      </c>
      <c r="P14" s="38">
        <f t="shared" si="3"/>
        <v>6.9809999999999981</v>
      </c>
      <c r="Q14" s="37">
        <v>0.18699999999999997</v>
      </c>
      <c r="R14" s="38">
        <f t="shared" si="4"/>
        <v>6.7939999999999978</v>
      </c>
      <c r="S14" s="37">
        <v>2.7399999999999998</v>
      </c>
      <c r="T14" s="37">
        <v>0.63800000000000001</v>
      </c>
      <c r="U14" s="37">
        <v>1.1540000000000001</v>
      </c>
      <c r="V14" s="38">
        <f t="shared" si="5"/>
        <v>11.325999999999997</v>
      </c>
      <c r="W14" s="37">
        <v>2.3530000000000002</v>
      </c>
      <c r="X14" s="39">
        <f t="shared" si="6"/>
        <v>8.9729999999999972</v>
      </c>
      <c r="Y14" s="37"/>
      <c r="Z14" s="40">
        <f t="shared" si="7"/>
        <v>1.9077586357197755E-2</v>
      </c>
      <c r="AA14" s="41">
        <f t="shared" si="8"/>
        <v>4.3629994467229028E-3</v>
      </c>
      <c r="AB14" s="42">
        <f t="shared" si="9"/>
        <v>0.61264629996634634</v>
      </c>
      <c r="AC14" s="42">
        <f t="shared" si="10"/>
        <v>0.7012197731649904</v>
      </c>
      <c r="AD14" s="41">
        <f t="shared" si="11"/>
        <v>1.6440520454256678E-2</v>
      </c>
      <c r="AE14" s="41">
        <f t="shared" si="12"/>
        <v>9.0039544699734575E-3</v>
      </c>
      <c r="AF14" s="41">
        <f>X14/DH14*4/3</f>
        <v>1.8108560548039745E-2</v>
      </c>
      <c r="AG14" s="41">
        <f>(P14+S14+T14)/DH14*4/3</f>
        <v>2.0905670201397945E-2</v>
      </c>
      <c r="AH14" s="41">
        <f>R14/DH14*4/3</f>
        <v>1.3711084404700995E-2</v>
      </c>
      <c r="AI14" s="43">
        <f>X14/EX14*4/3</f>
        <v>6.1977434494762666E-2</v>
      </c>
      <c r="AJ14" s="37"/>
      <c r="AK14" s="47">
        <f t="shared" si="13"/>
        <v>9.179561771868254E-2</v>
      </c>
      <c r="AL14" s="42">
        <f t="shared" si="14"/>
        <v>6.6102600721249863E-2</v>
      </c>
      <c r="AM14" s="43">
        <f t="shared" si="15"/>
        <v>6.4558182108161478E-3</v>
      </c>
      <c r="AN14" s="37"/>
      <c r="AO14" s="47">
        <f t="shared" si="16"/>
        <v>0.84969507809546763</v>
      </c>
      <c r="AP14" s="42">
        <f t="shared" si="17"/>
        <v>0.89436563925513679</v>
      </c>
      <c r="AQ14" s="42">
        <f t="shared" si="18"/>
        <v>8.2756808827392919E-3</v>
      </c>
      <c r="AR14" s="43">
        <f t="shared" si="19"/>
        <v>8.0781955735386018E-2</v>
      </c>
      <c r="AS14" s="37"/>
      <c r="AT14" s="47">
        <f>DE14/C14</f>
        <v>0.11767037913320202</v>
      </c>
      <c r="AU14" s="42">
        <f t="shared" si="20"/>
        <v>0.23100000000000001</v>
      </c>
      <c r="AV14" s="42">
        <f t="shared" si="21"/>
        <v>0.23100000000000001</v>
      </c>
      <c r="AW14" s="43">
        <f t="shared" si="22"/>
        <v>0.23100000000000001</v>
      </c>
      <c r="AX14" s="37"/>
      <c r="AY14" s="47">
        <f>EZ14/C14</f>
        <v>0.1459543342125301</v>
      </c>
      <c r="AZ14" s="42">
        <f>(DE14+X14)/C14</f>
        <v>0.12432966391132233</v>
      </c>
      <c r="BA14" s="42">
        <f>(DD14+X14)/DJ14</f>
        <v>0.2440729143143531</v>
      </c>
      <c r="BB14" s="42">
        <f>(DE14+X14)/DJ14</f>
        <v>0.2440729143143531</v>
      </c>
      <c r="BC14" s="43">
        <f>(DF14+X14)/DJ14</f>
        <v>0.2440729143143531</v>
      </c>
      <c r="BD14" s="37"/>
      <c r="BE14" s="40">
        <f>Q14/FB14*4/3</f>
        <v>2.1767291646932784E-4</v>
      </c>
      <c r="BF14" s="42">
        <f t="shared" si="23"/>
        <v>1.8051935515011101E-2</v>
      </c>
      <c r="BG14" s="41">
        <f>EJ14/E14</f>
        <v>6.6144469087977414E-3</v>
      </c>
      <c r="BH14" s="42">
        <f t="shared" si="24"/>
        <v>3.8928949376122859E-2</v>
      </c>
      <c r="BI14" s="42">
        <f t="shared" si="25"/>
        <v>0.87037055621903525</v>
      </c>
      <c r="BJ14" s="43">
        <f t="shared" si="26"/>
        <v>0.90672292979065017</v>
      </c>
      <c r="BK14" s="37"/>
      <c r="BL14" s="36">
        <v>19.603999999999999</v>
      </c>
      <c r="BM14" s="37">
        <v>12.47</v>
      </c>
      <c r="BN14" s="38">
        <f t="shared" si="27"/>
        <v>32.073999999999998</v>
      </c>
      <c r="BO14" s="34">
        <v>1195.7159999999999</v>
      </c>
      <c r="BP14" s="37">
        <v>1.7</v>
      </c>
      <c r="BQ14" s="37">
        <v>4.8</v>
      </c>
      <c r="BR14" s="38">
        <f t="shared" si="28"/>
        <v>1189.2159999999999</v>
      </c>
      <c r="BS14" s="37">
        <v>76.775000000000006</v>
      </c>
      <c r="BT14" s="37">
        <v>43.204000000000001</v>
      </c>
      <c r="BU14" s="38">
        <f t="shared" si="29"/>
        <v>119.97900000000001</v>
      </c>
      <c r="BV14" s="37">
        <v>0</v>
      </c>
      <c r="BW14" s="37">
        <v>1.9590000000000001</v>
      </c>
      <c r="BX14" s="37">
        <v>2.0099999999999998</v>
      </c>
      <c r="BY14" s="37">
        <v>2.2040000000000002</v>
      </c>
      <c r="BZ14" s="38">
        <f t="shared" si="30"/>
        <v>1347.442</v>
      </c>
      <c r="CA14" s="37">
        <v>120</v>
      </c>
      <c r="CB14" s="34">
        <v>1015.994</v>
      </c>
      <c r="CC14" s="38">
        <f t="shared" si="31"/>
        <v>1135.9940000000001</v>
      </c>
      <c r="CD14" s="37">
        <v>0</v>
      </c>
      <c r="CE14" s="37">
        <v>14.782999999999873</v>
      </c>
      <c r="CF14" s="38">
        <f t="shared" si="32"/>
        <v>14.782999999999873</v>
      </c>
      <c r="CG14" s="37">
        <v>0</v>
      </c>
      <c r="CH14" s="37">
        <v>196.66499999999999</v>
      </c>
      <c r="CI14" s="108">
        <f t="shared" si="33"/>
        <v>1347.442</v>
      </c>
      <c r="CJ14" s="37"/>
      <c r="CK14" s="67">
        <v>108.849</v>
      </c>
      <c r="CL14" s="37"/>
      <c r="CM14" s="33">
        <v>25</v>
      </c>
      <c r="CN14" s="34">
        <v>25</v>
      </c>
      <c r="CO14" s="34">
        <v>50</v>
      </c>
      <c r="CP14" s="34">
        <v>0</v>
      </c>
      <c r="CQ14" s="34">
        <v>0</v>
      </c>
      <c r="CR14" s="34">
        <v>0</v>
      </c>
      <c r="CS14" s="35">
        <f t="shared" si="34"/>
        <v>100</v>
      </c>
      <c r="CT14" s="43">
        <f t="shared" si="35"/>
        <v>7.4214697181771094E-2</v>
      </c>
      <c r="CU14" s="37"/>
      <c r="CV14" s="61" t="s">
        <v>218</v>
      </c>
      <c r="CW14" s="56">
        <v>16.2</v>
      </c>
      <c r="CX14" s="68">
        <v>2</v>
      </c>
      <c r="CY14" s="61"/>
      <c r="CZ14" s="68"/>
      <c r="DA14" s="56"/>
      <c r="DB14" s="70">
        <f t="shared" si="36"/>
        <v>4.1021368070220504E-4</v>
      </c>
      <c r="DC14" s="56"/>
      <c r="DD14" s="33">
        <v>158.554011</v>
      </c>
      <c r="DE14" s="34">
        <v>158.554011</v>
      </c>
      <c r="DF14" s="35">
        <v>158.554011</v>
      </c>
      <c r="DG14" s="56"/>
      <c r="DH14" s="61">
        <f t="shared" si="37"/>
        <v>660.68200000000002</v>
      </c>
      <c r="DI14" s="34">
        <v>634.98299999999995</v>
      </c>
      <c r="DJ14" s="35">
        <v>686.38099999999997</v>
      </c>
      <c r="DK14" s="56"/>
      <c r="DL14" s="33">
        <v>18.055</v>
      </c>
      <c r="DM14" s="34">
        <v>12.007999999999999</v>
      </c>
      <c r="DN14" s="34">
        <v>46.97</v>
      </c>
      <c r="DO14" s="34">
        <v>13.295</v>
      </c>
      <c r="DP14" s="34">
        <v>36.113</v>
      </c>
      <c r="DQ14" s="34">
        <v>15.121</v>
      </c>
      <c r="DR14" s="34">
        <v>11.465</v>
      </c>
      <c r="DS14" s="34">
        <v>0</v>
      </c>
      <c r="DT14" s="35">
        <v>942.15700000000004</v>
      </c>
      <c r="DU14" s="71">
        <f t="shared" si="38"/>
        <v>1095.184</v>
      </c>
      <c r="DV14" s="34"/>
      <c r="DW14" s="47">
        <f t="shared" si="39"/>
        <v>1.6485814255869334E-2</v>
      </c>
      <c r="DX14" s="42">
        <f t="shared" si="40"/>
        <v>1.0964367631375184E-2</v>
      </c>
      <c r="DY14" s="42">
        <f t="shared" si="41"/>
        <v>4.2887770456836477E-2</v>
      </c>
      <c r="DZ14" s="42">
        <f t="shared" si="42"/>
        <v>1.2139512629841196E-2</v>
      </c>
      <c r="EA14" s="42">
        <f t="shared" si="43"/>
        <v>3.2974367777469357E-2</v>
      </c>
      <c r="EB14" s="42">
        <f t="shared" si="44"/>
        <v>1.3806812371254511E-2</v>
      </c>
      <c r="EC14" s="42">
        <f t="shared" si="45"/>
        <v>1.0468560534120295E-2</v>
      </c>
      <c r="ED14" s="42">
        <f t="shared" si="46"/>
        <v>0</v>
      </c>
      <c r="EE14" s="42">
        <f t="shared" si="47"/>
        <v>0.86027279434323367</v>
      </c>
      <c r="EF14" s="72">
        <f t="shared" si="48"/>
        <v>1</v>
      </c>
      <c r="EG14" s="56"/>
      <c r="EH14" s="36">
        <v>1.325</v>
      </c>
      <c r="EI14" s="37">
        <v>6.5839999999999996</v>
      </c>
      <c r="EJ14" s="66">
        <f t="shared" si="49"/>
        <v>7.9089999999999998</v>
      </c>
      <c r="EL14" s="36">
        <v>1.7</v>
      </c>
      <c r="EM14" s="37">
        <v>4.8</v>
      </c>
      <c r="EN14" s="66">
        <f t="shared" si="50"/>
        <v>6.5</v>
      </c>
      <c r="EP14" s="33">
        <f>ET14*E14</f>
        <v>1040.7159999999999</v>
      </c>
      <c r="EQ14" s="34">
        <f>E14*EU14</f>
        <v>155.00000000000003</v>
      </c>
      <c r="ER14" s="35">
        <f t="shared" si="51"/>
        <v>1195.7159999999999</v>
      </c>
      <c r="ET14" s="47">
        <v>0.87037055621903525</v>
      </c>
      <c r="EU14" s="42">
        <v>0.12962944378096475</v>
      </c>
      <c r="EV14" s="43">
        <f t="shared" si="52"/>
        <v>1</v>
      </c>
      <c r="EW14" s="56"/>
      <c r="EX14" s="61">
        <f t="shared" si="53"/>
        <v>193.03800000000001</v>
      </c>
      <c r="EY14" s="34">
        <v>189.411</v>
      </c>
      <c r="EZ14" s="35">
        <v>196.66499999999999</v>
      </c>
      <c r="FB14" s="61">
        <f t="shared" si="54"/>
        <v>1145.4494999999999</v>
      </c>
      <c r="FC14" s="34">
        <v>1095.183</v>
      </c>
      <c r="FD14" s="35">
        <v>1195.7159999999999</v>
      </c>
      <c r="FF14" s="61">
        <f t="shared" si="55"/>
        <v>464.75</v>
      </c>
      <c r="FG14" s="34">
        <v>463.5</v>
      </c>
      <c r="FH14" s="35">
        <v>466</v>
      </c>
      <c r="FJ14" s="61">
        <f t="shared" si="56"/>
        <v>1610.1994999999999</v>
      </c>
      <c r="FK14" s="56">
        <v>1558.683</v>
      </c>
      <c r="FL14" s="68">
        <v>1661.7159999999999</v>
      </c>
      <c r="FN14" s="61">
        <f t="shared" si="57"/>
        <v>1012.7355</v>
      </c>
      <c r="FO14" s="34">
        <v>1009.477</v>
      </c>
      <c r="FP14" s="35">
        <v>1015.994</v>
      </c>
      <c r="FQ14" s="34"/>
      <c r="FR14" s="64"/>
    </row>
    <row r="15" spans="1:174" x14ac:dyDescent="0.2">
      <c r="A15" s="1"/>
      <c r="B15" s="73" t="s">
        <v>143</v>
      </c>
      <c r="C15" s="33">
        <v>2400.0390000000002</v>
      </c>
      <c r="D15" s="34">
        <v>2331.9944999999998</v>
      </c>
      <c r="E15" s="34">
        <v>2011.818</v>
      </c>
      <c r="F15" s="34">
        <v>0</v>
      </c>
      <c r="G15" s="34">
        <v>1821.9390000000001</v>
      </c>
      <c r="H15" s="34">
        <f t="shared" si="0"/>
        <v>2400.0390000000002</v>
      </c>
      <c r="I15" s="35">
        <f t="shared" si="1"/>
        <v>2011.818</v>
      </c>
      <c r="J15" s="34"/>
      <c r="K15" s="36">
        <v>43.140999999999998</v>
      </c>
      <c r="L15" s="37">
        <v>6.5629999999999997</v>
      </c>
      <c r="M15" s="37">
        <v>0.17399999999999999</v>
      </c>
      <c r="N15" s="38">
        <f t="shared" si="2"/>
        <v>49.878</v>
      </c>
      <c r="O15" s="37">
        <v>26.283000000000001</v>
      </c>
      <c r="P15" s="38">
        <f t="shared" si="3"/>
        <v>23.594999999999999</v>
      </c>
      <c r="Q15" s="37">
        <v>1.3180000000000001</v>
      </c>
      <c r="R15" s="38">
        <f t="shared" si="4"/>
        <v>22.276999999999997</v>
      </c>
      <c r="S15" s="37">
        <v>1.2689999999999999</v>
      </c>
      <c r="T15" s="37">
        <v>-4.6660000000000004</v>
      </c>
      <c r="U15" s="37">
        <v>1.2069999999999999</v>
      </c>
      <c r="V15" s="38">
        <f t="shared" si="5"/>
        <v>20.086999999999996</v>
      </c>
      <c r="W15" s="37">
        <v>4.7869999999999999</v>
      </c>
      <c r="X15" s="39">
        <f t="shared" si="6"/>
        <v>15.299999999999997</v>
      </c>
      <c r="Y15" s="37"/>
      <c r="Z15" s="40">
        <f t="shared" si="7"/>
        <v>2.4666153086267285E-2</v>
      </c>
      <c r="AA15" s="41">
        <f t="shared" si="8"/>
        <v>3.7524388100686631E-3</v>
      </c>
      <c r="AB15" s="42">
        <f t="shared" si="9"/>
        <v>0.56545685333792317</v>
      </c>
      <c r="AC15" s="42">
        <f t="shared" si="10"/>
        <v>0.5269457476242031</v>
      </c>
      <c r="AD15" s="41">
        <f t="shared" si="11"/>
        <v>1.5027479696028445E-2</v>
      </c>
      <c r="AE15" s="41">
        <f t="shared" si="12"/>
        <v>8.7478765494515519E-3</v>
      </c>
      <c r="AF15" s="41">
        <f>X15/DH15*4/3</f>
        <v>1.5776707006829999E-2</v>
      </c>
      <c r="AG15" s="41">
        <f>(P15+S15+T15)/DH15*4/3</f>
        <v>2.0827315563657012E-2</v>
      </c>
      <c r="AH15" s="41">
        <f>R15/DH15*4/3</f>
        <v>2.297109163340862E-2</v>
      </c>
      <c r="AI15" s="43">
        <f>X15/EX15*4/3</f>
        <v>7.6513389843222548E-2</v>
      </c>
      <c r="AJ15" s="37"/>
      <c r="AK15" s="47">
        <f t="shared" si="13"/>
        <v>7.1761224944249496E-2</v>
      </c>
      <c r="AL15" s="42">
        <f t="shared" si="14"/>
        <v>7.1761224944249496E-2</v>
      </c>
      <c r="AM15" s="43">
        <f t="shared" si="15"/>
        <v>6.2000895328205519E-2</v>
      </c>
      <c r="AN15" s="37"/>
      <c r="AO15" s="47">
        <f t="shared" si="16"/>
        <v>0.90561820204412136</v>
      </c>
      <c r="AP15" s="42">
        <f t="shared" si="17"/>
        <v>0.86883823092509571</v>
      </c>
      <c r="AQ15" s="42">
        <f t="shared" si="18"/>
        <v>-2.5723331995855081E-2</v>
      </c>
      <c r="AR15" s="43">
        <f t="shared" si="19"/>
        <v>0.14032313641569993</v>
      </c>
      <c r="AS15" s="37"/>
      <c r="AT15" s="47">
        <f>DE15/C15</f>
        <v>0.10785888112651501</v>
      </c>
      <c r="AU15" s="42">
        <f t="shared" si="20"/>
        <v>0.1963</v>
      </c>
      <c r="AV15" s="42">
        <f t="shared" si="21"/>
        <v>0.1963</v>
      </c>
      <c r="AW15" s="43">
        <f t="shared" si="22"/>
        <v>0.1963</v>
      </c>
      <c r="AX15" s="37"/>
      <c r="AY15" s="47">
        <f>EZ15/C15</f>
        <v>0.11424064358954167</v>
      </c>
      <c r="AZ15" s="42">
        <f>(DE15+X15)/C15</f>
        <v>0.11423377753444838</v>
      </c>
      <c r="BA15" s="42">
        <f>(DD15+X15)/DJ15</f>
        <v>0.2079021244779044</v>
      </c>
      <c r="BB15" s="42">
        <f>(DE15+X15)/DJ15</f>
        <v>0.2079021244779044</v>
      </c>
      <c r="BC15" s="43">
        <f>(DF15+X15)/DJ15</f>
        <v>0.2079021244779044</v>
      </c>
      <c r="BD15" s="37"/>
      <c r="BE15" s="40">
        <f>Q15/FB15*4/3</f>
        <v>9.0376140973065803E-4</v>
      </c>
      <c r="BF15" s="42">
        <f t="shared" si="23"/>
        <v>6.5253985543123089E-2</v>
      </c>
      <c r="BG15" s="41">
        <f>EJ15/E15</f>
        <v>4.8314509562992283E-3</v>
      </c>
      <c r="BH15" s="42">
        <f t="shared" si="24"/>
        <v>3.4447074833789317E-2</v>
      </c>
      <c r="BI15" s="42">
        <f t="shared" si="25"/>
        <v>0.79322185207608242</v>
      </c>
      <c r="BJ15" s="43">
        <f t="shared" si="26"/>
        <v>0.79322185207608242</v>
      </c>
      <c r="BK15" s="37"/>
      <c r="BL15" s="36">
        <v>52.231999999999999</v>
      </c>
      <c r="BM15" s="37">
        <v>61.594999999999999</v>
      </c>
      <c r="BN15" s="38">
        <f t="shared" si="27"/>
        <v>113.827</v>
      </c>
      <c r="BO15" s="34">
        <v>2011.818</v>
      </c>
      <c r="BP15" s="37">
        <v>0.9</v>
      </c>
      <c r="BQ15" s="37">
        <v>7.09</v>
      </c>
      <c r="BR15" s="38">
        <f t="shared" si="28"/>
        <v>2003.828</v>
      </c>
      <c r="BS15" s="37">
        <v>218.268</v>
      </c>
      <c r="BT15" s="37">
        <v>19.329999999999998</v>
      </c>
      <c r="BU15" s="38">
        <f t="shared" si="29"/>
        <v>237.59800000000001</v>
      </c>
      <c r="BV15" s="37">
        <v>0</v>
      </c>
      <c r="BW15" s="37">
        <v>10.624000000000001</v>
      </c>
      <c r="BX15" s="37">
        <v>20.085000000000001</v>
      </c>
      <c r="BY15" s="37">
        <v>14.077</v>
      </c>
      <c r="BZ15" s="38">
        <f t="shared" si="30"/>
        <v>2400.0389999999998</v>
      </c>
      <c r="CA15" s="37">
        <v>75.043999999999997</v>
      </c>
      <c r="CB15" s="34">
        <v>1821.9390000000001</v>
      </c>
      <c r="CC15" s="38">
        <f t="shared" si="31"/>
        <v>1896.9830000000002</v>
      </c>
      <c r="CD15" s="37">
        <v>200</v>
      </c>
      <c r="CE15" s="37">
        <v>28.873999999999569</v>
      </c>
      <c r="CF15" s="38">
        <f t="shared" si="32"/>
        <v>228.87399999999957</v>
      </c>
      <c r="CG15" s="37">
        <v>0</v>
      </c>
      <c r="CH15" s="37">
        <v>274.18200000000002</v>
      </c>
      <c r="CI15" s="108">
        <f t="shared" si="33"/>
        <v>2400.0389999999998</v>
      </c>
      <c r="CJ15" s="37"/>
      <c r="CK15" s="67">
        <v>336.78100000000001</v>
      </c>
      <c r="CL15" s="37"/>
      <c r="CM15" s="33">
        <v>115</v>
      </c>
      <c r="CN15" s="34">
        <v>25</v>
      </c>
      <c r="CO15" s="34">
        <v>200</v>
      </c>
      <c r="CP15" s="34">
        <v>0</v>
      </c>
      <c r="CQ15" s="34">
        <v>0</v>
      </c>
      <c r="CR15" s="34">
        <v>0</v>
      </c>
      <c r="CS15" s="35">
        <f t="shared" si="34"/>
        <v>340</v>
      </c>
      <c r="CT15" s="43">
        <f t="shared" si="35"/>
        <v>0.14166436462074156</v>
      </c>
      <c r="CU15" s="37"/>
      <c r="CV15" s="61" t="s">
        <v>219</v>
      </c>
      <c r="CW15" s="56">
        <v>20.7</v>
      </c>
      <c r="CX15" s="68">
        <v>1</v>
      </c>
      <c r="CY15" s="69" t="s">
        <v>133</v>
      </c>
      <c r="CZ15" s="68"/>
      <c r="DA15" s="56"/>
      <c r="DB15" s="70">
        <f t="shared" si="36"/>
        <v>4.9401819307269437E-4</v>
      </c>
      <c r="DC15" s="56"/>
      <c r="DD15" s="33">
        <v>258.86552119999999</v>
      </c>
      <c r="DE15" s="34">
        <v>258.86552119999999</v>
      </c>
      <c r="DF15" s="35">
        <v>258.86552119999999</v>
      </c>
      <c r="DG15" s="56"/>
      <c r="DH15" s="61">
        <f t="shared" si="37"/>
        <v>1293.0454999999999</v>
      </c>
      <c r="DI15" s="34">
        <v>1267.367</v>
      </c>
      <c r="DJ15" s="35">
        <v>1318.7239999999999</v>
      </c>
      <c r="DK15" s="56"/>
      <c r="DL15" s="33">
        <v>60.963999999999999</v>
      </c>
      <c r="DM15" s="34">
        <v>6.8460000000000001</v>
      </c>
      <c r="DN15" s="34">
        <v>57.225999999999999</v>
      </c>
      <c r="DO15" s="34">
        <v>27.814</v>
      </c>
      <c r="DP15" s="34">
        <v>213.60300000000001</v>
      </c>
      <c r="DQ15" s="34">
        <v>21.920999999999999</v>
      </c>
      <c r="DR15" s="34">
        <v>25.446000000000002</v>
      </c>
      <c r="DS15" s="34">
        <v>0</v>
      </c>
      <c r="DT15" s="35">
        <v>1463.2950000000001</v>
      </c>
      <c r="DU15" s="71">
        <f t="shared" si="38"/>
        <v>1877.115</v>
      </c>
      <c r="DV15" s="34"/>
      <c r="DW15" s="47">
        <f t="shared" si="39"/>
        <v>3.247749871478306E-2</v>
      </c>
      <c r="DX15" s="42">
        <f t="shared" si="40"/>
        <v>3.6470860868939837E-3</v>
      </c>
      <c r="DY15" s="42">
        <f t="shared" si="41"/>
        <v>3.0486144961816404E-2</v>
      </c>
      <c r="DZ15" s="42">
        <f t="shared" si="42"/>
        <v>1.4817419284380552E-2</v>
      </c>
      <c r="EA15" s="42">
        <f t="shared" si="43"/>
        <v>0.11379324122389944</v>
      </c>
      <c r="EB15" s="42">
        <f t="shared" si="44"/>
        <v>1.1678027185334942E-2</v>
      </c>
      <c r="EC15" s="42">
        <f t="shared" si="45"/>
        <v>1.3555908934721635E-2</v>
      </c>
      <c r="ED15" s="42">
        <f t="shared" si="46"/>
        <v>0</v>
      </c>
      <c r="EE15" s="42">
        <f t="shared" si="47"/>
        <v>0.77954467360817004</v>
      </c>
      <c r="EF15" s="72">
        <f t="shared" si="48"/>
        <v>1</v>
      </c>
      <c r="EG15" s="56"/>
      <c r="EH15" s="36">
        <v>2.4239999999999999</v>
      </c>
      <c r="EI15" s="37">
        <v>7.2960000000000003</v>
      </c>
      <c r="EJ15" s="66">
        <f t="shared" si="49"/>
        <v>9.7200000000000006</v>
      </c>
      <c r="EL15" s="36">
        <v>0.9</v>
      </c>
      <c r="EM15" s="37">
        <v>7.09</v>
      </c>
      <c r="EN15" s="66">
        <f t="shared" si="50"/>
        <v>7.99</v>
      </c>
      <c r="EP15" s="33">
        <f>ET15*E15</f>
        <v>1595.818</v>
      </c>
      <c r="EQ15" s="34">
        <f>E15*EU15</f>
        <v>416</v>
      </c>
      <c r="ER15" s="35">
        <f t="shared" si="51"/>
        <v>2011.818</v>
      </c>
      <c r="ET15" s="47">
        <v>0.79322185207608242</v>
      </c>
      <c r="EU15" s="42">
        <v>0.20677814792391758</v>
      </c>
      <c r="EV15" s="43">
        <f t="shared" si="52"/>
        <v>1</v>
      </c>
      <c r="EW15" s="56"/>
      <c r="EX15" s="61">
        <f t="shared" si="53"/>
        <v>266.62</v>
      </c>
      <c r="EY15" s="34">
        <v>259.05799999999999</v>
      </c>
      <c r="EZ15" s="35">
        <v>274.18200000000002</v>
      </c>
      <c r="FB15" s="61">
        <f t="shared" si="54"/>
        <v>1944.4659999999999</v>
      </c>
      <c r="FC15" s="34">
        <v>1877.114</v>
      </c>
      <c r="FD15" s="35">
        <v>2011.818</v>
      </c>
      <c r="FF15" s="61">
        <f t="shared" si="55"/>
        <v>0</v>
      </c>
      <c r="FG15" s="34">
        <v>0</v>
      </c>
      <c r="FH15" s="35">
        <v>0</v>
      </c>
      <c r="FJ15" s="61">
        <f t="shared" si="56"/>
        <v>1944.4659999999999</v>
      </c>
      <c r="FK15" s="56">
        <v>1877.114</v>
      </c>
      <c r="FL15" s="68">
        <v>2011.818</v>
      </c>
      <c r="FN15" s="61">
        <f t="shared" si="57"/>
        <v>1768.7555</v>
      </c>
      <c r="FO15" s="34">
        <v>1715.5719999999999</v>
      </c>
      <c r="FP15" s="35">
        <v>1821.9390000000001</v>
      </c>
      <c r="FQ15" s="34"/>
      <c r="FR15" s="64"/>
    </row>
    <row r="16" spans="1:174" x14ac:dyDescent="0.2">
      <c r="A16" s="1"/>
      <c r="B16" s="73" t="s">
        <v>144</v>
      </c>
      <c r="C16" s="33">
        <v>2454.6120000000001</v>
      </c>
      <c r="D16" s="34">
        <v>2454.6145000000001</v>
      </c>
      <c r="E16" s="34">
        <v>1996.4349999999999</v>
      </c>
      <c r="F16" s="34">
        <v>587</v>
      </c>
      <c r="G16" s="34">
        <v>1895.684</v>
      </c>
      <c r="H16" s="34">
        <f t="shared" si="0"/>
        <v>3041.6120000000001</v>
      </c>
      <c r="I16" s="35">
        <f t="shared" si="1"/>
        <v>2583.4349999999999</v>
      </c>
      <c r="J16" s="34"/>
      <c r="K16" s="36">
        <v>30.475999999999999</v>
      </c>
      <c r="L16" s="37">
        <v>8.7249999999999996</v>
      </c>
      <c r="M16" s="37">
        <v>0.62500000000000022</v>
      </c>
      <c r="N16" s="38">
        <f t="shared" si="2"/>
        <v>39.826000000000001</v>
      </c>
      <c r="O16" s="37">
        <v>31.474</v>
      </c>
      <c r="P16" s="38">
        <f t="shared" si="3"/>
        <v>8.3520000000000003</v>
      </c>
      <c r="Q16" s="37">
        <v>20.186</v>
      </c>
      <c r="R16" s="38">
        <f t="shared" si="4"/>
        <v>-11.834</v>
      </c>
      <c r="S16" s="37">
        <v>3.73</v>
      </c>
      <c r="T16" s="37">
        <v>5.0000000000000044E-3</v>
      </c>
      <c r="U16" s="37">
        <v>7.1080000000000005</v>
      </c>
      <c r="V16" s="38">
        <f t="shared" si="5"/>
        <v>-0.99099999999999788</v>
      </c>
      <c r="W16" s="37">
        <v>1.1950000000000001</v>
      </c>
      <c r="X16" s="39">
        <f t="shared" si="6"/>
        <v>-2.1859999999999982</v>
      </c>
      <c r="Y16" s="37"/>
      <c r="Z16" s="40">
        <f t="shared" si="7"/>
        <v>1.6554398528431515E-2</v>
      </c>
      <c r="AA16" s="41">
        <f t="shared" si="8"/>
        <v>4.7393728560363889E-3</v>
      </c>
      <c r="AB16" s="42">
        <f t="shared" si="9"/>
        <v>0.72252703105989302</v>
      </c>
      <c r="AC16" s="42">
        <f t="shared" si="10"/>
        <v>0.79028775171998189</v>
      </c>
      <c r="AD16" s="41">
        <f t="shared" si="11"/>
        <v>1.7096506735918546E-2</v>
      </c>
      <c r="AE16" s="41">
        <f t="shared" si="12"/>
        <v>-1.1874233883433281E-3</v>
      </c>
      <c r="AF16" s="41">
        <f>X16/DH16*4/3</f>
        <v>-2.107675612717979E-3</v>
      </c>
      <c r="AG16" s="41">
        <f>(P16+S16+T16)/DH16*4/3</f>
        <v>1.1653922749735699E-2</v>
      </c>
      <c r="AH16" s="41">
        <f>R16/DH16*4/3</f>
        <v>-1.1409987740578491E-2</v>
      </c>
      <c r="AI16" s="43">
        <f>X16/EX16*4/3</f>
        <v>-1.516716579200479E-2</v>
      </c>
      <c r="AJ16" s="37"/>
      <c r="AK16" s="47">
        <f t="shared" si="13"/>
        <v>-4.4836951971412548E-2</v>
      </c>
      <c r="AL16" s="42">
        <f t="shared" si="14"/>
        <v>-4.4287574020097253E-2</v>
      </c>
      <c r="AM16" s="43">
        <f t="shared" si="15"/>
        <v>5.8921250830213108E-2</v>
      </c>
      <c r="AN16" s="37"/>
      <c r="AO16" s="47">
        <f t="shared" si="16"/>
        <v>0.94953454532704551</v>
      </c>
      <c r="AP16" s="42">
        <f t="shared" si="17"/>
        <v>0.86010368336374743</v>
      </c>
      <c r="AQ16" s="42">
        <f t="shared" si="18"/>
        <v>-5.9886043089498443E-2</v>
      </c>
      <c r="AR16" s="43">
        <f t="shared" si="19"/>
        <v>0.18550019310587576</v>
      </c>
      <c r="AS16" s="37"/>
      <c r="AT16" s="47">
        <f>DE16/C16</f>
        <v>0.10044357315942398</v>
      </c>
      <c r="AU16" s="42">
        <f t="shared" si="20"/>
        <v>0.12768417115173153</v>
      </c>
      <c r="AV16" s="42">
        <f t="shared" si="21"/>
        <v>0.18556164101066555</v>
      </c>
      <c r="AW16" s="43">
        <f t="shared" si="22"/>
        <v>0.18556164101066555</v>
      </c>
      <c r="AX16" s="37"/>
      <c r="AY16" s="47">
        <f>EZ16/C16</f>
        <v>7.7844074745825401E-2</v>
      </c>
      <c r="AZ16" s="42">
        <f>(DE16+X16)/C16</f>
        <v>9.9553004711131529E-2</v>
      </c>
      <c r="BA16" s="42">
        <f>(DD16+X16)/DJ16</f>
        <v>0.12603891563662581</v>
      </c>
      <c r="BB16" s="42">
        <f>(DE16+X16)/DJ16</f>
        <v>0.18391638549555983</v>
      </c>
      <c r="BC16" s="43">
        <f>(DF16+X16)/DJ16</f>
        <v>0.18391638549555983</v>
      </c>
      <c r="BD16" s="37"/>
      <c r="BE16" s="40">
        <f>Q16/FB16*4/3</f>
        <v>1.3172201278361287E-2</v>
      </c>
      <c r="BF16" s="42">
        <f t="shared" si="23"/>
        <v>1.6700587407958962</v>
      </c>
      <c r="BG16" s="41">
        <f>EJ16/E16</f>
        <v>7.9341426092009004E-2</v>
      </c>
      <c r="BH16" s="42">
        <f t="shared" si="24"/>
        <v>0.59887257700465413</v>
      </c>
      <c r="BI16" s="42">
        <f t="shared" si="25"/>
        <v>0.7230232890126651</v>
      </c>
      <c r="BJ16" s="43">
        <f t="shared" si="26"/>
        <v>0.78595706878632521</v>
      </c>
      <c r="BK16" s="37"/>
      <c r="BL16" s="36">
        <v>115.98399999999999</v>
      </c>
      <c r="BM16" s="37">
        <v>62.241999999999997</v>
      </c>
      <c r="BN16" s="38">
        <f t="shared" si="27"/>
        <v>178.226</v>
      </c>
      <c r="BO16" s="34">
        <v>1996.4349999999999</v>
      </c>
      <c r="BP16" s="37">
        <v>64.92</v>
      </c>
      <c r="BQ16" s="37">
        <v>8.5</v>
      </c>
      <c r="BR16" s="38">
        <f t="shared" si="28"/>
        <v>1923.0149999999999</v>
      </c>
      <c r="BS16" s="37">
        <v>196.54</v>
      </c>
      <c r="BT16" s="37">
        <v>131.39500000000001</v>
      </c>
      <c r="BU16" s="38">
        <f t="shared" si="29"/>
        <v>327.935</v>
      </c>
      <c r="BV16" s="37">
        <v>5.5640000000000001</v>
      </c>
      <c r="BW16" s="37">
        <v>11.683999999999999</v>
      </c>
      <c r="BX16" s="37">
        <v>3.01</v>
      </c>
      <c r="BY16" s="37">
        <v>5.1780000000000932</v>
      </c>
      <c r="BZ16" s="38">
        <f t="shared" si="30"/>
        <v>2454.6120000000001</v>
      </c>
      <c r="CA16" s="37">
        <v>9.1929999999999996</v>
      </c>
      <c r="CB16" s="34">
        <v>1895.684</v>
      </c>
      <c r="CC16" s="38">
        <f t="shared" si="31"/>
        <v>1904.877</v>
      </c>
      <c r="CD16" s="37">
        <v>209.25200000000001</v>
      </c>
      <c r="CE16" s="37">
        <v>59.51700000000011</v>
      </c>
      <c r="CF16" s="38">
        <f t="shared" si="32"/>
        <v>268.76900000000012</v>
      </c>
      <c r="CG16" s="37">
        <v>89.888999999999996</v>
      </c>
      <c r="CH16" s="37">
        <v>191.077</v>
      </c>
      <c r="CI16" s="108">
        <f t="shared" si="33"/>
        <v>2454.6120000000001</v>
      </c>
      <c r="CJ16" s="37"/>
      <c r="CK16" s="67">
        <v>455.33099999999996</v>
      </c>
      <c r="CL16" s="37"/>
      <c r="CM16" s="33">
        <v>55</v>
      </c>
      <c r="CN16" s="34">
        <v>0</v>
      </c>
      <c r="CO16" s="34">
        <v>240</v>
      </c>
      <c r="CP16" s="34">
        <v>30</v>
      </c>
      <c r="CQ16" s="34">
        <v>0</v>
      </c>
      <c r="CR16" s="34">
        <v>0</v>
      </c>
      <c r="CS16" s="35">
        <f t="shared" si="34"/>
        <v>325</v>
      </c>
      <c r="CT16" s="43">
        <f t="shared" si="35"/>
        <v>0.1324038177927917</v>
      </c>
      <c r="CU16" s="37"/>
      <c r="CV16" s="61" t="s">
        <v>217</v>
      </c>
      <c r="CW16" s="56">
        <v>25</v>
      </c>
      <c r="CX16" s="68">
        <v>3</v>
      </c>
      <c r="CY16" s="69" t="s">
        <v>133</v>
      </c>
      <c r="CZ16" s="68"/>
      <c r="DA16" s="56"/>
      <c r="DB16" s="70">
        <f t="shared" si="36"/>
        <v>7.1141314760580349E-4</v>
      </c>
      <c r="DC16" s="56"/>
      <c r="DD16" s="33">
        <v>169.65</v>
      </c>
      <c r="DE16" s="34">
        <v>246.55</v>
      </c>
      <c r="DF16" s="35">
        <v>246.55</v>
      </c>
      <c r="DG16" s="56"/>
      <c r="DH16" s="61">
        <f t="shared" si="37"/>
        <v>1382.8820000000001</v>
      </c>
      <c r="DI16" s="34">
        <v>1437.095</v>
      </c>
      <c r="DJ16" s="35">
        <v>1328.6690000000001</v>
      </c>
      <c r="DK16" s="56"/>
      <c r="DL16" s="33">
        <v>166.291</v>
      </c>
      <c r="DM16" s="34">
        <v>11.519</v>
      </c>
      <c r="DN16" s="34">
        <v>188.57400000000001</v>
      </c>
      <c r="DO16" s="34">
        <v>38.789000000000001</v>
      </c>
      <c r="DP16" s="34">
        <v>203.29400000000001</v>
      </c>
      <c r="DQ16" s="34">
        <v>17.164000000000001</v>
      </c>
      <c r="DR16" s="34">
        <v>6.5940000000000003</v>
      </c>
      <c r="DS16" s="34">
        <v>0</v>
      </c>
      <c r="DT16" s="35">
        <v>1457.923</v>
      </c>
      <c r="DU16" s="71">
        <f t="shared" si="38"/>
        <v>2090.1480000000001</v>
      </c>
      <c r="DV16" s="34"/>
      <c r="DW16" s="47">
        <f t="shared" si="39"/>
        <v>7.9559437896263796E-2</v>
      </c>
      <c r="DX16" s="42">
        <f t="shared" si="40"/>
        <v>5.5110929943716904E-3</v>
      </c>
      <c r="DY16" s="42">
        <f t="shared" si="41"/>
        <v>9.022040544497327E-2</v>
      </c>
      <c r="DZ16" s="42">
        <f t="shared" si="42"/>
        <v>1.8558015987384626E-2</v>
      </c>
      <c r="EA16" s="42">
        <f t="shared" si="43"/>
        <v>9.7262968938084768E-2</v>
      </c>
      <c r="EB16" s="42">
        <f t="shared" si="44"/>
        <v>8.2118586817775587E-3</v>
      </c>
      <c r="EC16" s="42">
        <f t="shared" si="45"/>
        <v>3.1548005213027975E-3</v>
      </c>
      <c r="ED16" s="42">
        <f t="shared" si="46"/>
        <v>0</v>
      </c>
      <c r="EE16" s="42">
        <f t="shared" si="47"/>
        <v>0.69752141953584146</v>
      </c>
      <c r="EF16" s="72">
        <f t="shared" si="48"/>
        <v>1</v>
      </c>
      <c r="EG16" s="56"/>
      <c r="EH16" s="36">
        <v>88.97</v>
      </c>
      <c r="EI16" s="37">
        <v>69.430000000000007</v>
      </c>
      <c r="EJ16" s="66">
        <f t="shared" si="49"/>
        <v>158.4</v>
      </c>
      <c r="EL16" s="36">
        <v>64.92</v>
      </c>
      <c r="EM16" s="37">
        <v>8.5</v>
      </c>
      <c r="EN16" s="66">
        <f t="shared" si="50"/>
        <v>73.42</v>
      </c>
      <c r="EP16" s="33">
        <f>ET16*E16</f>
        <v>1443.4690000000001</v>
      </c>
      <c r="EQ16" s="34">
        <f>E16*EU16</f>
        <v>552.96599999999989</v>
      </c>
      <c r="ER16" s="35">
        <f t="shared" si="51"/>
        <v>1996.4349999999999</v>
      </c>
      <c r="ET16" s="47">
        <v>0.7230232890126651</v>
      </c>
      <c r="EU16" s="42">
        <v>0.2769767109873349</v>
      </c>
      <c r="EV16" s="43">
        <f t="shared" si="52"/>
        <v>1</v>
      </c>
      <c r="EW16" s="56"/>
      <c r="EX16" s="61">
        <f t="shared" si="53"/>
        <v>192.1695</v>
      </c>
      <c r="EY16" s="34">
        <v>193.262</v>
      </c>
      <c r="EZ16" s="35">
        <v>191.077</v>
      </c>
      <c r="FB16" s="61">
        <f t="shared" si="54"/>
        <v>2043.2929999999999</v>
      </c>
      <c r="FC16" s="34">
        <v>2090.1509999999998</v>
      </c>
      <c r="FD16" s="35">
        <v>1996.4349999999999</v>
      </c>
      <c r="FF16" s="61">
        <f t="shared" si="55"/>
        <v>600</v>
      </c>
      <c r="FG16" s="34">
        <v>613</v>
      </c>
      <c r="FH16" s="35">
        <v>587</v>
      </c>
      <c r="FJ16" s="61">
        <f t="shared" si="56"/>
        <v>2643.2929999999997</v>
      </c>
      <c r="FK16" s="56">
        <v>2703.1509999999998</v>
      </c>
      <c r="FL16" s="68">
        <v>2583.4349999999999</v>
      </c>
      <c r="FN16" s="61">
        <f t="shared" si="57"/>
        <v>1842.9434999999999</v>
      </c>
      <c r="FO16" s="34">
        <v>1790.203</v>
      </c>
      <c r="FP16" s="35">
        <v>1895.684</v>
      </c>
      <c r="FQ16" s="34"/>
      <c r="FR16" s="64"/>
    </row>
    <row r="17" spans="1:174" x14ac:dyDescent="0.2">
      <c r="A17" s="1"/>
      <c r="B17" s="73" t="s">
        <v>145</v>
      </c>
      <c r="C17" s="33">
        <v>2962.538</v>
      </c>
      <c r="D17" s="34">
        <v>2875.5895</v>
      </c>
      <c r="E17" s="34">
        <v>2626.4560000000001</v>
      </c>
      <c r="F17" s="34">
        <v>686</v>
      </c>
      <c r="G17" s="34">
        <v>2116.1550000000002</v>
      </c>
      <c r="H17" s="34">
        <f t="shared" si="0"/>
        <v>3648.538</v>
      </c>
      <c r="I17" s="35">
        <f t="shared" si="1"/>
        <v>3312.4560000000001</v>
      </c>
      <c r="J17" s="34"/>
      <c r="K17" s="36">
        <v>41.331000000000003</v>
      </c>
      <c r="L17" s="37">
        <v>11.780000000000001</v>
      </c>
      <c r="M17" s="37">
        <v>0.23499999999999999</v>
      </c>
      <c r="N17" s="38">
        <f t="shared" si="2"/>
        <v>53.346000000000004</v>
      </c>
      <c r="O17" s="37">
        <v>34.933</v>
      </c>
      <c r="P17" s="38">
        <f t="shared" si="3"/>
        <v>18.413000000000004</v>
      </c>
      <c r="Q17" s="37">
        <v>4.0570000000000004</v>
      </c>
      <c r="R17" s="38">
        <f t="shared" si="4"/>
        <v>14.356000000000003</v>
      </c>
      <c r="S17" s="37">
        <v>3.9060000000000001</v>
      </c>
      <c r="T17" s="37">
        <v>2.931</v>
      </c>
      <c r="U17" s="37">
        <v>2.6640000000000001</v>
      </c>
      <c r="V17" s="38">
        <f t="shared" si="5"/>
        <v>23.857000000000006</v>
      </c>
      <c r="W17" s="37">
        <v>6.077</v>
      </c>
      <c r="X17" s="39">
        <f t="shared" si="6"/>
        <v>17.780000000000008</v>
      </c>
      <c r="Y17" s="37"/>
      <c r="Z17" s="40">
        <f t="shared" si="7"/>
        <v>1.9164070532320419E-2</v>
      </c>
      <c r="AA17" s="41">
        <f t="shared" si="8"/>
        <v>5.4620684442847865E-3</v>
      </c>
      <c r="AB17" s="42">
        <f t="shared" si="9"/>
        <v>0.58044630543508968</v>
      </c>
      <c r="AC17" s="42">
        <f t="shared" si="10"/>
        <v>0.65483822592134366</v>
      </c>
      <c r="AD17" s="41">
        <f t="shared" si="11"/>
        <v>1.6197490404431279E-2</v>
      </c>
      <c r="AE17" s="41">
        <f t="shared" si="12"/>
        <v>8.2441067011361242E-3</v>
      </c>
      <c r="AF17" s="41">
        <f>X17/DH17*4/3</f>
        <v>1.5174184683610682E-2</v>
      </c>
      <c r="AG17" s="41">
        <f>(P17+S17+T17)/DH17*4/3</f>
        <v>2.1549390509627089E-2</v>
      </c>
      <c r="AH17" s="41">
        <f>R17/DH17*4/3</f>
        <v>1.2252001986384415E-2</v>
      </c>
      <c r="AI17" s="43">
        <f>X17/EX17*4/3</f>
        <v>8.5665898178997446E-2</v>
      </c>
      <c r="AJ17" s="37"/>
      <c r="AK17" s="47">
        <f t="shared" si="13"/>
        <v>9.1913510187621963E-2</v>
      </c>
      <c r="AL17" s="42">
        <f t="shared" si="14"/>
        <v>5.3121254415219907E-2</v>
      </c>
      <c r="AM17" s="43">
        <f t="shared" si="15"/>
        <v>3.0975725612949777E-2</v>
      </c>
      <c r="AN17" s="37"/>
      <c r="AO17" s="47">
        <f t="shared" si="16"/>
        <v>0.80570738668380515</v>
      </c>
      <c r="AP17" s="42">
        <f t="shared" si="17"/>
        <v>0.80831193971870818</v>
      </c>
      <c r="AQ17" s="42">
        <f t="shared" si="18"/>
        <v>7.160211953399416E-2</v>
      </c>
      <c r="AR17" s="43">
        <f t="shared" si="19"/>
        <v>9.7792500889440082E-2</v>
      </c>
      <c r="AS17" s="37"/>
      <c r="AT17" s="47">
        <f>DE17/C17</f>
        <v>0.10608093641330507</v>
      </c>
      <c r="AU17" s="42">
        <f t="shared" si="20"/>
        <v>0.17109301840996083</v>
      </c>
      <c r="AV17" s="42">
        <f t="shared" si="21"/>
        <v>0.19879999999999998</v>
      </c>
      <c r="AW17" s="43">
        <f t="shared" si="22"/>
        <v>0.19879999999999998</v>
      </c>
      <c r="AX17" s="37"/>
      <c r="AY17" s="47">
        <f>EZ17/C17</f>
        <v>0.10323243111143215</v>
      </c>
      <c r="AZ17" s="42">
        <f>(DE17+X17)/C17</f>
        <v>0.11208254719433135</v>
      </c>
      <c r="BA17" s="42">
        <f>(DD17+X17)/DJ17</f>
        <v>0.18234028171294936</v>
      </c>
      <c r="BB17" s="42">
        <f>(DE17+X17)/DJ17</f>
        <v>0.21004726330298851</v>
      </c>
      <c r="BC17" s="43">
        <f>(DF17+X17)/DJ17</f>
        <v>0.21004726330298851</v>
      </c>
      <c r="BD17" s="37"/>
      <c r="BE17" s="40">
        <f>Q17/FB17*4/3</f>
        <v>2.1500478487663658E-3</v>
      </c>
      <c r="BF17" s="42">
        <f t="shared" si="23"/>
        <v>0.16067326732673268</v>
      </c>
      <c r="BG17" s="41">
        <f>EJ17/E17</f>
        <v>1.5064025439603784E-2</v>
      </c>
      <c r="BH17" s="42">
        <f t="shared" si="24"/>
        <v>0.12123338460689925</v>
      </c>
      <c r="BI17" s="42">
        <f t="shared" si="25"/>
        <v>0.78868863594135974</v>
      </c>
      <c r="BJ17" s="43">
        <f t="shared" si="26"/>
        <v>0.83245060462689924</v>
      </c>
      <c r="BK17" s="37"/>
      <c r="BL17" s="36">
        <v>69.018000000000001</v>
      </c>
      <c r="BM17" s="37">
        <v>1.131</v>
      </c>
      <c r="BN17" s="38">
        <f t="shared" si="27"/>
        <v>70.149000000000001</v>
      </c>
      <c r="BO17" s="34">
        <v>2626.4560000000001</v>
      </c>
      <c r="BP17" s="37">
        <v>14.523999999999999</v>
      </c>
      <c r="BQ17" s="37">
        <v>6</v>
      </c>
      <c r="BR17" s="38">
        <f t="shared" si="28"/>
        <v>2605.9320000000002</v>
      </c>
      <c r="BS17" s="37">
        <v>219.565</v>
      </c>
      <c r="BT17" s="37">
        <v>57.488</v>
      </c>
      <c r="BU17" s="38">
        <f t="shared" si="29"/>
        <v>277.053</v>
      </c>
      <c r="BV17" s="37">
        <v>0</v>
      </c>
      <c r="BW17" s="37">
        <v>3.2690000000000001</v>
      </c>
      <c r="BX17" s="37">
        <v>3.2719999999999998</v>
      </c>
      <c r="BY17" s="37">
        <v>2.863</v>
      </c>
      <c r="BZ17" s="38">
        <f t="shared" si="30"/>
        <v>2962.5379999999996</v>
      </c>
      <c r="CA17" s="37">
        <v>67.027000000000001</v>
      </c>
      <c r="CB17" s="34">
        <v>2116.1550000000002</v>
      </c>
      <c r="CC17" s="38">
        <f t="shared" si="31"/>
        <v>2183.1820000000002</v>
      </c>
      <c r="CD17" s="37">
        <v>364.98899999999998</v>
      </c>
      <c r="CE17" s="37">
        <v>38.71499999999935</v>
      </c>
      <c r="CF17" s="38">
        <f t="shared" si="32"/>
        <v>403.70399999999933</v>
      </c>
      <c r="CG17" s="37">
        <v>69.822000000000003</v>
      </c>
      <c r="CH17" s="37">
        <v>305.83</v>
      </c>
      <c r="CI17" s="108">
        <f t="shared" si="33"/>
        <v>2962.5379999999996</v>
      </c>
      <c r="CJ17" s="37"/>
      <c r="CK17" s="67">
        <v>289.714</v>
      </c>
      <c r="CL17" s="37"/>
      <c r="CM17" s="33">
        <v>165</v>
      </c>
      <c r="CN17" s="34">
        <v>170</v>
      </c>
      <c r="CO17" s="34">
        <v>80</v>
      </c>
      <c r="CP17" s="34">
        <v>50</v>
      </c>
      <c r="CQ17" s="34">
        <v>0</v>
      </c>
      <c r="CR17" s="34">
        <v>0</v>
      </c>
      <c r="CS17" s="35">
        <f t="shared" si="34"/>
        <v>465</v>
      </c>
      <c r="CT17" s="43">
        <f t="shared" si="35"/>
        <v>0.15696001198971962</v>
      </c>
      <c r="CU17" s="37"/>
      <c r="CV17" s="61" t="s">
        <v>215</v>
      </c>
      <c r="CW17" s="56">
        <v>28</v>
      </c>
      <c r="CX17" s="68">
        <v>4</v>
      </c>
      <c r="CY17" s="69" t="s">
        <v>133</v>
      </c>
      <c r="CZ17" s="74" t="s">
        <v>136</v>
      </c>
      <c r="DA17" s="56"/>
      <c r="DB17" s="70">
        <f t="shared" si="36"/>
        <v>8.2779717703137731E-4</v>
      </c>
      <c r="DC17" s="56"/>
      <c r="DD17" s="33">
        <v>270.46880519999996</v>
      </c>
      <c r="DE17" s="34">
        <v>314.26880519999997</v>
      </c>
      <c r="DF17" s="35">
        <v>314.26880519999997</v>
      </c>
      <c r="DG17" s="56"/>
      <c r="DH17" s="61">
        <f t="shared" si="37"/>
        <v>1562.3025</v>
      </c>
      <c r="DI17" s="34">
        <v>1543.7760000000001</v>
      </c>
      <c r="DJ17" s="35">
        <v>1580.829</v>
      </c>
      <c r="DK17" s="56"/>
      <c r="DL17" s="33">
        <v>204.50399999999999</v>
      </c>
      <c r="DM17" s="34">
        <v>24.873999999999999</v>
      </c>
      <c r="DN17" s="34">
        <v>63.366</v>
      </c>
      <c r="DO17" s="34">
        <v>47.127000000000002</v>
      </c>
      <c r="DP17" s="34">
        <v>187.05600000000001</v>
      </c>
      <c r="DQ17" s="34">
        <v>0</v>
      </c>
      <c r="DR17" s="34">
        <v>27.785</v>
      </c>
      <c r="DS17" s="34">
        <v>26.885000000000002</v>
      </c>
      <c r="DT17" s="35">
        <v>1823.7739999999999</v>
      </c>
      <c r="DU17" s="71">
        <f t="shared" si="38"/>
        <v>2405.3710000000001</v>
      </c>
      <c r="DV17" s="34"/>
      <c r="DW17" s="47">
        <f t="shared" si="39"/>
        <v>8.5019732922696739E-2</v>
      </c>
      <c r="DX17" s="42">
        <f t="shared" si="40"/>
        <v>1.0341024315999486E-2</v>
      </c>
      <c r="DY17" s="42">
        <f t="shared" si="41"/>
        <v>2.6343545340822682E-2</v>
      </c>
      <c r="DZ17" s="42">
        <f t="shared" si="42"/>
        <v>1.9592403832922239E-2</v>
      </c>
      <c r="EA17" s="42">
        <f t="shared" si="43"/>
        <v>7.7765966248034085E-2</v>
      </c>
      <c r="EB17" s="42">
        <f t="shared" si="44"/>
        <v>0</v>
      </c>
      <c r="EC17" s="42">
        <f t="shared" si="45"/>
        <v>1.1551232637293789E-2</v>
      </c>
      <c r="ED17" s="42">
        <f t="shared" si="46"/>
        <v>1.1177069982135811E-2</v>
      </c>
      <c r="EE17" s="42">
        <f t="shared" si="47"/>
        <v>0.7582090247200951</v>
      </c>
      <c r="EF17" s="72">
        <f t="shared" si="48"/>
        <v>0.99999999999999989</v>
      </c>
      <c r="EG17" s="56"/>
      <c r="EH17" s="36">
        <v>27.013999999999999</v>
      </c>
      <c r="EI17" s="37">
        <v>12.551</v>
      </c>
      <c r="EJ17" s="66">
        <f t="shared" si="49"/>
        <v>39.564999999999998</v>
      </c>
      <c r="EL17" s="36">
        <v>14.523999999999999</v>
      </c>
      <c r="EM17" s="37">
        <v>6</v>
      </c>
      <c r="EN17" s="66">
        <f t="shared" si="50"/>
        <v>20.524000000000001</v>
      </c>
      <c r="EP17" s="33">
        <f>ET17*E17</f>
        <v>2071.4560000000001</v>
      </c>
      <c r="EQ17" s="34">
        <f>E17*EU17</f>
        <v>555.00000000000011</v>
      </c>
      <c r="ER17" s="35">
        <f t="shared" si="51"/>
        <v>2626.4560000000001</v>
      </c>
      <c r="ET17" s="47">
        <v>0.78868863594135974</v>
      </c>
      <c r="EU17" s="42">
        <v>0.21131136405864026</v>
      </c>
      <c r="EV17" s="43">
        <f t="shared" si="52"/>
        <v>1</v>
      </c>
      <c r="EW17" s="56"/>
      <c r="EX17" s="61">
        <f t="shared" si="53"/>
        <v>276.73399999999998</v>
      </c>
      <c r="EY17" s="34">
        <v>247.63800000000001</v>
      </c>
      <c r="EZ17" s="35">
        <v>305.83</v>
      </c>
      <c r="FB17" s="61">
        <f t="shared" si="54"/>
        <v>2515.913</v>
      </c>
      <c r="FC17" s="34">
        <v>2405.37</v>
      </c>
      <c r="FD17" s="35">
        <v>2626.4560000000001</v>
      </c>
      <c r="FF17" s="61">
        <f t="shared" si="55"/>
        <v>713</v>
      </c>
      <c r="FG17" s="34">
        <v>740</v>
      </c>
      <c r="FH17" s="35">
        <v>686</v>
      </c>
      <c r="FJ17" s="61">
        <f t="shared" si="56"/>
        <v>3228.913</v>
      </c>
      <c r="FK17" s="56">
        <v>3145.37</v>
      </c>
      <c r="FL17" s="68">
        <v>3312.4560000000001</v>
      </c>
      <c r="FN17" s="61">
        <f t="shared" si="57"/>
        <v>2084.3649999999998</v>
      </c>
      <c r="FO17" s="34">
        <v>2052.5749999999998</v>
      </c>
      <c r="FP17" s="35">
        <v>2116.1550000000002</v>
      </c>
      <c r="FQ17" s="34"/>
      <c r="FR17" s="64"/>
    </row>
    <row r="18" spans="1:174" x14ac:dyDescent="0.2">
      <c r="A18" s="1"/>
      <c r="B18" s="73" t="s">
        <v>147</v>
      </c>
      <c r="C18" s="33">
        <v>2514.66</v>
      </c>
      <c r="D18" s="34">
        <v>2441.0829999999996</v>
      </c>
      <c r="E18" s="34">
        <v>2140.181</v>
      </c>
      <c r="F18" s="34">
        <v>974</v>
      </c>
      <c r="G18" s="34">
        <v>1875.3610000000001</v>
      </c>
      <c r="H18" s="34">
        <f t="shared" si="0"/>
        <v>3488.66</v>
      </c>
      <c r="I18" s="35">
        <f t="shared" si="1"/>
        <v>3114.181</v>
      </c>
      <c r="J18" s="34"/>
      <c r="K18" s="36">
        <v>31.736999999999998</v>
      </c>
      <c r="L18" s="37">
        <v>13.638999999999999</v>
      </c>
      <c r="M18" s="37">
        <v>1E-3</v>
      </c>
      <c r="N18" s="38">
        <f t="shared" si="2"/>
        <v>45.376999999999995</v>
      </c>
      <c r="O18" s="37">
        <v>30.73</v>
      </c>
      <c r="P18" s="38">
        <f t="shared" si="3"/>
        <v>14.646999999999995</v>
      </c>
      <c r="Q18" s="37">
        <v>0.40899999999999997</v>
      </c>
      <c r="R18" s="38">
        <f t="shared" si="4"/>
        <v>14.237999999999994</v>
      </c>
      <c r="S18" s="37">
        <v>4.0739999999999998</v>
      </c>
      <c r="T18" s="37">
        <v>2.2719999999999998</v>
      </c>
      <c r="U18" s="37">
        <v>2.149</v>
      </c>
      <c r="V18" s="38">
        <f t="shared" si="5"/>
        <v>22.732999999999993</v>
      </c>
      <c r="W18" s="37">
        <v>5.4550000000000001</v>
      </c>
      <c r="X18" s="39">
        <f t="shared" si="6"/>
        <v>17.277999999999992</v>
      </c>
      <c r="Y18" s="37"/>
      <c r="Z18" s="40">
        <f t="shared" si="7"/>
        <v>1.7334928800044901E-2</v>
      </c>
      <c r="AA18" s="41">
        <f t="shared" si="8"/>
        <v>7.4496988973063736E-3</v>
      </c>
      <c r="AB18" s="42">
        <f t="shared" si="9"/>
        <v>0.5941264041142239</v>
      </c>
      <c r="AC18" s="42">
        <f t="shared" si="10"/>
        <v>0.67721532935187434</v>
      </c>
      <c r="AD18" s="41">
        <f t="shared" si="11"/>
        <v>1.6784899707766324E-2</v>
      </c>
      <c r="AE18" s="41">
        <f t="shared" si="12"/>
        <v>9.4373412675166409E-3</v>
      </c>
      <c r="AF18" s="41">
        <f>X18/DH18*4/3</f>
        <v>1.8594705007618194E-2</v>
      </c>
      <c r="AG18" s="41">
        <f>(P18+S18+T18)/DH18*4/3</f>
        <v>2.2592814111872254E-2</v>
      </c>
      <c r="AH18" s="41">
        <f>R18/DH18*4/3</f>
        <v>1.5323035646398185E-2</v>
      </c>
      <c r="AI18" s="43">
        <f>X18/EX18*4/3</f>
        <v>8.4203549580700102E-2</v>
      </c>
      <c r="AJ18" s="37"/>
      <c r="AK18" s="47">
        <f t="shared" si="13"/>
        <v>6.8528845092896751E-2</v>
      </c>
      <c r="AL18" s="42">
        <f t="shared" si="14"/>
        <v>7.592463161051452E-2</v>
      </c>
      <c r="AM18" s="43">
        <f t="shared" si="15"/>
        <v>1.6448664589355299E-2</v>
      </c>
      <c r="AN18" s="37"/>
      <c r="AO18" s="47">
        <f t="shared" si="16"/>
        <v>0.8762628020714136</v>
      </c>
      <c r="AP18" s="42">
        <f t="shared" si="17"/>
        <v>0.85283144655117693</v>
      </c>
      <c r="AQ18" s="42">
        <f t="shared" si="18"/>
        <v>5.8564577318603595E-3</v>
      </c>
      <c r="AR18" s="43">
        <f t="shared" si="19"/>
        <v>0.12283728217731223</v>
      </c>
      <c r="AS18" s="37"/>
      <c r="AT18" s="47">
        <f>DE18/C18</f>
        <v>9.8010259836319821E-2</v>
      </c>
      <c r="AU18" s="42">
        <f t="shared" si="20"/>
        <v>0.1884941518400691</v>
      </c>
      <c r="AV18" s="42">
        <f t="shared" si="21"/>
        <v>0.19359999999999999</v>
      </c>
      <c r="AW18" s="43">
        <f t="shared" si="22"/>
        <v>0.21079999999999999</v>
      </c>
      <c r="AX18" s="37"/>
      <c r="AY18" s="47">
        <f>EZ18/C18</f>
        <v>0.11221397723747943</v>
      </c>
      <c r="AZ18" s="42">
        <f>(DE18+X18)/C18</f>
        <v>0.10488116882600429</v>
      </c>
      <c r="BA18" s="42">
        <f>(DD18+X18)/DJ18</f>
        <v>0.20206628176426689</v>
      </c>
      <c r="BB18" s="42">
        <f>(DE18+X18)/DJ18</f>
        <v>0.20717212992419776</v>
      </c>
      <c r="BC18" s="43">
        <f>(DF18+X18)/DJ18</f>
        <v>0.22437212992419778</v>
      </c>
      <c r="BD18" s="37"/>
      <c r="BE18" s="40">
        <f>Q18/FB18*4/3</f>
        <v>2.6324868182567139E-4</v>
      </c>
      <c r="BF18" s="42">
        <f t="shared" si="23"/>
        <v>1.9482684704425289E-2</v>
      </c>
      <c r="BG18" s="41">
        <f>EJ18/E18</f>
        <v>7.8026110875668931E-3</v>
      </c>
      <c r="BH18" s="42">
        <f t="shared" si="24"/>
        <v>5.7210691845446512E-2</v>
      </c>
      <c r="BI18" s="42">
        <f t="shared" si="25"/>
        <v>0.85281618704212403</v>
      </c>
      <c r="BJ18" s="43">
        <f t="shared" si="26"/>
        <v>0.89884980995003183</v>
      </c>
      <c r="BK18" s="37"/>
      <c r="BL18" s="36">
        <v>60.207999999999998</v>
      </c>
      <c r="BM18" s="37">
        <v>18.847999999999999</v>
      </c>
      <c r="BN18" s="38">
        <f t="shared" si="27"/>
        <v>79.055999999999997</v>
      </c>
      <c r="BO18" s="34">
        <v>2140.181</v>
      </c>
      <c r="BP18" s="37">
        <v>5.37</v>
      </c>
      <c r="BQ18" s="37">
        <v>4.3360000000000003</v>
      </c>
      <c r="BR18" s="38">
        <f t="shared" si="28"/>
        <v>2130.4750000000004</v>
      </c>
      <c r="BS18" s="37">
        <v>219.77799999999999</v>
      </c>
      <c r="BT18" s="37">
        <v>70.424999999999997</v>
      </c>
      <c r="BU18" s="38">
        <f t="shared" si="29"/>
        <v>290.20299999999997</v>
      </c>
      <c r="BV18" s="37">
        <v>0</v>
      </c>
      <c r="BW18" s="37">
        <v>0.36699999999999999</v>
      </c>
      <c r="BX18" s="37">
        <v>5.2039999999999997</v>
      </c>
      <c r="BY18" s="37">
        <v>9.3550000000000004</v>
      </c>
      <c r="BZ18" s="38">
        <f t="shared" si="30"/>
        <v>2514.6600000000008</v>
      </c>
      <c r="CA18" s="37">
        <v>3.3239999999999998</v>
      </c>
      <c r="CB18" s="34">
        <v>1875.3610000000001</v>
      </c>
      <c r="CC18" s="38">
        <f t="shared" si="31"/>
        <v>1878.6850000000002</v>
      </c>
      <c r="CD18" s="37">
        <v>265.33999999999997</v>
      </c>
      <c r="CE18" s="37">
        <v>33.498000000000616</v>
      </c>
      <c r="CF18" s="38">
        <f t="shared" si="32"/>
        <v>298.83800000000059</v>
      </c>
      <c r="CG18" s="37">
        <v>54.957000000000001</v>
      </c>
      <c r="CH18" s="37">
        <v>282.18</v>
      </c>
      <c r="CI18" s="108">
        <f t="shared" si="33"/>
        <v>2514.6600000000003</v>
      </c>
      <c r="CJ18" s="37"/>
      <c r="CK18" s="67">
        <v>308.89400000000001</v>
      </c>
      <c r="CL18" s="37"/>
      <c r="CM18" s="33">
        <v>25</v>
      </c>
      <c r="CN18" s="34">
        <v>100</v>
      </c>
      <c r="CO18" s="34">
        <v>155</v>
      </c>
      <c r="CP18" s="34">
        <v>0</v>
      </c>
      <c r="CQ18" s="34">
        <v>0</v>
      </c>
      <c r="CR18" s="34">
        <v>0</v>
      </c>
      <c r="CS18" s="35">
        <f t="shared" si="34"/>
        <v>280</v>
      </c>
      <c r="CT18" s="43">
        <f t="shared" si="35"/>
        <v>0.11134706083526202</v>
      </c>
      <c r="CU18" s="37"/>
      <c r="CV18" s="61" t="s">
        <v>214</v>
      </c>
      <c r="CW18" s="56">
        <v>26</v>
      </c>
      <c r="CX18" s="68">
        <v>4</v>
      </c>
      <c r="CY18" s="69" t="s">
        <v>133</v>
      </c>
      <c r="CZ18" s="68"/>
      <c r="DA18" s="56"/>
      <c r="DB18" s="70">
        <f t="shared" si="36"/>
        <v>7.6175307025208388E-4</v>
      </c>
      <c r="DC18" s="56"/>
      <c r="DD18" s="33">
        <v>239.96247999999997</v>
      </c>
      <c r="DE18" s="34">
        <v>246.46247999999997</v>
      </c>
      <c r="DF18" s="35">
        <v>268.35893999999996</v>
      </c>
      <c r="DG18" s="56"/>
      <c r="DH18" s="61">
        <f t="shared" si="37"/>
        <v>1238.9189999999999</v>
      </c>
      <c r="DI18" s="34">
        <v>1204.788</v>
      </c>
      <c r="DJ18" s="35">
        <v>1273.05</v>
      </c>
      <c r="DK18" s="56"/>
      <c r="DL18" s="33">
        <v>25.396000000000001</v>
      </c>
      <c r="DM18" s="34">
        <v>12.045999999999999</v>
      </c>
      <c r="DN18" s="34">
        <v>67.697000000000003</v>
      </c>
      <c r="DO18" s="34">
        <v>23.94</v>
      </c>
      <c r="DP18" s="34">
        <v>151.69</v>
      </c>
      <c r="DQ18" s="34">
        <v>19.823</v>
      </c>
      <c r="DR18" s="34">
        <v>8.5039999999999996</v>
      </c>
      <c r="DS18" s="34">
        <v>0</v>
      </c>
      <c r="DT18" s="35">
        <v>1693.828</v>
      </c>
      <c r="DU18" s="71">
        <f t="shared" si="38"/>
        <v>2002.924</v>
      </c>
      <c r="DV18" s="34"/>
      <c r="DW18" s="47">
        <f t="shared" si="39"/>
        <v>1.2679462625641314E-2</v>
      </c>
      <c r="DX18" s="42">
        <f t="shared" si="40"/>
        <v>6.0142072290311566E-3</v>
      </c>
      <c r="DY18" s="42">
        <f t="shared" si="41"/>
        <v>3.3799085736653016E-2</v>
      </c>
      <c r="DZ18" s="42">
        <f t="shared" si="42"/>
        <v>1.1952525407853718E-2</v>
      </c>
      <c r="EA18" s="42">
        <f t="shared" si="43"/>
        <v>7.5734276487774879E-2</v>
      </c>
      <c r="EB18" s="42">
        <f t="shared" si="44"/>
        <v>9.8970305413485487E-3</v>
      </c>
      <c r="EC18" s="42">
        <f t="shared" si="45"/>
        <v>4.2457926511440276E-3</v>
      </c>
      <c r="ED18" s="42">
        <f t="shared" si="46"/>
        <v>0</v>
      </c>
      <c r="EE18" s="42">
        <f t="shared" si="47"/>
        <v>0.8456776193205533</v>
      </c>
      <c r="EF18" s="72">
        <f t="shared" si="48"/>
        <v>1</v>
      </c>
      <c r="EG18" s="56"/>
      <c r="EH18" s="36">
        <v>2.1800000000000002</v>
      </c>
      <c r="EI18" s="37">
        <v>14.519</v>
      </c>
      <c r="EJ18" s="66">
        <f t="shared" si="49"/>
        <v>16.699000000000002</v>
      </c>
      <c r="EL18" s="36">
        <v>5.37</v>
      </c>
      <c r="EM18" s="37">
        <v>4.3360000000000003</v>
      </c>
      <c r="EN18" s="66">
        <f t="shared" si="50"/>
        <v>9.7059999999999995</v>
      </c>
      <c r="EP18" s="33">
        <f>ET18*E18</f>
        <v>1825.181</v>
      </c>
      <c r="EQ18" s="34">
        <f>E18*EU18</f>
        <v>314.99999999999994</v>
      </c>
      <c r="ER18" s="35">
        <f t="shared" si="51"/>
        <v>2140.181</v>
      </c>
      <c r="ET18" s="47">
        <v>0.85281618704212403</v>
      </c>
      <c r="EU18" s="42">
        <v>0.14718381295787597</v>
      </c>
      <c r="EV18" s="43">
        <f t="shared" si="52"/>
        <v>1</v>
      </c>
      <c r="EW18" s="56"/>
      <c r="EX18" s="61">
        <f t="shared" si="53"/>
        <v>273.59100000000001</v>
      </c>
      <c r="EY18" s="34">
        <v>265.00200000000001</v>
      </c>
      <c r="EZ18" s="35">
        <v>282.18</v>
      </c>
      <c r="FB18" s="61">
        <f t="shared" si="54"/>
        <v>2071.5520000000001</v>
      </c>
      <c r="FC18" s="34">
        <v>2002.923</v>
      </c>
      <c r="FD18" s="35">
        <v>2140.181</v>
      </c>
      <c r="FF18" s="61">
        <f t="shared" si="55"/>
        <v>932.75</v>
      </c>
      <c r="FG18" s="34">
        <v>891.5</v>
      </c>
      <c r="FH18" s="35">
        <v>974</v>
      </c>
      <c r="FJ18" s="61">
        <f t="shared" si="56"/>
        <v>3004.3019999999997</v>
      </c>
      <c r="FK18" s="56">
        <v>2894.4229999999998</v>
      </c>
      <c r="FL18" s="68">
        <v>3114.181</v>
      </c>
      <c r="FN18" s="61">
        <f t="shared" si="57"/>
        <v>1860.1869999999999</v>
      </c>
      <c r="FO18" s="34">
        <v>1845.0129999999999</v>
      </c>
      <c r="FP18" s="35">
        <v>1875.3610000000001</v>
      </c>
      <c r="FQ18" s="34"/>
      <c r="FR18" s="64"/>
    </row>
    <row r="19" spans="1:174" x14ac:dyDescent="0.2">
      <c r="A19" s="1"/>
      <c r="B19" s="73" t="s">
        <v>148</v>
      </c>
      <c r="C19" s="33">
        <v>4378.9489999999996</v>
      </c>
      <c r="D19" s="34">
        <v>4235.8140000000003</v>
      </c>
      <c r="E19" s="34">
        <v>3707.12</v>
      </c>
      <c r="F19" s="34">
        <v>1147</v>
      </c>
      <c r="G19" s="34">
        <v>3564.5169999999998</v>
      </c>
      <c r="H19" s="34">
        <f t="shared" si="0"/>
        <v>5525.9489999999996</v>
      </c>
      <c r="I19" s="35">
        <f t="shared" si="1"/>
        <v>4854.12</v>
      </c>
      <c r="J19" s="34"/>
      <c r="K19" s="36">
        <v>62.427999999999997</v>
      </c>
      <c r="L19" s="37">
        <v>20.57</v>
      </c>
      <c r="M19" s="37">
        <v>1.0049999999999999</v>
      </c>
      <c r="N19" s="38">
        <f t="shared" si="2"/>
        <v>84.002999999999986</v>
      </c>
      <c r="O19" s="37">
        <v>49.425999999999995</v>
      </c>
      <c r="P19" s="38">
        <f t="shared" si="3"/>
        <v>34.576999999999991</v>
      </c>
      <c r="Q19" s="37">
        <v>0.33000000000000007</v>
      </c>
      <c r="R19" s="38">
        <f t="shared" si="4"/>
        <v>34.246999999999993</v>
      </c>
      <c r="S19" s="37">
        <v>6.899</v>
      </c>
      <c r="T19" s="37">
        <v>2.073</v>
      </c>
      <c r="U19" s="37">
        <v>5.3140000000000001</v>
      </c>
      <c r="V19" s="38">
        <f t="shared" si="5"/>
        <v>48.532999999999994</v>
      </c>
      <c r="W19" s="37">
        <v>12.132999999999999</v>
      </c>
      <c r="X19" s="39">
        <f t="shared" si="6"/>
        <v>36.399999999999991</v>
      </c>
      <c r="Y19" s="37"/>
      <c r="Z19" s="40">
        <f t="shared" si="7"/>
        <v>1.9650847117775549E-2</v>
      </c>
      <c r="AA19" s="41">
        <f t="shared" si="8"/>
        <v>6.4749459411264669E-3</v>
      </c>
      <c r="AB19" s="42">
        <f t="shared" si="9"/>
        <v>0.53160527023393389</v>
      </c>
      <c r="AC19" s="42">
        <f t="shared" si="10"/>
        <v>0.58838374819946915</v>
      </c>
      <c r="AD19" s="41">
        <f t="shared" si="11"/>
        <v>1.5558127276913794E-2</v>
      </c>
      <c r="AE19" s="41">
        <f t="shared" si="12"/>
        <v>1.1457852807827094E-2</v>
      </c>
      <c r="AF19" s="41">
        <f>X19/DH19*4/3</f>
        <v>2.1502999085014893E-2</v>
      </c>
      <c r="AG19" s="41">
        <f>(P19+S19+T19)/DH19*4/3</f>
        <v>2.5726211734981144E-2</v>
      </c>
      <c r="AH19" s="41">
        <f>R19/DH19*4/3</f>
        <v>2.0231132133640247E-2</v>
      </c>
      <c r="AI19" s="43">
        <f>X19/EX19*4/3</f>
        <v>9.6819583090619388E-2</v>
      </c>
      <c r="AJ19" s="37"/>
      <c r="AK19" s="47">
        <f t="shared" si="13"/>
        <v>7.70966458837615E-2</v>
      </c>
      <c r="AL19" s="42">
        <f t="shared" si="14"/>
        <v>9.5547479208471661E-2</v>
      </c>
      <c r="AM19" s="43">
        <f t="shared" si="15"/>
        <v>8.9208317851136171E-2</v>
      </c>
      <c r="AN19" s="37"/>
      <c r="AO19" s="47">
        <f t="shared" si="16"/>
        <v>0.96153267226310446</v>
      </c>
      <c r="AP19" s="42">
        <f t="shared" si="17"/>
        <v>0.94483284000102841</v>
      </c>
      <c r="AQ19" s="42">
        <f t="shared" si="18"/>
        <v>-7.8568396206486993E-2</v>
      </c>
      <c r="AR19" s="43">
        <f t="shared" si="19"/>
        <v>0.12609715253591672</v>
      </c>
      <c r="AS19" s="37"/>
      <c r="AT19" s="47">
        <f>DE19/C19</f>
        <v>0.10219507959558334</v>
      </c>
      <c r="AU19" s="42">
        <f t="shared" si="20"/>
        <v>0.19120000000000001</v>
      </c>
      <c r="AV19" s="42">
        <f t="shared" si="21"/>
        <v>0.19120000000000001</v>
      </c>
      <c r="AW19" s="43">
        <f t="shared" si="22"/>
        <v>0.19120000000000001</v>
      </c>
      <c r="AX19" s="37"/>
      <c r="AY19" s="47">
        <f>EZ19/C19</f>
        <v>0.11863029233727089</v>
      </c>
      <c r="AZ19" s="42">
        <f>(DE19+X19)/C19</f>
        <v>0.11050757649837896</v>
      </c>
      <c r="BA19" s="42">
        <f>(DD19+X19)/DJ19</f>
        <v>0.20675211282288794</v>
      </c>
      <c r="BB19" s="42">
        <f>(DE19+X19)/DJ19</f>
        <v>0.20675211282288794</v>
      </c>
      <c r="BC19" s="43">
        <f>(DF19+X19)/DJ19</f>
        <v>0.20675211282288794</v>
      </c>
      <c r="BD19" s="37"/>
      <c r="BE19" s="40">
        <f>Q19/FB19*4/3</f>
        <v>1.2309601587155269E-4</v>
      </c>
      <c r="BF19" s="42">
        <f t="shared" si="23"/>
        <v>7.5776711290730008E-3</v>
      </c>
      <c r="BG19" s="41">
        <f>EJ19/E19</f>
        <v>7.3749973024881852E-4</v>
      </c>
      <c r="BH19" s="42">
        <f t="shared" si="24"/>
        <v>5.1025835795351681E-3</v>
      </c>
      <c r="BI19" s="42">
        <f t="shared" si="25"/>
        <v>0.71433349878072461</v>
      </c>
      <c r="BJ19" s="43">
        <f t="shared" si="26"/>
        <v>0.78183481248918441</v>
      </c>
      <c r="BK19" s="37"/>
      <c r="BL19" s="36">
        <v>66.305999999999997</v>
      </c>
      <c r="BM19" s="37">
        <v>74.180000000000007</v>
      </c>
      <c r="BN19" s="38">
        <f t="shared" si="27"/>
        <v>140.48599999999999</v>
      </c>
      <c r="BO19" s="34">
        <v>3707.12</v>
      </c>
      <c r="BP19" s="37">
        <v>0.25</v>
      </c>
      <c r="BQ19" s="37">
        <v>16.081</v>
      </c>
      <c r="BR19" s="38">
        <f t="shared" si="28"/>
        <v>3690.7889999999998</v>
      </c>
      <c r="BS19" s="37">
        <v>395.37900000000002</v>
      </c>
      <c r="BT19" s="37">
        <v>103.51600000000001</v>
      </c>
      <c r="BU19" s="38">
        <f t="shared" si="29"/>
        <v>498.89500000000004</v>
      </c>
      <c r="BV19" s="37">
        <v>9.2530000000000001</v>
      </c>
      <c r="BW19" s="37">
        <v>5.3049999999999997</v>
      </c>
      <c r="BX19" s="37">
        <v>24.077000000000002</v>
      </c>
      <c r="BY19" s="37">
        <v>10.144</v>
      </c>
      <c r="BZ19" s="38">
        <f t="shared" si="30"/>
        <v>4378.9490000000005</v>
      </c>
      <c r="CA19" s="37">
        <v>8.2010000000000005</v>
      </c>
      <c r="CB19" s="34">
        <v>3564.5169999999998</v>
      </c>
      <c r="CC19" s="38">
        <f t="shared" si="31"/>
        <v>3572.7179999999998</v>
      </c>
      <c r="CD19" s="37">
        <v>199.92500000000001</v>
      </c>
      <c r="CE19" s="37">
        <v>86.830000000000723</v>
      </c>
      <c r="CF19" s="38">
        <f t="shared" si="32"/>
        <v>286.75500000000073</v>
      </c>
      <c r="CG19" s="37">
        <v>0</v>
      </c>
      <c r="CH19" s="37">
        <v>519.476</v>
      </c>
      <c r="CI19" s="108">
        <f t="shared" si="33"/>
        <v>4378.9490000000005</v>
      </c>
      <c r="CJ19" s="37"/>
      <c r="CK19" s="67">
        <v>552.173</v>
      </c>
      <c r="CL19" s="37"/>
      <c r="CM19" s="33">
        <v>0</v>
      </c>
      <c r="CN19" s="34">
        <v>100</v>
      </c>
      <c r="CO19" s="34">
        <v>100</v>
      </c>
      <c r="CP19" s="34">
        <v>0</v>
      </c>
      <c r="CQ19" s="34">
        <v>0</v>
      </c>
      <c r="CR19" s="34">
        <v>0</v>
      </c>
      <c r="CS19" s="35">
        <f t="shared" si="34"/>
        <v>200</v>
      </c>
      <c r="CT19" s="43">
        <f t="shared" si="35"/>
        <v>4.5673059905470471E-2</v>
      </c>
      <c r="CU19" s="37"/>
      <c r="CV19" s="61" t="s">
        <v>214</v>
      </c>
      <c r="CW19" s="56">
        <v>39</v>
      </c>
      <c r="CX19" s="68">
        <v>2</v>
      </c>
      <c r="CY19" s="69" t="s">
        <v>133</v>
      </c>
      <c r="CZ19" s="68"/>
      <c r="DA19" s="56"/>
      <c r="DB19" s="70">
        <f t="shared" si="36"/>
        <v>1.1660881103922219E-3</v>
      </c>
      <c r="DC19" s="56"/>
      <c r="DD19" s="33">
        <v>447.50704160000004</v>
      </c>
      <c r="DE19" s="34">
        <v>447.50704160000004</v>
      </c>
      <c r="DF19" s="35">
        <v>447.50704160000004</v>
      </c>
      <c r="DG19" s="56"/>
      <c r="DH19" s="61">
        <f t="shared" si="37"/>
        <v>2257.0495000000001</v>
      </c>
      <c r="DI19" s="34">
        <v>2173.5810000000001</v>
      </c>
      <c r="DJ19" s="35">
        <v>2340.518</v>
      </c>
      <c r="DK19" s="56"/>
      <c r="DL19" s="33">
        <v>345.197</v>
      </c>
      <c r="DM19" s="34">
        <v>48.091999999999999</v>
      </c>
      <c r="DN19" s="34">
        <v>166.191</v>
      </c>
      <c r="DO19" s="34">
        <v>50.146999999999998</v>
      </c>
      <c r="DP19" s="34">
        <v>218.33500000000001</v>
      </c>
      <c r="DQ19" s="34">
        <v>18.035</v>
      </c>
      <c r="DR19" s="34">
        <v>44.734999999999999</v>
      </c>
      <c r="DS19" s="34">
        <v>60.362000000000002</v>
      </c>
      <c r="DT19" s="35">
        <v>2490.6770000000001</v>
      </c>
      <c r="DU19" s="71">
        <f t="shared" si="38"/>
        <v>3441.7710000000002</v>
      </c>
      <c r="DV19" s="34"/>
      <c r="DW19" s="47">
        <f t="shared" si="39"/>
        <v>0.10029632999987506</v>
      </c>
      <c r="DX19" s="42">
        <f t="shared" si="40"/>
        <v>1.3973038880274137E-2</v>
      </c>
      <c r="DY19" s="42">
        <f t="shared" si="41"/>
        <v>4.8286478095143456E-2</v>
      </c>
      <c r="DZ19" s="42">
        <f t="shared" si="42"/>
        <v>1.4570115211035248E-2</v>
      </c>
      <c r="EA19" s="42">
        <f t="shared" si="43"/>
        <v>6.343681784755581E-2</v>
      </c>
      <c r="EB19" s="42">
        <f t="shared" si="44"/>
        <v>5.2400348541492151E-3</v>
      </c>
      <c r="EC19" s="42">
        <f t="shared" si="45"/>
        <v>1.2997668932651241E-2</v>
      </c>
      <c r="ED19" s="42">
        <f t="shared" si="46"/>
        <v>1.7538063979271136E-2</v>
      </c>
      <c r="EE19" s="42">
        <f t="shared" si="47"/>
        <v>0.72366145220004474</v>
      </c>
      <c r="EF19" s="72">
        <f t="shared" si="48"/>
        <v>1</v>
      </c>
      <c r="EG19" s="56"/>
      <c r="EH19" s="36">
        <v>2.734</v>
      </c>
      <c r="EI19" s="37">
        <v>0</v>
      </c>
      <c r="EJ19" s="66">
        <f t="shared" si="49"/>
        <v>2.734</v>
      </c>
      <c r="EL19" s="36">
        <v>0.25</v>
      </c>
      <c r="EM19" s="37">
        <v>16.081</v>
      </c>
      <c r="EN19" s="66">
        <f t="shared" si="50"/>
        <v>16.331</v>
      </c>
      <c r="EP19" s="33">
        <f>ET19*E19</f>
        <v>2648.12</v>
      </c>
      <c r="EQ19" s="34">
        <f>E19*EU19</f>
        <v>1059.0000000000002</v>
      </c>
      <c r="ER19" s="35">
        <f t="shared" si="51"/>
        <v>3707.12</v>
      </c>
      <c r="ET19" s="47">
        <v>0.71433349878072461</v>
      </c>
      <c r="EU19" s="42">
        <v>0.28566650121927539</v>
      </c>
      <c r="EV19" s="43">
        <f t="shared" si="52"/>
        <v>1</v>
      </c>
      <c r="EW19" s="56"/>
      <c r="EX19" s="61">
        <f t="shared" si="53"/>
        <v>501.27600000000001</v>
      </c>
      <c r="EY19" s="34">
        <v>483.07600000000002</v>
      </c>
      <c r="EZ19" s="35">
        <v>519.476</v>
      </c>
      <c r="FB19" s="61">
        <f t="shared" si="54"/>
        <v>3574.4454999999998</v>
      </c>
      <c r="FC19" s="34">
        <v>3441.7710000000002</v>
      </c>
      <c r="FD19" s="35">
        <v>3707.12</v>
      </c>
      <c r="FF19" s="61">
        <f t="shared" si="55"/>
        <v>1068</v>
      </c>
      <c r="FG19" s="34">
        <v>989</v>
      </c>
      <c r="FH19" s="35">
        <v>1147</v>
      </c>
      <c r="FJ19" s="61">
        <f t="shared" si="56"/>
        <v>4642.4454999999998</v>
      </c>
      <c r="FK19" s="56">
        <v>4430.7710000000006</v>
      </c>
      <c r="FL19" s="68">
        <v>4854.12</v>
      </c>
      <c r="FN19" s="61">
        <f t="shared" si="57"/>
        <v>3418.5464999999999</v>
      </c>
      <c r="FO19" s="34">
        <v>3272.576</v>
      </c>
      <c r="FP19" s="35">
        <v>3564.5169999999998</v>
      </c>
      <c r="FQ19" s="34"/>
      <c r="FR19" s="64"/>
    </row>
    <row r="20" spans="1:174" x14ac:dyDescent="0.2">
      <c r="A20" s="1"/>
      <c r="B20" s="73" t="s">
        <v>149</v>
      </c>
      <c r="C20" s="33">
        <v>1049.2180000000001</v>
      </c>
      <c r="D20" s="34">
        <v>973.96350000000007</v>
      </c>
      <c r="E20" s="34">
        <v>932.5</v>
      </c>
      <c r="F20" s="34">
        <v>79</v>
      </c>
      <c r="G20" s="34">
        <v>906.86300000000006</v>
      </c>
      <c r="H20" s="34">
        <f t="shared" si="0"/>
        <v>1128.2180000000001</v>
      </c>
      <c r="I20" s="35">
        <f t="shared" si="1"/>
        <v>1011.5</v>
      </c>
      <c r="J20" s="34"/>
      <c r="K20" s="36">
        <v>16.853999999999999</v>
      </c>
      <c r="L20" s="37">
        <v>2.8650000000000002</v>
      </c>
      <c r="M20" s="37">
        <v>0.39200000000000002</v>
      </c>
      <c r="N20" s="38">
        <f t="shared" si="2"/>
        <v>20.111000000000001</v>
      </c>
      <c r="O20" s="37">
        <v>13.14</v>
      </c>
      <c r="P20" s="38">
        <f t="shared" si="3"/>
        <v>6.9710000000000001</v>
      </c>
      <c r="Q20" s="37">
        <v>-2.2749999999999999</v>
      </c>
      <c r="R20" s="38">
        <f t="shared" si="4"/>
        <v>9.2460000000000004</v>
      </c>
      <c r="S20" s="37">
        <v>1.3149999999999999</v>
      </c>
      <c r="T20" s="37">
        <v>-2.5000000000000001E-2</v>
      </c>
      <c r="U20" s="37">
        <v>1E-3</v>
      </c>
      <c r="V20" s="38">
        <f t="shared" si="5"/>
        <v>10.536999999999999</v>
      </c>
      <c r="W20" s="37">
        <v>3.4</v>
      </c>
      <c r="X20" s="39">
        <f t="shared" si="6"/>
        <v>7.1369999999999987</v>
      </c>
      <c r="Y20" s="37"/>
      <c r="Z20" s="40">
        <f t="shared" si="7"/>
        <v>2.307273321844196E-2</v>
      </c>
      <c r="AA20" s="41">
        <f t="shared" si="8"/>
        <v>3.9221182313300242E-3</v>
      </c>
      <c r="AB20" s="42">
        <f t="shared" si="9"/>
        <v>0.61399000046726782</v>
      </c>
      <c r="AC20" s="42">
        <f t="shared" si="10"/>
        <v>0.65337377554572129</v>
      </c>
      <c r="AD20" s="41">
        <f t="shared" si="11"/>
        <v>1.7988353773011001E-2</v>
      </c>
      <c r="AE20" s="41">
        <f t="shared" si="12"/>
        <v>9.7703866726011786E-3</v>
      </c>
      <c r="AF20" s="41">
        <f>X20/DH20*4/3</f>
        <v>2.2067161531344134E-2</v>
      </c>
      <c r="AG20" s="41">
        <f>(P20+S20+T20)/DH20*4/3</f>
        <v>2.5542499847335559E-2</v>
      </c>
      <c r="AH20" s="41">
        <f>R20/DH20*4/3</f>
        <v>2.8588058780833387E-2</v>
      </c>
      <c r="AI20" s="43">
        <f>X20/EX20*4/3</f>
        <v>0.10361780318497343</v>
      </c>
      <c r="AJ20" s="37"/>
      <c r="AK20" s="47">
        <f t="shared" si="13"/>
        <v>0.2187105062647601</v>
      </c>
      <c r="AL20" s="42">
        <f t="shared" si="14"/>
        <v>0.32023238178275093</v>
      </c>
      <c r="AM20" s="43">
        <f t="shared" si="15"/>
        <v>0.17414395599984989</v>
      </c>
      <c r="AN20" s="37"/>
      <c r="AO20" s="47">
        <f t="shared" si="16"/>
        <v>0.97250723860589816</v>
      </c>
      <c r="AP20" s="42">
        <f t="shared" si="17"/>
        <v>0.97296111322708179</v>
      </c>
      <c r="AQ20" s="42">
        <f t="shared" si="18"/>
        <v>-7.3531906619977924E-2</v>
      </c>
      <c r="AR20" s="43">
        <f t="shared" si="19"/>
        <v>9.7551700409257161E-2</v>
      </c>
      <c r="AS20" s="37"/>
      <c r="AT20" s="47">
        <f>DE20/C20</f>
        <v>8.4138422234464133E-2</v>
      </c>
      <c r="AU20" s="42">
        <f t="shared" si="20"/>
        <v>0.18729999999999999</v>
      </c>
      <c r="AV20" s="42">
        <f t="shared" si="21"/>
        <v>0.18729999999999999</v>
      </c>
      <c r="AW20" s="43">
        <f t="shared" si="22"/>
        <v>0.18729999999999999</v>
      </c>
      <c r="AX20" s="37"/>
      <c r="AY20" s="47">
        <f>EZ20/C20</f>
        <v>9.0930578773905896E-2</v>
      </c>
      <c r="AZ20" s="42">
        <f>(DE20+X20)/C20</f>
        <v>9.0940631117651424E-2</v>
      </c>
      <c r="BA20" s="42">
        <f>(DD20+X20)/DJ20</f>
        <v>0.20244235339795938</v>
      </c>
      <c r="BB20" s="42">
        <f>(DE20+X20)/DJ20</f>
        <v>0.20244235339795938</v>
      </c>
      <c r="BC20" s="43">
        <f>(DF20+X20)/DJ20</f>
        <v>0.20244235339795938</v>
      </c>
      <c r="BD20" s="37"/>
      <c r="BE20" s="40">
        <f>Q20/FB20*4/3</f>
        <v>-3.5735610673480779E-3</v>
      </c>
      <c r="BF20" s="42">
        <f t="shared" si="23"/>
        <v>-0.27539038857281201</v>
      </c>
      <c r="BG20" s="41">
        <f>EJ20/E20</f>
        <v>6.5962466487935658E-3</v>
      </c>
      <c r="BH20" s="42">
        <f t="shared" si="24"/>
        <v>6.0867241925269149E-2</v>
      </c>
      <c r="BI20" s="42">
        <f t="shared" si="25"/>
        <v>0.81554959785522785</v>
      </c>
      <c r="BJ20" s="43">
        <f t="shared" si="26"/>
        <v>0.82995551161641123</v>
      </c>
      <c r="BK20" s="37"/>
      <c r="BL20" s="36">
        <v>64.334999999999994</v>
      </c>
      <c r="BM20" s="37">
        <v>25.018000000000001</v>
      </c>
      <c r="BN20" s="38">
        <f t="shared" si="27"/>
        <v>89.352999999999994</v>
      </c>
      <c r="BO20" s="34">
        <v>932.5</v>
      </c>
      <c r="BP20" s="37">
        <v>1.05</v>
      </c>
      <c r="BQ20" s="37">
        <v>4.5999999999999996</v>
      </c>
      <c r="BR20" s="38">
        <f t="shared" si="28"/>
        <v>926.85</v>
      </c>
      <c r="BS20" s="37">
        <v>13</v>
      </c>
      <c r="BT20" s="37">
        <v>6.7050000000000001</v>
      </c>
      <c r="BU20" s="38">
        <f t="shared" si="29"/>
        <v>19.704999999999998</v>
      </c>
      <c r="BV20" s="37">
        <v>1.0049999999999999</v>
      </c>
      <c r="BW20" s="37">
        <v>1.3080000000000001</v>
      </c>
      <c r="BX20" s="37">
        <v>9.1219999999999999</v>
      </c>
      <c r="BY20" s="37">
        <v>1.875</v>
      </c>
      <c r="BZ20" s="38">
        <f t="shared" si="30"/>
        <v>1049.2180000000001</v>
      </c>
      <c r="CA20" s="37">
        <v>0.20200000000000001</v>
      </c>
      <c r="CB20" s="34">
        <v>906.86300000000006</v>
      </c>
      <c r="CC20" s="38">
        <f t="shared" si="31"/>
        <v>907.06500000000005</v>
      </c>
      <c r="CD20" s="37">
        <v>25</v>
      </c>
      <c r="CE20" s="37">
        <v>21.747000000000014</v>
      </c>
      <c r="CF20" s="38">
        <f t="shared" si="32"/>
        <v>46.747000000000014</v>
      </c>
      <c r="CG20" s="37">
        <v>0</v>
      </c>
      <c r="CH20" s="37">
        <v>95.406000000000006</v>
      </c>
      <c r="CI20" s="108">
        <f t="shared" si="33"/>
        <v>1049.2180000000001</v>
      </c>
      <c r="CJ20" s="37"/>
      <c r="CK20" s="67">
        <v>102.35299999999999</v>
      </c>
      <c r="CL20" s="37"/>
      <c r="CM20" s="33">
        <v>25</v>
      </c>
      <c r="CN20" s="34">
        <v>0</v>
      </c>
      <c r="CO20" s="34">
        <v>0</v>
      </c>
      <c r="CP20" s="34">
        <v>0</v>
      </c>
      <c r="CQ20" s="34">
        <v>0</v>
      </c>
      <c r="CR20" s="34">
        <v>0</v>
      </c>
      <c r="CS20" s="35">
        <f t="shared" si="34"/>
        <v>25</v>
      </c>
      <c r="CT20" s="43">
        <f t="shared" si="35"/>
        <v>2.3827269452106233E-2</v>
      </c>
      <c r="CU20" s="37"/>
      <c r="CV20" s="61" t="s">
        <v>220</v>
      </c>
      <c r="CW20" s="56">
        <v>12.1</v>
      </c>
      <c r="CX20" s="68">
        <v>2</v>
      </c>
      <c r="CY20" s="61"/>
      <c r="CZ20" s="68"/>
      <c r="DA20" s="56"/>
      <c r="DB20" s="70">
        <f t="shared" si="36"/>
        <v>2.0161050065163245E-4</v>
      </c>
      <c r="DC20" s="56"/>
      <c r="DD20" s="33">
        <v>88.279547100000002</v>
      </c>
      <c r="DE20" s="34">
        <v>88.279547100000002</v>
      </c>
      <c r="DF20" s="35">
        <v>88.279547100000002</v>
      </c>
      <c r="DG20" s="56"/>
      <c r="DH20" s="61">
        <f t="shared" si="37"/>
        <v>431.22899999999998</v>
      </c>
      <c r="DI20" s="34">
        <v>391.13099999999997</v>
      </c>
      <c r="DJ20" s="35">
        <v>471.327</v>
      </c>
      <c r="DK20" s="56"/>
      <c r="DL20" s="33">
        <v>42.779000000000003</v>
      </c>
      <c r="DM20" s="34">
        <v>13.871</v>
      </c>
      <c r="DN20" s="34">
        <v>10.849</v>
      </c>
      <c r="DO20" s="34">
        <v>9.4469999999999992</v>
      </c>
      <c r="DP20" s="34">
        <v>0</v>
      </c>
      <c r="DQ20" s="34">
        <v>55.331000000000003</v>
      </c>
      <c r="DR20" s="34">
        <v>0</v>
      </c>
      <c r="DS20" s="34">
        <v>17.626999999999999</v>
      </c>
      <c r="DT20" s="35">
        <v>615.15300000000002</v>
      </c>
      <c r="DU20" s="71">
        <f t="shared" si="38"/>
        <v>765.05700000000002</v>
      </c>
      <c r="DV20" s="34"/>
      <c r="DW20" s="47">
        <f t="shared" si="39"/>
        <v>5.5916095140623512E-2</v>
      </c>
      <c r="DX20" s="42">
        <f t="shared" si="40"/>
        <v>1.8130675230734441E-2</v>
      </c>
      <c r="DY20" s="42">
        <f t="shared" si="41"/>
        <v>1.4180642749494482E-2</v>
      </c>
      <c r="DZ20" s="42">
        <f t="shared" si="42"/>
        <v>1.2348099553366611E-2</v>
      </c>
      <c r="EA20" s="42">
        <f t="shared" si="43"/>
        <v>0</v>
      </c>
      <c r="EB20" s="42">
        <f t="shared" si="44"/>
        <v>7.2322715823788297E-2</v>
      </c>
      <c r="EC20" s="42">
        <f t="shared" si="45"/>
        <v>0</v>
      </c>
      <c r="ED20" s="42">
        <f t="shared" si="46"/>
        <v>2.3040113351031358E-2</v>
      </c>
      <c r="EE20" s="42">
        <f t="shared" si="47"/>
        <v>0.80406165815096131</v>
      </c>
      <c r="EF20" s="72">
        <f t="shared" si="48"/>
        <v>1</v>
      </c>
      <c r="EG20" s="56"/>
      <c r="EH20" s="36">
        <v>6.0910000000000002</v>
      </c>
      <c r="EI20" s="37">
        <v>0.06</v>
      </c>
      <c r="EJ20" s="66">
        <f t="shared" si="49"/>
        <v>6.1509999999999998</v>
      </c>
      <c r="EL20" s="36">
        <v>1.05</v>
      </c>
      <c r="EM20" s="37">
        <v>4.5999999999999996</v>
      </c>
      <c r="EN20" s="66">
        <f t="shared" si="50"/>
        <v>5.6499999999999995</v>
      </c>
      <c r="EP20" s="33">
        <f>ET20*E20</f>
        <v>760.5</v>
      </c>
      <c r="EQ20" s="34">
        <f>E20*EU20</f>
        <v>172.00000000000003</v>
      </c>
      <c r="ER20" s="35">
        <f t="shared" si="51"/>
        <v>932.5</v>
      </c>
      <c r="ET20" s="47">
        <v>0.81554959785522785</v>
      </c>
      <c r="EU20" s="42">
        <v>0.18445040214477215</v>
      </c>
      <c r="EV20" s="43">
        <f t="shared" si="52"/>
        <v>1</v>
      </c>
      <c r="EW20" s="56"/>
      <c r="EX20" s="61">
        <f t="shared" si="53"/>
        <v>91.837500000000006</v>
      </c>
      <c r="EY20" s="34">
        <v>88.269000000000005</v>
      </c>
      <c r="EZ20" s="35">
        <v>95.406000000000006</v>
      </c>
      <c r="FB20" s="61">
        <f t="shared" si="54"/>
        <v>848.82650000000001</v>
      </c>
      <c r="FC20" s="34">
        <v>765.15300000000002</v>
      </c>
      <c r="FD20" s="35">
        <v>932.5</v>
      </c>
      <c r="FF20" s="61">
        <f t="shared" si="55"/>
        <v>40</v>
      </c>
      <c r="FG20" s="34">
        <v>1</v>
      </c>
      <c r="FH20" s="35">
        <v>79</v>
      </c>
      <c r="FJ20" s="61">
        <f t="shared" si="56"/>
        <v>888.82650000000001</v>
      </c>
      <c r="FK20" s="56">
        <v>766.15300000000002</v>
      </c>
      <c r="FL20" s="68">
        <v>1011.5</v>
      </c>
      <c r="FN20" s="61">
        <f t="shared" si="57"/>
        <v>839.61200000000008</v>
      </c>
      <c r="FO20" s="34">
        <v>772.36099999999999</v>
      </c>
      <c r="FP20" s="35">
        <v>906.86300000000006</v>
      </c>
      <c r="FQ20" s="34"/>
      <c r="FR20" s="64"/>
    </row>
    <row r="21" spans="1:174" x14ac:dyDescent="0.2">
      <c r="A21" s="1"/>
      <c r="B21" s="73" t="s">
        <v>150</v>
      </c>
      <c r="C21" s="33">
        <v>1798.9169999999999</v>
      </c>
      <c r="D21" s="34">
        <v>1738.4604999999999</v>
      </c>
      <c r="E21" s="34">
        <v>1515.24</v>
      </c>
      <c r="F21" s="34">
        <v>338</v>
      </c>
      <c r="G21" s="34">
        <v>1339.8030000000001</v>
      </c>
      <c r="H21" s="34">
        <f t="shared" si="0"/>
        <v>2136.9169999999999</v>
      </c>
      <c r="I21" s="35">
        <f t="shared" si="1"/>
        <v>1853.24</v>
      </c>
      <c r="J21" s="34"/>
      <c r="K21" s="36">
        <v>24.914000000000001</v>
      </c>
      <c r="L21" s="37">
        <v>4.8899999999999997</v>
      </c>
      <c r="M21" s="37">
        <v>0</v>
      </c>
      <c r="N21" s="38">
        <f t="shared" si="2"/>
        <v>29.804000000000002</v>
      </c>
      <c r="O21" s="37">
        <v>19.164999999999999</v>
      </c>
      <c r="P21" s="38">
        <f t="shared" si="3"/>
        <v>10.639000000000003</v>
      </c>
      <c r="Q21" s="37">
        <v>1.111</v>
      </c>
      <c r="R21" s="38">
        <f t="shared" si="4"/>
        <v>9.5280000000000022</v>
      </c>
      <c r="S21" s="37">
        <v>1.671</v>
      </c>
      <c r="T21" s="37">
        <v>0.70499999999999985</v>
      </c>
      <c r="U21" s="37">
        <v>1.07</v>
      </c>
      <c r="V21" s="38">
        <f t="shared" si="5"/>
        <v>12.974000000000002</v>
      </c>
      <c r="W21" s="37">
        <v>2.875</v>
      </c>
      <c r="X21" s="39">
        <f t="shared" si="6"/>
        <v>10.099000000000002</v>
      </c>
      <c r="Y21" s="37"/>
      <c r="Z21" s="40">
        <f t="shared" si="7"/>
        <v>1.9108094009997162E-2</v>
      </c>
      <c r="AA21" s="41">
        <f t="shared" si="8"/>
        <v>3.7504447181860041E-3</v>
      </c>
      <c r="AB21" s="42">
        <f t="shared" si="9"/>
        <v>0.59555624611559976</v>
      </c>
      <c r="AC21" s="42">
        <f t="shared" si="10"/>
        <v>0.64303449201449459</v>
      </c>
      <c r="AD21" s="41">
        <f t="shared" si="11"/>
        <v>1.4698828839270914E-2</v>
      </c>
      <c r="AE21" s="41">
        <f t="shared" si="12"/>
        <v>7.7455503494806678E-3</v>
      </c>
      <c r="AF21" s="41">
        <f>X21/DH21*4/3</f>
        <v>1.4567180282739468E-2</v>
      </c>
      <c r="AG21" s="41">
        <f>(P21+S21+T21)/DH21*4/3</f>
        <v>1.8773329179112206E-2</v>
      </c>
      <c r="AH21" s="41">
        <f>R21/DH21*4/3</f>
        <v>1.374354824576113E-2</v>
      </c>
      <c r="AI21" s="43">
        <f>X21/EX21*4/3</f>
        <v>6.9297843834540185E-2</v>
      </c>
      <c r="AJ21" s="37"/>
      <c r="AK21" s="47">
        <f t="shared" si="13"/>
        <v>8.051908044206553E-2</v>
      </c>
      <c r="AL21" s="42">
        <f t="shared" si="14"/>
        <v>9.7029229408651732E-2</v>
      </c>
      <c r="AM21" s="43">
        <f t="shared" si="15"/>
        <v>5.770553095546168E-2</v>
      </c>
      <c r="AN21" s="37"/>
      <c r="AO21" s="47">
        <f t="shared" si="16"/>
        <v>0.88421834164884783</v>
      </c>
      <c r="AP21" s="42">
        <f t="shared" si="17"/>
        <v>0.85081388503814293</v>
      </c>
      <c r="AQ21" s="42">
        <f t="shared" si="18"/>
        <v>-1.0175010853752565E-2</v>
      </c>
      <c r="AR21" s="43">
        <f t="shared" si="19"/>
        <v>0.14076914054400511</v>
      </c>
      <c r="AS21" s="37"/>
      <c r="AT21" s="47">
        <f>DE21/C21</f>
        <v>9.8190118721430727E-2</v>
      </c>
      <c r="AU21" s="42">
        <f t="shared" si="20"/>
        <v>0.18629999999999999</v>
      </c>
      <c r="AV21" s="42">
        <f t="shared" si="21"/>
        <v>0.18629999999999999</v>
      </c>
      <c r="AW21" s="43">
        <f t="shared" si="22"/>
        <v>0.18629999999999999</v>
      </c>
      <c r="AX21" s="37"/>
      <c r="AY21" s="47">
        <f>EZ21/C21</f>
        <v>0.11082278948945393</v>
      </c>
      <c r="AZ21" s="42">
        <f>(DE21+X21)/C21</f>
        <v>0.10380405199350497</v>
      </c>
      <c r="BA21" s="42">
        <f>(DD21+X21)/DJ21</f>
        <v>0.19695153787576755</v>
      </c>
      <c r="BB21" s="42">
        <f>(DE21+X21)/DJ21</f>
        <v>0.19695153787576755</v>
      </c>
      <c r="BC21" s="43">
        <f>(DF21+X21)/DJ21</f>
        <v>0.19695153787576755</v>
      </c>
      <c r="BD21" s="37"/>
      <c r="BE21" s="40">
        <f>Q21/FB21*4/3</f>
        <v>1.0154583192519609E-3</v>
      </c>
      <c r="BF21" s="42">
        <f t="shared" si="23"/>
        <v>8.5363042643104098E-2</v>
      </c>
      <c r="BG21" s="41">
        <f>EJ21/E21</f>
        <v>1.6516195454185475E-2</v>
      </c>
      <c r="BH21" s="42">
        <f t="shared" si="24"/>
        <v>0.12000920713169076</v>
      </c>
      <c r="BI21" s="42">
        <f t="shared" si="25"/>
        <v>0.796071909400491</v>
      </c>
      <c r="BJ21" s="43">
        <f t="shared" si="26"/>
        <v>0.83326498456756815</v>
      </c>
      <c r="BK21" s="37"/>
      <c r="BL21" s="36">
        <v>60.195</v>
      </c>
      <c r="BM21" s="37">
        <v>52.816000000000003</v>
      </c>
      <c r="BN21" s="38">
        <f t="shared" si="27"/>
        <v>113.011</v>
      </c>
      <c r="BO21" s="34">
        <v>1515.24</v>
      </c>
      <c r="BP21" s="37">
        <v>2.7730000000000001</v>
      </c>
      <c r="BQ21" s="37">
        <v>6.4</v>
      </c>
      <c r="BR21" s="38">
        <f t="shared" si="28"/>
        <v>1506.067</v>
      </c>
      <c r="BS21" s="37">
        <v>140.244</v>
      </c>
      <c r="BT21" s="37">
        <v>25.285</v>
      </c>
      <c r="BU21" s="38">
        <f t="shared" si="29"/>
        <v>165.529</v>
      </c>
      <c r="BV21" s="37">
        <v>0</v>
      </c>
      <c r="BW21" s="37">
        <v>0.81299999999999994</v>
      </c>
      <c r="BX21" s="37">
        <v>9.6560000000000006</v>
      </c>
      <c r="BY21" s="37">
        <v>3.8410000000000002</v>
      </c>
      <c r="BZ21" s="38">
        <f t="shared" si="30"/>
        <v>1798.9169999999999</v>
      </c>
      <c r="CA21" s="37">
        <v>125</v>
      </c>
      <c r="CB21" s="34">
        <v>1339.8030000000001</v>
      </c>
      <c r="CC21" s="38">
        <f t="shared" si="31"/>
        <v>1464.8030000000001</v>
      </c>
      <c r="CD21" s="37">
        <v>109.928</v>
      </c>
      <c r="CE21" s="37">
        <v>24.824999999999818</v>
      </c>
      <c r="CF21" s="38">
        <f t="shared" si="32"/>
        <v>134.75299999999982</v>
      </c>
      <c r="CG21" s="37">
        <v>0</v>
      </c>
      <c r="CH21" s="37">
        <v>199.36099999999999</v>
      </c>
      <c r="CI21" s="108">
        <f t="shared" si="33"/>
        <v>1798.9169999999999</v>
      </c>
      <c r="CJ21" s="37"/>
      <c r="CK21" s="67">
        <v>253.232</v>
      </c>
      <c r="CL21" s="37"/>
      <c r="CM21" s="33">
        <v>55</v>
      </c>
      <c r="CN21" s="34">
        <v>80</v>
      </c>
      <c r="CO21" s="34">
        <v>100</v>
      </c>
      <c r="CP21" s="34">
        <v>0</v>
      </c>
      <c r="CQ21" s="34">
        <v>0</v>
      </c>
      <c r="CR21" s="34">
        <v>0</v>
      </c>
      <c r="CS21" s="35">
        <f t="shared" si="34"/>
        <v>235</v>
      </c>
      <c r="CT21" s="43">
        <f t="shared" si="35"/>
        <v>0.13063415377140802</v>
      </c>
      <c r="CU21" s="37"/>
      <c r="CV21" s="61" t="s">
        <v>214</v>
      </c>
      <c r="CW21" s="56">
        <v>15.11</v>
      </c>
      <c r="CX21" s="68">
        <v>1</v>
      </c>
      <c r="CY21" s="61"/>
      <c r="CZ21" s="68"/>
      <c r="DA21" s="56"/>
      <c r="DB21" s="70">
        <f t="shared" si="36"/>
        <v>4.445959773539301E-4</v>
      </c>
      <c r="DC21" s="56"/>
      <c r="DD21" s="33">
        <v>176.63587379999998</v>
      </c>
      <c r="DE21" s="34">
        <v>176.63587379999998</v>
      </c>
      <c r="DF21" s="35">
        <v>176.63587379999998</v>
      </c>
      <c r="DG21" s="56"/>
      <c r="DH21" s="61">
        <f t="shared" si="37"/>
        <v>924.36099999999999</v>
      </c>
      <c r="DI21" s="34">
        <v>900.596</v>
      </c>
      <c r="DJ21" s="35">
        <v>948.12599999999998</v>
      </c>
      <c r="DK21" s="56"/>
      <c r="DL21" s="33">
        <v>32.558999999999997</v>
      </c>
      <c r="DM21" s="34">
        <v>10.018000000000001</v>
      </c>
      <c r="DN21" s="34">
        <v>40.481999999999999</v>
      </c>
      <c r="DO21" s="34">
        <v>76.557000000000002</v>
      </c>
      <c r="DP21" s="34">
        <v>84.007999999999996</v>
      </c>
      <c r="DQ21" s="34">
        <v>45.433</v>
      </c>
      <c r="DR21" s="34">
        <v>11.526</v>
      </c>
      <c r="DS21" s="34">
        <v>0</v>
      </c>
      <c r="DT21" s="35">
        <v>1101.7429999999999</v>
      </c>
      <c r="DU21" s="71">
        <f t="shared" si="38"/>
        <v>1402.326</v>
      </c>
      <c r="DV21" s="34"/>
      <c r="DW21" s="47">
        <f t="shared" si="39"/>
        <v>2.3217853765814794E-2</v>
      </c>
      <c r="DX21" s="42">
        <f t="shared" si="40"/>
        <v>7.1438452970279381E-3</v>
      </c>
      <c r="DY21" s="42">
        <f t="shared" si="41"/>
        <v>2.8867752576790275E-2</v>
      </c>
      <c r="DZ21" s="42">
        <f t="shared" si="42"/>
        <v>5.4592869275760417E-2</v>
      </c>
      <c r="EA21" s="42">
        <f t="shared" si="43"/>
        <v>5.9906184439281591E-2</v>
      </c>
      <c r="EB21" s="42">
        <f t="shared" si="44"/>
        <v>3.2398315370320452E-2</v>
      </c>
      <c r="EC21" s="42">
        <f t="shared" si="45"/>
        <v>8.219201526606509E-3</v>
      </c>
      <c r="ED21" s="42">
        <f t="shared" si="46"/>
        <v>0</v>
      </c>
      <c r="EE21" s="42">
        <f t="shared" si="47"/>
        <v>0.78565397774839796</v>
      </c>
      <c r="EF21" s="72">
        <f t="shared" si="48"/>
        <v>1</v>
      </c>
      <c r="EG21" s="56"/>
      <c r="EH21" s="36">
        <v>5.8689999999999998</v>
      </c>
      <c r="EI21" s="37">
        <v>19.157</v>
      </c>
      <c r="EJ21" s="66">
        <f t="shared" si="49"/>
        <v>25.026</v>
      </c>
      <c r="EL21" s="36">
        <v>2.7730000000000001</v>
      </c>
      <c r="EM21" s="37">
        <v>6.4</v>
      </c>
      <c r="EN21" s="66">
        <f t="shared" si="50"/>
        <v>9.173</v>
      </c>
      <c r="EP21" s="33">
        <f>ET21*E21</f>
        <v>1206.24</v>
      </c>
      <c r="EQ21" s="34">
        <f>E21*EU21</f>
        <v>309</v>
      </c>
      <c r="ER21" s="35">
        <f t="shared" si="51"/>
        <v>1515.24</v>
      </c>
      <c r="ET21" s="47">
        <v>0.796071909400491</v>
      </c>
      <c r="EU21" s="42">
        <v>0.203928090599509</v>
      </c>
      <c r="EV21" s="43">
        <f t="shared" si="52"/>
        <v>1</v>
      </c>
      <c r="EW21" s="56"/>
      <c r="EX21" s="61">
        <f t="shared" si="53"/>
        <v>194.31099999999998</v>
      </c>
      <c r="EY21" s="34">
        <v>189.261</v>
      </c>
      <c r="EZ21" s="35">
        <v>199.36099999999999</v>
      </c>
      <c r="FB21" s="61">
        <f t="shared" si="54"/>
        <v>1458.7829999999999</v>
      </c>
      <c r="FC21" s="34">
        <v>1402.326</v>
      </c>
      <c r="FD21" s="35">
        <v>1515.24</v>
      </c>
      <c r="FF21" s="61">
        <f t="shared" si="55"/>
        <v>312.5</v>
      </c>
      <c r="FG21" s="34">
        <v>287</v>
      </c>
      <c r="FH21" s="35">
        <v>338</v>
      </c>
      <c r="FJ21" s="61">
        <f t="shared" si="56"/>
        <v>1771.2829999999999</v>
      </c>
      <c r="FK21" s="56">
        <v>1689.326</v>
      </c>
      <c r="FL21" s="68">
        <v>1853.24</v>
      </c>
      <c r="FN21" s="61">
        <f t="shared" si="57"/>
        <v>1303.2550000000001</v>
      </c>
      <c r="FO21" s="34">
        <v>1266.7070000000001</v>
      </c>
      <c r="FP21" s="35">
        <v>1339.8030000000001</v>
      </c>
      <c r="FQ21" s="34"/>
      <c r="FR21" s="64"/>
    </row>
    <row r="22" spans="1:174" x14ac:dyDescent="0.2">
      <c r="A22" s="1"/>
      <c r="B22" s="73" t="s">
        <v>151</v>
      </c>
      <c r="C22" s="33">
        <v>3712.98</v>
      </c>
      <c r="D22" s="34">
        <v>3240.3355000000001</v>
      </c>
      <c r="E22" s="34">
        <v>2604.9209999999998</v>
      </c>
      <c r="F22" s="34">
        <v>582.84400000000005</v>
      </c>
      <c r="G22" s="34">
        <v>2922.9560000000001</v>
      </c>
      <c r="H22" s="34">
        <f t="shared" si="0"/>
        <v>4295.8240000000005</v>
      </c>
      <c r="I22" s="35">
        <f t="shared" si="1"/>
        <v>3187.7649999999999</v>
      </c>
      <c r="J22" s="34"/>
      <c r="K22" s="36">
        <v>44.353999999999999</v>
      </c>
      <c r="L22" s="37">
        <v>3.734</v>
      </c>
      <c r="M22" s="37">
        <v>0.186</v>
      </c>
      <c r="N22" s="38">
        <f t="shared" si="2"/>
        <v>48.274000000000001</v>
      </c>
      <c r="O22" s="37">
        <v>27.456000000000003</v>
      </c>
      <c r="P22" s="38">
        <f t="shared" si="3"/>
        <v>20.817999999999998</v>
      </c>
      <c r="Q22" s="37">
        <v>-0.124</v>
      </c>
      <c r="R22" s="38">
        <f t="shared" si="4"/>
        <v>20.941999999999997</v>
      </c>
      <c r="S22" s="37">
        <v>2.7399999999999998</v>
      </c>
      <c r="T22" s="37">
        <v>1.6760000000000002</v>
      </c>
      <c r="U22" s="37">
        <v>0</v>
      </c>
      <c r="V22" s="38">
        <f t="shared" si="5"/>
        <v>25.357999999999997</v>
      </c>
      <c r="W22" s="37">
        <v>5.548</v>
      </c>
      <c r="X22" s="39">
        <f t="shared" si="6"/>
        <v>19.809999999999995</v>
      </c>
      <c r="Y22" s="37"/>
      <c r="Z22" s="40">
        <f t="shared" si="7"/>
        <v>1.8250785039594406E-2</v>
      </c>
      <c r="AA22" s="41">
        <f t="shared" si="8"/>
        <v>1.5364664142545322E-3</v>
      </c>
      <c r="AB22" s="42">
        <f t="shared" si="9"/>
        <v>0.52108559498956164</v>
      </c>
      <c r="AC22" s="42">
        <f t="shared" si="10"/>
        <v>0.56875336620126782</v>
      </c>
      <c r="AD22" s="41">
        <f t="shared" si="11"/>
        <v>1.1297595573051001E-2</v>
      </c>
      <c r="AE22" s="41">
        <f t="shared" si="12"/>
        <v>8.1514193000488139E-3</v>
      </c>
      <c r="AF22" s="41">
        <f>X22/DH22*4/3</f>
        <v>1.8348178077678804E-2</v>
      </c>
      <c r="AG22" s="41">
        <f>(P22+S22+T22)/DH22*4/3</f>
        <v>2.3371929611920597E-2</v>
      </c>
      <c r="AH22" s="41">
        <f>R22/DH22*4/3</f>
        <v>1.939664539640331E-2</v>
      </c>
      <c r="AI22" s="43">
        <f>X22/EX22*4/3</f>
        <v>0.11729797222832838</v>
      </c>
      <c r="AJ22" s="37"/>
      <c r="AK22" s="47">
        <f t="shared" si="13"/>
        <v>4.4347842123494061E-2</v>
      </c>
      <c r="AL22" s="42">
        <f t="shared" si="14"/>
        <v>5.754595422359516E-2</v>
      </c>
      <c r="AM22" s="43">
        <f t="shared" si="15"/>
        <v>0.48682766833121305</v>
      </c>
      <c r="AN22" s="37"/>
      <c r="AO22" s="47">
        <f t="shared" si="16"/>
        <v>1.1220900749005442</v>
      </c>
      <c r="AP22" s="42">
        <f t="shared" si="17"/>
        <v>0.84914752787732584</v>
      </c>
      <c r="AQ22" s="42">
        <f t="shared" si="18"/>
        <v>-0.1423037560126906</v>
      </c>
      <c r="AR22" s="43">
        <f t="shared" si="19"/>
        <v>0.28215584247693226</v>
      </c>
      <c r="AS22" s="37"/>
      <c r="AT22" s="47">
        <f>DE22/C22</f>
        <v>6.6298498779955722E-2</v>
      </c>
      <c r="AU22" s="42">
        <f t="shared" si="20"/>
        <v>0.13421322893181403</v>
      </c>
      <c r="AV22" s="42">
        <f t="shared" si="21"/>
        <v>0.1623</v>
      </c>
      <c r="AW22" s="43">
        <f t="shared" si="22"/>
        <v>0.1623</v>
      </c>
      <c r="AX22" s="37"/>
      <c r="AY22" s="47">
        <f>EZ22/C22</f>
        <v>6.3314372821830445E-2</v>
      </c>
      <c r="AZ22" s="42">
        <f>(DE22+X22)/C22</f>
        <v>7.1633835894618331E-2</v>
      </c>
      <c r="BA22" s="42">
        <f>(DD22+X22)/DJ22</f>
        <v>0.14727423679239535</v>
      </c>
      <c r="BB22" s="42">
        <f>(DE22+X22)/DJ22</f>
        <v>0.17536100786058131</v>
      </c>
      <c r="BC22" s="43">
        <f>(DF22+X22)/DJ22</f>
        <v>0.17536100786058131</v>
      </c>
      <c r="BD22" s="37"/>
      <c r="BE22" s="40">
        <f>Q22/FB22*4/3</f>
        <v>-6.4846455425415949E-5</v>
      </c>
      <c r="BF22" s="42">
        <f t="shared" si="23"/>
        <v>-4.9140049140049148E-3</v>
      </c>
      <c r="BG22" s="41">
        <f>EJ22/E22</f>
        <v>7.1019428228341673E-4</v>
      </c>
      <c r="BH22" s="42">
        <f t="shared" si="24"/>
        <v>7.7703341243673483E-3</v>
      </c>
      <c r="BI22" s="42">
        <f t="shared" si="25"/>
        <v>0.81599134868197543</v>
      </c>
      <c r="BJ22" s="43">
        <f t="shared" si="26"/>
        <v>0.84963508916121488</v>
      </c>
      <c r="BK22" s="37"/>
      <c r="BL22" s="36">
        <v>700.03099999999995</v>
      </c>
      <c r="BM22" s="37">
        <v>14.862</v>
      </c>
      <c r="BN22" s="38">
        <f t="shared" si="27"/>
        <v>714.89299999999992</v>
      </c>
      <c r="BO22" s="34">
        <v>2604.9209999999998</v>
      </c>
      <c r="BP22" s="37">
        <v>0</v>
      </c>
      <c r="BQ22" s="37">
        <v>3</v>
      </c>
      <c r="BR22" s="38">
        <f t="shared" si="28"/>
        <v>2601.9209999999998</v>
      </c>
      <c r="BS22" s="37">
        <v>332.74599999999998</v>
      </c>
      <c r="BT22" s="37">
        <v>46.072000000000003</v>
      </c>
      <c r="BU22" s="38">
        <f t="shared" si="29"/>
        <v>378.81799999999998</v>
      </c>
      <c r="BV22" s="37">
        <v>0</v>
      </c>
      <c r="BW22" s="37">
        <v>2.798</v>
      </c>
      <c r="BX22" s="37">
        <v>5.5229999999999997</v>
      </c>
      <c r="BY22" s="37">
        <v>9.027000000000184</v>
      </c>
      <c r="BZ22" s="38">
        <f t="shared" si="30"/>
        <v>3712.9799999999996</v>
      </c>
      <c r="CA22" s="37">
        <v>0</v>
      </c>
      <c r="CB22" s="34">
        <v>2922.9560000000001</v>
      </c>
      <c r="CC22" s="38">
        <f t="shared" si="31"/>
        <v>2922.9560000000001</v>
      </c>
      <c r="CD22" s="37">
        <v>469.26799999999997</v>
      </c>
      <c r="CE22" s="37">
        <v>35.670999999999907</v>
      </c>
      <c r="CF22" s="38">
        <f t="shared" si="32"/>
        <v>504.93899999999985</v>
      </c>
      <c r="CG22" s="37">
        <v>50</v>
      </c>
      <c r="CH22" s="37">
        <v>235.08500000000001</v>
      </c>
      <c r="CI22" s="108">
        <f t="shared" si="33"/>
        <v>3712.98</v>
      </c>
      <c r="CJ22" s="37"/>
      <c r="CK22" s="67">
        <v>1047.6389999999999</v>
      </c>
      <c r="CL22" s="37"/>
      <c r="CM22" s="33">
        <v>225</v>
      </c>
      <c r="CN22" s="34">
        <v>160</v>
      </c>
      <c r="CO22" s="34">
        <v>190</v>
      </c>
      <c r="CP22" s="34">
        <v>0</v>
      </c>
      <c r="CQ22" s="34">
        <v>65</v>
      </c>
      <c r="CR22" s="34">
        <v>0</v>
      </c>
      <c r="CS22" s="35">
        <f t="shared" si="34"/>
        <v>640</v>
      </c>
      <c r="CT22" s="43">
        <f t="shared" si="35"/>
        <v>0.17236828638990784</v>
      </c>
      <c r="CU22" s="37"/>
      <c r="CV22" s="61" t="s">
        <v>221</v>
      </c>
      <c r="CW22" s="56">
        <v>16.600000000000001</v>
      </c>
      <c r="CX22" s="68">
        <v>1</v>
      </c>
      <c r="CY22" s="69" t="s">
        <v>133</v>
      </c>
      <c r="CZ22" s="68"/>
      <c r="DA22" s="56"/>
      <c r="DB22" s="70">
        <f t="shared" si="36"/>
        <v>7.933030290908096E-4</v>
      </c>
      <c r="DC22" s="56"/>
      <c r="DD22" s="33">
        <v>203.565</v>
      </c>
      <c r="DE22" s="34">
        <v>246.16499999999999</v>
      </c>
      <c r="DF22" s="35">
        <v>246.16499999999999</v>
      </c>
      <c r="DG22" s="56"/>
      <c r="DH22" s="61">
        <f t="shared" si="37"/>
        <v>1439.5616404805914</v>
      </c>
      <c r="DI22" s="34">
        <v>1362.395</v>
      </c>
      <c r="DJ22" s="35">
        <v>1516.7282809611829</v>
      </c>
      <c r="DK22" s="56"/>
      <c r="DL22" s="33">
        <v>0</v>
      </c>
      <c r="DM22" s="34">
        <v>0</v>
      </c>
      <c r="DN22" s="34">
        <v>0</v>
      </c>
      <c r="DO22" s="34">
        <v>0</v>
      </c>
      <c r="DP22" s="34">
        <v>418</v>
      </c>
      <c r="DQ22" s="34">
        <v>0</v>
      </c>
      <c r="DR22" s="34">
        <v>0</v>
      </c>
      <c r="DS22" s="34">
        <v>0</v>
      </c>
      <c r="DT22" s="35">
        <v>2076.3040000000001</v>
      </c>
      <c r="DU22" s="71">
        <f t="shared" si="38"/>
        <v>2494.3040000000001</v>
      </c>
      <c r="DV22" s="34"/>
      <c r="DW22" s="47">
        <f t="shared" si="39"/>
        <v>0</v>
      </c>
      <c r="DX22" s="42">
        <f t="shared" si="40"/>
        <v>0</v>
      </c>
      <c r="DY22" s="42">
        <f t="shared" si="41"/>
        <v>0</v>
      </c>
      <c r="DZ22" s="42">
        <f t="shared" si="42"/>
        <v>0</v>
      </c>
      <c r="EA22" s="42">
        <f t="shared" si="43"/>
        <v>0.16758181841507691</v>
      </c>
      <c r="EB22" s="42">
        <f t="shared" si="44"/>
        <v>0</v>
      </c>
      <c r="EC22" s="42">
        <f t="shared" si="45"/>
        <v>0</v>
      </c>
      <c r="ED22" s="42">
        <f t="shared" si="46"/>
        <v>0</v>
      </c>
      <c r="EE22" s="42">
        <f t="shared" si="47"/>
        <v>0.83241818158492309</v>
      </c>
      <c r="EF22" s="72">
        <f t="shared" si="48"/>
        <v>1</v>
      </c>
      <c r="EG22" s="56"/>
      <c r="EH22" s="36">
        <v>1.85</v>
      </c>
      <c r="EI22" s="37">
        <v>0</v>
      </c>
      <c r="EJ22" s="66">
        <f t="shared" si="49"/>
        <v>1.85</v>
      </c>
      <c r="EL22" s="36">
        <v>0</v>
      </c>
      <c r="EM22" s="37">
        <v>3</v>
      </c>
      <c r="EN22" s="66">
        <f t="shared" si="50"/>
        <v>3</v>
      </c>
      <c r="EP22" s="33">
        <f>ET22*E22</f>
        <v>2125.5929999999998</v>
      </c>
      <c r="EQ22" s="34">
        <f>E22*EU22</f>
        <v>479.32799999999986</v>
      </c>
      <c r="ER22" s="35">
        <f t="shared" si="51"/>
        <v>2604.9209999999998</v>
      </c>
      <c r="ET22" s="47">
        <v>0.81599134868197543</v>
      </c>
      <c r="EU22" s="42">
        <v>0.18400865131802457</v>
      </c>
      <c r="EV22" s="43">
        <f t="shared" si="52"/>
        <v>1</v>
      </c>
      <c r="EW22" s="56"/>
      <c r="EX22" s="61">
        <f t="shared" si="53"/>
        <v>225.1815</v>
      </c>
      <c r="EY22" s="34">
        <v>215.27799999999999</v>
      </c>
      <c r="EZ22" s="35">
        <v>235.08500000000001</v>
      </c>
      <c r="FB22" s="61">
        <f t="shared" si="54"/>
        <v>2549.6125000000002</v>
      </c>
      <c r="FC22" s="34">
        <v>2494.3040000000001</v>
      </c>
      <c r="FD22" s="35">
        <v>2604.9209999999998</v>
      </c>
      <c r="FF22" s="61">
        <f t="shared" si="55"/>
        <v>551.42200000000003</v>
      </c>
      <c r="FG22" s="34">
        <v>520</v>
      </c>
      <c r="FH22" s="35">
        <v>582.84400000000005</v>
      </c>
      <c r="FJ22" s="61">
        <f t="shared" si="56"/>
        <v>3101.0344999999998</v>
      </c>
      <c r="FK22" s="56">
        <v>3014.3040000000001</v>
      </c>
      <c r="FL22" s="68">
        <v>3187.7649999999999</v>
      </c>
      <c r="FN22" s="61">
        <f t="shared" si="57"/>
        <v>2444.4285</v>
      </c>
      <c r="FO22" s="34">
        <v>1965.9010000000001</v>
      </c>
      <c r="FP22" s="35">
        <v>2922.9560000000001</v>
      </c>
      <c r="FQ22" s="34"/>
      <c r="FR22" s="64"/>
    </row>
    <row r="23" spans="1:174" x14ac:dyDescent="0.2">
      <c r="A23" s="1"/>
      <c r="B23" s="73" t="s">
        <v>152</v>
      </c>
      <c r="C23" s="33">
        <v>580.26800000000003</v>
      </c>
      <c r="D23" s="34">
        <v>568.05449999999996</v>
      </c>
      <c r="E23" s="34">
        <v>465.55799999999999</v>
      </c>
      <c r="F23" s="34">
        <v>42.511000000000003</v>
      </c>
      <c r="G23" s="34">
        <v>465.75599999999997</v>
      </c>
      <c r="H23" s="34">
        <f t="shared" si="0"/>
        <v>622.779</v>
      </c>
      <c r="I23" s="35">
        <f t="shared" si="1"/>
        <v>508.06900000000002</v>
      </c>
      <c r="J23" s="34"/>
      <c r="K23" s="36">
        <v>9.995000000000001</v>
      </c>
      <c r="L23" s="37">
        <v>1.9470000000000001</v>
      </c>
      <c r="M23" s="37">
        <v>0.51</v>
      </c>
      <c r="N23" s="38">
        <f t="shared" si="2"/>
        <v>12.452</v>
      </c>
      <c r="O23" s="37">
        <v>10.638999999999999</v>
      </c>
      <c r="P23" s="38">
        <f t="shared" si="3"/>
        <v>1.8130000000000006</v>
      </c>
      <c r="Q23" s="37">
        <v>-3.2000000000000001E-2</v>
      </c>
      <c r="R23" s="38">
        <f t="shared" si="4"/>
        <v>1.8450000000000006</v>
      </c>
      <c r="S23" s="37">
        <v>0.186</v>
      </c>
      <c r="T23" s="37">
        <v>0.38400000000000001</v>
      </c>
      <c r="U23" s="37">
        <v>0.753</v>
      </c>
      <c r="V23" s="38">
        <f t="shared" si="5"/>
        <v>3.1680000000000006</v>
      </c>
      <c r="W23" s="37">
        <v>0.80499999999999994</v>
      </c>
      <c r="X23" s="39">
        <f t="shared" si="6"/>
        <v>2.3630000000000004</v>
      </c>
      <c r="Y23" s="37"/>
      <c r="Z23" s="40">
        <f t="shared" si="7"/>
        <v>2.3460190292774144E-2</v>
      </c>
      <c r="AA23" s="41">
        <f t="shared" si="8"/>
        <v>4.5699840420241377E-3</v>
      </c>
      <c r="AB23" s="42">
        <f t="shared" si="9"/>
        <v>0.81700199662110273</v>
      </c>
      <c r="AC23" s="42">
        <f t="shared" si="10"/>
        <v>0.85440089945390296</v>
      </c>
      <c r="AD23" s="41">
        <f t="shared" si="11"/>
        <v>2.4971782343654231E-2</v>
      </c>
      <c r="AE23" s="41">
        <f t="shared" si="12"/>
        <v>5.5464161742696657E-3</v>
      </c>
      <c r="AF23" s="41">
        <f>X23/DH23*4/3</f>
        <v>1.1058851058851063E-2</v>
      </c>
      <c r="AG23" s="41">
        <f>(P23+S23+T23)/DH23*4/3</f>
        <v>1.1152451152451157E-2</v>
      </c>
      <c r="AH23" s="41">
        <f>R23/DH23*4/3</f>
        <v>8.6346086346086384E-3</v>
      </c>
      <c r="AI23" s="43">
        <f>X23/EX23*4/3</f>
        <v>5.6748829990663947E-2</v>
      </c>
      <c r="AJ23" s="37"/>
      <c r="AK23" s="47">
        <f t="shared" si="13"/>
        <v>1.8746539866211824E-2</v>
      </c>
      <c r="AL23" s="42">
        <f t="shared" si="14"/>
        <v>1.9590332867087959E-2</v>
      </c>
      <c r="AM23" s="43">
        <f t="shared" si="15"/>
        <v>4.0456074666142344E-2</v>
      </c>
      <c r="AN23" s="37"/>
      <c r="AO23" s="47">
        <f t="shared" si="16"/>
        <v>1.0004252960962974</v>
      </c>
      <c r="AP23" s="42">
        <f t="shared" si="17"/>
        <v>0.90251421817019184</v>
      </c>
      <c r="AQ23" s="42">
        <f t="shared" si="18"/>
        <v>-8.6084361019391029E-2</v>
      </c>
      <c r="AR23" s="43">
        <f t="shared" si="19"/>
        <v>0.17278395500010338</v>
      </c>
      <c r="AS23" s="37"/>
      <c r="AT23" s="47">
        <f>DE23/C23</f>
        <v>0.10294725885280594</v>
      </c>
      <c r="AU23" s="42">
        <f t="shared" si="20"/>
        <v>0.1741570869822506</v>
      </c>
      <c r="AV23" s="42">
        <f t="shared" si="21"/>
        <v>0.20917268643180539</v>
      </c>
      <c r="AW23" s="43">
        <f t="shared" si="22"/>
        <v>0.20917268643180539</v>
      </c>
      <c r="AX23" s="37"/>
      <c r="AY23" s="47">
        <f>EZ23/C23</f>
        <v>9.7715193669132186E-2</v>
      </c>
      <c r="AZ23" s="42">
        <f>(DE23+X23)/C23</f>
        <v>0.10701951512059944</v>
      </c>
      <c r="BA23" s="42">
        <f>(DD23+X23)/DJ23</f>
        <v>0.18243127313218041</v>
      </c>
      <c r="BB23" s="42">
        <f>(DE23+X23)/DJ23</f>
        <v>0.21744687258173517</v>
      </c>
      <c r="BC23" s="43">
        <f>(DF23+X23)/DJ23</f>
        <v>0.21744687258173517</v>
      </c>
      <c r="BD23" s="37"/>
      <c r="BE23" s="40">
        <f>Q23/FB23*4/3</f>
        <v>-9.2497345217796927E-5</v>
      </c>
      <c r="BF23" s="42">
        <f t="shared" si="23"/>
        <v>-1.3428451531682751E-2</v>
      </c>
      <c r="BG23" s="41">
        <f>EJ23/E23</f>
        <v>3.8963995893100322E-3</v>
      </c>
      <c r="BH23" s="42">
        <f t="shared" si="24"/>
        <v>3.0337492056059141E-2</v>
      </c>
      <c r="BI23" s="42">
        <f t="shared" si="25"/>
        <v>0.82774648915924542</v>
      </c>
      <c r="BJ23" s="43">
        <f t="shared" si="26"/>
        <v>0.84215923427723394</v>
      </c>
      <c r="BK23" s="37"/>
      <c r="BL23" s="36">
        <v>3.149</v>
      </c>
      <c r="BM23" s="37">
        <v>57.136000000000003</v>
      </c>
      <c r="BN23" s="38">
        <f t="shared" si="27"/>
        <v>60.285000000000004</v>
      </c>
      <c r="BO23" s="34">
        <v>465.55799999999999</v>
      </c>
      <c r="BP23" s="37">
        <v>1.093</v>
      </c>
      <c r="BQ23" s="37">
        <v>2</v>
      </c>
      <c r="BR23" s="38">
        <f t="shared" si="28"/>
        <v>462.46499999999997</v>
      </c>
      <c r="BS23" s="37">
        <v>39.975999999999999</v>
      </c>
      <c r="BT23" s="37">
        <v>4.9139999999999979</v>
      </c>
      <c r="BU23" s="38">
        <f t="shared" si="29"/>
        <v>44.89</v>
      </c>
      <c r="BV23" s="37">
        <v>0</v>
      </c>
      <c r="BW23" s="37">
        <v>5.4030000000000005</v>
      </c>
      <c r="BX23" s="37">
        <v>5.843</v>
      </c>
      <c r="BY23" s="37">
        <v>1.3820000000000849</v>
      </c>
      <c r="BZ23" s="38">
        <f t="shared" si="30"/>
        <v>580.26800000000003</v>
      </c>
      <c r="CA23" s="37">
        <v>40.308999999999997</v>
      </c>
      <c r="CB23" s="34">
        <v>465.75599999999997</v>
      </c>
      <c r="CC23" s="38">
        <f t="shared" si="31"/>
        <v>506.06499999999994</v>
      </c>
      <c r="CD23" s="37">
        <v>0</v>
      </c>
      <c r="CE23" s="37">
        <v>7.5020000000000877</v>
      </c>
      <c r="CF23" s="38">
        <f t="shared" si="32"/>
        <v>7.5020000000000877</v>
      </c>
      <c r="CG23" s="37">
        <v>10</v>
      </c>
      <c r="CH23" s="37">
        <v>56.701000000000001</v>
      </c>
      <c r="CI23" s="108">
        <f t="shared" si="33"/>
        <v>580.26800000000003</v>
      </c>
      <c r="CJ23" s="37"/>
      <c r="CK23" s="67">
        <v>100.261</v>
      </c>
      <c r="CL23" s="37"/>
      <c r="CM23" s="33">
        <v>0</v>
      </c>
      <c r="CN23" s="34">
        <v>20</v>
      </c>
      <c r="CO23" s="34">
        <v>30</v>
      </c>
      <c r="CP23" s="34">
        <v>0</v>
      </c>
      <c r="CQ23" s="34">
        <v>0</v>
      </c>
      <c r="CR23" s="34">
        <v>0</v>
      </c>
      <c r="CS23" s="35">
        <f t="shared" si="34"/>
        <v>50</v>
      </c>
      <c r="CT23" s="43">
        <f t="shared" si="35"/>
        <v>8.6167081417551888E-2</v>
      </c>
      <c r="CU23" s="37"/>
      <c r="CV23" s="61" t="s">
        <v>213</v>
      </c>
      <c r="CW23" s="56">
        <v>8</v>
      </c>
      <c r="CX23" s="68">
        <v>1</v>
      </c>
      <c r="CY23" s="61"/>
      <c r="CZ23" s="68"/>
      <c r="DA23" s="56"/>
      <c r="DB23" s="70">
        <f t="shared" si="36"/>
        <v>1.3114418868075483E-4</v>
      </c>
      <c r="DC23" s="56"/>
      <c r="DD23" s="33">
        <v>49.737000000000002</v>
      </c>
      <c r="DE23" s="34">
        <v>59.737000000000002</v>
      </c>
      <c r="DF23" s="35">
        <v>59.737000000000002</v>
      </c>
      <c r="DG23" s="56"/>
      <c r="DH23" s="61">
        <f t="shared" si="37"/>
        <v>284.89999999999998</v>
      </c>
      <c r="DI23" s="34">
        <v>284.21300000000002</v>
      </c>
      <c r="DJ23" s="35">
        <v>285.58699999999999</v>
      </c>
      <c r="DK23" s="56"/>
      <c r="DL23" s="33">
        <v>23.42</v>
      </c>
      <c r="DM23" s="34">
        <v>5.7089999999999996</v>
      </c>
      <c r="DN23" s="34">
        <v>8.3879999999999999</v>
      </c>
      <c r="DO23" s="34">
        <v>10.067</v>
      </c>
      <c r="DP23" s="34">
        <v>20.806999999999999</v>
      </c>
      <c r="DQ23" s="34">
        <v>5.1120000000000001</v>
      </c>
      <c r="DR23" s="34">
        <v>6.7750000000000004</v>
      </c>
      <c r="DS23" s="34">
        <v>2.7709999999999999</v>
      </c>
      <c r="DT23" s="35">
        <v>373.94200000000001</v>
      </c>
      <c r="DU23" s="71">
        <f t="shared" si="38"/>
        <v>456.99099999999999</v>
      </c>
      <c r="DV23" s="34"/>
      <c r="DW23" s="47">
        <f t="shared" si="39"/>
        <v>5.1248274036031348E-2</v>
      </c>
      <c r="DX23" s="42">
        <f t="shared" si="40"/>
        <v>1.2492587381370749E-2</v>
      </c>
      <c r="DY23" s="42">
        <f t="shared" si="41"/>
        <v>1.8354847250821132E-2</v>
      </c>
      <c r="DZ23" s="42">
        <f t="shared" si="42"/>
        <v>2.2028880218647632E-2</v>
      </c>
      <c r="EA23" s="42">
        <f t="shared" si="43"/>
        <v>4.5530437142088133E-2</v>
      </c>
      <c r="EB23" s="42">
        <f t="shared" si="44"/>
        <v>1.1186215921101292E-2</v>
      </c>
      <c r="EC23" s="42">
        <f t="shared" si="45"/>
        <v>1.482523725850181E-2</v>
      </c>
      <c r="ED23" s="42">
        <f t="shared" si="46"/>
        <v>6.0635767443997799E-3</v>
      </c>
      <c r="EE23" s="42">
        <f t="shared" si="47"/>
        <v>0.81826994404703812</v>
      </c>
      <c r="EF23" s="72">
        <f t="shared" si="48"/>
        <v>1</v>
      </c>
      <c r="EG23" s="56"/>
      <c r="EH23" s="36">
        <v>1.8140000000000001</v>
      </c>
      <c r="EI23" s="37">
        <v>0</v>
      </c>
      <c r="EJ23" s="66">
        <f t="shared" si="49"/>
        <v>1.8140000000000001</v>
      </c>
      <c r="EL23" s="36">
        <v>1.093</v>
      </c>
      <c r="EM23" s="37">
        <v>2</v>
      </c>
      <c r="EN23" s="66">
        <f t="shared" si="50"/>
        <v>3.093</v>
      </c>
      <c r="EP23" s="33">
        <f>ET23*E23</f>
        <v>385.36399999999998</v>
      </c>
      <c r="EQ23" s="34">
        <f>E23*EU23</f>
        <v>80.194000000000017</v>
      </c>
      <c r="ER23" s="35">
        <f t="shared" si="51"/>
        <v>465.55799999999999</v>
      </c>
      <c r="ET23" s="47">
        <v>0.82774648915924542</v>
      </c>
      <c r="EU23" s="42">
        <v>0.17225351084075458</v>
      </c>
      <c r="EV23" s="43">
        <f t="shared" si="52"/>
        <v>1</v>
      </c>
      <c r="EW23" s="56"/>
      <c r="EX23" s="61">
        <f t="shared" si="53"/>
        <v>55.519500000000001</v>
      </c>
      <c r="EY23" s="34">
        <v>54.338000000000001</v>
      </c>
      <c r="EZ23" s="35">
        <v>56.701000000000001</v>
      </c>
      <c r="FB23" s="61">
        <f t="shared" si="54"/>
        <v>461.27449999999999</v>
      </c>
      <c r="FC23" s="34">
        <v>456.99099999999999</v>
      </c>
      <c r="FD23" s="35">
        <v>465.55799999999999</v>
      </c>
      <c r="FF23" s="61">
        <f t="shared" si="55"/>
        <v>41.913499999999999</v>
      </c>
      <c r="FG23" s="34">
        <v>41.316000000000003</v>
      </c>
      <c r="FH23" s="35">
        <v>42.511000000000003</v>
      </c>
      <c r="FJ23" s="61">
        <f t="shared" si="56"/>
        <v>503.18799999999999</v>
      </c>
      <c r="FK23" s="56">
        <v>498.30700000000002</v>
      </c>
      <c r="FL23" s="68">
        <v>508.06900000000002</v>
      </c>
      <c r="FN23" s="61">
        <f t="shared" si="57"/>
        <v>456.70100000000002</v>
      </c>
      <c r="FO23" s="34">
        <v>447.64600000000002</v>
      </c>
      <c r="FP23" s="35">
        <v>465.75599999999997</v>
      </c>
      <c r="FQ23" s="34"/>
      <c r="FR23" s="64"/>
    </row>
    <row r="24" spans="1:174" x14ac:dyDescent="0.2">
      <c r="A24" s="1"/>
      <c r="B24" s="73" t="s">
        <v>153</v>
      </c>
      <c r="C24" s="33">
        <v>1304.377</v>
      </c>
      <c r="D24" s="34">
        <v>1240.4285</v>
      </c>
      <c r="E24" s="34">
        <v>1067.3009999999999</v>
      </c>
      <c r="F24" s="34">
        <v>479.4</v>
      </c>
      <c r="G24" s="34">
        <v>997.76099999999997</v>
      </c>
      <c r="H24" s="34">
        <f t="shared" si="0"/>
        <v>1783.777</v>
      </c>
      <c r="I24" s="35">
        <f t="shared" si="1"/>
        <v>1546.701</v>
      </c>
      <c r="J24" s="34"/>
      <c r="K24" s="36">
        <v>19.247999999999998</v>
      </c>
      <c r="L24" s="37">
        <v>6.3999999999999995</v>
      </c>
      <c r="M24" s="37">
        <v>0.185</v>
      </c>
      <c r="N24" s="38">
        <f t="shared" si="2"/>
        <v>25.832999999999995</v>
      </c>
      <c r="O24" s="37">
        <v>17.978000000000002</v>
      </c>
      <c r="P24" s="38">
        <f t="shared" si="3"/>
        <v>7.8549999999999933</v>
      </c>
      <c r="Q24" s="37">
        <v>0.62000000000000011</v>
      </c>
      <c r="R24" s="38">
        <f t="shared" si="4"/>
        <v>7.2349999999999932</v>
      </c>
      <c r="S24" s="37">
        <v>2.0219999999999998</v>
      </c>
      <c r="T24" s="37">
        <v>0.50700000000000001</v>
      </c>
      <c r="U24" s="37">
        <v>0.72599999999999998</v>
      </c>
      <c r="V24" s="38">
        <f t="shared" si="5"/>
        <v>10.489999999999991</v>
      </c>
      <c r="W24" s="37">
        <v>2.9380000000000002</v>
      </c>
      <c r="X24" s="39">
        <f t="shared" si="6"/>
        <v>7.5519999999999907</v>
      </c>
      <c r="Y24" s="37"/>
      <c r="Z24" s="40">
        <f t="shared" si="7"/>
        <v>2.0689624593436862E-2</v>
      </c>
      <c r="AA24" s="41">
        <f t="shared" si="8"/>
        <v>6.8793431732125897E-3</v>
      </c>
      <c r="AB24" s="42">
        <f t="shared" si="9"/>
        <v>0.63387631337705397</v>
      </c>
      <c r="AC24" s="42">
        <f t="shared" si="10"/>
        <v>0.69593156040723125</v>
      </c>
      <c r="AD24" s="41">
        <f t="shared" si="11"/>
        <v>1.9324504932502495E-2</v>
      </c>
      <c r="AE24" s="41">
        <f t="shared" si="12"/>
        <v>8.1176249443908454E-3</v>
      </c>
      <c r="AF24" s="41">
        <f>X24/DH24*4/3</f>
        <v>1.5185962435756368E-2</v>
      </c>
      <c r="AG24" s="41">
        <f>(P24+S24+T24)/DH24*4/3</f>
        <v>2.0880698349165019E-2</v>
      </c>
      <c r="AH24" s="41">
        <f>R24/DH24*4/3</f>
        <v>1.454852201042073E-2</v>
      </c>
      <c r="AI24" s="43">
        <f>X24/EX24*4/3</f>
        <v>9.1127662591141134E-2</v>
      </c>
      <c r="AJ24" s="37"/>
      <c r="AK24" s="47">
        <f t="shared" si="13"/>
        <v>4.9627374272007897E-2</v>
      </c>
      <c r="AL24" s="42">
        <f t="shared" si="14"/>
        <v>8.2488707607160539E-2</v>
      </c>
      <c r="AM24" s="43">
        <f t="shared" si="15"/>
        <v>7.2496872030578779E-2</v>
      </c>
      <c r="AN24" s="37"/>
      <c r="AO24" s="47">
        <f t="shared" si="16"/>
        <v>0.93484499686592637</v>
      </c>
      <c r="AP24" s="42">
        <f t="shared" si="17"/>
        <v>0.85165745950670568</v>
      </c>
      <c r="AQ24" s="42">
        <f t="shared" si="18"/>
        <v>-2.2876821655088982E-2</v>
      </c>
      <c r="AR24" s="43">
        <f t="shared" si="19"/>
        <v>0.15611360825896195</v>
      </c>
      <c r="AS24" s="37"/>
      <c r="AT24" s="47">
        <f>DE24/C24</f>
        <v>8.988812283565259E-2</v>
      </c>
      <c r="AU24" s="42">
        <f t="shared" si="20"/>
        <v>0.1402628090945621</v>
      </c>
      <c r="AV24" s="42">
        <f t="shared" si="21"/>
        <v>0.1757978133227778</v>
      </c>
      <c r="AW24" s="43">
        <f t="shared" si="22"/>
        <v>0.19151867911741247</v>
      </c>
      <c r="AX24" s="37"/>
      <c r="AY24" s="47">
        <f>EZ24/C24</f>
        <v>8.7608107165336402E-2</v>
      </c>
      <c r="AZ24" s="42">
        <f>(DE24+X24)/C24</f>
        <v>9.5677860005197887E-2</v>
      </c>
      <c r="BA24" s="42">
        <f>(DD24+X24)/DJ24</f>
        <v>0.1515860306950467</v>
      </c>
      <c r="BB24" s="42">
        <f>(DE24+X24)/DJ24</f>
        <v>0.18712103492326237</v>
      </c>
      <c r="BC24" s="43">
        <f>(DF24+X24)/DJ24</f>
        <v>0.20284190071789704</v>
      </c>
      <c r="BD24" s="37"/>
      <c r="BE24" s="40">
        <f>Q24/FB24*4/3</f>
        <v>7.9329321764687159E-4</v>
      </c>
      <c r="BF24" s="42">
        <f t="shared" si="23"/>
        <v>5.9707241910631793E-2</v>
      </c>
      <c r="BG24" s="41">
        <f>EJ24/E24</f>
        <v>9.204526183335348E-3</v>
      </c>
      <c r="BH24" s="42">
        <f t="shared" si="24"/>
        <v>8.088525885917533E-2</v>
      </c>
      <c r="BI24" s="42">
        <f t="shared" si="25"/>
        <v>0.82210000000000005</v>
      </c>
      <c r="BJ24" s="43">
        <f t="shared" si="26"/>
        <v>0.87724010788122586</v>
      </c>
      <c r="BK24" s="37"/>
      <c r="BL24" s="36">
        <v>38.540999999999997</v>
      </c>
      <c r="BM24" s="37">
        <v>73.834000000000003</v>
      </c>
      <c r="BN24" s="38">
        <f t="shared" si="27"/>
        <v>112.375</v>
      </c>
      <c r="BO24" s="34">
        <v>1067.3009999999999</v>
      </c>
      <c r="BP24" s="37">
        <v>1.454</v>
      </c>
      <c r="BQ24" s="37">
        <v>5.7279999999999998</v>
      </c>
      <c r="BR24" s="38">
        <f t="shared" si="28"/>
        <v>1060.1189999999999</v>
      </c>
      <c r="BS24" s="37">
        <v>82.518000000000001</v>
      </c>
      <c r="BT24" s="37">
        <v>33.613999999999997</v>
      </c>
      <c r="BU24" s="38">
        <f t="shared" si="29"/>
        <v>116.13200000000001</v>
      </c>
      <c r="BV24" s="37">
        <v>0</v>
      </c>
      <c r="BW24" s="37">
        <v>0.53400000000000003</v>
      </c>
      <c r="BX24" s="37">
        <v>11.573</v>
      </c>
      <c r="BY24" s="37">
        <v>3.6440000000000321</v>
      </c>
      <c r="BZ24" s="38">
        <f t="shared" si="30"/>
        <v>1304.3770000000002</v>
      </c>
      <c r="CA24" s="37">
        <v>49.997</v>
      </c>
      <c r="CB24" s="34">
        <v>997.76099999999997</v>
      </c>
      <c r="CC24" s="38">
        <f t="shared" si="31"/>
        <v>1047.758</v>
      </c>
      <c r="CD24" s="37">
        <v>79.981999999999999</v>
      </c>
      <c r="CE24" s="37">
        <v>18.550999999999931</v>
      </c>
      <c r="CF24" s="38">
        <f t="shared" si="32"/>
        <v>98.53299999999993</v>
      </c>
      <c r="CG24" s="37">
        <v>43.811999999999998</v>
      </c>
      <c r="CH24" s="37">
        <v>114.274</v>
      </c>
      <c r="CI24" s="108">
        <f t="shared" si="33"/>
        <v>1304.377</v>
      </c>
      <c r="CJ24" s="37"/>
      <c r="CK24" s="67">
        <v>203.631</v>
      </c>
      <c r="CL24" s="37"/>
      <c r="CM24" s="33">
        <v>99</v>
      </c>
      <c r="CN24" s="34">
        <v>50</v>
      </c>
      <c r="CO24" s="34">
        <v>0</v>
      </c>
      <c r="CP24" s="34">
        <v>25</v>
      </c>
      <c r="CQ24" s="34">
        <v>0</v>
      </c>
      <c r="CR24" s="34">
        <v>0</v>
      </c>
      <c r="CS24" s="35">
        <f t="shared" si="34"/>
        <v>174</v>
      </c>
      <c r="CT24" s="43">
        <f t="shared" si="35"/>
        <v>0.1333970163534009</v>
      </c>
      <c r="CU24" s="37"/>
      <c r="CV24" s="61" t="s">
        <v>214</v>
      </c>
      <c r="CW24" s="56">
        <v>17</v>
      </c>
      <c r="CX24" s="68">
        <v>2</v>
      </c>
      <c r="CY24" s="61"/>
      <c r="CZ24" s="68"/>
      <c r="DA24" s="56"/>
      <c r="DB24" s="70">
        <f t="shared" si="36"/>
        <v>3.7604087493499469E-4</v>
      </c>
      <c r="DC24" s="56"/>
      <c r="DD24" s="33">
        <v>93.548000000000002</v>
      </c>
      <c r="DE24" s="34">
        <v>117.248</v>
      </c>
      <c r="DF24" s="35">
        <v>127.733</v>
      </c>
      <c r="DG24" s="56"/>
      <c r="DH24" s="61">
        <f t="shared" si="37"/>
        <v>663.06849999999997</v>
      </c>
      <c r="DI24" s="34">
        <v>659.18899999999996</v>
      </c>
      <c r="DJ24" s="35">
        <v>666.94799999999998</v>
      </c>
      <c r="DK24" s="56"/>
      <c r="DL24" s="33">
        <v>2.6150000000000002</v>
      </c>
      <c r="DM24" s="34">
        <v>8.11</v>
      </c>
      <c r="DN24" s="34">
        <v>25.064</v>
      </c>
      <c r="DO24" s="34">
        <v>59.119</v>
      </c>
      <c r="DP24" s="34">
        <v>68.090999999999994</v>
      </c>
      <c r="DQ24" s="34">
        <v>25.989000000000001</v>
      </c>
      <c r="DR24" s="34">
        <v>6.673</v>
      </c>
      <c r="DS24" s="34">
        <v>6.0920000000000005</v>
      </c>
      <c r="DT24" s="35">
        <v>815.08500000000004</v>
      </c>
      <c r="DU24" s="71">
        <f t="shared" si="38"/>
        <v>1016.8380000000001</v>
      </c>
      <c r="DV24" s="34"/>
      <c r="DW24" s="47">
        <f t="shared" si="39"/>
        <v>2.5716977532310946E-3</v>
      </c>
      <c r="DX24" s="42">
        <f t="shared" si="40"/>
        <v>7.9757050778983471E-3</v>
      </c>
      <c r="DY24" s="42">
        <f t="shared" si="41"/>
        <v>2.4648960798081897E-2</v>
      </c>
      <c r="DZ24" s="42">
        <f t="shared" si="42"/>
        <v>5.8140038039491047E-2</v>
      </c>
      <c r="EA24" s="42">
        <f t="shared" si="43"/>
        <v>6.6963469107173407E-2</v>
      </c>
      <c r="EB24" s="42">
        <f t="shared" si="44"/>
        <v>2.5558643559741079E-2</v>
      </c>
      <c r="EC24" s="42">
        <f t="shared" si="45"/>
        <v>6.5625006146505143E-3</v>
      </c>
      <c r="ED24" s="42">
        <f t="shared" si="46"/>
        <v>5.9911214962462067E-3</v>
      </c>
      <c r="EE24" s="42">
        <f t="shared" si="47"/>
        <v>0.80158786355348632</v>
      </c>
      <c r="EF24" s="72">
        <f t="shared" si="48"/>
        <v>0.99999999999999989</v>
      </c>
      <c r="EG24" s="56"/>
      <c r="EH24" s="36">
        <v>8.9079999999999995</v>
      </c>
      <c r="EI24" s="37">
        <v>0.91600000000000004</v>
      </c>
      <c r="EJ24" s="66">
        <f t="shared" si="49"/>
        <v>9.8239999999999998</v>
      </c>
      <c r="EL24" s="36">
        <v>1.454</v>
      </c>
      <c r="EM24" s="37">
        <v>5.7279999999999998</v>
      </c>
      <c r="EN24" s="66">
        <f t="shared" si="50"/>
        <v>7.1819999999999995</v>
      </c>
      <c r="EP24" s="33">
        <f>ET24*E24</f>
        <v>877.42815210000003</v>
      </c>
      <c r="EQ24" s="34">
        <f>E24*EU24</f>
        <v>189.87284789999993</v>
      </c>
      <c r="ER24" s="35">
        <f t="shared" si="51"/>
        <v>1067.3009999999999</v>
      </c>
      <c r="ET24" s="47">
        <v>0.82210000000000005</v>
      </c>
      <c r="EU24" s="42">
        <v>0.17789999999999995</v>
      </c>
      <c r="EV24" s="43">
        <f t="shared" si="52"/>
        <v>1</v>
      </c>
      <c r="EW24" s="56"/>
      <c r="EX24" s="61">
        <f t="shared" si="53"/>
        <v>110.497</v>
      </c>
      <c r="EY24" s="34">
        <v>106.72</v>
      </c>
      <c r="EZ24" s="35">
        <v>114.274</v>
      </c>
      <c r="FB24" s="61">
        <f t="shared" si="54"/>
        <v>1042.0695000000001</v>
      </c>
      <c r="FC24" s="34">
        <v>1016.838</v>
      </c>
      <c r="FD24" s="35">
        <v>1067.3009999999999</v>
      </c>
      <c r="FF24" s="61">
        <f t="shared" si="55"/>
        <v>445.7</v>
      </c>
      <c r="FG24" s="34">
        <v>412</v>
      </c>
      <c r="FH24" s="35">
        <v>479.4</v>
      </c>
      <c r="FJ24" s="61">
        <f t="shared" si="56"/>
        <v>1487.7694999999999</v>
      </c>
      <c r="FK24" s="56">
        <v>1428.838</v>
      </c>
      <c r="FL24" s="68">
        <v>1546.701</v>
      </c>
      <c r="FN24" s="61">
        <f t="shared" si="57"/>
        <v>964.0385</v>
      </c>
      <c r="FO24" s="34">
        <v>930.31600000000003</v>
      </c>
      <c r="FP24" s="35">
        <v>997.76099999999997</v>
      </c>
      <c r="FQ24" s="34"/>
      <c r="FR24" s="64"/>
    </row>
    <row r="25" spans="1:174" x14ac:dyDescent="0.2">
      <c r="A25" s="1"/>
      <c r="B25" s="73" t="s">
        <v>154</v>
      </c>
      <c r="C25" s="33">
        <v>4163.05</v>
      </c>
      <c r="D25" s="34">
        <v>3933.3739999999998</v>
      </c>
      <c r="E25" s="34">
        <v>3615.7890000000002</v>
      </c>
      <c r="F25" s="34">
        <v>1397</v>
      </c>
      <c r="G25" s="34">
        <v>3103.4380000000001</v>
      </c>
      <c r="H25" s="34">
        <f t="shared" si="0"/>
        <v>5560.05</v>
      </c>
      <c r="I25" s="35">
        <f t="shared" si="1"/>
        <v>5012.7890000000007</v>
      </c>
      <c r="J25" s="34"/>
      <c r="K25" s="36">
        <v>61.718000000000004</v>
      </c>
      <c r="L25" s="37">
        <v>26.988999999999997</v>
      </c>
      <c r="M25" s="37">
        <v>0.76800000000000002</v>
      </c>
      <c r="N25" s="38">
        <f t="shared" si="2"/>
        <v>89.474999999999994</v>
      </c>
      <c r="O25" s="37">
        <v>56.925999999999995</v>
      </c>
      <c r="P25" s="38">
        <f t="shared" si="3"/>
        <v>32.548999999999999</v>
      </c>
      <c r="Q25" s="37">
        <v>1.9059999999999997</v>
      </c>
      <c r="R25" s="38">
        <f t="shared" si="4"/>
        <v>30.643000000000001</v>
      </c>
      <c r="S25" s="37">
        <v>5.9290000000000003</v>
      </c>
      <c r="T25" s="37">
        <v>1.5380000000000003</v>
      </c>
      <c r="U25" s="37">
        <v>2.8180000000000001</v>
      </c>
      <c r="V25" s="38">
        <f t="shared" si="5"/>
        <v>40.927999999999997</v>
      </c>
      <c r="W25" s="37">
        <v>10.641999999999999</v>
      </c>
      <c r="X25" s="39">
        <f t="shared" si="6"/>
        <v>30.285999999999998</v>
      </c>
      <c r="Y25" s="37"/>
      <c r="Z25" s="40">
        <f t="shared" si="7"/>
        <v>2.0921139628895361E-2</v>
      </c>
      <c r="AA25" s="41">
        <f t="shared" si="8"/>
        <v>9.1487189708716558E-3</v>
      </c>
      <c r="AB25" s="42">
        <f t="shared" si="9"/>
        <v>0.58721709888386875</v>
      </c>
      <c r="AC25" s="42">
        <f t="shared" si="10"/>
        <v>0.6362224084939927</v>
      </c>
      <c r="AD25" s="41">
        <f t="shared" si="11"/>
        <v>1.9296749643774869E-2</v>
      </c>
      <c r="AE25" s="41">
        <f t="shared" si="12"/>
        <v>1.0266334534507355E-2</v>
      </c>
      <c r="AF25" s="41">
        <f>X25/DH25*4/3</f>
        <v>1.7453993877616588E-2</v>
      </c>
      <c r="AG25" s="41">
        <f>(P25+S25+T25)/DH25*4/3</f>
        <v>2.3061448161087812E-2</v>
      </c>
      <c r="AH25" s="41">
        <f>R25/DH25*4/3</f>
        <v>1.7659735006002944E-2</v>
      </c>
      <c r="AI25" s="43">
        <f>X25/EX25*4/3</f>
        <v>9.6558358928742927E-2</v>
      </c>
      <c r="AJ25" s="37"/>
      <c r="AK25" s="47">
        <f t="shared" si="13"/>
        <v>0.14694177535123984</v>
      </c>
      <c r="AL25" s="42">
        <f t="shared" si="14"/>
        <v>0.16345204927506921</v>
      </c>
      <c r="AM25" s="43">
        <f t="shared" si="15"/>
        <v>0.13544956432403635</v>
      </c>
      <c r="AN25" s="37"/>
      <c r="AO25" s="47">
        <f t="shared" si="16"/>
        <v>0.8583017427178411</v>
      </c>
      <c r="AP25" s="42">
        <f t="shared" si="17"/>
        <v>0.85422856403608016</v>
      </c>
      <c r="AQ25" s="42">
        <f t="shared" si="18"/>
        <v>1.7918833547519237E-2</v>
      </c>
      <c r="AR25" s="43">
        <f t="shared" si="19"/>
        <v>0.10929366690287169</v>
      </c>
      <c r="AS25" s="37"/>
      <c r="AT25" s="47">
        <f>DE25/C25</f>
        <v>0.10807004479888543</v>
      </c>
      <c r="AU25" s="42">
        <f t="shared" si="20"/>
        <v>0.17237768740695775</v>
      </c>
      <c r="AV25" s="42">
        <f t="shared" si="21"/>
        <v>0.18111329478931085</v>
      </c>
      <c r="AW25" s="43">
        <f t="shared" si="22"/>
        <v>0.19250058170288792</v>
      </c>
      <c r="AX25" s="37"/>
      <c r="AY25" s="47">
        <f>EZ25/C25</f>
        <v>0.11489893227321316</v>
      </c>
      <c r="AZ25" s="42">
        <f>(DE25+X25)/C25</f>
        <v>0.11534499945953088</v>
      </c>
      <c r="BA25" s="42">
        <f>(DD25+X25)/DJ25</f>
        <v>0.18456969686234698</v>
      </c>
      <c r="BB25" s="42">
        <f>(DE25+X25)/DJ25</f>
        <v>0.19330530424470008</v>
      </c>
      <c r="BC25" s="43">
        <f>(DF25+X25)/DJ25</f>
        <v>0.20469259115827715</v>
      </c>
      <c r="BD25" s="37"/>
      <c r="BE25" s="40">
        <f>Q25/FB25*4/3</f>
        <v>7.5094763553686323E-4</v>
      </c>
      <c r="BF25" s="42">
        <f t="shared" si="23"/>
        <v>4.7630947620951603E-2</v>
      </c>
      <c r="BG25" s="41">
        <f>EJ25/E25</f>
        <v>5.7132758576343918E-3</v>
      </c>
      <c r="BH25" s="42">
        <f t="shared" si="24"/>
        <v>4.1643736203924885E-2</v>
      </c>
      <c r="BI25" s="42">
        <f t="shared" si="25"/>
        <v>0.69826779162169028</v>
      </c>
      <c r="BJ25" s="43">
        <f t="shared" si="26"/>
        <v>0.78235668806327174</v>
      </c>
      <c r="BK25" s="37"/>
      <c r="BL25" s="36">
        <v>62.223999999999997</v>
      </c>
      <c r="BM25" s="37">
        <v>112.63800000000001</v>
      </c>
      <c r="BN25" s="38">
        <f t="shared" si="27"/>
        <v>174.86199999999999</v>
      </c>
      <c r="BO25" s="34">
        <v>3615.7890000000002</v>
      </c>
      <c r="BP25" s="37">
        <v>3.0150000000000001</v>
      </c>
      <c r="BQ25" s="37">
        <v>14.72</v>
      </c>
      <c r="BR25" s="38">
        <f t="shared" si="28"/>
        <v>3598.0540000000005</v>
      </c>
      <c r="BS25" s="37">
        <v>234.45500000000001</v>
      </c>
      <c r="BT25" s="37">
        <v>108.753</v>
      </c>
      <c r="BU25" s="38">
        <f t="shared" si="29"/>
        <v>343.20800000000003</v>
      </c>
      <c r="BV25" s="37">
        <v>11.933</v>
      </c>
      <c r="BW25" s="37">
        <v>2.6760000000000002</v>
      </c>
      <c r="BX25" s="37">
        <v>21.492999999999999</v>
      </c>
      <c r="BY25" s="37">
        <v>10.823999999999533</v>
      </c>
      <c r="BZ25" s="38">
        <f t="shared" si="30"/>
        <v>4163.0500000000011</v>
      </c>
      <c r="CA25" s="37">
        <v>0</v>
      </c>
      <c r="CB25" s="34">
        <v>3103.4380000000001</v>
      </c>
      <c r="CC25" s="38">
        <f t="shared" si="31"/>
        <v>3103.4380000000001</v>
      </c>
      <c r="CD25" s="37">
        <v>464.63299999999998</v>
      </c>
      <c r="CE25" s="37">
        <v>51.689999999999941</v>
      </c>
      <c r="CF25" s="38">
        <f t="shared" si="32"/>
        <v>516.32299999999987</v>
      </c>
      <c r="CG25" s="37">
        <v>64.959000000000003</v>
      </c>
      <c r="CH25" s="37">
        <v>478.33000000000004</v>
      </c>
      <c r="CI25" s="108">
        <f t="shared" si="33"/>
        <v>4163.05</v>
      </c>
      <c r="CJ25" s="37"/>
      <c r="CK25" s="67">
        <v>454.995</v>
      </c>
      <c r="CL25" s="37"/>
      <c r="CM25" s="33">
        <v>115</v>
      </c>
      <c r="CN25" s="34">
        <v>165</v>
      </c>
      <c r="CO25" s="34">
        <v>235</v>
      </c>
      <c r="CP25" s="34">
        <v>30</v>
      </c>
      <c r="CQ25" s="34">
        <v>0</v>
      </c>
      <c r="CR25" s="34">
        <v>0</v>
      </c>
      <c r="CS25" s="35">
        <f t="shared" si="34"/>
        <v>545</v>
      </c>
      <c r="CT25" s="43">
        <f t="shared" si="35"/>
        <v>0.13091363303347306</v>
      </c>
      <c r="CU25" s="37"/>
      <c r="CV25" s="61" t="s">
        <v>214</v>
      </c>
      <c r="CW25" s="56">
        <v>51.2</v>
      </c>
      <c r="CX25" s="68">
        <v>9</v>
      </c>
      <c r="CY25" s="69" t="s">
        <v>133</v>
      </c>
      <c r="CZ25" s="74" t="s">
        <v>136</v>
      </c>
      <c r="DA25" s="56"/>
      <c r="DB25" s="70">
        <f t="shared" si="36"/>
        <v>1.1339215219775942E-3</v>
      </c>
      <c r="DC25" s="56"/>
      <c r="DD25" s="33">
        <v>428.20100000000002</v>
      </c>
      <c r="DE25" s="34">
        <v>449.90100000000001</v>
      </c>
      <c r="DF25" s="35">
        <v>478.18799999999999</v>
      </c>
      <c r="DG25" s="56"/>
      <c r="DH25" s="61">
        <f t="shared" si="37"/>
        <v>2313.587</v>
      </c>
      <c r="DI25" s="34">
        <v>2143.0880000000002</v>
      </c>
      <c r="DJ25" s="35">
        <v>2484.0859999999998</v>
      </c>
      <c r="DK25" s="56"/>
      <c r="DL25" s="33">
        <v>184.83699999999999</v>
      </c>
      <c r="DM25" s="34">
        <v>36.93</v>
      </c>
      <c r="DN25" s="34">
        <v>81.647999999999996</v>
      </c>
      <c r="DO25" s="34">
        <v>84.114999999999995</v>
      </c>
      <c r="DP25" s="34">
        <v>341.37799999999999</v>
      </c>
      <c r="DQ25" s="34">
        <v>94.819000000000003</v>
      </c>
      <c r="DR25" s="34">
        <v>41.619</v>
      </c>
      <c r="DS25" s="34">
        <v>0</v>
      </c>
      <c r="DT25" s="35">
        <v>2287.2020000000002</v>
      </c>
      <c r="DU25" s="71">
        <f t="shared" si="38"/>
        <v>3152.5480000000002</v>
      </c>
      <c r="DV25" s="34"/>
      <c r="DW25" s="47">
        <f t="shared" si="39"/>
        <v>5.8630986744690319E-2</v>
      </c>
      <c r="DX25" s="42">
        <f t="shared" si="40"/>
        <v>1.1714333929253416E-2</v>
      </c>
      <c r="DY25" s="42">
        <f t="shared" si="41"/>
        <v>2.5899050545780743E-2</v>
      </c>
      <c r="DZ25" s="42">
        <f t="shared" si="42"/>
        <v>2.6681592159738723E-2</v>
      </c>
      <c r="EA25" s="42">
        <f t="shared" si="43"/>
        <v>0.10828637660711271</v>
      </c>
      <c r="EB25" s="42">
        <f t="shared" si="44"/>
        <v>3.0076940937933377E-2</v>
      </c>
      <c r="EC25" s="42">
        <f t="shared" si="45"/>
        <v>1.3201702242122878E-2</v>
      </c>
      <c r="ED25" s="42">
        <f t="shared" si="46"/>
        <v>0</v>
      </c>
      <c r="EE25" s="42">
        <f t="shared" si="47"/>
        <v>0.72550901683336777</v>
      </c>
      <c r="EF25" s="72">
        <f t="shared" si="48"/>
        <v>1</v>
      </c>
      <c r="EG25" s="56"/>
      <c r="EH25" s="36">
        <v>9.7289999999999992</v>
      </c>
      <c r="EI25" s="37">
        <v>10.929</v>
      </c>
      <c r="EJ25" s="66">
        <f t="shared" si="49"/>
        <v>20.658000000000001</v>
      </c>
      <c r="EL25" s="36">
        <v>3.0150000000000001</v>
      </c>
      <c r="EM25" s="37">
        <v>14.72</v>
      </c>
      <c r="EN25" s="66">
        <f t="shared" si="50"/>
        <v>17.734999999999999</v>
      </c>
      <c r="EP25" s="33">
        <f>ET25*E25</f>
        <v>2524.7890000000002</v>
      </c>
      <c r="EQ25" s="34">
        <f>E25*EU25</f>
        <v>1091.0000000000002</v>
      </c>
      <c r="ER25" s="35">
        <f t="shared" si="51"/>
        <v>3615.7890000000007</v>
      </c>
      <c r="ET25" s="47">
        <v>0.69826779162169028</v>
      </c>
      <c r="EU25" s="42">
        <v>0.30173220837830972</v>
      </c>
      <c r="EV25" s="43">
        <f t="shared" si="52"/>
        <v>1</v>
      </c>
      <c r="EW25" s="56"/>
      <c r="EX25" s="61">
        <f t="shared" si="53"/>
        <v>418.20650000000001</v>
      </c>
      <c r="EY25" s="34">
        <v>358.08300000000003</v>
      </c>
      <c r="EZ25" s="35">
        <v>478.33000000000004</v>
      </c>
      <c r="FB25" s="61">
        <f t="shared" si="54"/>
        <v>3384.1684999999998</v>
      </c>
      <c r="FC25" s="34">
        <v>3152.5479999999998</v>
      </c>
      <c r="FD25" s="35">
        <v>3615.7890000000002</v>
      </c>
      <c r="FF25" s="61">
        <f t="shared" si="55"/>
        <v>1276.5</v>
      </c>
      <c r="FG25" s="34">
        <v>1156</v>
      </c>
      <c r="FH25" s="35">
        <v>1397</v>
      </c>
      <c r="FJ25" s="61">
        <f t="shared" si="56"/>
        <v>4660.6684999999998</v>
      </c>
      <c r="FK25" s="56">
        <v>4308.5479999999998</v>
      </c>
      <c r="FL25" s="68">
        <v>5012.7890000000007</v>
      </c>
      <c r="FN25" s="61">
        <f t="shared" si="57"/>
        <v>2918.3310000000001</v>
      </c>
      <c r="FO25" s="34">
        <v>2733.2240000000002</v>
      </c>
      <c r="FP25" s="35">
        <v>3103.4380000000001</v>
      </c>
      <c r="FQ25" s="34"/>
      <c r="FR25" s="64"/>
    </row>
    <row r="26" spans="1:174" x14ac:dyDescent="0.2">
      <c r="A26" s="1"/>
      <c r="B26" s="73" t="s">
        <v>155</v>
      </c>
      <c r="C26" s="33">
        <v>2169.6480000000001</v>
      </c>
      <c r="D26" s="34">
        <v>2033.1665</v>
      </c>
      <c r="E26" s="34">
        <v>1824.4760000000001</v>
      </c>
      <c r="F26" s="34">
        <v>329</v>
      </c>
      <c r="G26" s="34">
        <v>1668.461</v>
      </c>
      <c r="H26" s="34">
        <f t="shared" si="0"/>
        <v>2498.6480000000001</v>
      </c>
      <c r="I26" s="35">
        <f t="shared" si="1"/>
        <v>2153.4760000000001</v>
      </c>
      <c r="J26" s="34"/>
      <c r="K26" s="36">
        <v>32.039000000000001</v>
      </c>
      <c r="L26" s="37">
        <v>5.3979999999999997</v>
      </c>
      <c r="M26" s="37">
        <v>0.98799999999999999</v>
      </c>
      <c r="N26" s="38">
        <f t="shared" si="2"/>
        <v>38.424999999999997</v>
      </c>
      <c r="O26" s="37">
        <v>28.085999999999999</v>
      </c>
      <c r="P26" s="38">
        <f t="shared" si="3"/>
        <v>10.338999999999999</v>
      </c>
      <c r="Q26" s="37">
        <v>3.0470000000000006</v>
      </c>
      <c r="R26" s="38">
        <f t="shared" si="4"/>
        <v>7.291999999999998</v>
      </c>
      <c r="S26" s="37">
        <v>2.3109999999999999</v>
      </c>
      <c r="T26" s="37">
        <v>1.6779999999999999</v>
      </c>
      <c r="U26" s="37">
        <v>1.9159999999999999</v>
      </c>
      <c r="V26" s="38">
        <f t="shared" si="5"/>
        <v>13.196999999999999</v>
      </c>
      <c r="W26" s="37">
        <v>2.9929999999999994</v>
      </c>
      <c r="X26" s="39">
        <f t="shared" si="6"/>
        <v>10.204000000000001</v>
      </c>
      <c r="Y26" s="37"/>
      <c r="Z26" s="40">
        <f t="shared" si="7"/>
        <v>2.101090425534095E-2</v>
      </c>
      <c r="AA26" s="41">
        <f t="shared" si="8"/>
        <v>3.5399625821757996E-3</v>
      </c>
      <c r="AB26" s="42">
        <f t="shared" si="9"/>
        <v>0.66218701372188438</v>
      </c>
      <c r="AC26" s="42">
        <f t="shared" si="10"/>
        <v>0.73093038386467146</v>
      </c>
      <c r="AD26" s="41">
        <f t="shared" si="11"/>
        <v>1.8418560408112173E-2</v>
      </c>
      <c r="AE26" s="41">
        <f t="shared" si="12"/>
        <v>6.6916965892037531E-3</v>
      </c>
      <c r="AF26" s="41">
        <f>X26/DH26*4/3</f>
        <v>1.2915111053311223E-2</v>
      </c>
      <c r="AG26" s="41">
        <f>(P26+S26+T26)/DH26*4/3</f>
        <v>1.8134820773406817E-2</v>
      </c>
      <c r="AH26" s="41">
        <f>R26/DH26*4/3</f>
        <v>9.2294188358237363E-3</v>
      </c>
      <c r="AI26" s="43">
        <f>X26/EX26*4/3</f>
        <v>4.8473879198903121E-2</v>
      </c>
      <c r="AJ26" s="37"/>
      <c r="AK26" s="47">
        <f t="shared" si="13"/>
        <v>0.15047488848223606</v>
      </c>
      <c r="AL26" s="42">
        <f t="shared" si="14"/>
        <v>0.20856460098122964</v>
      </c>
      <c r="AM26" s="43">
        <f t="shared" si="15"/>
        <v>8.0992424129532961E-2</v>
      </c>
      <c r="AN26" s="37"/>
      <c r="AO26" s="47">
        <f t="shared" si="16"/>
        <v>0.9144877762162944</v>
      </c>
      <c r="AP26" s="42">
        <f t="shared" si="17"/>
        <v>0.89918928255575126</v>
      </c>
      <c r="AQ26" s="42">
        <f t="shared" si="18"/>
        <v>-5.6642367794222818E-2</v>
      </c>
      <c r="AR26" s="43">
        <f t="shared" si="19"/>
        <v>0.14285727454407346</v>
      </c>
      <c r="AS26" s="37"/>
      <c r="AT26" s="47">
        <f>DE26/C26</f>
        <v>0.12289560845814619</v>
      </c>
      <c r="AU26" s="42">
        <f t="shared" si="20"/>
        <v>0.23630000000000001</v>
      </c>
      <c r="AV26" s="42">
        <f t="shared" si="21"/>
        <v>0.23630000000000001</v>
      </c>
      <c r="AW26" s="43">
        <f t="shared" si="22"/>
        <v>0.23630000000000001</v>
      </c>
      <c r="AX26" s="37"/>
      <c r="AY26" s="47">
        <f>EZ26/C26</f>
        <v>0.13171537502857605</v>
      </c>
      <c r="AZ26" s="42">
        <f>(DE26+X26)/C26</f>
        <v>0.12759867549943585</v>
      </c>
      <c r="BA26" s="42">
        <f>(DD26+X26)/DJ26</f>
        <v>0.24534291663306443</v>
      </c>
      <c r="BB26" s="42">
        <f>(DE26+X26)/DJ26</f>
        <v>0.24534291663306443</v>
      </c>
      <c r="BC26" s="43">
        <f>(DF26+X26)/DJ26</f>
        <v>0.24534291663306443</v>
      </c>
      <c r="BD26" s="37"/>
      <c r="BE26" s="40">
        <f>Q26/FB26*4/3</f>
        <v>2.3825707171737259E-3</v>
      </c>
      <c r="BF26" s="42">
        <f t="shared" si="23"/>
        <v>0.21266052484645454</v>
      </c>
      <c r="BG26" s="41">
        <f>EJ26/E26</f>
        <v>1.1652112716199061E-2</v>
      </c>
      <c r="BH26" s="42">
        <f t="shared" si="24"/>
        <v>7.0604919328590685E-2</v>
      </c>
      <c r="BI26" s="42">
        <f t="shared" si="25"/>
        <v>0.79007671243688604</v>
      </c>
      <c r="BJ26" s="43">
        <f t="shared" si="26"/>
        <v>0.82214800629308149</v>
      </c>
      <c r="BK26" s="37"/>
      <c r="BL26" s="36">
        <v>38.061</v>
      </c>
      <c r="BM26" s="37">
        <v>32.002000000000002</v>
      </c>
      <c r="BN26" s="38">
        <f t="shared" si="27"/>
        <v>70.063000000000002</v>
      </c>
      <c r="BO26" s="34">
        <v>1824.4760000000001</v>
      </c>
      <c r="BP26" s="37">
        <v>10.885999999999999</v>
      </c>
      <c r="BQ26" s="37">
        <v>4.4359999999999999</v>
      </c>
      <c r="BR26" s="38">
        <f t="shared" si="28"/>
        <v>1809.1540000000002</v>
      </c>
      <c r="BS26" s="37">
        <v>235.238</v>
      </c>
      <c r="BT26" s="37">
        <v>27.986000000000001</v>
      </c>
      <c r="BU26" s="38">
        <f t="shared" si="29"/>
        <v>263.22399999999999</v>
      </c>
      <c r="BV26" s="37">
        <v>2.177</v>
      </c>
      <c r="BW26" s="37">
        <v>1.7999999999999999E-2</v>
      </c>
      <c r="BX26" s="37">
        <v>16.972999999999999</v>
      </c>
      <c r="BY26" s="37">
        <v>8.0389999999999997</v>
      </c>
      <c r="BZ26" s="38">
        <f t="shared" si="30"/>
        <v>2169.6480000000006</v>
      </c>
      <c r="CA26" s="37">
        <v>27.056000000000001</v>
      </c>
      <c r="CB26" s="34">
        <v>1668.461</v>
      </c>
      <c r="CC26" s="38">
        <f t="shared" si="31"/>
        <v>1695.5170000000001</v>
      </c>
      <c r="CD26" s="37">
        <v>160</v>
      </c>
      <c r="CE26" s="37">
        <v>28.35500000000053</v>
      </c>
      <c r="CF26" s="38">
        <f t="shared" si="32"/>
        <v>188.35500000000053</v>
      </c>
      <c r="CG26" s="37">
        <v>0</v>
      </c>
      <c r="CH26" s="37">
        <v>285.77600000000001</v>
      </c>
      <c r="CI26" s="108">
        <f t="shared" si="33"/>
        <v>2169.6480000000006</v>
      </c>
      <c r="CJ26" s="37"/>
      <c r="CK26" s="67">
        <v>309.95</v>
      </c>
      <c r="CL26" s="37"/>
      <c r="CM26" s="33">
        <v>60</v>
      </c>
      <c r="CN26" s="34">
        <v>0</v>
      </c>
      <c r="CO26" s="34">
        <v>0</v>
      </c>
      <c r="CP26" s="34">
        <v>0</v>
      </c>
      <c r="CQ26" s="34">
        <v>0</v>
      </c>
      <c r="CR26" s="34">
        <v>0</v>
      </c>
      <c r="CS26" s="35">
        <f t="shared" si="34"/>
        <v>60</v>
      </c>
      <c r="CT26" s="43">
        <f t="shared" si="35"/>
        <v>2.7654255436826616E-2</v>
      </c>
      <c r="CU26" s="37"/>
      <c r="CV26" s="61" t="s">
        <v>214</v>
      </c>
      <c r="CW26" s="56">
        <v>20</v>
      </c>
      <c r="CX26" s="68">
        <v>1</v>
      </c>
      <c r="CY26" s="69" t="s">
        <v>133</v>
      </c>
      <c r="CZ26" s="68"/>
      <c r="DA26" s="56"/>
      <c r="DB26" s="70">
        <f t="shared" si="36"/>
        <v>4.6894666088373574E-4</v>
      </c>
      <c r="DC26" s="56"/>
      <c r="DD26" s="33">
        <v>266.64021109999999</v>
      </c>
      <c r="DE26" s="34">
        <v>266.64021109999999</v>
      </c>
      <c r="DF26" s="35">
        <v>266.64021109999999</v>
      </c>
      <c r="DG26" s="56"/>
      <c r="DH26" s="61">
        <f t="shared" si="37"/>
        <v>1053.443</v>
      </c>
      <c r="DI26" s="34">
        <v>978.48900000000003</v>
      </c>
      <c r="DJ26" s="35">
        <v>1128.3969999999999</v>
      </c>
      <c r="DK26" s="56"/>
      <c r="DL26" s="33">
        <v>188.24299999999999</v>
      </c>
      <c r="DM26" s="34">
        <v>46.454000000000001</v>
      </c>
      <c r="DN26" s="34">
        <v>31.088000000000001</v>
      </c>
      <c r="DO26" s="34">
        <v>18.420000000000002</v>
      </c>
      <c r="DP26" s="34">
        <v>31.117000000000001</v>
      </c>
      <c r="DQ26" s="34">
        <v>7.2359999999999998</v>
      </c>
      <c r="DR26" s="34">
        <v>11.647</v>
      </c>
      <c r="DS26" s="34">
        <v>14.8</v>
      </c>
      <c r="DT26" s="35">
        <v>1236.846</v>
      </c>
      <c r="DU26" s="71">
        <f t="shared" si="38"/>
        <v>1585.8510000000001</v>
      </c>
      <c r="DV26" s="34"/>
      <c r="DW26" s="47">
        <f t="shared" si="39"/>
        <v>0.11870156780176699</v>
      </c>
      <c r="DX26" s="42">
        <f t="shared" si="40"/>
        <v>2.9292789801816183E-2</v>
      </c>
      <c r="DY26" s="42">
        <f t="shared" si="41"/>
        <v>1.9603354917958875E-2</v>
      </c>
      <c r="DZ26" s="42">
        <f t="shared" si="42"/>
        <v>1.1615214796345938E-2</v>
      </c>
      <c r="EA26" s="42">
        <f t="shared" si="43"/>
        <v>1.9621641629636075E-2</v>
      </c>
      <c r="EB26" s="42">
        <f t="shared" si="44"/>
        <v>4.562849851593876E-3</v>
      </c>
      <c r="EC26" s="42">
        <f t="shared" si="45"/>
        <v>7.3443217553225363E-3</v>
      </c>
      <c r="ED26" s="42">
        <f t="shared" si="46"/>
        <v>9.3325287180195358E-3</v>
      </c>
      <c r="EE26" s="42">
        <f t="shared" si="47"/>
        <v>0.7799257307275399</v>
      </c>
      <c r="EF26" s="72">
        <f t="shared" si="48"/>
        <v>0.99999999999999989</v>
      </c>
      <c r="EG26" s="56"/>
      <c r="EH26" s="36">
        <v>14.08</v>
      </c>
      <c r="EI26" s="37">
        <v>7.1790000000000003</v>
      </c>
      <c r="EJ26" s="66">
        <f t="shared" si="49"/>
        <v>21.259</v>
      </c>
      <c r="EL26" s="36">
        <v>10.885999999999999</v>
      </c>
      <c r="EM26" s="37">
        <v>4.4359999999999999</v>
      </c>
      <c r="EN26" s="66">
        <f t="shared" si="50"/>
        <v>15.321999999999999</v>
      </c>
      <c r="EP26" s="33">
        <f>ET26*E26</f>
        <v>1441.4760000000001</v>
      </c>
      <c r="EQ26" s="34">
        <f>E26*EU26</f>
        <v>382.99999999999994</v>
      </c>
      <c r="ER26" s="35">
        <f t="shared" si="51"/>
        <v>1824.4760000000001</v>
      </c>
      <c r="ET26" s="47">
        <v>0.79007671243688604</v>
      </c>
      <c r="EU26" s="42">
        <v>0.20992328756311396</v>
      </c>
      <c r="EV26" s="43">
        <f t="shared" si="52"/>
        <v>1</v>
      </c>
      <c r="EW26" s="56"/>
      <c r="EX26" s="61">
        <f t="shared" si="53"/>
        <v>280.67349999999999</v>
      </c>
      <c r="EY26" s="34">
        <v>275.57100000000003</v>
      </c>
      <c r="EZ26" s="35">
        <v>285.77600000000001</v>
      </c>
      <c r="FB26" s="61">
        <f t="shared" si="54"/>
        <v>1705.1610000000001</v>
      </c>
      <c r="FC26" s="34">
        <v>1585.846</v>
      </c>
      <c r="FD26" s="35">
        <v>1824.4760000000001</v>
      </c>
      <c r="FF26" s="61">
        <f t="shared" si="55"/>
        <v>262.5</v>
      </c>
      <c r="FG26" s="34">
        <v>196</v>
      </c>
      <c r="FH26" s="35">
        <v>329</v>
      </c>
      <c r="FJ26" s="61">
        <f t="shared" si="56"/>
        <v>1967.6610000000001</v>
      </c>
      <c r="FK26" s="56">
        <v>1781.846</v>
      </c>
      <c r="FL26" s="68">
        <v>2153.4760000000001</v>
      </c>
      <c r="FN26" s="61">
        <f t="shared" si="57"/>
        <v>1605.9569999999999</v>
      </c>
      <c r="FO26" s="34">
        <v>1543.453</v>
      </c>
      <c r="FP26" s="35">
        <v>1668.461</v>
      </c>
      <c r="FQ26" s="34"/>
      <c r="FR26" s="64"/>
    </row>
    <row r="27" spans="1:174" x14ac:dyDescent="0.2">
      <c r="A27" s="1"/>
      <c r="B27" s="73" t="s">
        <v>156</v>
      </c>
      <c r="C27" s="33">
        <v>1363.9570000000001</v>
      </c>
      <c r="D27" s="34">
        <v>1291.9445000000001</v>
      </c>
      <c r="E27" s="34">
        <v>1129.989</v>
      </c>
      <c r="F27" s="34">
        <v>424.94799999999998</v>
      </c>
      <c r="G27" s="34">
        <v>987.56899999999996</v>
      </c>
      <c r="H27" s="34">
        <f t="shared" si="0"/>
        <v>1788.9050000000002</v>
      </c>
      <c r="I27" s="35">
        <f t="shared" si="1"/>
        <v>1554.9369999999999</v>
      </c>
      <c r="J27" s="34"/>
      <c r="K27" s="36">
        <v>17.600000000000001</v>
      </c>
      <c r="L27" s="37">
        <v>5.8019999999999996</v>
      </c>
      <c r="M27" s="37">
        <v>1.8000000000000002E-2</v>
      </c>
      <c r="N27" s="38">
        <f t="shared" si="2"/>
        <v>23.42</v>
      </c>
      <c r="O27" s="37">
        <v>16.832999999999998</v>
      </c>
      <c r="P27" s="38">
        <f t="shared" si="3"/>
        <v>6.5870000000000033</v>
      </c>
      <c r="Q27" s="37">
        <v>-7.5999999999999998E-2</v>
      </c>
      <c r="R27" s="38">
        <f t="shared" si="4"/>
        <v>6.6630000000000029</v>
      </c>
      <c r="S27" s="37">
        <v>1.3219999999999998</v>
      </c>
      <c r="T27" s="37">
        <v>1.04</v>
      </c>
      <c r="U27" s="37">
        <v>0.97599999999999998</v>
      </c>
      <c r="V27" s="38">
        <f t="shared" si="5"/>
        <v>10.001000000000001</v>
      </c>
      <c r="W27" s="37">
        <v>2.081</v>
      </c>
      <c r="X27" s="39">
        <f t="shared" si="6"/>
        <v>7.9200000000000017</v>
      </c>
      <c r="Y27" s="37"/>
      <c r="Z27" s="40">
        <f t="shared" si="7"/>
        <v>1.816383495317846E-2</v>
      </c>
      <c r="AA27" s="41">
        <f t="shared" si="8"/>
        <v>5.9878733180875792E-3</v>
      </c>
      <c r="AB27" s="42">
        <f t="shared" si="9"/>
        <v>0.65289737025831973</v>
      </c>
      <c r="AC27" s="42">
        <f t="shared" si="10"/>
        <v>0.71874466268146875</v>
      </c>
      <c r="AD27" s="41">
        <f t="shared" si="11"/>
        <v>1.7372263282207551E-2</v>
      </c>
      <c r="AE27" s="41">
        <f t="shared" si="12"/>
        <v>8.1737257289303065E-3</v>
      </c>
      <c r="AF27" s="41">
        <f>X27/DH27*4/3</f>
        <v>1.5450862307358038E-2</v>
      </c>
      <c r="AG27" s="41">
        <f>(P27+S27+T27)/DH27*4/3</f>
        <v>1.7458303887442815E-2</v>
      </c>
      <c r="AH27" s="41">
        <f>R27/DH27*4/3</f>
        <v>1.2998623176000838E-2</v>
      </c>
      <c r="AI27" s="43">
        <f>X27/EX27*4/3</f>
        <v>9.7598846559086128E-2</v>
      </c>
      <c r="AJ27" s="37"/>
      <c r="AK27" s="47">
        <f t="shared" si="13"/>
        <v>0.11162276861691137</v>
      </c>
      <c r="AL27" s="42">
        <f t="shared" si="14"/>
        <v>0.13125653863670422</v>
      </c>
      <c r="AM27" s="43">
        <f t="shared" si="15"/>
        <v>6.0786613647153868E-2</v>
      </c>
      <c r="AN27" s="37"/>
      <c r="AO27" s="47">
        <f t="shared" si="16"/>
        <v>0.87396337486471098</v>
      </c>
      <c r="AP27" s="42">
        <f t="shared" si="17"/>
        <v>0.79814777997067865</v>
      </c>
      <c r="AQ27" s="42">
        <f t="shared" si="18"/>
        <v>2.7866714273250538E-2</v>
      </c>
      <c r="AR27" s="43">
        <f t="shared" si="19"/>
        <v>0.15524536330690777</v>
      </c>
      <c r="AS27" s="37"/>
      <c r="AT27" s="47">
        <f>DE27/C27</f>
        <v>8.2908772050731799E-2</v>
      </c>
      <c r="AU27" s="42">
        <f t="shared" si="20"/>
        <v>0.12929466908386794</v>
      </c>
      <c r="AV27" s="42">
        <f t="shared" si="21"/>
        <v>0.15507571124135719</v>
      </c>
      <c r="AW27" s="43">
        <f t="shared" si="22"/>
        <v>0.15507571124135719</v>
      </c>
      <c r="AX27" s="37"/>
      <c r="AY27" s="47">
        <f>EZ27/C27</f>
        <v>8.2229131856796062E-2</v>
      </c>
      <c r="AZ27" s="42">
        <f>(DE27+X27)/C27</f>
        <v>8.871540671736719E-2</v>
      </c>
      <c r="BA27" s="42">
        <f>(DD27+X27)/DJ27</f>
        <v>0.14015561875872512</v>
      </c>
      <c r="BB27" s="42">
        <f>(DE27+X27)/DJ27</f>
        <v>0.16593666091621437</v>
      </c>
      <c r="BC27" s="43">
        <f>(DF27+X27)/DJ27</f>
        <v>0.16593666091621437</v>
      </c>
      <c r="BD27" s="37"/>
      <c r="BE27" s="40">
        <f>Q27/FB27*4/3</f>
        <v>-9.4416784571179304E-5</v>
      </c>
      <c r="BF27" s="42">
        <f t="shared" si="23"/>
        <v>-8.4925690021231386E-3</v>
      </c>
      <c r="BG27" s="41">
        <f>EJ27/E27</f>
        <v>3.6074687452709718E-2</v>
      </c>
      <c r="BH27" s="42">
        <f t="shared" si="24"/>
        <v>0.34674469641550842</v>
      </c>
      <c r="BI27" s="42">
        <f t="shared" si="25"/>
        <v>0.83098242549263746</v>
      </c>
      <c r="BJ27" s="43">
        <f t="shared" si="26"/>
        <v>0.8771731587839251</v>
      </c>
      <c r="BK27" s="37"/>
      <c r="BL27" s="36">
        <v>58.058999999999997</v>
      </c>
      <c r="BM27" s="37">
        <v>1.5449999999999999</v>
      </c>
      <c r="BN27" s="38">
        <f t="shared" si="27"/>
        <v>59.603999999999999</v>
      </c>
      <c r="BO27" s="34">
        <v>1129.989</v>
      </c>
      <c r="BP27" s="37">
        <v>1.7050000000000001</v>
      </c>
      <c r="BQ27" s="37">
        <v>3.7</v>
      </c>
      <c r="BR27" s="38">
        <f t="shared" si="28"/>
        <v>1124.5840000000001</v>
      </c>
      <c r="BS27" s="37">
        <v>145.14500000000001</v>
      </c>
      <c r="BT27" s="37">
        <v>28.952000000000002</v>
      </c>
      <c r="BU27" s="38">
        <f t="shared" si="29"/>
        <v>174.09700000000001</v>
      </c>
      <c r="BV27" s="37">
        <v>0</v>
      </c>
      <c r="BW27" s="37">
        <v>1.101</v>
      </c>
      <c r="BX27" s="37">
        <v>2.5990000000000002</v>
      </c>
      <c r="BY27" s="37">
        <v>1.9719999999999969</v>
      </c>
      <c r="BZ27" s="38">
        <f t="shared" si="30"/>
        <v>1363.9570000000001</v>
      </c>
      <c r="CA27" s="37">
        <v>54.877000000000002</v>
      </c>
      <c r="CB27" s="34">
        <v>987.56899999999996</v>
      </c>
      <c r="CC27" s="38">
        <f t="shared" si="31"/>
        <v>1042.4459999999999</v>
      </c>
      <c r="CD27" s="37">
        <v>159.88</v>
      </c>
      <c r="CE27" s="37">
        <v>14.474000000000203</v>
      </c>
      <c r="CF27" s="38">
        <f t="shared" si="32"/>
        <v>174.35400000000021</v>
      </c>
      <c r="CG27" s="37">
        <v>35</v>
      </c>
      <c r="CH27" s="37">
        <v>112.157</v>
      </c>
      <c r="CI27" s="108">
        <f t="shared" si="33"/>
        <v>1363.9570000000001</v>
      </c>
      <c r="CJ27" s="37"/>
      <c r="CK27" s="67">
        <v>211.74800000000002</v>
      </c>
      <c r="CL27" s="37"/>
      <c r="CM27" s="33">
        <v>115</v>
      </c>
      <c r="CN27" s="34">
        <v>0</v>
      </c>
      <c r="CO27" s="34">
        <v>60</v>
      </c>
      <c r="CP27" s="34">
        <v>0</v>
      </c>
      <c r="CQ27" s="34">
        <v>20</v>
      </c>
      <c r="CR27" s="34">
        <v>0</v>
      </c>
      <c r="CS27" s="35">
        <f t="shared" si="34"/>
        <v>195</v>
      </c>
      <c r="CT27" s="43">
        <f t="shared" si="35"/>
        <v>0.14296638383761365</v>
      </c>
      <c r="CU27" s="37"/>
      <c r="CV27" s="61" t="s">
        <v>219</v>
      </c>
      <c r="CW27" s="56">
        <v>13</v>
      </c>
      <c r="CX27" s="68">
        <v>3</v>
      </c>
      <c r="CY27" s="69" t="s">
        <v>133</v>
      </c>
      <c r="CZ27" s="68"/>
      <c r="DA27" s="56"/>
      <c r="DB27" s="70">
        <f t="shared" si="36"/>
        <v>3.6175154381096555E-4</v>
      </c>
      <c r="DC27" s="56"/>
      <c r="DD27" s="33">
        <v>94.284000000000006</v>
      </c>
      <c r="DE27" s="34">
        <v>113.084</v>
      </c>
      <c r="DF27" s="35">
        <v>113.084</v>
      </c>
      <c r="DG27" s="56"/>
      <c r="DH27" s="61">
        <f t="shared" si="37"/>
        <v>683.45699999999999</v>
      </c>
      <c r="DI27" s="34">
        <v>637.69600000000003</v>
      </c>
      <c r="DJ27" s="35">
        <v>729.21799999999996</v>
      </c>
      <c r="DK27" s="56"/>
      <c r="DL27" s="33">
        <v>24.6</v>
      </c>
      <c r="DM27" s="34">
        <v>12.345000000000001</v>
      </c>
      <c r="DN27" s="34">
        <v>34.195999999999998</v>
      </c>
      <c r="DO27" s="34">
        <v>4.4580000000000002</v>
      </c>
      <c r="DP27" s="34">
        <v>57.281999999999996</v>
      </c>
      <c r="DQ27" s="34">
        <v>8.2680000000000007</v>
      </c>
      <c r="DR27" s="34">
        <v>4.117</v>
      </c>
      <c r="DS27" s="34">
        <v>0</v>
      </c>
      <c r="DT27" s="35">
        <v>871.27700000000004</v>
      </c>
      <c r="DU27" s="71">
        <f t="shared" si="38"/>
        <v>1016.543</v>
      </c>
      <c r="DV27" s="34"/>
      <c r="DW27" s="47">
        <f t="shared" si="39"/>
        <v>2.4199664942850425E-2</v>
      </c>
      <c r="DX27" s="42">
        <f t="shared" si="40"/>
        <v>1.214410015119872E-2</v>
      </c>
      <c r="DY27" s="42">
        <f t="shared" si="41"/>
        <v>3.363950172299647E-2</v>
      </c>
      <c r="DZ27" s="42">
        <f t="shared" si="42"/>
        <v>4.3854514762287477E-3</v>
      </c>
      <c r="EA27" s="42">
        <f t="shared" si="43"/>
        <v>5.6349805173022682E-2</v>
      </c>
      <c r="EB27" s="42">
        <f t="shared" si="44"/>
        <v>8.1334483637189973E-3</v>
      </c>
      <c r="EC27" s="42">
        <f t="shared" si="45"/>
        <v>4.0500008361672845E-3</v>
      </c>
      <c r="ED27" s="42">
        <f t="shared" si="46"/>
        <v>0</v>
      </c>
      <c r="EE27" s="42">
        <f t="shared" si="47"/>
        <v>0.85709802733381668</v>
      </c>
      <c r="EF27" s="72">
        <f t="shared" si="48"/>
        <v>1</v>
      </c>
      <c r="EG27" s="56"/>
      <c r="EH27" s="36">
        <v>39.988</v>
      </c>
      <c r="EI27" s="37">
        <v>0.77600000000000002</v>
      </c>
      <c r="EJ27" s="66">
        <f t="shared" si="49"/>
        <v>40.764000000000003</v>
      </c>
      <c r="EL27" s="36">
        <v>1.7050000000000001</v>
      </c>
      <c r="EM27" s="37">
        <v>3.7</v>
      </c>
      <c r="EN27" s="66">
        <f t="shared" si="50"/>
        <v>5.4050000000000002</v>
      </c>
      <c r="EP27" s="33">
        <f>ET27*E27</f>
        <v>939.00099999999998</v>
      </c>
      <c r="EQ27" s="34">
        <f>E27*EU27</f>
        <v>190.98800000000011</v>
      </c>
      <c r="ER27" s="35">
        <f t="shared" si="51"/>
        <v>1129.989</v>
      </c>
      <c r="ET27" s="47">
        <v>0.83098242549263746</v>
      </c>
      <c r="EU27" s="42">
        <v>0.16901757450736254</v>
      </c>
      <c r="EV27" s="43">
        <f t="shared" si="52"/>
        <v>1</v>
      </c>
      <c r="EW27" s="56"/>
      <c r="EX27" s="61">
        <f t="shared" si="53"/>
        <v>108.19800000000001</v>
      </c>
      <c r="EY27" s="34">
        <v>104.239</v>
      </c>
      <c r="EZ27" s="35">
        <v>112.157</v>
      </c>
      <c r="FB27" s="61">
        <f t="shared" si="54"/>
        <v>1073.2555</v>
      </c>
      <c r="FC27" s="34">
        <v>1016.522</v>
      </c>
      <c r="FD27" s="35">
        <v>1129.989</v>
      </c>
      <c r="FF27" s="61">
        <f t="shared" si="55"/>
        <v>391.47399999999999</v>
      </c>
      <c r="FG27" s="34">
        <v>358</v>
      </c>
      <c r="FH27" s="35">
        <v>424.94799999999998</v>
      </c>
      <c r="FJ27" s="61">
        <f t="shared" si="56"/>
        <v>1464.7294999999999</v>
      </c>
      <c r="FK27" s="56">
        <v>1374.5219999999999</v>
      </c>
      <c r="FL27" s="68">
        <v>1554.9369999999999</v>
      </c>
      <c r="FN27" s="61">
        <f t="shared" si="57"/>
        <v>959.27350000000001</v>
      </c>
      <c r="FO27" s="34">
        <v>930.97799999999995</v>
      </c>
      <c r="FP27" s="35">
        <v>987.56899999999996</v>
      </c>
      <c r="FQ27" s="34"/>
      <c r="FR27" s="64"/>
    </row>
    <row r="28" spans="1:174" x14ac:dyDescent="0.2">
      <c r="A28" s="1"/>
      <c r="B28" s="73" t="s">
        <v>157</v>
      </c>
      <c r="C28" s="33">
        <v>3383.9259999999999</v>
      </c>
      <c r="D28" s="34">
        <v>3290.2304999999997</v>
      </c>
      <c r="E28" s="34">
        <v>2947.6239999999998</v>
      </c>
      <c r="F28" s="34">
        <v>622</v>
      </c>
      <c r="G28" s="34">
        <v>2276.6109999999999</v>
      </c>
      <c r="H28" s="34">
        <f t="shared" si="0"/>
        <v>4005.9259999999999</v>
      </c>
      <c r="I28" s="35">
        <f t="shared" si="1"/>
        <v>3569.6239999999998</v>
      </c>
      <c r="J28" s="34"/>
      <c r="K28" s="36">
        <v>49.598999999999997</v>
      </c>
      <c r="L28" s="37">
        <v>8.6460000000000008</v>
      </c>
      <c r="M28" s="37">
        <v>0.42399999999999999</v>
      </c>
      <c r="N28" s="38">
        <f t="shared" si="2"/>
        <v>58.668999999999997</v>
      </c>
      <c r="O28" s="37">
        <v>30.042999999999999</v>
      </c>
      <c r="P28" s="38">
        <f t="shared" si="3"/>
        <v>28.625999999999998</v>
      </c>
      <c r="Q28" s="37">
        <v>-0.52600000000000002</v>
      </c>
      <c r="R28" s="38">
        <f t="shared" si="4"/>
        <v>29.151999999999997</v>
      </c>
      <c r="S28" s="37">
        <v>5.3040000000000012</v>
      </c>
      <c r="T28" s="37">
        <v>0.13000000000000012</v>
      </c>
      <c r="U28" s="37">
        <v>2.9209999999999998</v>
      </c>
      <c r="V28" s="38">
        <f t="shared" si="5"/>
        <v>37.506999999999998</v>
      </c>
      <c r="W28" s="37">
        <v>9.0250000000000004</v>
      </c>
      <c r="X28" s="39">
        <f t="shared" si="6"/>
        <v>28.481999999999999</v>
      </c>
      <c r="Y28" s="37"/>
      <c r="Z28" s="40">
        <f t="shared" si="7"/>
        <v>2.0099503666992331E-2</v>
      </c>
      <c r="AA28" s="41">
        <f t="shared" si="8"/>
        <v>3.5037058953772391E-3</v>
      </c>
      <c r="AB28" s="42">
        <f t="shared" si="9"/>
        <v>0.46866761306023125</v>
      </c>
      <c r="AC28" s="42">
        <f t="shared" si="10"/>
        <v>0.51207622424108135</v>
      </c>
      <c r="AD28" s="41">
        <f t="shared" si="11"/>
        <v>1.217462829225288E-2</v>
      </c>
      <c r="AE28" s="41">
        <f t="shared" si="12"/>
        <v>1.154204849781801E-2</v>
      </c>
      <c r="AF28" s="41">
        <f>X28/DH28*4/3</f>
        <v>1.96314755993258E-2</v>
      </c>
      <c r="AG28" s="41">
        <f>(P28+S28+T28)/DH28*4/3</f>
        <v>2.3476162450426122E-2</v>
      </c>
      <c r="AH28" s="41">
        <f>R28/DH28*4/3</f>
        <v>2.0093279147234945E-2</v>
      </c>
      <c r="AI28" s="43">
        <f>X28/EX28*4/3</f>
        <v>8.7625161084146766E-2</v>
      </c>
      <c r="AJ28" s="37"/>
      <c r="AK28" s="47">
        <f t="shared" si="13"/>
        <v>5.5407739044719781E-2</v>
      </c>
      <c r="AL28" s="42">
        <f t="shared" si="14"/>
        <v>7.9128395644698951E-2</v>
      </c>
      <c r="AM28" s="43">
        <f t="shared" si="15"/>
        <v>-3.7825100481128945E-3</v>
      </c>
      <c r="AN28" s="37"/>
      <c r="AO28" s="47">
        <f t="shared" si="16"/>
        <v>0.77235461510694714</v>
      </c>
      <c r="AP28" s="42">
        <f t="shared" si="17"/>
        <v>0.78488373496115071</v>
      </c>
      <c r="AQ28" s="42">
        <f t="shared" si="18"/>
        <v>7.0342596346726433E-2</v>
      </c>
      <c r="AR28" s="43">
        <f t="shared" si="19"/>
        <v>0.11404688757785342</v>
      </c>
      <c r="AS28" s="37"/>
      <c r="AT28" s="47">
        <f>DE28/C28</f>
        <v>0.11218172814653748</v>
      </c>
      <c r="AU28" s="42">
        <f t="shared" si="20"/>
        <v>0.19070000000000001</v>
      </c>
      <c r="AV28" s="42">
        <f t="shared" si="21"/>
        <v>0.19070000000000001</v>
      </c>
      <c r="AW28" s="43">
        <f t="shared" si="22"/>
        <v>0.19070000000000001</v>
      </c>
      <c r="AX28" s="37"/>
      <c r="AY28" s="47">
        <f>EZ28/C28</f>
        <v>0.13186429017655824</v>
      </c>
      <c r="AZ28" s="42">
        <f>(DE28+X28)/C28</f>
        <v>0.1205985788696325</v>
      </c>
      <c r="BA28" s="42">
        <f>(DD28+X28)/DJ28</f>
        <v>0.20500797563394252</v>
      </c>
      <c r="BB28" s="42">
        <f>(DE28+X28)/DJ28</f>
        <v>0.20500797563394252</v>
      </c>
      <c r="BC28" s="43">
        <f>(DF28+X28)/DJ28</f>
        <v>0.20500797563394252</v>
      </c>
      <c r="BD28" s="37"/>
      <c r="BE28" s="40">
        <f>Q28/FB28*4/3</f>
        <v>-2.4434568806218598E-4</v>
      </c>
      <c r="BF28" s="42">
        <f t="shared" si="23"/>
        <v>-1.5443335290663534E-2</v>
      </c>
      <c r="BG28" s="41">
        <f>EJ28/E28</f>
        <v>5.4664366961322073E-3</v>
      </c>
      <c r="BH28" s="42">
        <f t="shared" si="24"/>
        <v>3.4157757836696535E-2</v>
      </c>
      <c r="BI28" s="42">
        <f t="shared" si="25"/>
        <v>0.65870816630615026</v>
      </c>
      <c r="BJ28" s="43">
        <f t="shared" si="26"/>
        <v>0.71817760077812121</v>
      </c>
      <c r="BK28" s="37"/>
      <c r="BL28" s="36">
        <v>67.186000000000007</v>
      </c>
      <c r="BM28" s="37">
        <v>38.06</v>
      </c>
      <c r="BN28" s="38">
        <f t="shared" si="27"/>
        <v>105.24600000000001</v>
      </c>
      <c r="BO28" s="34">
        <v>2947.6239999999998</v>
      </c>
      <c r="BP28" s="37">
        <v>4.6680000000000001</v>
      </c>
      <c r="BQ28" s="37">
        <v>20.835999999999999</v>
      </c>
      <c r="BR28" s="38">
        <f t="shared" si="28"/>
        <v>2922.12</v>
      </c>
      <c r="BS28" s="37">
        <v>266.79200000000003</v>
      </c>
      <c r="BT28" s="37">
        <v>68.641000000000005</v>
      </c>
      <c r="BU28" s="38">
        <f t="shared" si="29"/>
        <v>335.43300000000005</v>
      </c>
      <c r="BV28" s="37">
        <v>0</v>
      </c>
      <c r="BW28" s="37">
        <v>1.6220000000000001</v>
      </c>
      <c r="BX28" s="37">
        <v>12.929</v>
      </c>
      <c r="BY28" s="37">
        <v>6.5739999999999998</v>
      </c>
      <c r="BZ28" s="38">
        <f t="shared" si="30"/>
        <v>3383.924</v>
      </c>
      <c r="CA28" s="37">
        <v>9.3089999999999993</v>
      </c>
      <c r="CB28" s="34">
        <v>2276.6109999999999</v>
      </c>
      <c r="CC28" s="38">
        <f t="shared" si="31"/>
        <v>2285.92</v>
      </c>
      <c r="CD28" s="37">
        <v>614.65099999999995</v>
      </c>
      <c r="CE28" s="37">
        <v>37.133999999999958</v>
      </c>
      <c r="CF28" s="38">
        <f t="shared" si="32"/>
        <v>651.78499999999985</v>
      </c>
      <c r="CG28" s="37">
        <v>0</v>
      </c>
      <c r="CH28" s="37">
        <v>446.21899999999999</v>
      </c>
      <c r="CI28" s="108">
        <f t="shared" si="33"/>
        <v>3383.924</v>
      </c>
      <c r="CJ28" s="37"/>
      <c r="CK28" s="67">
        <v>385.92600000000004</v>
      </c>
      <c r="CL28" s="37"/>
      <c r="CM28" s="33">
        <v>200</v>
      </c>
      <c r="CN28" s="34">
        <v>100</v>
      </c>
      <c r="CO28" s="34">
        <v>250</v>
      </c>
      <c r="CP28" s="34">
        <v>0</v>
      </c>
      <c r="CQ28" s="34">
        <v>0</v>
      </c>
      <c r="CR28" s="34">
        <v>0</v>
      </c>
      <c r="CS28" s="35">
        <f t="shared" si="34"/>
        <v>550</v>
      </c>
      <c r="CT28" s="43">
        <f t="shared" si="35"/>
        <v>0.16253310503834895</v>
      </c>
      <c r="CU28" s="37"/>
      <c r="CV28" s="61" t="s">
        <v>215</v>
      </c>
      <c r="CW28" s="56">
        <v>25</v>
      </c>
      <c r="CX28" s="68">
        <v>2</v>
      </c>
      <c r="CY28" s="69" t="s">
        <v>133</v>
      </c>
      <c r="CZ28" s="74" t="s">
        <v>136</v>
      </c>
      <c r="DA28" s="56"/>
      <c r="DB28" s="70">
        <f t="shared" si="36"/>
        <v>8.7056542537176723E-4</v>
      </c>
      <c r="DC28" s="56"/>
      <c r="DD28" s="33">
        <v>379.61466660000002</v>
      </c>
      <c r="DE28" s="34">
        <v>379.61466660000002</v>
      </c>
      <c r="DF28" s="35">
        <v>379.61466660000002</v>
      </c>
      <c r="DG28" s="56"/>
      <c r="DH28" s="61">
        <f t="shared" si="37"/>
        <v>1934.4445000000001</v>
      </c>
      <c r="DI28" s="34">
        <v>1878.251</v>
      </c>
      <c r="DJ28" s="35">
        <v>1990.6379999999999</v>
      </c>
      <c r="DK28" s="56"/>
      <c r="DL28" s="33">
        <v>56.067999999999998</v>
      </c>
      <c r="DM28" s="34">
        <v>25.725999999999999</v>
      </c>
      <c r="DN28" s="34">
        <v>59.972000000000001</v>
      </c>
      <c r="DO28" s="34">
        <v>57.841000000000001</v>
      </c>
      <c r="DP28" s="34">
        <v>668.23299999999995</v>
      </c>
      <c r="DQ28" s="34">
        <v>0</v>
      </c>
      <c r="DR28" s="34">
        <v>39.454000000000001</v>
      </c>
      <c r="DS28" s="34">
        <v>65.174999999999997</v>
      </c>
      <c r="DT28" s="35">
        <v>1820.4079999999999</v>
      </c>
      <c r="DU28" s="71">
        <f t="shared" si="38"/>
        <v>2792.8769999999995</v>
      </c>
      <c r="DV28" s="34"/>
      <c r="DW28" s="47">
        <f t="shared" si="39"/>
        <v>2.0075355985960001E-2</v>
      </c>
      <c r="DX28" s="42">
        <f t="shared" si="40"/>
        <v>9.2112900066848649E-3</v>
      </c>
      <c r="DY28" s="42">
        <f t="shared" si="41"/>
        <v>2.1473197709745189E-2</v>
      </c>
      <c r="DZ28" s="42">
        <f t="shared" si="42"/>
        <v>2.0710185231931091E-2</v>
      </c>
      <c r="EA28" s="42">
        <f t="shared" si="43"/>
        <v>0.23926331163169737</v>
      </c>
      <c r="EB28" s="42">
        <f t="shared" si="44"/>
        <v>0</v>
      </c>
      <c r="EC28" s="42">
        <f t="shared" si="45"/>
        <v>1.4126651478027857E-2</v>
      </c>
      <c r="ED28" s="42">
        <f t="shared" si="46"/>
        <v>2.3336151216111562E-2</v>
      </c>
      <c r="EE28" s="42">
        <f t="shared" si="47"/>
        <v>0.6518038567398422</v>
      </c>
      <c r="EF28" s="72">
        <f t="shared" si="48"/>
        <v>1</v>
      </c>
      <c r="EG28" s="56"/>
      <c r="EH28" s="36">
        <v>4.2229999999999999</v>
      </c>
      <c r="EI28" s="37">
        <v>11.89</v>
      </c>
      <c r="EJ28" s="66">
        <f t="shared" si="49"/>
        <v>16.113</v>
      </c>
      <c r="EL28" s="36">
        <v>4.6680000000000001</v>
      </c>
      <c r="EM28" s="37">
        <v>20.835999999999999</v>
      </c>
      <c r="EN28" s="66">
        <f t="shared" si="50"/>
        <v>25.503999999999998</v>
      </c>
      <c r="EP28" s="33">
        <f>ET28*E28</f>
        <v>1941.6239999999998</v>
      </c>
      <c r="EQ28" s="34">
        <f>E28*EU28</f>
        <v>1006.0000000000001</v>
      </c>
      <c r="ER28" s="35">
        <f t="shared" si="51"/>
        <v>2947.6239999999998</v>
      </c>
      <c r="ET28" s="47">
        <v>0.65870816630615026</v>
      </c>
      <c r="EU28" s="42">
        <v>0.34129183369384974</v>
      </c>
      <c r="EV28" s="43">
        <f t="shared" si="52"/>
        <v>1</v>
      </c>
      <c r="EW28" s="56"/>
      <c r="EX28" s="61">
        <f t="shared" si="53"/>
        <v>433.39150000000001</v>
      </c>
      <c r="EY28" s="34">
        <v>420.56400000000002</v>
      </c>
      <c r="EZ28" s="35">
        <v>446.21899999999999</v>
      </c>
      <c r="FB28" s="61">
        <f t="shared" si="54"/>
        <v>2870.2505000000001</v>
      </c>
      <c r="FC28" s="34">
        <v>2792.877</v>
      </c>
      <c r="FD28" s="35">
        <v>2947.6239999999998</v>
      </c>
      <c r="FF28" s="61">
        <f t="shared" si="55"/>
        <v>568.5</v>
      </c>
      <c r="FG28" s="34">
        <v>515</v>
      </c>
      <c r="FH28" s="35">
        <v>622</v>
      </c>
      <c r="FJ28" s="61">
        <f t="shared" si="56"/>
        <v>3438.7505000000001</v>
      </c>
      <c r="FK28" s="56">
        <v>3307.877</v>
      </c>
      <c r="FL28" s="68">
        <v>3569.6239999999998</v>
      </c>
      <c r="FN28" s="61">
        <f t="shared" si="57"/>
        <v>2280.933</v>
      </c>
      <c r="FO28" s="34">
        <v>2285.2550000000001</v>
      </c>
      <c r="FP28" s="35">
        <v>2276.6109999999999</v>
      </c>
      <c r="FQ28" s="34"/>
      <c r="FR28" s="64"/>
    </row>
    <row r="29" spans="1:174" x14ac:dyDescent="0.2">
      <c r="A29" s="1"/>
      <c r="B29" s="73" t="s">
        <v>158</v>
      </c>
      <c r="C29" s="33">
        <v>2440.8679999999999</v>
      </c>
      <c r="D29" s="34">
        <v>2300.6224999999999</v>
      </c>
      <c r="E29" s="34">
        <v>1825.415</v>
      </c>
      <c r="F29" s="34">
        <v>748.09500000000003</v>
      </c>
      <c r="G29" s="34">
        <v>1528.268</v>
      </c>
      <c r="H29" s="34">
        <f t="shared" si="0"/>
        <v>3188.9629999999997</v>
      </c>
      <c r="I29" s="35">
        <f t="shared" si="1"/>
        <v>2573.5100000000002</v>
      </c>
      <c r="J29" s="34"/>
      <c r="K29" s="36">
        <v>34.588000000000001</v>
      </c>
      <c r="L29" s="37">
        <v>10.612</v>
      </c>
      <c r="M29" s="37">
        <v>0.248</v>
      </c>
      <c r="N29" s="38">
        <f t="shared" si="2"/>
        <v>45.448</v>
      </c>
      <c r="O29" s="37">
        <v>26.908999999999999</v>
      </c>
      <c r="P29" s="38">
        <f t="shared" si="3"/>
        <v>18.539000000000001</v>
      </c>
      <c r="Q29" s="37">
        <v>-0.38100000000000006</v>
      </c>
      <c r="R29" s="38">
        <f t="shared" si="4"/>
        <v>18.920000000000002</v>
      </c>
      <c r="S29" s="37">
        <v>4.2909999999999995</v>
      </c>
      <c r="T29" s="37">
        <v>0.90900000000000003</v>
      </c>
      <c r="U29" s="37">
        <v>0.17</v>
      </c>
      <c r="V29" s="38">
        <f t="shared" si="5"/>
        <v>24.290000000000003</v>
      </c>
      <c r="W29" s="37">
        <v>5.3209999999999997</v>
      </c>
      <c r="X29" s="39">
        <f t="shared" si="6"/>
        <v>18.969000000000001</v>
      </c>
      <c r="Y29" s="37"/>
      <c r="Z29" s="40">
        <f t="shared" si="7"/>
        <v>2.0045589110483503E-2</v>
      </c>
      <c r="AA29" s="41">
        <f t="shared" si="8"/>
        <v>6.1502194876966272E-3</v>
      </c>
      <c r="AB29" s="42">
        <f t="shared" si="9"/>
        <v>0.53129442426157003</v>
      </c>
      <c r="AC29" s="42">
        <f t="shared" si="10"/>
        <v>0.59208325998943845</v>
      </c>
      <c r="AD29" s="41">
        <f t="shared" si="11"/>
        <v>1.5595199415230734E-2</v>
      </c>
      <c r="AE29" s="41">
        <f t="shared" si="12"/>
        <v>1.0993546311922101E-2</v>
      </c>
      <c r="AF29" s="41">
        <f>X29/DH29*4/3</f>
        <v>2.0780321958602039E-2</v>
      </c>
      <c r="AG29" s="41">
        <f>(P29+S29+T29)/DH29*4/3</f>
        <v>2.6005802255008374E-2</v>
      </c>
      <c r="AH29" s="41">
        <f>R29/DH29*4/3</f>
        <v>2.0726643020546713E-2</v>
      </c>
      <c r="AI29" s="43">
        <f>X29/EX29*4/3</f>
        <v>0.11671462093821168</v>
      </c>
      <c r="AJ29" s="37"/>
      <c r="AK29" s="47">
        <f t="shared" si="13"/>
        <v>-9.6178156647724854E-3</v>
      </c>
      <c r="AL29" s="42">
        <f t="shared" si="14"/>
        <v>1.0312329963152313E-2</v>
      </c>
      <c r="AM29" s="43">
        <f t="shared" si="15"/>
        <v>0.10774641404619691</v>
      </c>
      <c r="AN29" s="37"/>
      <c r="AO29" s="47">
        <f t="shared" si="16"/>
        <v>0.83721674249417255</v>
      </c>
      <c r="AP29" s="42">
        <f t="shared" si="17"/>
        <v>0.70344077795744286</v>
      </c>
      <c r="AQ29" s="42">
        <f t="shared" si="18"/>
        <v>6.2865751036106823E-2</v>
      </c>
      <c r="AR29" s="43">
        <f t="shared" si="19"/>
        <v>0.2010948564199293</v>
      </c>
      <c r="AS29" s="37"/>
      <c r="AT29" s="47">
        <f>DE29/C29</f>
        <v>8.178484047478192E-2</v>
      </c>
      <c r="AU29" s="42">
        <f t="shared" si="20"/>
        <v>0.15061834154761783</v>
      </c>
      <c r="AV29" s="42">
        <f t="shared" si="21"/>
        <v>0.16042244432354505</v>
      </c>
      <c r="AW29" s="43">
        <f t="shared" si="22"/>
        <v>0.19122661379951575</v>
      </c>
      <c r="AX29" s="37"/>
      <c r="AY29" s="47">
        <f>EZ29/C29</f>
        <v>9.2626065809376004E-2</v>
      </c>
      <c r="AZ29" s="42">
        <f>(DE29+X29)/C29</f>
        <v>8.9556256217050656E-2</v>
      </c>
      <c r="BA29" s="42">
        <f>(DD29+X29)/DJ29</f>
        <v>0.16586211413422139</v>
      </c>
      <c r="BB29" s="42">
        <f>(DE29+X29)/DJ29</f>
        <v>0.17566621691014861</v>
      </c>
      <c r="BC29" s="43">
        <f>(DF29+X29)/DJ29</f>
        <v>0.20647038638611934</v>
      </c>
      <c r="BD29" s="37"/>
      <c r="BE29" s="40">
        <f>Q29/FB29*4/3</f>
        <v>-2.7694812974147609E-4</v>
      </c>
      <c r="BF29" s="42">
        <f t="shared" si="23"/>
        <v>-1.6049538733729309E-2</v>
      </c>
      <c r="BG29" s="41">
        <f>EJ29/E29</f>
        <v>2.2845216019370937E-2</v>
      </c>
      <c r="BH29" s="42">
        <f t="shared" si="24"/>
        <v>0.18010088620933887</v>
      </c>
      <c r="BI29" s="42">
        <f t="shared" si="25"/>
        <v>0.70569979977155872</v>
      </c>
      <c r="BJ29" s="43">
        <f t="shared" si="26"/>
        <v>0.79125008257205132</v>
      </c>
      <c r="BK29" s="37"/>
      <c r="BL29" s="36">
        <v>381.44099999999997</v>
      </c>
      <c r="BM29" s="37">
        <v>53.057000000000002</v>
      </c>
      <c r="BN29" s="38">
        <f t="shared" si="27"/>
        <v>434.49799999999999</v>
      </c>
      <c r="BO29" s="34">
        <v>1825.415</v>
      </c>
      <c r="BP29" s="37">
        <v>0.33</v>
      </c>
      <c r="BQ29" s="37">
        <v>5.13</v>
      </c>
      <c r="BR29" s="38">
        <f t="shared" si="28"/>
        <v>1819.9549999999999</v>
      </c>
      <c r="BS29" s="37">
        <v>56.347999999999999</v>
      </c>
      <c r="BT29" s="37">
        <v>48.67</v>
      </c>
      <c r="BU29" s="38">
        <f t="shared" si="29"/>
        <v>105.018</v>
      </c>
      <c r="BV29" s="37">
        <v>10.289000000000001</v>
      </c>
      <c r="BW29" s="37">
        <v>3.2719999999999998</v>
      </c>
      <c r="BX29" s="37">
        <v>5.9770000000000003</v>
      </c>
      <c r="BY29" s="37">
        <v>61.858999999999952</v>
      </c>
      <c r="BZ29" s="38">
        <f t="shared" si="30"/>
        <v>2440.8679999999999</v>
      </c>
      <c r="CA29" s="37">
        <v>156.5</v>
      </c>
      <c r="CB29" s="34">
        <v>1528.268</v>
      </c>
      <c r="CC29" s="38">
        <f t="shared" si="31"/>
        <v>1684.768</v>
      </c>
      <c r="CD29" s="37">
        <v>422.96300000000002</v>
      </c>
      <c r="CE29" s="37">
        <v>42.218999999999909</v>
      </c>
      <c r="CF29" s="38">
        <f t="shared" si="32"/>
        <v>465.1819999999999</v>
      </c>
      <c r="CG29" s="37">
        <v>64.83</v>
      </c>
      <c r="CH29" s="37">
        <v>226.08799999999999</v>
      </c>
      <c r="CI29" s="108">
        <f t="shared" si="33"/>
        <v>2440.8679999999999</v>
      </c>
      <c r="CJ29" s="37"/>
      <c r="CK29" s="67">
        <v>490.846</v>
      </c>
      <c r="CL29" s="37"/>
      <c r="CM29" s="33">
        <v>143</v>
      </c>
      <c r="CN29" s="34">
        <v>190</v>
      </c>
      <c r="CO29" s="34">
        <v>170</v>
      </c>
      <c r="CP29" s="34">
        <v>100</v>
      </c>
      <c r="CQ29" s="34">
        <v>20</v>
      </c>
      <c r="CR29" s="34">
        <v>0</v>
      </c>
      <c r="CS29" s="35">
        <f t="shared" si="34"/>
        <v>623</v>
      </c>
      <c r="CT29" s="43">
        <f t="shared" si="35"/>
        <v>0.25523707140246832</v>
      </c>
      <c r="CU29" s="37"/>
      <c r="CV29" s="61" t="s">
        <v>221</v>
      </c>
      <c r="CW29" s="56">
        <v>21.5</v>
      </c>
      <c r="CX29" s="68">
        <v>3</v>
      </c>
      <c r="CY29" s="69" t="s">
        <v>133</v>
      </c>
      <c r="CZ29" s="68"/>
      <c r="DA29" s="56"/>
      <c r="DB29" s="70">
        <f t="shared" si="36"/>
        <v>6.7038188398626402E-4</v>
      </c>
      <c r="DC29" s="56"/>
      <c r="DD29" s="33">
        <v>187.42600000000002</v>
      </c>
      <c r="DE29" s="34">
        <v>199.626</v>
      </c>
      <c r="DF29" s="35">
        <v>237.958</v>
      </c>
      <c r="DG29" s="56"/>
      <c r="DH29" s="61">
        <f t="shared" si="37"/>
        <v>1217.1129999999998</v>
      </c>
      <c r="DI29" s="34">
        <v>1189.8489999999999</v>
      </c>
      <c r="DJ29" s="35">
        <v>1244.377</v>
      </c>
      <c r="DK29" s="56"/>
      <c r="DL29" s="33">
        <v>201.81100000000001</v>
      </c>
      <c r="DM29" s="34">
        <v>11.47</v>
      </c>
      <c r="DN29" s="34">
        <v>143.48400000000001</v>
      </c>
      <c r="DO29" s="34">
        <v>24.847000000000001</v>
      </c>
      <c r="DP29" s="34">
        <v>124.48399999999999</v>
      </c>
      <c r="DQ29" s="34">
        <v>52.516000000000005</v>
      </c>
      <c r="DR29" s="34">
        <v>8.5399999999999991</v>
      </c>
      <c r="DS29" s="34">
        <v>0</v>
      </c>
      <c r="DT29" s="35">
        <v>1275.99</v>
      </c>
      <c r="DU29" s="71">
        <f t="shared" si="38"/>
        <v>1843.1419999999998</v>
      </c>
      <c r="DV29" s="34"/>
      <c r="DW29" s="47">
        <f t="shared" si="39"/>
        <v>0.10949292024163088</v>
      </c>
      <c r="DX29" s="42">
        <f t="shared" si="40"/>
        <v>6.2230690852902283E-3</v>
      </c>
      <c r="DY29" s="42">
        <f t="shared" si="41"/>
        <v>7.7847501711750922E-2</v>
      </c>
      <c r="DZ29" s="42">
        <f t="shared" si="42"/>
        <v>1.3480784443086861E-2</v>
      </c>
      <c r="EA29" s="42">
        <f t="shared" si="43"/>
        <v>6.7539017612316357E-2</v>
      </c>
      <c r="EB29" s="42">
        <f t="shared" si="44"/>
        <v>2.849265005083711E-2</v>
      </c>
      <c r="EC29" s="42">
        <f t="shared" si="45"/>
        <v>4.6333923267984781E-3</v>
      </c>
      <c r="ED29" s="42">
        <f t="shared" si="46"/>
        <v>0</v>
      </c>
      <c r="EE29" s="42">
        <f t="shared" si="47"/>
        <v>0.69229066452828925</v>
      </c>
      <c r="EF29" s="72">
        <f t="shared" si="48"/>
        <v>1</v>
      </c>
      <c r="EG29" s="56"/>
      <c r="EH29" s="36">
        <v>36.229999999999997</v>
      </c>
      <c r="EI29" s="37">
        <v>5.4720000000000004</v>
      </c>
      <c r="EJ29" s="66">
        <f t="shared" si="49"/>
        <v>41.701999999999998</v>
      </c>
      <c r="EL29" s="36">
        <v>0.33</v>
      </c>
      <c r="EM29" s="37">
        <v>5.13</v>
      </c>
      <c r="EN29" s="66">
        <f t="shared" si="50"/>
        <v>5.46</v>
      </c>
      <c r="EP29" s="33">
        <f>ET29*E29</f>
        <v>1288.1949999999999</v>
      </c>
      <c r="EQ29" s="34">
        <f>E29*EU29</f>
        <v>537.22000000000014</v>
      </c>
      <c r="ER29" s="35">
        <f t="shared" si="51"/>
        <v>1825.415</v>
      </c>
      <c r="ET29" s="47">
        <v>0.70569979977155872</v>
      </c>
      <c r="EU29" s="42">
        <v>0.29430020022844128</v>
      </c>
      <c r="EV29" s="43">
        <f t="shared" si="52"/>
        <v>1</v>
      </c>
      <c r="EW29" s="56"/>
      <c r="EX29" s="61">
        <f t="shared" si="53"/>
        <v>216.6995</v>
      </c>
      <c r="EY29" s="34">
        <v>207.31100000000001</v>
      </c>
      <c r="EZ29" s="35">
        <v>226.08799999999999</v>
      </c>
      <c r="FB29" s="61">
        <f t="shared" si="54"/>
        <v>1834.2784999999999</v>
      </c>
      <c r="FC29" s="34">
        <v>1843.1420000000001</v>
      </c>
      <c r="FD29" s="35">
        <v>1825.415</v>
      </c>
      <c r="FF29" s="61">
        <f t="shared" si="55"/>
        <v>726.09750000000008</v>
      </c>
      <c r="FG29" s="34">
        <v>704.1</v>
      </c>
      <c r="FH29" s="35">
        <v>748.09500000000003</v>
      </c>
      <c r="FJ29" s="61">
        <f t="shared" si="56"/>
        <v>2560.3760000000002</v>
      </c>
      <c r="FK29" s="56">
        <v>2547.2420000000002</v>
      </c>
      <c r="FL29" s="68">
        <v>2573.5100000000002</v>
      </c>
      <c r="FN29" s="61">
        <f t="shared" si="57"/>
        <v>1453.9434999999999</v>
      </c>
      <c r="FO29" s="34">
        <v>1379.6189999999999</v>
      </c>
      <c r="FP29" s="35">
        <v>1528.268</v>
      </c>
      <c r="FQ29" s="34"/>
      <c r="FR29" s="64"/>
    </row>
    <row r="30" spans="1:174" x14ac:dyDescent="0.2">
      <c r="A30" s="1"/>
      <c r="B30" s="76" t="s">
        <v>232</v>
      </c>
      <c r="C30" s="33">
        <v>2531.5990000000002</v>
      </c>
      <c r="D30" s="34">
        <v>2378.7070000000003</v>
      </c>
      <c r="E30" s="34">
        <v>2230.4349999999999</v>
      </c>
      <c r="F30" s="34">
        <v>601</v>
      </c>
      <c r="G30" s="34">
        <v>1746.162</v>
      </c>
      <c r="H30" s="34">
        <f t="shared" si="0"/>
        <v>3132.5990000000002</v>
      </c>
      <c r="I30" s="35">
        <f t="shared" si="1"/>
        <v>2831.4349999999999</v>
      </c>
      <c r="J30" s="34"/>
      <c r="K30" s="36">
        <v>36.963000000000001</v>
      </c>
      <c r="L30" s="37">
        <v>10.417999999999999</v>
      </c>
      <c r="M30" s="37">
        <v>3.6999999999999998E-2</v>
      </c>
      <c r="N30" s="38">
        <f t="shared" si="2"/>
        <v>47.417999999999999</v>
      </c>
      <c r="O30" s="37">
        <v>28.697999999999997</v>
      </c>
      <c r="P30" s="38">
        <f t="shared" si="3"/>
        <v>18.720000000000002</v>
      </c>
      <c r="Q30" s="37">
        <v>2.4380000000000002</v>
      </c>
      <c r="R30" s="38">
        <f t="shared" si="4"/>
        <v>16.282000000000004</v>
      </c>
      <c r="S30" s="37">
        <v>2.4710000000000001</v>
      </c>
      <c r="T30" s="37">
        <v>0.43200000000000005</v>
      </c>
      <c r="U30" s="37">
        <v>1.472</v>
      </c>
      <c r="V30" s="38">
        <f t="shared" si="5"/>
        <v>20.657000000000004</v>
      </c>
      <c r="W30" s="37">
        <v>5.4249999999999998</v>
      </c>
      <c r="X30" s="39">
        <f t="shared" si="6"/>
        <v>15.232000000000003</v>
      </c>
      <c r="Y30" s="37"/>
      <c r="Z30" s="40">
        <f t="shared" si="7"/>
        <v>2.071881908953057E-2</v>
      </c>
      <c r="AA30" s="41">
        <f t="shared" si="8"/>
        <v>5.8395870809925992E-3</v>
      </c>
      <c r="AB30" s="42">
        <f t="shared" si="9"/>
        <v>0.5702986824586157</v>
      </c>
      <c r="AC30" s="42">
        <f t="shared" si="10"/>
        <v>0.60521321017335183</v>
      </c>
      <c r="AD30" s="41">
        <f t="shared" si="11"/>
        <v>1.6086050110417128E-2</v>
      </c>
      <c r="AE30" s="41">
        <f t="shared" si="12"/>
        <v>8.5379718197042907E-3</v>
      </c>
      <c r="AF30" s="41">
        <f>X30/DH30*4/3</f>
        <v>1.5935994467598563E-2</v>
      </c>
      <c r="AG30" s="41">
        <f>(P30+S30+T30)/DH30*4/3</f>
        <v>2.2622374499270195E-2</v>
      </c>
      <c r="AH30" s="41">
        <f>R30/DH30*4/3</f>
        <v>1.703452349799368E-2</v>
      </c>
      <c r="AI30" s="43">
        <f>X30/EX30*4/3</f>
        <v>9.7367180446021218E-2</v>
      </c>
      <c r="AJ30" s="37"/>
      <c r="AK30" s="47">
        <f t="shared" si="13"/>
        <v>0.12702078872026729</v>
      </c>
      <c r="AL30" s="42">
        <f t="shared" si="14"/>
        <v>0.13636947404330457</v>
      </c>
      <c r="AM30" s="43">
        <f t="shared" si="15"/>
        <v>7.5770728073963789E-2</v>
      </c>
      <c r="AN30" s="37"/>
      <c r="AO30" s="47">
        <f t="shared" si="16"/>
        <v>0.78287957281875509</v>
      </c>
      <c r="AP30" s="42">
        <f t="shared" si="17"/>
        <v>0.76379459593284305</v>
      </c>
      <c r="AQ30" s="42">
        <f t="shared" si="18"/>
        <v>0.1104337614290415</v>
      </c>
      <c r="AR30" s="43">
        <f t="shared" si="19"/>
        <v>0.10287213733296623</v>
      </c>
      <c r="AS30" s="37"/>
      <c r="AT30" s="47">
        <f>DE30/C30</f>
        <v>8.0665963527399076E-2</v>
      </c>
      <c r="AU30" s="42">
        <f t="shared" si="20"/>
        <v>0.13622543517898109</v>
      </c>
      <c r="AV30" s="42">
        <f t="shared" si="21"/>
        <v>0.1502</v>
      </c>
      <c r="AW30" s="43">
        <f t="shared" si="22"/>
        <v>0.1502</v>
      </c>
      <c r="AX30" s="37"/>
      <c r="AY30" s="47">
        <f>EZ30/C30</f>
        <v>8.5355540115160417E-2</v>
      </c>
      <c r="AZ30" s="42">
        <f>(DE30+X30)/C30</f>
        <v>8.6682714205527811E-2</v>
      </c>
      <c r="BA30" s="42">
        <f>(DD30+X30)/DJ30</f>
        <v>0.14742862314496846</v>
      </c>
      <c r="BB30" s="42">
        <f>(DE30+X30)/DJ30</f>
        <v>0.16140318796598738</v>
      </c>
      <c r="BC30" s="43">
        <f>(DF30+X30)/DJ30</f>
        <v>0.16140318796598738</v>
      </c>
      <c r="BD30" s="37"/>
      <c r="BE30" s="40">
        <f>Q30/FB30*4/3</f>
        <v>1.5444471605302532E-3</v>
      </c>
      <c r="BF30" s="42">
        <f t="shared" si="23"/>
        <v>0.11275031216759931</v>
      </c>
      <c r="BG30" s="41">
        <f>EJ30/E30</f>
        <v>7.6810128965874363E-3</v>
      </c>
      <c r="BH30" s="42">
        <f t="shared" si="24"/>
        <v>7.5308473741818344E-2</v>
      </c>
      <c r="BI30" s="42">
        <f t="shared" si="25"/>
        <v>0.76865499330848019</v>
      </c>
      <c r="BJ30" s="43">
        <f t="shared" si="26"/>
        <v>0.81776025231022431</v>
      </c>
      <c r="BK30" s="37"/>
      <c r="BL30" s="36">
        <v>73.263999999999996</v>
      </c>
      <c r="BM30" s="37">
        <v>91.903000000000006</v>
      </c>
      <c r="BN30" s="38">
        <f t="shared" si="27"/>
        <v>165.167</v>
      </c>
      <c r="BO30" s="34">
        <v>2230.4349999999999</v>
      </c>
      <c r="BP30" s="37">
        <v>4.7050000000000001</v>
      </c>
      <c r="BQ30" s="37">
        <v>6.7</v>
      </c>
      <c r="BR30" s="38">
        <f t="shared" si="28"/>
        <v>2219.0300000000002</v>
      </c>
      <c r="BS30" s="37">
        <v>85.977999999999994</v>
      </c>
      <c r="BT30" s="37">
        <v>44.463000000000001</v>
      </c>
      <c r="BU30" s="38">
        <f t="shared" si="29"/>
        <v>130.441</v>
      </c>
      <c r="BV30" s="37">
        <v>0.112</v>
      </c>
      <c r="BW30" s="37">
        <v>0.316</v>
      </c>
      <c r="BX30" s="37">
        <v>11.359</v>
      </c>
      <c r="BY30" s="37">
        <v>5.1740000000000004</v>
      </c>
      <c r="BZ30" s="38">
        <f t="shared" si="30"/>
        <v>2531.5989999999997</v>
      </c>
      <c r="CA30" s="37">
        <v>160.005</v>
      </c>
      <c r="CB30" s="34">
        <v>1746.162</v>
      </c>
      <c r="CC30" s="38">
        <f t="shared" si="31"/>
        <v>1906.1669999999999</v>
      </c>
      <c r="CD30" s="37">
        <v>350</v>
      </c>
      <c r="CE30" s="37">
        <v>29.345999999999776</v>
      </c>
      <c r="CF30" s="38">
        <f t="shared" si="32"/>
        <v>379.34599999999978</v>
      </c>
      <c r="CG30" s="37">
        <v>30</v>
      </c>
      <c r="CH30" s="37">
        <v>216.08600000000001</v>
      </c>
      <c r="CI30" s="108">
        <f t="shared" si="33"/>
        <v>2531.5990000000002</v>
      </c>
      <c r="CJ30" s="37"/>
      <c r="CK30" s="67">
        <v>260.43099999999998</v>
      </c>
      <c r="CL30" s="37"/>
      <c r="CM30" s="33">
        <v>120</v>
      </c>
      <c r="CN30" s="34">
        <v>195</v>
      </c>
      <c r="CO30" s="34">
        <v>50</v>
      </c>
      <c r="CP30" s="34">
        <v>50</v>
      </c>
      <c r="CQ30" s="34">
        <v>75</v>
      </c>
      <c r="CR30" s="34">
        <v>0</v>
      </c>
      <c r="CS30" s="35">
        <f t="shared" si="34"/>
        <v>490</v>
      </c>
      <c r="CT30" s="43">
        <f t="shared" si="35"/>
        <v>0.19355356041774388</v>
      </c>
      <c r="CU30" s="37"/>
      <c r="CV30" s="61" t="s">
        <v>213</v>
      </c>
      <c r="CW30" s="56">
        <v>24.1</v>
      </c>
      <c r="CX30" s="68">
        <v>3</v>
      </c>
      <c r="CY30" s="69" t="s">
        <v>133</v>
      </c>
      <c r="CZ30" s="74" t="s">
        <v>187</v>
      </c>
      <c r="DA30" s="56"/>
      <c r="DB30" s="70">
        <f t="shared" si="36"/>
        <v>6.5574441343605047E-4</v>
      </c>
      <c r="DC30" s="56"/>
      <c r="DD30" s="33">
        <v>185.2138726</v>
      </c>
      <c r="DE30" s="34">
        <v>204.2138726</v>
      </c>
      <c r="DF30" s="35">
        <v>204.2138726</v>
      </c>
      <c r="DG30" s="56"/>
      <c r="DH30" s="61">
        <f t="shared" si="37"/>
        <v>1274.4315000000001</v>
      </c>
      <c r="DI30" s="34">
        <v>1189.25</v>
      </c>
      <c r="DJ30" s="35">
        <v>1359.6130000000001</v>
      </c>
      <c r="DK30" s="56"/>
      <c r="DL30" s="33">
        <v>92.798000000000002</v>
      </c>
      <c r="DM30" s="34">
        <v>0</v>
      </c>
      <c r="DN30" s="34">
        <v>0</v>
      </c>
      <c r="DO30" s="34">
        <v>45.716147399999997</v>
      </c>
      <c r="DP30" s="34">
        <v>194.73891360000002</v>
      </c>
      <c r="DQ30" s="34">
        <v>0</v>
      </c>
      <c r="DR30" s="34">
        <v>0</v>
      </c>
      <c r="DS30" s="34">
        <v>139.91911780000001</v>
      </c>
      <c r="DT30" s="35">
        <v>1505.856</v>
      </c>
      <c r="DU30" s="71">
        <f t="shared" si="38"/>
        <v>1979.0281788</v>
      </c>
      <c r="DV30" s="34"/>
      <c r="DW30" s="47">
        <f t="shared" si="39"/>
        <v>4.6890691600090725E-2</v>
      </c>
      <c r="DX30" s="42">
        <f t="shared" si="40"/>
        <v>0</v>
      </c>
      <c r="DY30" s="42">
        <f t="shared" si="41"/>
        <v>0</v>
      </c>
      <c r="DZ30" s="42">
        <f t="shared" si="42"/>
        <v>2.3100301395263791E-2</v>
      </c>
      <c r="EA30" s="42">
        <f t="shared" si="43"/>
        <v>9.8401283865539271E-2</v>
      </c>
      <c r="EB30" s="42">
        <f t="shared" si="44"/>
        <v>0</v>
      </c>
      <c r="EC30" s="42">
        <f t="shared" si="45"/>
        <v>0</v>
      </c>
      <c r="ED30" s="42">
        <f t="shared" si="46"/>
        <v>7.0700922452171008E-2</v>
      </c>
      <c r="EE30" s="42">
        <f t="shared" si="47"/>
        <v>0.76090680068693528</v>
      </c>
      <c r="EF30" s="72">
        <f t="shared" si="48"/>
        <v>1</v>
      </c>
      <c r="EG30" s="56"/>
      <c r="EH30" s="36">
        <v>7.6219999999999999</v>
      </c>
      <c r="EI30" s="37">
        <v>9.51</v>
      </c>
      <c r="EJ30" s="66">
        <f t="shared" si="49"/>
        <v>17.131999999999998</v>
      </c>
      <c r="EL30" s="36">
        <v>4.7050000000000001</v>
      </c>
      <c r="EM30" s="37">
        <v>6.7</v>
      </c>
      <c r="EN30" s="66">
        <f t="shared" si="50"/>
        <v>11.405000000000001</v>
      </c>
      <c r="EP30" s="33">
        <f>ET30*E30</f>
        <v>1714.4349999999999</v>
      </c>
      <c r="EQ30" s="34">
        <f>E30*EU30</f>
        <v>516</v>
      </c>
      <c r="ER30" s="35">
        <f t="shared" si="51"/>
        <v>2230.4349999999999</v>
      </c>
      <c r="ET30" s="47">
        <v>0.76865499330848019</v>
      </c>
      <c r="EU30" s="42">
        <v>0.23134500669151981</v>
      </c>
      <c r="EV30" s="43">
        <f t="shared" si="52"/>
        <v>1</v>
      </c>
      <c r="EW30" s="56"/>
      <c r="EX30" s="61">
        <f t="shared" si="53"/>
        <v>208.58500000000001</v>
      </c>
      <c r="EY30" s="34">
        <v>201.084</v>
      </c>
      <c r="EZ30" s="35">
        <v>216.08600000000001</v>
      </c>
      <c r="FB30" s="61">
        <f t="shared" si="54"/>
        <v>2104.7444999999998</v>
      </c>
      <c r="FC30" s="34">
        <v>1979.0540000000001</v>
      </c>
      <c r="FD30" s="35">
        <v>2230.4349999999999</v>
      </c>
      <c r="FF30" s="61">
        <f t="shared" si="55"/>
        <v>556.798</v>
      </c>
      <c r="FG30" s="34">
        <v>512.596</v>
      </c>
      <c r="FH30" s="35">
        <v>601</v>
      </c>
      <c r="FJ30" s="61">
        <f t="shared" si="56"/>
        <v>2661.5425</v>
      </c>
      <c r="FK30" s="56">
        <v>2491.65</v>
      </c>
      <c r="FL30" s="68">
        <v>2831.4349999999999</v>
      </c>
      <c r="FN30" s="61">
        <f t="shared" si="57"/>
        <v>1684.6675</v>
      </c>
      <c r="FO30" s="34">
        <v>1623.173</v>
      </c>
      <c r="FP30" s="35">
        <v>1746.162</v>
      </c>
      <c r="FQ30" s="34"/>
      <c r="FR30" s="64"/>
    </row>
    <row r="31" spans="1:174" x14ac:dyDescent="0.2">
      <c r="A31" s="1"/>
      <c r="B31" s="73" t="s">
        <v>159</v>
      </c>
      <c r="C31" s="33">
        <v>2977.56</v>
      </c>
      <c r="D31" s="34">
        <v>2829.4345000000003</v>
      </c>
      <c r="E31" s="34">
        <v>2557.2449999999999</v>
      </c>
      <c r="F31" s="34">
        <v>968</v>
      </c>
      <c r="G31" s="34">
        <v>2349.3270000000002</v>
      </c>
      <c r="H31" s="34">
        <f t="shared" si="0"/>
        <v>3945.56</v>
      </c>
      <c r="I31" s="35">
        <f t="shared" si="1"/>
        <v>3525.2449999999999</v>
      </c>
      <c r="J31" s="34"/>
      <c r="K31" s="36">
        <v>41.55</v>
      </c>
      <c r="L31" s="37">
        <v>11.092000000000001</v>
      </c>
      <c r="M31" s="37">
        <v>0.20300000000000001</v>
      </c>
      <c r="N31" s="38">
        <f t="shared" si="2"/>
        <v>52.844999999999999</v>
      </c>
      <c r="O31" s="37">
        <v>37.239999999999995</v>
      </c>
      <c r="P31" s="38">
        <f t="shared" si="3"/>
        <v>15.605000000000004</v>
      </c>
      <c r="Q31" s="37">
        <v>2.0790000000000002</v>
      </c>
      <c r="R31" s="38">
        <f t="shared" si="4"/>
        <v>13.526000000000003</v>
      </c>
      <c r="S31" s="37">
        <v>5.7889999999999997</v>
      </c>
      <c r="T31" s="37">
        <v>1.4450000000000001</v>
      </c>
      <c r="U31" s="37">
        <v>1.9770000000000003</v>
      </c>
      <c r="V31" s="38">
        <f t="shared" si="5"/>
        <v>22.737000000000005</v>
      </c>
      <c r="W31" s="37">
        <v>4.4039999999999999</v>
      </c>
      <c r="X31" s="39">
        <f t="shared" si="6"/>
        <v>18.333000000000006</v>
      </c>
      <c r="Y31" s="37"/>
      <c r="Z31" s="40">
        <f t="shared" si="7"/>
        <v>1.9579884248955043E-2</v>
      </c>
      <c r="AA31" s="41">
        <f t="shared" si="8"/>
        <v>5.2269573066043165E-3</v>
      </c>
      <c r="AB31" s="42">
        <f t="shared" si="9"/>
        <v>0.61985053013532176</v>
      </c>
      <c r="AC31" s="42">
        <f t="shared" si="10"/>
        <v>0.70470243163970092</v>
      </c>
      <c r="AD31" s="41">
        <f t="shared" si="11"/>
        <v>1.7548854137932269E-2</v>
      </c>
      <c r="AE31" s="41">
        <f t="shared" si="12"/>
        <v>8.6391821404595177E-3</v>
      </c>
      <c r="AF31" s="41">
        <f>X31/DH31*4/3</f>
        <v>1.639025489246829E-2</v>
      </c>
      <c r="AG31" s="41">
        <f>(P31+S31+T31)/DH31*4/3</f>
        <v>2.0418754785855194E-2</v>
      </c>
      <c r="AH31" s="41">
        <f>R31/DH31*4/3</f>
        <v>1.2092651921427269E-2</v>
      </c>
      <c r="AI31" s="43">
        <f>X31/EX31*4/3</f>
        <v>9.2209844921178022E-2</v>
      </c>
      <c r="AJ31" s="37"/>
      <c r="AK31" s="47">
        <f t="shared" si="13"/>
        <v>0.15434512650762575</v>
      </c>
      <c r="AL31" s="42">
        <f t="shared" si="14"/>
        <v>9.4008014719824617E-2</v>
      </c>
      <c r="AM31" s="43">
        <f t="shared" si="15"/>
        <v>0.12759595350670008</v>
      </c>
      <c r="AN31" s="37"/>
      <c r="AO31" s="47">
        <f t="shared" si="16"/>
        <v>0.91869453259269263</v>
      </c>
      <c r="AP31" s="42">
        <f t="shared" si="17"/>
        <v>0.88178020493187703</v>
      </c>
      <c r="AQ31" s="42">
        <f t="shared" si="18"/>
        <v>-6.2222087884039236E-3</v>
      </c>
      <c r="AR31" s="43">
        <f t="shared" si="19"/>
        <v>0.11200446002767367</v>
      </c>
      <c r="AS31" s="37"/>
      <c r="AT31" s="47">
        <f>DE31/C31</f>
        <v>7.9175296215693386E-2</v>
      </c>
      <c r="AU31" s="42">
        <f t="shared" si="20"/>
        <v>0.14542534408654076</v>
      </c>
      <c r="AV31" s="42">
        <f t="shared" si="21"/>
        <v>0.15179999999999999</v>
      </c>
      <c r="AW31" s="43">
        <f t="shared" si="22"/>
        <v>0.16149999999999998</v>
      </c>
      <c r="AX31" s="37"/>
      <c r="AY31" s="47">
        <f>EZ31/C31</f>
        <v>9.2108639288544986E-2</v>
      </c>
      <c r="AZ31" s="42">
        <f>(DE31+X31)/C31</f>
        <v>8.5332350985370564E-2</v>
      </c>
      <c r="BA31" s="42">
        <f>(DD31+X31)/DJ31</f>
        <v>0.15723004780991934</v>
      </c>
      <c r="BB31" s="42">
        <f>(DE31+X31)/DJ31</f>
        <v>0.16360470372337854</v>
      </c>
      <c r="BC31" s="43">
        <f>(DF31+X31)/DJ31</f>
        <v>0.17330470372337853</v>
      </c>
      <c r="BD31" s="37"/>
      <c r="BE31" s="40">
        <f>Q31/FB31*4/3</f>
        <v>1.1616392523434984E-3</v>
      </c>
      <c r="BF31" s="42">
        <f t="shared" si="23"/>
        <v>9.1028503874950734E-2</v>
      </c>
      <c r="BG31" s="41">
        <f>EJ31/E31</f>
        <v>1.3109420489628487E-2</v>
      </c>
      <c r="BH31" s="42">
        <f t="shared" si="24"/>
        <v>0.11578925554181663</v>
      </c>
      <c r="BI31" s="42">
        <f t="shared" si="25"/>
        <v>0.7810143337849913</v>
      </c>
      <c r="BJ31" s="43">
        <f t="shared" si="26"/>
        <v>0.84114579270376955</v>
      </c>
      <c r="BK31" s="37"/>
      <c r="BL31" s="36">
        <v>36.145000000000003</v>
      </c>
      <c r="BM31" s="37">
        <v>18.405000000000001</v>
      </c>
      <c r="BN31" s="38">
        <f t="shared" si="27"/>
        <v>54.550000000000004</v>
      </c>
      <c r="BO31" s="34">
        <v>2557.2449999999999</v>
      </c>
      <c r="BP31" s="37">
        <v>7.7619999999999996</v>
      </c>
      <c r="BQ31" s="37">
        <v>7.5049999999999999</v>
      </c>
      <c r="BR31" s="38">
        <f t="shared" si="28"/>
        <v>2541.9779999999996</v>
      </c>
      <c r="BS31" s="37">
        <v>278.32</v>
      </c>
      <c r="BT31" s="37">
        <v>76.08</v>
      </c>
      <c r="BU31" s="38">
        <f t="shared" si="29"/>
        <v>354.4</v>
      </c>
      <c r="BV31" s="37">
        <v>5.3390000000000004</v>
      </c>
      <c r="BW31" s="37">
        <v>0.40300000000000002</v>
      </c>
      <c r="BX31" s="37">
        <v>10.167999999999999</v>
      </c>
      <c r="BY31" s="37">
        <v>10.722</v>
      </c>
      <c r="BZ31" s="38">
        <f t="shared" si="30"/>
        <v>2977.56</v>
      </c>
      <c r="CA31" s="37">
        <v>0.186</v>
      </c>
      <c r="CB31" s="34">
        <v>2349.3270000000002</v>
      </c>
      <c r="CC31" s="38">
        <f t="shared" si="31"/>
        <v>2349.5130000000004</v>
      </c>
      <c r="CD31" s="37">
        <v>269.81900000000002</v>
      </c>
      <c r="CE31" s="37">
        <v>39.000999999999522</v>
      </c>
      <c r="CF31" s="38">
        <f t="shared" si="32"/>
        <v>308.81999999999954</v>
      </c>
      <c r="CG31" s="37">
        <v>44.968000000000004</v>
      </c>
      <c r="CH31" s="37">
        <v>274.25900000000001</v>
      </c>
      <c r="CI31" s="108">
        <f t="shared" si="33"/>
        <v>2977.56</v>
      </c>
      <c r="CJ31" s="37"/>
      <c r="CK31" s="67">
        <v>333.5</v>
      </c>
      <c r="CL31" s="37"/>
      <c r="CM31" s="33">
        <v>75</v>
      </c>
      <c r="CN31" s="34">
        <v>120</v>
      </c>
      <c r="CO31" s="34">
        <v>100</v>
      </c>
      <c r="CP31" s="34">
        <v>20</v>
      </c>
      <c r="CQ31" s="34">
        <v>0</v>
      </c>
      <c r="CR31" s="34">
        <v>0</v>
      </c>
      <c r="CS31" s="35">
        <f t="shared" si="34"/>
        <v>315</v>
      </c>
      <c r="CT31" s="43">
        <f t="shared" si="35"/>
        <v>0.1057913190666183</v>
      </c>
      <c r="CU31" s="37"/>
      <c r="CV31" s="61" t="s">
        <v>222</v>
      </c>
      <c r="CW31" s="56">
        <v>30</v>
      </c>
      <c r="CX31" s="68">
        <v>3</v>
      </c>
      <c r="CY31" s="69" t="s">
        <v>133</v>
      </c>
      <c r="CZ31" s="74" t="s">
        <v>136</v>
      </c>
      <c r="DA31" s="56"/>
      <c r="DB31" s="70">
        <f t="shared" si="36"/>
        <v>8.4804883979947823E-4</v>
      </c>
      <c r="DC31" s="56"/>
      <c r="DD31" s="33">
        <v>225.84919499999998</v>
      </c>
      <c r="DE31" s="34">
        <v>235.74919499999999</v>
      </c>
      <c r="DF31" s="35">
        <v>250.81353749999997</v>
      </c>
      <c r="DG31" s="56"/>
      <c r="DH31" s="61">
        <f t="shared" si="37"/>
        <v>1491.374</v>
      </c>
      <c r="DI31" s="34">
        <v>1429.723</v>
      </c>
      <c r="DJ31" s="35">
        <v>1553.0250000000001</v>
      </c>
      <c r="DK31" s="56"/>
      <c r="DL31" s="33">
        <v>12.266999999999999</v>
      </c>
      <c r="DM31" s="34">
        <v>89.350999999999999</v>
      </c>
      <c r="DN31" s="34">
        <v>53.591000000000001</v>
      </c>
      <c r="DO31" s="34">
        <v>37.79</v>
      </c>
      <c r="DP31" s="34">
        <v>335.35899999999998</v>
      </c>
      <c r="DQ31" s="34">
        <v>19.146999999999998</v>
      </c>
      <c r="DR31" s="34">
        <v>6.3609999999999998</v>
      </c>
      <c r="DS31" s="34">
        <v>0</v>
      </c>
      <c r="DT31" s="35">
        <v>1661.4549999999999</v>
      </c>
      <c r="DU31" s="71">
        <f t="shared" si="38"/>
        <v>2215.3209999999999</v>
      </c>
      <c r="DV31" s="34"/>
      <c r="DW31" s="47">
        <f t="shared" si="39"/>
        <v>5.5373465064430839E-3</v>
      </c>
      <c r="DX31" s="42">
        <f t="shared" si="40"/>
        <v>4.0333206790347763E-2</v>
      </c>
      <c r="DY31" s="42">
        <f t="shared" si="41"/>
        <v>2.4191076597928698E-2</v>
      </c>
      <c r="DZ31" s="42">
        <f t="shared" si="42"/>
        <v>1.7058475949986482E-2</v>
      </c>
      <c r="EA31" s="42">
        <f t="shared" si="43"/>
        <v>0.15138167335568975</v>
      </c>
      <c r="EB31" s="42">
        <f t="shared" si="44"/>
        <v>8.6429912414498836E-3</v>
      </c>
      <c r="EC31" s="42">
        <f t="shared" si="45"/>
        <v>2.8713671743282351E-3</v>
      </c>
      <c r="ED31" s="42">
        <f t="shared" si="46"/>
        <v>0</v>
      </c>
      <c r="EE31" s="42">
        <f t="shared" si="47"/>
        <v>0.74998386238382608</v>
      </c>
      <c r="EF31" s="72">
        <f t="shared" si="48"/>
        <v>1</v>
      </c>
      <c r="EG31" s="56"/>
      <c r="EH31" s="36">
        <v>13.868</v>
      </c>
      <c r="EI31" s="37">
        <v>19.655999999999999</v>
      </c>
      <c r="EJ31" s="66">
        <f t="shared" si="49"/>
        <v>33.524000000000001</v>
      </c>
      <c r="EL31" s="36">
        <v>7.7619999999999996</v>
      </c>
      <c r="EM31" s="37">
        <v>7.5049999999999999</v>
      </c>
      <c r="EN31" s="66">
        <f t="shared" si="50"/>
        <v>15.266999999999999</v>
      </c>
      <c r="EP31" s="33">
        <f>ET31*E31</f>
        <v>1997.2449999999999</v>
      </c>
      <c r="EQ31" s="34">
        <f>E31*EU31</f>
        <v>559.99999999999989</v>
      </c>
      <c r="ER31" s="35">
        <f t="shared" si="51"/>
        <v>2557.2449999999999</v>
      </c>
      <c r="ET31" s="47">
        <v>0.7810143337849913</v>
      </c>
      <c r="EU31" s="42">
        <v>0.2189856662150087</v>
      </c>
      <c r="EV31" s="43">
        <f t="shared" si="52"/>
        <v>1</v>
      </c>
      <c r="EW31" s="56"/>
      <c r="EX31" s="61">
        <f t="shared" si="53"/>
        <v>265.09100000000001</v>
      </c>
      <c r="EY31" s="34">
        <v>255.923</v>
      </c>
      <c r="EZ31" s="35">
        <v>274.25900000000001</v>
      </c>
      <c r="FB31" s="61">
        <f t="shared" si="54"/>
        <v>2386.2829999999999</v>
      </c>
      <c r="FC31" s="34">
        <v>2215.3209999999999</v>
      </c>
      <c r="FD31" s="35">
        <v>2557.2449999999999</v>
      </c>
      <c r="FF31" s="61">
        <f t="shared" si="55"/>
        <v>987.5</v>
      </c>
      <c r="FG31" s="34">
        <v>1007</v>
      </c>
      <c r="FH31" s="35">
        <v>968</v>
      </c>
      <c r="FJ31" s="61">
        <f t="shared" si="56"/>
        <v>3373.7829999999999</v>
      </c>
      <c r="FK31" s="56">
        <v>3222.3209999999999</v>
      </c>
      <c r="FL31" s="68">
        <v>3525.2449999999999</v>
      </c>
      <c r="FN31" s="61">
        <f t="shared" si="57"/>
        <v>2216.4050000000002</v>
      </c>
      <c r="FO31" s="34">
        <v>2083.4830000000002</v>
      </c>
      <c r="FP31" s="35">
        <v>2349.3270000000002</v>
      </c>
      <c r="FQ31" s="34"/>
      <c r="FR31" s="64"/>
    </row>
    <row r="32" spans="1:174" x14ac:dyDescent="0.2">
      <c r="A32" s="1"/>
      <c r="B32" s="73" t="s">
        <v>160</v>
      </c>
      <c r="C32" s="33">
        <v>2992.9140000000002</v>
      </c>
      <c r="D32" s="34">
        <v>2779.9470000000001</v>
      </c>
      <c r="E32" s="34">
        <v>2414.1419999999998</v>
      </c>
      <c r="F32" s="34">
        <v>535.85800000000017</v>
      </c>
      <c r="G32" s="34">
        <v>1791.6849999999999</v>
      </c>
      <c r="H32" s="34">
        <f t="shared" si="0"/>
        <v>3528.7720000000004</v>
      </c>
      <c r="I32" s="35">
        <f t="shared" si="1"/>
        <v>2950</v>
      </c>
      <c r="J32" s="34"/>
      <c r="K32" s="36">
        <v>31.472999999999999</v>
      </c>
      <c r="L32" s="37">
        <v>9.2050000000000001</v>
      </c>
      <c r="M32" s="37">
        <v>0.308</v>
      </c>
      <c r="N32" s="38">
        <f t="shared" si="2"/>
        <v>40.985999999999997</v>
      </c>
      <c r="O32" s="37">
        <v>22.35</v>
      </c>
      <c r="P32" s="38">
        <f t="shared" si="3"/>
        <v>18.635999999999996</v>
      </c>
      <c r="Q32" s="37">
        <v>1.085</v>
      </c>
      <c r="R32" s="38">
        <f t="shared" si="4"/>
        <v>17.550999999999995</v>
      </c>
      <c r="S32" s="37">
        <v>3.7930000000000001</v>
      </c>
      <c r="T32" s="37">
        <v>0.73699999999999999</v>
      </c>
      <c r="U32" s="37">
        <v>1.357</v>
      </c>
      <c r="V32" s="38">
        <f t="shared" si="5"/>
        <v>23.437999999999992</v>
      </c>
      <c r="W32" s="37">
        <v>5.8929999999999998</v>
      </c>
      <c r="X32" s="39">
        <f t="shared" si="6"/>
        <v>17.544999999999991</v>
      </c>
      <c r="Y32" s="37"/>
      <c r="Z32" s="40">
        <f t="shared" si="7"/>
        <v>1.5095251815951886E-2</v>
      </c>
      <c r="AA32" s="41">
        <f t="shared" si="8"/>
        <v>4.4149522754690406E-3</v>
      </c>
      <c r="AB32" s="42">
        <f t="shared" si="9"/>
        <v>0.49103611916688644</v>
      </c>
      <c r="AC32" s="42">
        <f t="shared" si="10"/>
        <v>0.54530815400380628</v>
      </c>
      <c r="AD32" s="41">
        <f t="shared" si="11"/>
        <v>1.0719628827456064E-2</v>
      </c>
      <c r="AE32" s="41">
        <f t="shared" si="12"/>
        <v>8.4150285359157282E-3</v>
      </c>
      <c r="AF32" s="41">
        <f>X32/DH32*4/3</f>
        <v>1.5816137959632558E-2</v>
      </c>
      <c r="AG32" s="41">
        <f>(P32+S32+T32)/DH32*4/3</f>
        <v>2.0883251751088513E-2</v>
      </c>
      <c r="AH32" s="41">
        <f>R32/DH32*4/3</f>
        <v>1.582154672724486E-2</v>
      </c>
      <c r="AI32" s="43">
        <f>X32/EX32*4/3</f>
        <v>8.6350621913961867E-2</v>
      </c>
      <c r="AJ32" s="37"/>
      <c r="AK32" s="47">
        <f t="shared" si="13"/>
        <v>0.12671061855294791</v>
      </c>
      <c r="AL32" s="42">
        <f t="shared" si="14"/>
        <v>8.3504796436995404E-2</v>
      </c>
      <c r="AM32" s="43">
        <f t="shared" si="15"/>
        <v>0.15197712614759848</v>
      </c>
      <c r="AN32" s="37"/>
      <c r="AO32" s="47">
        <f t="shared" si="16"/>
        <v>0.74216222575142643</v>
      </c>
      <c r="AP32" s="42">
        <f t="shared" si="17"/>
        <v>0.66780509186543446</v>
      </c>
      <c r="AQ32" s="42">
        <f t="shared" si="18"/>
        <v>0.11863722111627661</v>
      </c>
      <c r="AR32" s="43">
        <f t="shared" si="19"/>
        <v>0.17915315976336108</v>
      </c>
      <c r="AS32" s="37"/>
      <c r="AT32" s="47">
        <f>DE32/C32</f>
        <v>9.4840680353662013E-2</v>
      </c>
      <c r="AU32" s="42">
        <f t="shared" si="20"/>
        <v>0.15890438360678652</v>
      </c>
      <c r="AV32" s="42">
        <f t="shared" si="21"/>
        <v>0.18198510908527882</v>
      </c>
      <c r="AW32" s="43">
        <f t="shared" si="22"/>
        <v>0.18198510908527882</v>
      </c>
      <c r="AX32" s="37"/>
      <c r="AY32" s="47">
        <f>EZ32/C32</f>
        <v>9.346275903684502E-2</v>
      </c>
      <c r="AZ32" s="42">
        <f>(DE32+X32)/C32</f>
        <v>0.10070286015568775</v>
      </c>
      <c r="BA32" s="42">
        <f>(DD32+X32)/DJ32</f>
        <v>0.17015303162123507</v>
      </c>
      <c r="BB32" s="42">
        <f>(DE32+X32)/DJ32</f>
        <v>0.19323375709972737</v>
      </c>
      <c r="BC32" s="43">
        <f>(DF32+X32)/DJ32</f>
        <v>0.19323375709972737</v>
      </c>
      <c r="BD32" s="37"/>
      <c r="BE32" s="40">
        <f>Q32/FB32*4/3</f>
        <v>6.3495017396756942E-4</v>
      </c>
      <c r="BF32" s="42">
        <f t="shared" si="23"/>
        <v>4.6835880169213515E-2</v>
      </c>
      <c r="BG32" s="41">
        <f>EJ32/E32</f>
        <v>2.1504534530280325E-2</v>
      </c>
      <c r="BH32" s="42">
        <f t="shared" si="24"/>
        <v>0.16969790079953975</v>
      </c>
      <c r="BI32" s="42">
        <f t="shared" si="25"/>
        <v>0.69700000000000006</v>
      </c>
      <c r="BJ32" s="43">
        <f t="shared" si="26"/>
        <v>0.75203897423728816</v>
      </c>
      <c r="BK32" s="37"/>
      <c r="BL32" s="36">
        <v>61.094000000000001</v>
      </c>
      <c r="BM32" s="37">
        <v>289.04700000000003</v>
      </c>
      <c r="BN32" s="38">
        <f t="shared" si="27"/>
        <v>350.14100000000002</v>
      </c>
      <c r="BO32" s="34">
        <v>2414.1419999999998</v>
      </c>
      <c r="BP32" s="37">
        <v>14.7</v>
      </c>
      <c r="BQ32" s="37">
        <v>11.5</v>
      </c>
      <c r="BR32" s="38">
        <f t="shared" si="28"/>
        <v>2387.942</v>
      </c>
      <c r="BS32" s="37">
        <v>186.04900000000001</v>
      </c>
      <c r="BT32" s="37">
        <v>48.3</v>
      </c>
      <c r="BU32" s="38">
        <f t="shared" si="29"/>
        <v>234.34899999999999</v>
      </c>
      <c r="BV32" s="37">
        <v>4.5220000000000002</v>
      </c>
      <c r="BW32" s="37">
        <v>0</v>
      </c>
      <c r="BX32" s="37">
        <v>6.9610000000000003</v>
      </c>
      <c r="BY32" s="37">
        <v>8.9990000000001409</v>
      </c>
      <c r="BZ32" s="38">
        <f t="shared" si="30"/>
        <v>2992.9140000000002</v>
      </c>
      <c r="CA32" s="37">
        <v>225</v>
      </c>
      <c r="CB32" s="34">
        <v>1791.6849999999999</v>
      </c>
      <c r="CC32" s="38">
        <f t="shared" si="31"/>
        <v>2016.6849999999999</v>
      </c>
      <c r="CD32" s="37">
        <v>616.26099999999997</v>
      </c>
      <c r="CE32" s="37">
        <v>30.242000000000303</v>
      </c>
      <c r="CF32" s="38">
        <f t="shared" si="32"/>
        <v>646.50300000000027</v>
      </c>
      <c r="CG32" s="37">
        <v>50</v>
      </c>
      <c r="CH32" s="37">
        <v>279.726</v>
      </c>
      <c r="CI32" s="108">
        <f t="shared" si="33"/>
        <v>2992.9140000000002</v>
      </c>
      <c r="CJ32" s="37"/>
      <c r="CK32" s="67">
        <v>536.19000000000005</v>
      </c>
      <c r="CL32" s="37"/>
      <c r="CM32" s="33">
        <v>370</v>
      </c>
      <c r="CN32" s="34">
        <v>170</v>
      </c>
      <c r="CO32" s="34">
        <v>225</v>
      </c>
      <c r="CP32" s="34">
        <v>0</v>
      </c>
      <c r="CQ32" s="34">
        <v>0</v>
      </c>
      <c r="CR32" s="34">
        <v>0</v>
      </c>
      <c r="CS32" s="35">
        <f t="shared" si="34"/>
        <v>765</v>
      </c>
      <c r="CT32" s="43">
        <f t="shared" si="35"/>
        <v>0.25560373602448982</v>
      </c>
      <c r="CU32" s="37"/>
      <c r="CV32" s="61" t="s">
        <v>216</v>
      </c>
      <c r="CW32" s="56">
        <v>20</v>
      </c>
      <c r="CX32" s="68">
        <v>4</v>
      </c>
      <c r="CY32" s="69" t="s">
        <v>133</v>
      </c>
      <c r="CZ32" s="74" t="s">
        <v>136</v>
      </c>
      <c r="DA32" s="56"/>
      <c r="DB32" s="70">
        <f t="shared" si="36"/>
        <v>7.1654409519939541E-4</v>
      </c>
      <c r="DC32" s="56"/>
      <c r="DD32" s="33">
        <v>247.85000000000002</v>
      </c>
      <c r="DE32" s="34">
        <v>283.85000000000002</v>
      </c>
      <c r="DF32" s="35">
        <v>283.85000000000002</v>
      </c>
      <c r="DG32" s="56"/>
      <c r="DH32" s="61">
        <f t="shared" si="37"/>
        <v>1479.08</v>
      </c>
      <c r="DI32" s="34">
        <v>1398.4169999999999</v>
      </c>
      <c r="DJ32" s="35">
        <v>1559.7429999999999</v>
      </c>
      <c r="DK32" s="56"/>
      <c r="DL32" s="33">
        <v>257.83800000000002</v>
      </c>
      <c r="DM32" s="34">
        <v>37.119999999999997</v>
      </c>
      <c r="DN32" s="34">
        <v>53.35</v>
      </c>
      <c r="DO32" s="34">
        <v>33.399000000000001</v>
      </c>
      <c r="DP32" s="34">
        <v>220.821</v>
      </c>
      <c r="DQ32" s="34">
        <v>60.768999999999998</v>
      </c>
      <c r="DR32" s="34">
        <v>6.8680000000000003</v>
      </c>
      <c r="DS32" s="34">
        <v>0</v>
      </c>
      <c r="DT32" s="35">
        <v>1472.479</v>
      </c>
      <c r="DU32" s="71">
        <f t="shared" si="38"/>
        <v>2142.6440000000002</v>
      </c>
      <c r="DV32" s="34"/>
      <c r="DW32" s="47">
        <f t="shared" si="39"/>
        <v>0.12033636945754871</v>
      </c>
      <c r="DX32" s="42">
        <f t="shared" si="40"/>
        <v>1.7324389865978666E-2</v>
      </c>
      <c r="DY32" s="42">
        <f t="shared" si="41"/>
        <v>2.4899143301453715E-2</v>
      </c>
      <c r="DZ32" s="42">
        <f t="shared" si="42"/>
        <v>1.5587750461579244E-2</v>
      </c>
      <c r="EA32" s="42">
        <f t="shared" si="43"/>
        <v>0.1030600510397434</v>
      </c>
      <c r="EB32" s="42">
        <f t="shared" si="44"/>
        <v>2.836168770920414E-2</v>
      </c>
      <c r="EC32" s="42">
        <f t="shared" si="45"/>
        <v>3.2053854956773033E-3</v>
      </c>
      <c r="ED32" s="42">
        <f t="shared" si="46"/>
        <v>0</v>
      </c>
      <c r="EE32" s="42">
        <f t="shared" si="47"/>
        <v>0.68722522266881469</v>
      </c>
      <c r="EF32" s="72">
        <f t="shared" si="48"/>
        <v>0.99999999999999989</v>
      </c>
      <c r="EG32" s="56"/>
      <c r="EH32" s="36">
        <v>24.715</v>
      </c>
      <c r="EI32" s="37">
        <v>27.2</v>
      </c>
      <c r="EJ32" s="66">
        <f t="shared" si="49"/>
        <v>51.914999999999999</v>
      </c>
      <c r="EL32" s="36">
        <v>14.7</v>
      </c>
      <c r="EM32" s="37">
        <v>11.5</v>
      </c>
      <c r="EN32" s="66">
        <f t="shared" si="50"/>
        <v>26.2</v>
      </c>
      <c r="EP32" s="33">
        <f>ET32*E32</f>
        <v>1682.656974</v>
      </c>
      <c r="EQ32" s="34">
        <f>E32*EU32</f>
        <v>731.48502599999983</v>
      </c>
      <c r="ER32" s="35">
        <f t="shared" si="51"/>
        <v>2414.1419999999998</v>
      </c>
      <c r="ET32" s="47">
        <v>0.69700000000000006</v>
      </c>
      <c r="EU32" s="42">
        <v>0.30299999999999994</v>
      </c>
      <c r="EV32" s="43">
        <f t="shared" si="52"/>
        <v>1</v>
      </c>
      <c r="EW32" s="56"/>
      <c r="EX32" s="61">
        <f t="shared" si="53"/>
        <v>270.911</v>
      </c>
      <c r="EY32" s="34">
        <v>262.096</v>
      </c>
      <c r="EZ32" s="35">
        <v>279.726</v>
      </c>
      <c r="FB32" s="61">
        <f t="shared" si="54"/>
        <v>2278.3940000000002</v>
      </c>
      <c r="FC32" s="34">
        <v>2142.6460000000002</v>
      </c>
      <c r="FD32" s="35">
        <v>2414.1419999999998</v>
      </c>
      <c r="FF32" s="61">
        <f t="shared" si="55"/>
        <v>557.92900000000009</v>
      </c>
      <c r="FG32" s="34">
        <v>580</v>
      </c>
      <c r="FH32" s="35">
        <v>535.85800000000017</v>
      </c>
      <c r="FJ32" s="61">
        <f t="shared" si="56"/>
        <v>2836.3230000000003</v>
      </c>
      <c r="FK32" s="56">
        <v>2722.6460000000002</v>
      </c>
      <c r="FL32" s="68">
        <v>2950</v>
      </c>
      <c r="FN32" s="61">
        <f t="shared" si="57"/>
        <v>1673.499</v>
      </c>
      <c r="FO32" s="34">
        <v>1555.3130000000001</v>
      </c>
      <c r="FP32" s="35">
        <v>1791.6849999999999</v>
      </c>
      <c r="FQ32" s="34"/>
      <c r="FR32" s="64"/>
    </row>
    <row r="33" spans="1:174" x14ac:dyDescent="0.2">
      <c r="A33" s="1"/>
      <c r="B33" s="73" t="s">
        <v>161</v>
      </c>
      <c r="C33" s="33">
        <v>5232.34</v>
      </c>
      <c r="D33" s="34">
        <v>5176.3225000000002</v>
      </c>
      <c r="E33" s="34">
        <v>4533.9539999999997</v>
      </c>
      <c r="F33" s="34">
        <v>711.173</v>
      </c>
      <c r="G33" s="34">
        <v>3785.0749999999998</v>
      </c>
      <c r="H33" s="34">
        <f t="shared" si="0"/>
        <v>5943.5129999999999</v>
      </c>
      <c r="I33" s="35">
        <f t="shared" si="1"/>
        <v>5245.1269999999995</v>
      </c>
      <c r="J33" s="34"/>
      <c r="K33" s="36">
        <v>71.94</v>
      </c>
      <c r="L33" s="37">
        <v>17.839100000000002</v>
      </c>
      <c r="M33" s="37">
        <v>0.76</v>
      </c>
      <c r="N33" s="38">
        <f t="shared" si="2"/>
        <v>90.539100000000005</v>
      </c>
      <c r="O33" s="37">
        <v>47.176000000000002</v>
      </c>
      <c r="P33" s="38">
        <f t="shared" si="3"/>
        <v>43.363100000000003</v>
      </c>
      <c r="Q33" s="37">
        <v>8.6920000000000002</v>
      </c>
      <c r="R33" s="38">
        <f t="shared" si="4"/>
        <v>34.671100000000003</v>
      </c>
      <c r="S33" s="37">
        <v>4.1040000000000001</v>
      </c>
      <c r="T33" s="37">
        <v>0.99400000000000022</v>
      </c>
      <c r="U33" s="37">
        <v>11.301</v>
      </c>
      <c r="V33" s="38">
        <f t="shared" si="5"/>
        <v>51.070100000000004</v>
      </c>
      <c r="W33" s="37">
        <v>13.9</v>
      </c>
      <c r="X33" s="39">
        <f t="shared" si="6"/>
        <v>37.170100000000005</v>
      </c>
      <c r="Y33" s="37"/>
      <c r="Z33" s="40">
        <f t="shared" si="7"/>
        <v>1.8530530120563393E-2</v>
      </c>
      <c r="AA33" s="41">
        <f t="shared" si="8"/>
        <v>4.5950511519841876E-3</v>
      </c>
      <c r="AB33" s="42">
        <f t="shared" si="9"/>
        <v>0.49328137302364877</v>
      </c>
      <c r="AC33" s="42">
        <f t="shared" si="10"/>
        <v>0.52105664845354105</v>
      </c>
      <c r="AD33" s="41">
        <f t="shared" si="11"/>
        <v>1.2151741575864591E-2</v>
      </c>
      <c r="AE33" s="41">
        <f t="shared" si="12"/>
        <v>9.5743905703969054E-3</v>
      </c>
      <c r="AF33" s="41">
        <f>X33/DH33*4/3</f>
        <v>1.6859935116412962E-2</v>
      </c>
      <c r="AG33" s="41">
        <f>(P33+S33+T33)/DH33*4/3</f>
        <v>2.1981404453310593E-2</v>
      </c>
      <c r="AH33" s="41">
        <f>R33/DH33*4/3</f>
        <v>1.5726417104464756E-2</v>
      </c>
      <c r="AI33" s="43">
        <f>X33/EX33*4/3</f>
        <v>0.11862919341062404</v>
      </c>
      <c r="AJ33" s="37"/>
      <c r="AK33" s="47">
        <f t="shared" si="13"/>
        <v>2.7688251436658776E-2</v>
      </c>
      <c r="AL33" s="42">
        <f t="shared" si="14"/>
        <v>3.1125271511612613E-2</v>
      </c>
      <c r="AM33" s="43">
        <f t="shared" si="15"/>
        <v>1.6203629748375734E-2</v>
      </c>
      <c r="AN33" s="37"/>
      <c r="AO33" s="47">
        <f t="shared" si="16"/>
        <v>0.83482871683303361</v>
      </c>
      <c r="AP33" s="42">
        <f t="shared" si="17"/>
        <v>0.80247283942974457</v>
      </c>
      <c r="AQ33" s="42">
        <f t="shared" si="18"/>
        <v>6.6922065462106814E-2</v>
      </c>
      <c r="AR33" s="43">
        <f t="shared" si="19"/>
        <v>0.11114147780916377</v>
      </c>
      <c r="AS33" s="37"/>
      <c r="AT33" s="47">
        <f>DE33/C33</f>
        <v>9.2162015465355851E-2</v>
      </c>
      <c r="AU33" s="42">
        <f t="shared" si="20"/>
        <v>0.12640736932287416</v>
      </c>
      <c r="AV33" s="42">
        <f t="shared" si="21"/>
        <v>0.16545259350524899</v>
      </c>
      <c r="AW33" s="43">
        <f t="shared" si="22"/>
        <v>0.17083040408375991</v>
      </c>
      <c r="AX33" s="37"/>
      <c r="AY33" s="47">
        <f>EZ33/C33</f>
        <v>8.2927141584835856E-2</v>
      </c>
      <c r="AZ33" s="42">
        <f>(DE33+X33)/C33</f>
        <v>9.926593073080113E-2</v>
      </c>
      <c r="BA33" s="42">
        <f>(DD33+X33)/DJ33</f>
        <v>0.1391605757146254</v>
      </c>
      <c r="BB33" s="42">
        <f>(DE33+X33)/DJ33</f>
        <v>0.17820579989700022</v>
      </c>
      <c r="BC33" s="43">
        <f>(DF33+X33)/DJ33</f>
        <v>0.18358361047551114</v>
      </c>
      <c r="BD33" s="37"/>
      <c r="BE33" s="40">
        <f>Q33/FB33*4/3</f>
        <v>2.5910246646276354E-3</v>
      </c>
      <c r="BF33" s="42">
        <f t="shared" si="23"/>
        <v>0.17936035294287583</v>
      </c>
      <c r="BG33" s="41">
        <f>EJ33/E33</f>
        <v>1.0072665051299595E-2</v>
      </c>
      <c r="BH33" s="42">
        <f t="shared" si="24"/>
        <v>9.7922715050881459E-2</v>
      </c>
      <c r="BI33" s="42">
        <f t="shared" si="25"/>
        <v>0.656417555184724</v>
      </c>
      <c r="BJ33" s="43">
        <f t="shared" si="26"/>
        <v>0.70300299687691081</v>
      </c>
      <c r="BK33" s="37"/>
      <c r="BL33" s="36">
        <v>86.236999999999995</v>
      </c>
      <c r="BM33" s="37">
        <v>32.869999999999997</v>
      </c>
      <c r="BN33" s="38">
        <f t="shared" si="27"/>
        <v>119.107</v>
      </c>
      <c r="BO33" s="34">
        <v>4533.9539999999997</v>
      </c>
      <c r="BP33" s="37">
        <v>6.1150000000000002</v>
      </c>
      <c r="BQ33" s="37">
        <v>26.36</v>
      </c>
      <c r="BR33" s="38">
        <f t="shared" si="28"/>
        <v>4501.4790000000003</v>
      </c>
      <c r="BS33" s="37">
        <v>462.423</v>
      </c>
      <c r="BT33" s="37">
        <v>84.9</v>
      </c>
      <c r="BU33" s="38">
        <f t="shared" si="29"/>
        <v>547.32299999999998</v>
      </c>
      <c r="BV33" s="37">
        <v>13.79</v>
      </c>
      <c r="BW33" s="37">
        <v>3.476</v>
      </c>
      <c r="BX33" s="37">
        <v>26.209</v>
      </c>
      <c r="BY33" s="37">
        <v>20.955999999999928</v>
      </c>
      <c r="BZ33" s="38">
        <f t="shared" si="30"/>
        <v>5232.34</v>
      </c>
      <c r="CA33" s="37">
        <v>2E-3</v>
      </c>
      <c r="CB33" s="34">
        <v>3785.0749999999998</v>
      </c>
      <c r="CC33" s="38">
        <f t="shared" si="31"/>
        <v>3785.0769999999998</v>
      </c>
      <c r="CD33" s="37">
        <v>781.68700000000001</v>
      </c>
      <c r="CE33" s="37">
        <v>81.673000000000343</v>
      </c>
      <c r="CF33" s="38">
        <f t="shared" si="32"/>
        <v>863.36000000000035</v>
      </c>
      <c r="CG33" s="37">
        <v>150</v>
      </c>
      <c r="CH33" s="37">
        <v>433.90300000000002</v>
      </c>
      <c r="CI33" s="108">
        <f t="shared" si="33"/>
        <v>5232.34</v>
      </c>
      <c r="CJ33" s="37"/>
      <c r="CK33" s="67">
        <v>581.53</v>
      </c>
      <c r="CL33" s="37"/>
      <c r="CM33" s="33">
        <v>300</v>
      </c>
      <c r="CN33" s="34">
        <v>175</v>
      </c>
      <c r="CO33" s="34">
        <v>355</v>
      </c>
      <c r="CP33" s="34">
        <v>175</v>
      </c>
      <c r="CQ33" s="34">
        <v>0</v>
      </c>
      <c r="CR33" s="34">
        <v>0</v>
      </c>
      <c r="CS33" s="35">
        <f t="shared" si="34"/>
        <v>1005</v>
      </c>
      <c r="CT33" s="43">
        <f t="shared" si="35"/>
        <v>0.19207467404641135</v>
      </c>
      <c r="CU33" s="37"/>
      <c r="CV33" s="61" t="s">
        <v>223</v>
      </c>
      <c r="CW33" s="56">
        <v>38.299999999999997</v>
      </c>
      <c r="CX33" s="68">
        <v>4</v>
      </c>
      <c r="CY33" s="69" t="s">
        <v>133</v>
      </c>
      <c r="CZ33" s="74" t="s">
        <v>139</v>
      </c>
      <c r="DA33" s="56"/>
      <c r="DB33" s="70">
        <f t="shared" si="36"/>
        <v>1.3387412334907496E-3</v>
      </c>
      <c r="DC33" s="56"/>
      <c r="DD33" s="33">
        <v>368.423</v>
      </c>
      <c r="DE33" s="34">
        <v>482.22300000000001</v>
      </c>
      <c r="DF33" s="35">
        <v>497.89699999999999</v>
      </c>
      <c r="DG33" s="56"/>
      <c r="DH33" s="61">
        <f t="shared" si="37"/>
        <v>2939.5209999999997</v>
      </c>
      <c r="DI33" s="34">
        <v>2964.473</v>
      </c>
      <c r="DJ33" s="35">
        <v>2914.569</v>
      </c>
      <c r="DK33" s="56"/>
      <c r="DL33" s="33">
        <v>97.424000000000007</v>
      </c>
      <c r="DM33" s="34">
        <v>103.44800000000001</v>
      </c>
      <c r="DN33" s="34">
        <v>308.46899999999994</v>
      </c>
      <c r="DO33" s="34">
        <v>155.86199999999999</v>
      </c>
      <c r="DP33" s="34">
        <v>624.80399999999997</v>
      </c>
      <c r="DQ33" s="34">
        <v>79.033999999999992</v>
      </c>
      <c r="DR33" s="34">
        <v>37.128999999999998</v>
      </c>
      <c r="DS33" s="34">
        <v>106.82999999999947</v>
      </c>
      <c r="DT33" s="35">
        <v>2898.799</v>
      </c>
      <c r="DU33" s="71">
        <f t="shared" si="38"/>
        <v>4411.7989999999991</v>
      </c>
      <c r="DV33" s="34"/>
      <c r="DW33" s="47">
        <f t="shared" si="39"/>
        <v>2.2082601677909632E-2</v>
      </c>
      <c r="DX33" s="42">
        <f t="shared" si="40"/>
        <v>2.3448031063971871E-2</v>
      </c>
      <c r="DY33" s="42">
        <f t="shared" si="41"/>
        <v>6.9919096495556582E-2</v>
      </c>
      <c r="DZ33" s="42">
        <f t="shared" si="42"/>
        <v>3.532844538021792E-2</v>
      </c>
      <c r="EA33" s="42">
        <f t="shared" si="43"/>
        <v>0.14162113913167851</v>
      </c>
      <c r="EB33" s="42">
        <f t="shared" si="44"/>
        <v>1.7914234080020418E-2</v>
      </c>
      <c r="EC33" s="42">
        <f t="shared" si="45"/>
        <v>8.4158412475273704E-3</v>
      </c>
      <c r="ED33" s="42">
        <f t="shared" si="46"/>
        <v>2.4214611771751045E-2</v>
      </c>
      <c r="EE33" s="42">
        <f t="shared" si="47"/>
        <v>0.6570559991513667</v>
      </c>
      <c r="EF33" s="72">
        <f t="shared" si="48"/>
        <v>1</v>
      </c>
      <c r="EG33" s="56"/>
      <c r="EH33" s="36">
        <v>22.094000000000001</v>
      </c>
      <c r="EI33" s="37">
        <v>23.574999999999999</v>
      </c>
      <c r="EJ33" s="66">
        <f t="shared" si="49"/>
        <v>45.668999999999997</v>
      </c>
      <c r="EL33" s="36">
        <v>6.1150000000000002</v>
      </c>
      <c r="EM33" s="37">
        <v>26.36</v>
      </c>
      <c r="EN33" s="66">
        <f t="shared" si="50"/>
        <v>32.475000000000001</v>
      </c>
      <c r="EP33" s="33">
        <f>ET33*E33</f>
        <v>2976.1669999999999</v>
      </c>
      <c r="EQ33" s="34">
        <f>E33*EU33</f>
        <v>1557.7869999999998</v>
      </c>
      <c r="ER33" s="35">
        <f t="shared" si="51"/>
        <v>4533.9539999999997</v>
      </c>
      <c r="ET33" s="47">
        <v>0.656417555184724</v>
      </c>
      <c r="EU33" s="42">
        <v>0.343582444815276</v>
      </c>
      <c r="EV33" s="43">
        <f t="shared" si="52"/>
        <v>1</v>
      </c>
      <c r="EW33" s="56"/>
      <c r="EX33" s="61">
        <f t="shared" si="53"/>
        <v>417.77350000000001</v>
      </c>
      <c r="EY33" s="34">
        <v>401.64400000000001</v>
      </c>
      <c r="EZ33" s="35">
        <v>433.90300000000002</v>
      </c>
      <c r="FB33" s="61">
        <f t="shared" si="54"/>
        <v>4472.8765000000003</v>
      </c>
      <c r="FC33" s="34">
        <v>4411.799</v>
      </c>
      <c r="FD33" s="35">
        <v>4533.9539999999997</v>
      </c>
      <c r="FF33" s="61">
        <f t="shared" si="55"/>
        <v>693.0865</v>
      </c>
      <c r="FG33" s="34">
        <v>675</v>
      </c>
      <c r="FH33" s="35">
        <v>711.173</v>
      </c>
      <c r="FJ33" s="61">
        <f t="shared" si="56"/>
        <v>5165.9629999999997</v>
      </c>
      <c r="FK33" s="56">
        <v>5086.799</v>
      </c>
      <c r="FL33" s="68">
        <v>5245.1269999999995</v>
      </c>
      <c r="FN33" s="61">
        <f t="shared" si="57"/>
        <v>3754.8980000000001</v>
      </c>
      <c r="FO33" s="34">
        <v>3724.721</v>
      </c>
      <c r="FP33" s="35">
        <v>3785.0749999999998</v>
      </c>
      <c r="FQ33" s="34"/>
      <c r="FR33" s="64"/>
    </row>
    <row r="34" spans="1:174" x14ac:dyDescent="0.2">
      <c r="A34" s="1"/>
      <c r="B34" s="73" t="s">
        <v>162</v>
      </c>
      <c r="C34" s="33">
        <v>2564.9490000000001</v>
      </c>
      <c r="D34" s="34">
        <v>2487.8020000000001</v>
      </c>
      <c r="E34" s="34">
        <v>2197.38</v>
      </c>
      <c r="F34" s="34">
        <v>625</v>
      </c>
      <c r="G34" s="34">
        <v>1550.7280000000001</v>
      </c>
      <c r="H34" s="34">
        <f t="shared" si="0"/>
        <v>3189.9490000000001</v>
      </c>
      <c r="I34" s="35">
        <f t="shared" si="1"/>
        <v>2822.38</v>
      </c>
      <c r="J34" s="34"/>
      <c r="K34" s="36">
        <v>36.604999999999997</v>
      </c>
      <c r="L34" s="37">
        <v>8.3849999999999998</v>
      </c>
      <c r="M34" s="37">
        <v>0.59699999999999998</v>
      </c>
      <c r="N34" s="38">
        <f t="shared" si="2"/>
        <v>45.586999999999996</v>
      </c>
      <c r="O34" s="37">
        <v>32.564</v>
      </c>
      <c r="P34" s="38">
        <f t="shared" si="3"/>
        <v>13.022999999999996</v>
      </c>
      <c r="Q34" s="37">
        <v>6.527000000000001</v>
      </c>
      <c r="R34" s="38">
        <f t="shared" si="4"/>
        <v>6.4959999999999951</v>
      </c>
      <c r="S34" s="37">
        <v>6.58</v>
      </c>
      <c r="T34" s="37">
        <v>1.5309999999999997</v>
      </c>
      <c r="U34" s="37">
        <v>0.11499999999999999</v>
      </c>
      <c r="V34" s="38">
        <f t="shared" si="5"/>
        <v>14.721999999999996</v>
      </c>
      <c r="W34" s="37">
        <v>2.8</v>
      </c>
      <c r="X34" s="39">
        <f t="shared" si="6"/>
        <v>11.921999999999997</v>
      </c>
      <c r="Y34" s="37"/>
      <c r="Z34" s="40">
        <f t="shared" si="7"/>
        <v>1.9618388708854909E-2</v>
      </c>
      <c r="AA34" s="41">
        <f t="shared" si="8"/>
        <v>4.4939267674839077E-3</v>
      </c>
      <c r="AB34" s="42">
        <f t="shared" si="9"/>
        <v>0.60642854482476083</v>
      </c>
      <c r="AC34" s="42">
        <f t="shared" si="10"/>
        <v>0.7143264527167833</v>
      </c>
      <c r="AD34" s="41">
        <f t="shared" si="11"/>
        <v>1.7452621497477155E-2</v>
      </c>
      <c r="AE34" s="41">
        <f t="shared" si="12"/>
        <v>6.3895760193134329E-3</v>
      </c>
      <c r="AF34" s="41">
        <f>X34/DH34*4/3</f>
        <v>1.207761860603645E-2</v>
      </c>
      <c r="AG34" s="41">
        <f>(P34+S34+T34)/DH34*4/3</f>
        <v>2.1409863413854587E-2</v>
      </c>
      <c r="AH34" s="41">
        <f>R34/DH34*4/3</f>
        <v>6.5807926912273733E-3</v>
      </c>
      <c r="AI34" s="43">
        <f>X34/EX34*4/3</f>
        <v>5.9141965272326118E-2</v>
      </c>
      <c r="AJ34" s="37"/>
      <c r="AK34" s="47">
        <f t="shared" si="13"/>
        <v>7.0373796403055369E-2</v>
      </c>
      <c r="AL34" s="42">
        <f t="shared" si="14"/>
        <v>6.8715355205347856E-2</v>
      </c>
      <c r="AM34" s="43">
        <f t="shared" si="15"/>
        <v>4.6966471617235953E-2</v>
      </c>
      <c r="AN34" s="37"/>
      <c r="AO34" s="47">
        <f t="shared" si="16"/>
        <v>0.70571680819885496</v>
      </c>
      <c r="AP34" s="42">
        <f t="shared" si="17"/>
        <v>0.69126935481354512</v>
      </c>
      <c r="AQ34" s="42">
        <f t="shared" si="18"/>
        <v>0.15316438916937949</v>
      </c>
      <c r="AR34" s="43">
        <f t="shared" si="19"/>
        <v>0.1168514006120977</v>
      </c>
      <c r="AS34" s="37"/>
      <c r="AT34" s="47">
        <f>DE34/C34</f>
        <v>8.9952778671232844E-2</v>
      </c>
      <c r="AU34" s="42">
        <f t="shared" si="20"/>
        <v>0.16969999999999999</v>
      </c>
      <c r="AV34" s="42">
        <f t="shared" si="21"/>
        <v>0.16969999999999999</v>
      </c>
      <c r="AW34" s="43">
        <f t="shared" si="22"/>
        <v>0.18340000000000001</v>
      </c>
      <c r="AX34" s="37"/>
      <c r="AY34" s="47">
        <f>EZ34/C34</f>
        <v>0.10711246110546448</v>
      </c>
      <c r="AZ34" s="42">
        <f>(DE34+X34)/C34</f>
        <v>9.4600824304888712E-2</v>
      </c>
      <c r="BA34" s="42">
        <f>(DD34+X34)/DJ34</f>
        <v>0.17846874906682181</v>
      </c>
      <c r="BB34" s="42">
        <f>(DE34+X34)/DJ34</f>
        <v>0.17846874906682181</v>
      </c>
      <c r="BC34" s="43">
        <f>(DF34+X34)/DJ34</f>
        <v>0.1921687490668218</v>
      </c>
      <c r="BD34" s="37"/>
      <c r="BE34" s="40">
        <f>Q34/FB34*4/3</f>
        <v>4.0950940826219896E-3</v>
      </c>
      <c r="BF34" s="42">
        <f t="shared" si="23"/>
        <v>0.30883883789154931</v>
      </c>
      <c r="BG34" s="41">
        <f>EJ34/E34</f>
        <v>1.1951050796858076E-2</v>
      </c>
      <c r="BH34" s="42">
        <f t="shared" si="24"/>
        <v>9.095443100229629E-2</v>
      </c>
      <c r="BI34" s="42">
        <f t="shared" si="25"/>
        <v>0.73923490702563965</v>
      </c>
      <c r="BJ34" s="43">
        <f t="shared" si="26"/>
        <v>0.79697985388218451</v>
      </c>
      <c r="BK34" s="37"/>
      <c r="BL34" s="36">
        <v>62.930999999999997</v>
      </c>
      <c r="BM34" s="37">
        <v>74.549000000000007</v>
      </c>
      <c r="BN34" s="38">
        <f t="shared" si="27"/>
        <v>137.48000000000002</v>
      </c>
      <c r="BO34" s="34">
        <v>2197.38</v>
      </c>
      <c r="BP34" s="37">
        <v>9.6890000000000001</v>
      </c>
      <c r="BQ34" s="37">
        <v>4.3</v>
      </c>
      <c r="BR34" s="38">
        <f t="shared" si="28"/>
        <v>2183.3910000000001</v>
      </c>
      <c r="BS34" s="37">
        <v>159.613</v>
      </c>
      <c r="BT34" s="37">
        <v>59.12</v>
      </c>
      <c r="BU34" s="38">
        <f t="shared" si="29"/>
        <v>218.733</v>
      </c>
      <c r="BV34" s="37">
        <v>0</v>
      </c>
      <c r="BW34" s="37">
        <v>1.6779999999999999</v>
      </c>
      <c r="BX34" s="37">
        <v>19.318000000000001</v>
      </c>
      <c r="BY34" s="37">
        <v>4.3499999999999996</v>
      </c>
      <c r="BZ34" s="38">
        <f t="shared" si="30"/>
        <v>2564.9500000000003</v>
      </c>
      <c r="CA34" s="37">
        <v>3.4089999999999998</v>
      </c>
      <c r="CB34" s="34">
        <v>1550.7280000000001</v>
      </c>
      <c r="CC34" s="38">
        <f t="shared" si="31"/>
        <v>1554.1370000000002</v>
      </c>
      <c r="CD34" s="37">
        <v>664.16800000000001</v>
      </c>
      <c r="CE34" s="37">
        <v>46.907000000000096</v>
      </c>
      <c r="CF34" s="38">
        <f t="shared" si="32"/>
        <v>711.07500000000005</v>
      </c>
      <c r="CG34" s="37">
        <v>25</v>
      </c>
      <c r="CH34" s="37">
        <v>274.738</v>
      </c>
      <c r="CI34" s="108">
        <f t="shared" si="33"/>
        <v>2564.9500000000003</v>
      </c>
      <c r="CJ34" s="37"/>
      <c r="CK34" s="67">
        <v>299.71800000000002</v>
      </c>
      <c r="CL34" s="37"/>
      <c r="CM34" s="33">
        <v>85</v>
      </c>
      <c r="CN34" s="34">
        <v>100</v>
      </c>
      <c r="CO34" s="34">
        <v>200</v>
      </c>
      <c r="CP34" s="34">
        <v>100</v>
      </c>
      <c r="CQ34" s="34">
        <v>190</v>
      </c>
      <c r="CR34" s="34">
        <v>0</v>
      </c>
      <c r="CS34" s="35">
        <f t="shared" si="34"/>
        <v>675</v>
      </c>
      <c r="CT34" s="43">
        <f t="shared" si="35"/>
        <v>0.2631631272200734</v>
      </c>
      <c r="CU34" s="37"/>
      <c r="CV34" s="61" t="s">
        <v>224</v>
      </c>
      <c r="CW34" s="56">
        <v>25</v>
      </c>
      <c r="CX34" s="68">
        <v>1</v>
      </c>
      <c r="CY34" s="69" t="s">
        <v>133</v>
      </c>
      <c r="CZ34" s="68"/>
      <c r="DA34" s="56"/>
      <c r="DB34" s="70">
        <f t="shared" si="36"/>
        <v>6.9503311850867755E-4</v>
      </c>
      <c r="DC34" s="56"/>
      <c r="DD34" s="33">
        <v>230.72428970000001</v>
      </c>
      <c r="DE34" s="34">
        <v>230.72428970000001</v>
      </c>
      <c r="DF34" s="35">
        <v>249.35082340000002</v>
      </c>
      <c r="DG34" s="56"/>
      <c r="DH34" s="61">
        <f t="shared" si="37"/>
        <v>1316.1534999999999</v>
      </c>
      <c r="DI34" s="34">
        <v>1272.7059999999999</v>
      </c>
      <c r="DJ34" s="35">
        <v>1359.6010000000001</v>
      </c>
      <c r="DK34" s="56"/>
      <c r="DL34" s="33">
        <v>28.161999999999999</v>
      </c>
      <c r="DM34" s="34">
        <v>21.681999999999999</v>
      </c>
      <c r="DN34" s="34">
        <v>146.125</v>
      </c>
      <c r="DO34" s="34">
        <v>32.390999999999998</v>
      </c>
      <c r="DP34" s="34">
        <v>237.86199999999999</v>
      </c>
      <c r="DQ34" s="34">
        <v>0</v>
      </c>
      <c r="DR34" s="34">
        <v>14.297000000000001</v>
      </c>
      <c r="DS34" s="34">
        <v>70.784000000000006</v>
      </c>
      <c r="DT34" s="35">
        <v>1501.6060000000002</v>
      </c>
      <c r="DU34" s="71">
        <f t="shared" si="38"/>
        <v>2052.9090000000001</v>
      </c>
      <c r="DV34" s="34"/>
      <c r="DW34" s="47">
        <f t="shared" si="39"/>
        <v>1.3718094664692881E-2</v>
      </c>
      <c r="DX34" s="42">
        <f t="shared" si="40"/>
        <v>1.0561598200407323E-2</v>
      </c>
      <c r="DY34" s="42">
        <f t="shared" si="41"/>
        <v>7.117948238329122E-2</v>
      </c>
      <c r="DZ34" s="42">
        <f t="shared" si="42"/>
        <v>1.5778098298560722E-2</v>
      </c>
      <c r="EA34" s="42">
        <f t="shared" si="43"/>
        <v>0.11586582746726717</v>
      </c>
      <c r="EB34" s="42">
        <f t="shared" si="44"/>
        <v>0</v>
      </c>
      <c r="EC34" s="42">
        <f t="shared" si="45"/>
        <v>6.9642638811559599E-3</v>
      </c>
      <c r="ED34" s="42">
        <f t="shared" si="46"/>
        <v>3.4479852735800759E-2</v>
      </c>
      <c r="EE34" s="42">
        <f t="shared" si="47"/>
        <v>0.73145278236882405</v>
      </c>
      <c r="EF34" s="72">
        <f t="shared" si="48"/>
        <v>1</v>
      </c>
      <c r="EG34" s="56"/>
      <c r="EH34" s="36">
        <v>26.260999999999999</v>
      </c>
      <c r="EI34" s="37">
        <v>0</v>
      </c>
      <c r="EJ34" s="66">
        <f t="shared" si="49"/>
        <v>26.260999999999999</v>
      </c>
      <c r="EL34" s="36">
        <v>9.6890000000000001</v>
      </c>
      <c r="EM34" s="37">
        <v>4.3</v>
      </c>
      <c r="EN34" s="66">
        <f t="shared" si="50"/>
        <v>13.989000000000001</v>
      </c>
      <c r="EP34" s="33">
        <f>ET34*E34</f>
        <v>1624.38</v>
      </c>
      <c r="EQ34" s="34">
        <f>E34*EU34</f>
        <v>573</v>
      </c>
      <c r="ER34" s="35">
        <f t="shared" si="51"/>
        <v>2197.38</v>
      </c>
      <c r="ET34" s="47">
        <v>0.73923490702563965</v>
      </c>
      <c r="EU34" s="42">
        <v>0.26076509297436035</v>
      </c>
      <c r="EV34" s="43">
        <f t="shared" si="52"/>
        <v>1</v>
      </c>
      <c r="EW34" s="56"/>
      <c r="EX34" s="61">
        <f t="shared" si="53"/>
        <v>268.77699999999999</v>
      </c>
      <c r="EY34" s="34">
        <v>262.81599999999997</v>
      </c>
      <c r="EZ34" s="35">
        <v>274.738</v>
      </c>
      <c r="FB34" s="61">
        <f t="shared" si="54"/>
        <v>2125.1445000000003</v>
      </c>
      <c r="FC34" s="34">
        <v>2052.9090000000001</v>
      </c>
      <c r="FD34" s="35">
        <v>2197.38</v>
      </c>
      <c r="FF34" s="61">
        <f t="shared" si="55"/>
        <v>606.5</v>
      </c>
      <c r="FG34" s="34">
        <v>588</v>
      </c>
      <c r="FH34" s="35">
        <v>625</v>
      </c>
      <c r="FJ34" s="61">
        <f t="shared" si="56"/>
        <v>2731.6445000000003</v>
      </c>
      <c r="FK34" s="56">
        <v>2640.9090000000001</v>
      </c>
      <c r="FL34" s="68">
        <v>2822.38</v>
      </c>
      <c r="FN34" s="61">
        <f t="shared" si="57"/>
        <v>1515.9455</v>
      </c>
      <c r="FO34" s="34">
        <v>1481.163</v>
      </c>
      <c r="FP34" s="35">
        <v>1550.7280000000001</v>
      </c>
      <c r="FQ34" s="34"/>
      <c r="FR34" s="64"/>
    </row>
    <row r="35" spans="1:174" x14ac:dyDescent="0.2">
      <c r="A35" s="1"/>
      <c r="B35" s="73" t="s">
        <v>163</v>
      </c>
      <c r="C35" s="33">
        <v>3491.0749999999998</v>
      </c>
      <c r="D35" s="34">
        <v>3395.7494999999999</v>
      </c>
      <c r="E35" s="34">
        <v>2773.3140000000003</v>
      </c>
      <c r="F35" s="34">
        <v>1008.303</v>
      </c>
      <c r="G35" s="34">
        <v>2619.0509999999999</v>
      </c>
      <c r="H35" s="34">
        <f t="shared" si="0"/>
        <v>4499.3779999999997</v>
      </c>
      <c r="I35" s="35">
        <f t="shared" si="1"/>
        <v>3781.6170000000002</v>
      </c>
      <c r="J35" s="34"/>
      <c r="K35" s="36">
        <v>41.790999999999997</v>
      </c>
      <c r="L35" s="37">
        <v>11.100999999999999</v>
      </c>
      <c r="M35" s="37">
        <v>0.31799999999999995</v>
      </c>
      <c r="N35" s="38">
        <f t="shared" si="2"/>
        <v>53.209999999999994</v>
      </c>
      <c r="O35" s="37">
        <v>44.266999999999996</v>
      </c>
      <c r="P35" s="38">
        <f t="shared" si="3"/>
        <v>8.9429999999999978</v>
      </c>
      <c r="Q35" s="37">
        <v>1.0999999999999843E-2</v>
      </c>
      <c r="R35" s="38">
        <f t="shared" si="4"/>
        <v>8.9319999999999986</v>
      </c>
      <c r="S35" s="37">
        <v>8.9039999999999999</v>
      </c>
      <c r="T35" s="37">
        <v>-0.23100000000000009</v>
      </c>
      <c r="U35" s="37">
        <v>-0.5</v>
      </c>
      <c r="V35" s="38">
        <f t="shared" si="5"/>
        <v>17.104999999999997</v>
      </c>
      <c r="W35" s="37">
        <v>1.823</v>
      </c>
      <c r="X35" s="39">
        <f t="shared" si="6"/>
        <v>15.281999999999996</v>
      </c>
      <c r="Y35" s="37"/>
      <c r="Z35" s="40">
        <f t="shared" si="7"/>
        <v>1.6409141290702783E-2</v>
      </c>
      <c r="AA35" s="41">
        <f t="shared" si="8"/>
        <v>4.3587824523962483E-3</v>
      </c>
      <c r="AB35" s="42">
        <f t="shared" si="9"/>
        <v>0.7153337750270673</v>
      </c>
      <c r="AC35" s="42">
        <f t="shared" si="10"/>
        <v>0.83193008832926141</v>
      </c>
      <c r="AD35" s="41">
        <f t="shared" si="11"/>
        <v>1.7381337070554427E-2</v>
      </c>
      <c r="AE35" s="41">
        <f t="shared" si="12"/>
        <v>6.0004426121538111E-3</v>
      </c>
      <c r="AF35" s="41">
        <f>X35/DH35*4/3</f>
        <v>1.1376103148694978E-2</v>
      </c>
      <c r="AG35" s="41">
        <f>(P35+S35+T35)/DH35*4/3</f>
        <v>1.3113560598574187E-2</v>
      </c>
      <c r="AH35" s="41">
        <f>R35/DH35*4/3</f>
        <v>6.6490873788865035E-3</v>
      </c>
      <c r="AI35" s="43">
        <f>X35/EX35*4/3</f>
        <v>6.6125250492872586E-2</v>
      </c>
      <c r="AJ35" s="37"/>
      <c r="AK35" s="47">
        <f t="shared" si="13"/>
        <v>5.8537399010438841E-2</v>
      </c>
      <c r="AL35" s="42">
        <f t="shared" si="14"/>
        <v>4.9558499662092276E-2</v>
      </c>
      <c r="AM35" s="43">
        <f t="shared" si="15"/>
        <v>8.6296014254713296E-2</v>
      </c>
      <c r="AN35" s="37"/>
      <c r="AO35" s="47">
        <f t="shared" si="16"/>
        <v>0.94437593435146527</v>
      </c>
      <c r="AP35" s="42">
        <f t="shared" si="17"/>
        <v>0.82966480167310896</v>
      </c>
      <c r="AQ35" s="42">
        <f t="shared" si="18"/>
        <v>-6.4939882414442691E-3</v>
      </c>
      <c r="AR35" s="43">
        <f t="shared" si="19"/>
        <v>0.16051731916386788</v>
      </c>
      <c r="AS35" s="37"/>
      <c r="AT35" s="47">
        <f>DE35/C35</f>
        <v>7.4793867218550164E-2</v>
      </c>
      <c r="AU35" s="42">
        <f t="shared" si="20"/>
        <v>0.13110043459823267</v>
      </c>
      <c r="AV35" s="42">
        <f t="shared" si="21"/>
        <v>0.1425070691116524</v>
      </c>
      <c r="AW35" s="43">
        <f t="shared" si="22"/>
        <v>0.15947566593733337</v>
      </c>
      <c r="AX35" s="37"/>
      <c r="AY35" s="47">
        <f>EZ35/C35</f>
        <v>8.9518558037280788E-2</v>
      </c>
      <c r="AZ35" s="42">
        <f>(DE35+X35)/C35</f>
        <v>7.9171315425764263E-2</v>
      </c>
      <c r="BA35" s="42">
        <f>(DD35+X35)/DJ35</f>
        <v>0.13944092209268627</v>
      </c>
      <c r="BB35" s="42">
        <f>(DE35+X35)/DJ35</f>
        <v>0.15084755660610596</v>
      </c>
      <c r="BC35" s="43">
        <f>(DF35+X35)/DJ35</f>
        <v>0.16781615343178694</v>
      </c>
      <c r="BD35" s="37"/>
      <c r="BE35" s="40">
        <f>Q35/FB35*4/3</f>
        <v>5.4388842771681836E-6</v>
      </c>
      <c r="BF35" s="42">
        <f t="shared" si="23"/>
        <v>6.2443233424158977E-4</v>
      </c>
      <c r="BG35" s="41">
        <f>EJ35/E35</f>
        <v>1.5209961800214472E-2</v>
      </c>
      <c r="BH35" s="42">
        <f t="shared" si="24"/>
        <v>0.12926377078066345</v>
      </c>
      <c r="BI35" s="42">
        <f t="shared" si="25"/>
        <v>0.77003144973847171</v>
      </c>
      <c r="BJ35" s="43">
        <f t="shared" si="26"/>
        <v>0.83134860034741753</v>
      </c>
      <c r="BK35" s="37"/>
      <c r="BL35" s="36">
        <v>153.17400000000001</v>
      </c>
      <c r="BM35" s="37">
        <v>241.982</v>
      </c>
      <c r="BN35" s="38">
        <f t="shared" si="27"/>
        <v>395.15600000000001</v>
      </c>
      <c r="BO35" s="34">
        <v>2773.3140000000003</v>
      </c>
      <c r="BP35" s="37">
        <v>8.8089999999999993</v>
      </c>
      <c r="BQ35" s="37">
        <v>5</v>
      </c>
      <c r="BR35" s="38">
        <f t="shared" si="28"/>
        <v>2759.5050000000001</v>
      </c>
      <c r="BS35" s="37">
        <v>165.22200000000001</v>
      </c>
      <c r="BT35" s="37">
        <v>127.738</v>
      </c>
      <c r="BU35" s="38">
        <f t="shared" si="29"/>
        <v>292.96000000000004</v>
      </c>
      <c r="BV35" s="37">
        <v>2.2130000000000001</v>
      </c>
      <c r="BW35" s="37">
        <v>0.86299999999999999</v>
      </c>
      <c r="BX35" s="37">
        <v>33.191000000000003</v>
      </c>
      <c r="BY35" s="37">
        <v>7.1869999999997205</v>
      </c>
      <c r="BZ35" s="38">
        <f t="shared" si="30"/>
        <v>3491.0749999999998</v>
      </c>
      <c r="CA35" s="37">
        <v>0.01</v>
      </c>
      <c r="CB35" s="34">
        <v>2619.0509999999999</v>
      </c>
      <c r="CC35" s="38">
        <f t="shared" si="31"/>
        <v>2619.0610000000001</v>
      </c>
      <c r="CD35" s="37">
        <v>447.13299999999998</v>
      </c>
      <c r="CE35" s="37">
        <v>21.800999999999647</v>
      </c>
      <c r="CF35" s="38">
        <f t="shared" si="32"/>
        <v>468.93399999999963</v>
      </c>
      <c r="CG35" s="37">
        <v>90.563999999999993</v>
      </c>
      <c r="CH35" s="37">
        <v>312.51600000000002</v>
      </c>
      <c r="CI35" s="108">
        <f t="shared" si="33"/>
        <v>3491.0749999999998</v>
      </c>
      <c r="CJ35" s="37"/>
      <c r="CK35" s="67">
        <v>560.37800000000004</v>
      </c>
      <c r="CL35" s="37"/>
      <c r="CM35" s="33">
        <v>325</v>
      </c>
      <c r="CN35" s="34">
        <v>40</v>
      </c>
      <c r="CO35" s="34">
        <v>50</v>
      </c>
      <c r="CP35" s="34">
        <v>50</v>
      </c>
      <c r="CQ35" s="34">
        <v>0</v>
      </c>
      <c r="CR35" s="34">
        <v>0</v>
      </c>
      <c r="CS35" s="35">
        <f t="shared" si="34"/>
        <v>465</v>
      </c>
      <c r="CT35" s="43">
        <f t="shared" si="35"/>
        <v>0.133196794683586</v>
      </c>
      <c r="CU35" s="37"/>
      <c r="CV35" s="61" t="s">
        <v>221</v>
      </c>
      <c r="CW35" s="56">
        <v>39</v>
      </c>
      <c r="CX35" s="68">
        <v>5</v>
      </c>
      <c r="CY35" s="69" t="s">
        <v>133</v>
      </c>
      <c r="CZ35" s="74" t="s">
        <v>139</v>
      </c>
      <c r="DA35" s="56"/>
      <c r="DB35" s="70">
        <f t="shared" si="36"/>
        <v>9.4825022475529574E-4</v>
      </c>
      <c r="DC35" s="56"/>
      <c r="DD35" s="33">
        <v>240.21099999999998</v>
      </c>
      <c r="DE35" s="34">
        <v>261.11099999999999</v>
      </c>
      <c r="DF35" s="35">
        <v>292.202</v>
      </c>
      <c r="DG35" s="56"/>
      <c r="DH35" s="61">
        <f t="shared" si="37"/>
        <v>1791.123</v>
      </c>
      <c r="DI35" s="34">
        <v>1749.979</v>
      </c>
      <c r="DJ35" s="35">
        <v>1832.2670000000001</v>
      </c>
      <c r="DK35" s="56"/>
      <c r="DL35" s="33">
        <v>39.860999999999997</v>
      </c>
      <c r="DM35" s="34">
        <v>37.006</v>
      </c>
      <c r="DN35" s="34">
        <v>65.697999999999993</v>
      </c>
      <c r="DO35" s="34">
        <v>163.26900000000001</v>
      </c>
      <c r="DP35" s="34">
        <v>285.68900000000002</v>
      </c>
      <c r="DQ35" s="34">
        <v>0</v>
      </c>
      <c r="DR35" s="34">
        <v>0</v>
      </c>
      <c r="DS35" s="34">
        <v>49.648000000000003</v>
      </c>
      <c r="DT35" s="35">
        <v>1978.778</v>
      </c>
      <c r="DU35" s="71">
        <f t="shared" si="38"/>
        <v>2619.9490000000001</v>
      </c>
      <c r="DV35" s="34"/>
      <c r="DW35" s="47">
        <f t="shared" si="39"/>
        <v>1.521441829592866E-2</v>
      </c>
      <c r="DX35" s="42">
        <f t="shared" si="40"/>
        <v>1.4124702427413663E-2</v>
      </c>
      <c r="DY35" s="42">
        <f t="shared" si="41"/>
        <v>2.5076060640875066E-2</v>
      </c>
      <c r="DZ35" s="42">
        <f t="shared" si="42"/>
        <v>6.2317625266751379E-2</v>
      </c>
      <c r="EA35" s="42">
        <f t="shared" si="43"/>
        <v>0.10904372566030866</v>
      </c>
      <c r="EB35" s="42">
        <f t="shared" si="44"/>
        <v>0</v>
      </c>
      <c r="EC35" s="42">
        <f t="shared" si="45"/>
        <v>0</v>
      </c>
      <c r="ED35" s="42">
        <f t="shared" si="46"/>
        <v>1.8949987194407221E-2</v>
      </c>
      <c r="EE35" s="42">
        <f t="shared" si="47"/>
        <v>0.75527348051431531</v>
      </c>
      <c r="EF35" s="72">
        <f t="shared" si="48"/>
        <v>1</v>
      </c>
      <c r="EG35" s="56"/>
      <c r="EH35" s="36">
        <v>22.667000000000002</v>
      </c>
      <c r="EI35" s="37">
        <v>19.515000000000001</v>
      </c>
      <c r="EJ35" s="66">
        <f t="shared" si="49"/>
        <v>42.182000000000002</v>
      </c>
      <c r="EL35" s="36">
        <v>8.8089999999999993</v>
      </c>
      <c r="EM35" s="37">
        <v>5</v>
      </c>
      <c r="EN35" s="66">
        <f t="shared" si="50"/>
        <v>13.808999999999999</v>
      </c>
      <c r="EP35" s="33">
        <f>ET35*E35</f>
        <v>2135.5390000000002</v>
      </c>
      <c r="EQ35" s="34">
        <f>E35*EU35</f>
        <v>637.77500000000009</v>
      </c>
      <c r="ER35" s="35">
        <f t="shared" si="51"/>
        <v>2773.3140000000003</v>
      </c>
      <c r="ET35" s="47">
        <v>0.77003144973847171</v>
      </c>
      <c r="EU35" s="42">
        <v>0.22996855026152829</v>
      </c>
      <c r="EV35" s="43">
        <f t="shared" si="52"/>
        <v>1</v>
      </c>
      <c r="EW35" s="56"/>
      <c r="EX35" s="61">
        <f t="shared" si="53"/>
        <v>308.14250000000004</v>
      </c>
      <c r="EY35" s="34">
        <v>303.76900000000001</v>
      </c>
      <c r="EZ35" s="35">
        <v>312.51600000000002</v>
      </c>
      <c r="FB35" s="61">
        <f t="shared" si="54"/>
        <v>2696.6315000000004</v>
      </c>
      <c r="FC35" s="34">
        <v>2619.9490000000001</v>
      </c>
      <c r="FD35" s="35">
        <v>2773.3140000000003</v>
      </c>
      <c r="FF35" s="61">
        <f t="shared" si="55"/>
        <v>995.70450000000005</v>
      </c>
      <c r="FG35" s="34">
        <v>983.10599999999999</v>
      </c>
      <c r="FH35" s="35">
        <v>1008.303</v>
      </c>
      <c r="FJ35" s="61">
        <f t="shared" si="56"/>
        <v>3692.3360000000002</v>
      </c>
      <c r="FK35" s="56">
        <v>3603.0550000000003</v>
      </c>
      <c r="FL35" s="68">
        <v>3781.6170000000002</v>
      </c>
      <c r="FN35" s="61">
        <f t="shared" si="57"/>
        <v>2515.0214999999998</v>
      </c>
      <c r="FO35" s="34">
        <v>2410.9920000000002</v>
      </c>
      <c r="FP35" s="35">
        <v>2619.0509999999999</v>
      </c>
      <c r="FQ35" s="34"/>
      <c r="FR35" s="64"/>
    </row>
    <row r="36" spans="1:174" x14ac:dyDescent="0.2">
      <c r="A36" s="1"/>
      <c r="B36" s="73" t="s">
        <v>164</v>
      </c>
      <c r="C36" s="33">
        <v>7715.3770000000004</v>
      </c>
      <c r="D36" s="34">
        <v>7337.1885000000002</v>
      </c>
      <c r="E36" s="34">
        <v>6499.9139999999998</v>
      </c>
      <c r="F36" s="34">
        <v>4464</v>
      </c>
      <c r="G36" s="34">
        <v>6096.0469999999996</v>
      </c>
      <c r="H36" s="34">
        <f t="shared" si="0"/>
        <v>12179.377</v>
      </c>
      <c r="I36" s="35">
        <f t="shared" si="1"/>
        <v>10963.914000000001</v>
      </c>
      <c r="J36" s="34"/>
      <c r="K36" s="36">
        <v>95.066999999999993</v>
      </c>
      <c r="L36" s="37">
        <v>31.733000000000004</v>
      </c>
      <c r="M36" s="37">
        <v>1E-3</v>
      </c>
      <c r="N36" s="38">
        <f t="shared" si="2"/>
        <v>126.801</v>
      </c>
      <c r="O36" s="37">
        <v>88.16</v>
      </c>
      <c r="P36" s="38">
        <f t="shared" si="3"/>
        <v>38.641000000000005</v>
      </c>
      <c r="Q36" s="37">
        <v>0.745</v>
      </c>
      <c r="R36" s="38">
        <f t="shared" si="4"/>
        <v>37.896000000000008</v>
      </c>
      <c r="S36" s="37">
        <v>16.864000000000001</v>
      </c>
      <c r="T36" s="37">
        <v>6.999999999999984E-2</v>
      </c>
      <c r="U36" s="37">
        <v>9.0839999999999996</v>
      </c>
      <c r="V36" s="38">
        <f t="shared" si="5"/>
        <v>63.914000000000001</v>
      </c>
      <c r="W36" s="37">
        <v>16.469000000000001</v>
      </c>
      <c r="X36" s="39">
        <f t="shared" si="6"/>
        <v>47.445</v>
      </c>
      <c r="Y36" s="37"/>
      <c r="Z36" s="40">
        <f t="shared" si="7"/>
        <v>1.7275827110070838E-2</v>
      </c>
      <c r="AA36" s="41">
        <f t="shared" si="8"/>
        <v>5.7666048332636775E-3</v>
      </c>
      <c r="AB36" s="42">
        <f t="shared" si="9"/>
        <v>0.6133509583608725</v>
      </c>
      <c r="AC36" s="42">
        <f t="shared" si="10"/>
        <v>0.69526265565728973</v>
      </c>
      <c r="AD36" s="41">
        <f t="shared" si="11"/>
        <v>1.6020668770696932E-2</v>
      </c>
      <c r="AE36" s="41">
        <f t="shared" si="12"/>
        <v>8.6218311005639287E-3</v>
      </c>
      <c r="AF36" s="41">
        <f>X36/DH36*4/3</f>
        <v>1.9745940353588426E-2</v>
      </c>
      <c r="AG36" s="41">
        <f>(P36+S36+T36)/DH36*4/3</f>
        <v>2.3129531776808449E-2</v>
      </c>
      <c r="AH36" s="41">
        <f>R36/DH36*4/3</f>
        <v>1.5771781128455835E-2</v>
      </c>
      <c r="AI36" s="43">
        <f>X36/EX36*4/3</f>
        <v>8.5073134520044849E-2</v>
      </c>
      <c r="AJ36" s="37"/>
      <c r="AK36" s="47">
        <f t="shared" si="13"/>
        <v>9.8756529235762461E-2</v>
      </c>
      <c r="AL36" s="42">
        <f t="shared" si="14"/>
        <v>6.9911100268358201E-2</v>
      </c>
      <c r="AM36" s="43">
        <f t="shared" si="15"/>
        <v>2.8053189874698511E-2</v>
      </c>
      <c r="AN36" s="37"/>
      <c r="AO36" s="47">
        <f t="shared" si="16"/>
        <v>0.93786579330126518</v>
      </c>
      <c r="AP36" s="42">
        <f t="shared" si="17"/>
        <v>0.90030950854497305</v>
      </c>
      <c r="AQ36" s="42">
        <f t="shared" si="18"/>
        <v>-2.9589351239738493E-2</v>
      </c>
      <c r="AR36" s="43">
        <f t="shared" si="19"/>
        <v>0.11707827109420572</v>
      </c>
      <c r="AS36" s="37"/>
      <c r="AT36" s="47">
        <f>DE36/C36</f>
        <v>8.3982708531287587E-2</v>
      </c>
      <c r="AU36" s="42">
        <f t="shared" si="20"/>
        <v>0.19249770408262865</v>
      </c>
      <c r="AV36" s="42">
        <f t="shared" si="21"/>
        <v>0.1946</v>
      </c>
      <c r="AW36" s="43">
        <f t="shared" si="22"/>
        <v>0.20420000000000002</v>
      </c>
      <c r="AX36" s="37"/>
      <c r="AY36" s="47">
        <f>EZ36/C36</f>
        <v>0.10639674509748517</v>
      </c>
      <c r="AZ36" s="42">
        <f>(DE36+X36)/C36</f>
        <v>9.0132116395608419E-2</v>
      </c>
      <c r="BA36" s="42">
        <f>(DD36+X36)/DJ36</f>
        <v>0.20674676548258356</v>
      </c>
      <c r="BB36" s="42">
        <f>(DE36+X36)/DJ36</f>
        <v>0.20884906139995491</v>
      </c>
      <c r="BC36" s="43">
        <f>(DF36+X36)/DJ36</f>
        <v>0.21844906139995493</v>
      </c>
      <c r="BD36" s="37"/>
      <c r="BE36" s="40">
        <f>Q36/FB36*4/3</f>
        <v>1.600135657138396E-4</v>
      </c>
      <c r="BF36" s="42">
        <f t="shared" si="23"/>
        <v>1.3405308142150244E-2</v>
      </c>
      <c r="BG36" s="41">
        <f>EJ36/E36</f>
        <v>2.2471066540264996E-3</v>
      </c>
      <c r="BH36" s="42">
        <f t="shared" si="24"/>
        <v>1.7633707593866958E-2</v>
      </c>
      <c r="BI36" s="42">
        <f t="shared" si="25"/>
        <v>0.96984575488229541</v>
      </c>
      <c r="BJ36" s="43">
        <f t="shared" si="26"/>
        <v>0.98212317243641278</v>
      </c>
      <c r="BK36" s="37"/>
      <c r="BL36" s="36">
        <v>64.162000000000006</v>
      </c>
      <c r="BM36" s="37">
        <v>310.97000000000003</v>
      </c>
      <c r="BN36" s="38">
        <f t="shared" si="27"/>
        <v>375.13200000000006</v>
      </c>
      <c r="BO36" s="34">
        <v>6499.9139999999998</v>
      </c>
      <c r="BP36" s="37">
        <v>2.0219999999999998</v>
      </c>
      <c r="BQ36" s="37">
        <v>5.3869999999999996</v>
      </c>
      <c r="BR36" s="38">
        <f t="shared" si="28"/>
        <v>6492.5050000000001</v>
      </c>
      <c r="BS36" s="37">
        <v>436.63999999999993</v>
      </c>
      <c r="BT36" s="37">
        <v>373.19099999999997</v>
      </c>
      <c r="BU36" s="38">
        <f t="shared" si="29"/>
        <v>809.8309999999999</v>
      </c>
      <c r="BV36" s="37">
        <v>0</v>
      </c>
      <c r="BW36" s="37">
        <v>11.522</v>
      </c>
      <c r="BX36" s="37">
        <v>6.9249999999999998</v>
      </c>
      <c r="BY36" s="37">
        <v>19.462</v>
      </c>
      <c r="BZ36" s="38">
        <f t="shared" si="30"/>
        <v>7715.3770000000013</v>
      </c>
      <c r="CA36" s="37">
        <v>1.7999999999999999E-2</v>
      </c>
      <c r="CB36" s="34">
        <v>6096.0469999999996</v>
      </c>
      <c r="CC36" s="38">
        <f t="shared" si="31"/>
        <v>6096.0649999999996</v>
      </c>
      <c r="CD36" s="37">
        <v>549.99199999999996</v>
      </c>
      <c r="CE36" s="37">
        <v>123.42900000000179</v>
      </c>
      <c r="CF36" s="38">
        <f t="shared" si="32"/>
        <v>673.42100000000175</v>
      </c>
      <c r="CG36" s="37">
        <v>125</v>
      </c>
      <c r="CH36" s="37">
        <v>820.89099999999996</v>
      </c>
      <c r="CI36" s="108">
        <f t="shared" si="33"/>
        <v>7715.3770000000013</v>
      </c>
      <c r="CJ36" s="37"/>
      <c r="CK36" s="67">
        <v>903.30299999999988</v>
      </c>
      <c r="CL36" s="37"/>
      <c r="CM36" s="33">
        <v>350</v>
      </c>
      <c r="CN36" s="34">
        <v>0</v>
      </c>
      <c r="CO36" s="34">
        <v>50</v>
      </c>
      <c r="CP36" s="34">
        <v>75</v>
      </c>
      <c r="CQ36" s="34">
        <v>0</v>
      </c>
      <c r="CR36" s="34">
        <v>0</v>
      </c>
      <c r="CS36" s="35">
        <f t="shared" si="34"/>
        <v>475</v>
      </c>
      <c r="CT36" s="43">
        <f t="shared" si="35"/>
        <v>6.1565364855145764E-2</v>
      </c>
      <c r="CU36" s="37"/>
      <c r="CV36" s="61" t="s">
        <v>221</v>
      </c>
      <c r="CW36" s="56">
        <v>72.599999999999994</v>
      </c>
      <c r="CX36" s="68">
        <v>8</v>
      </c>
      <c r="CY36" s="69" t="s">
        <v>133</v>
      </c>
      <c r="CZ36" s="74" t="s">
        <v>136</v>
      </c>
      <c r="DA36" s="56"/>
      <c r="DB36" s="70">
        <f t="shared" si="36"/>
        <v>2.6969319586239711E-3</v>
      </c>
      <c r="DC36" s="56"/>
      <c r="DD36" s="33">
        <v>640.95825780000007</v>
      </c>
      <c r="DE36" s="34">
        <v>647.95825780000007</v>
      </c>
      <c r="DF36" s="35">
        <v>679.92331060000015</v>
      </c>
      <c r="DG36" s="56"/>
      <c r="DH36" s="61">
        <f t="shared" si="37"/>
        <v>3203.6965</v>
      </c>
      <c r="DI36" s="34">
        <v>3077.7</v>
      </c>
      <c r="DJ36" s="35">
        <v>3329.6930000000002</v>
      </c>
      <c r="DK36" s="56"/>
      <c r="DL36" s="33">
        <v>0</v>
      </c>
      <c r="DM36" s="34">
        <v>0</v>
      </c>
      <c r="DN36" s="34">
        <v>0.4</v>
      </c>
      <c r="DO36" s="34">
        <v>0</v>
      </c>
      <c r="DP36" s="34">
        <v>184.8</v>
      </c>
      <c r="DQ36" s="34">
        <v>3.2</v>
      </c>
      <c r="DR36" s="34">
        <v>0</v>
      </c>
      <c r="DS36" s="34">
        <v>0</v>
      </c>
      <c r="DT36" s="35">
        <v>5727.3</v>
      </c>
      <c r="DU36" s="71">
        <f t="shared" si="38"/>
        <v>5915.7</v>
      </c>
      <c r="DV36" s="34"/>
      <c r="DW36" s="47">
        <f t="shared" si="39"/>
        <v>0</v>
      </c>
      <c r="DX36" s="42">
        <f t="shared" si="40"/>
        <v>0</v>
      </c>
      <c r="DY36" s="42">
        <f t="shared" si="41"/>
        <v>6.7616681035211391E-5</v>
      </c>
      <c r="DZ36" s="42">
        <f t="shared" si="42"/>
        <v>0</v>
      </c>
      <c r="EA36" s="42">
        <f t="shared" si="43"/>
        <v>3.1238906638267665E-2</v>
      </c>
      <c r="EB36" s="42">
        <f t="shared" si="44"/>
        <v>5.4093344828169113E-4</v>
      </c>
      <c r="EC36" s="42">
        <f t="shared" si="45"/>
        <v>0</v>
      </c>
      <c r="ED36" s="42">
        <f t="shared" si="46"/>
        <v>0</v>
      </c>
      <c r="EE36" s="42">
        <f t="shared" si="47"/>
        <v>0.96815254323241551</v>
      </c>
      <c r="EF36" s="72">
        <f t="shared" si="48"/>
        <v>1</v>
      </c>
      <c r="EG36" s="56"/>
      <c r="EH36" s="36">
        <v>14.029</v>
      </c>
      <c r="EI36" s="37">
        <v>0.57699999999999996</v>
      </c>
      <c r="EJ36" s="66">
        <f t="shared" si="49"/>
        <v>14.606</v>
      </c>
      <c r="EL36" s="36">
        <v>2.0219999999999998</v>
      </c>
      <c r="EM36" s="37">
        <v>5.3869999999999996</v>
      </c>
      <c r="EN36" s="66">
        <f t="shared" si="50"/>
        <v>7.4089999999999989</v>
      </c>
      <c r="EP36" s="33">
        <f>ET36*E36</f>
        <v>6303.9139999999998</v>
      </c>
      <c r="EQ36" s="34">
        <f>E36*EU36</f>
        <v>195.99999999999972</v>
      </c>
      <c r="ER36" s="35">
        <f t="shared" si="51"/>
        <v>6499.9139999999998</v>
      </c>
      <c r="ET36" s="47">
        <v>0.96984575488229541</v>
      </c>
      <c r="EU36" s="42">
        <v>3.0154245117704592E-2</v>
      </c>
      <c r="EV36" s="43">
        <f t="shared" si="52"/>
        <v>1</v>
      </c>
      <c r="EW36" s="56"/>
      <c r="EX36" s="61">
        <f t="shared" si="53"/>
        <v>743.5954999999999</v>
      </c>
      <c r="EY36" s="34">
        <v>666.3</v>
      </c>
      <c r="EZ36" s="35">
        <v>820.89099999999996</v>
      </c>
      <c r="FB36" s="61">
        <f t="shared" si="54"/>
        <v>6207.8069999999998</v>
      </c>
      <c r="FC36" s="34">
        <v>5915.7</v>
      </c>
      <c r="FD36" s="35">
        <v>6499.9139999999998</v>
      </c>
      <c r="FF36" s="61">
        <f t="shared" si="55"/>
        <v>4397.8999999999996</v>
      </c>
      <c r="FG36" s="34">
        <v>4331.8</v>
      </c>
      <c r="FH36" s="35">
        <v>4464</v>
      </c>
      <c r="FJ36" s="61">
        <f t="shared" si="56"/>
        <v>10605.707</v>
      </c>
      <c r="FK36" s="56">
        <v>10247.5</v>
      </c>
      <c r="FL36" s="68">
        <v>10963.914000000001</v>
      </c>
      <c r="FN36" s="61">
        <f t="shared" si="57"/>
        <v>6012.8734999999997</v>
      </c>
      <c r="FO36" s="34">
        <v>5929.7</v>
      </c>
      <c r="FP36" s="35">
        <v>6096.0469999999996</v>
      </c>
      <c r="FQ36" s="34"/>
      <c r="FR36" s="64"/>
    </row>
    <row r="37" spans="1:174" x14ac:dyDescent="0.2">
      <c r="A37" s="1"/>
      <c r="B37" s="73" t="s">
        <v>165</v>
      </c>
      <c r="C37" s="33">
        <v>12832.478999999999</v>
      </c>
      <c r="D37" s="34">
        <v>12672.852999999999</v>
      </c>
      <c r="E37" s="34">
        <v>10862.454</v>
      </c>
      <c r="F37" s="34">
        <v>4442.6630000000005</v>
      </c>
      <c r="G37" s="34">
        <v>8136.018</v>
      </c>
      <c r="H37" s="34">
        <f t="shared" ref="H37:H68" si="58">C37+F37</f>
        <v>17275.142</v>
      </c>
      <c r="I37" s="35">
        <f t="shared" ref="I37:I68" si="59">E37+F37</f>
        <v>15305.117</v>
      </c>
      <c r="J37" s="34"/>
      <c r="K37" s="36">
        <v>147.155</v>
      </c>
      <c r="L37" s="37">
        <v>43.654000000000003</v>
      </c>
      <c r="M37" s="37">
        <v>1.27</v>
      </c>
      <c r="N37" s="38">
        <f t="shared" ref="N37:N68" si="60">K37+L37+M37</f>
        <v>192.07900000000001</v>
      </c>
      <c r="O37" s="37">
        <v>110.172</v>
      </c>
      <c r="P37" s="38">
        <f t="shared" ref="P37:P68" si="61">N37-O37</f>
        <v>81.907000000000011</v>
      </c>
      <c r="Q37" s="37">
        <v>4.6609999999999996</v>
      </c>
      <c r="R37" s="38">
        <f t="shared" ref="R37:R68" si="62">P37-Q37</f>
        <v>77.246000000000009</v>
      </c>
      <c r="S37" s="37">
        <v>30.157999999999998</v>
      </c>
      <c r="T37" s="37">
        <v>19.029</v>
      </c>
      <c r="U37" s="37">
        <v>-5.8000000000000007</v>
      </c>
      <c r="V37" s="38">
        <f t="shared" ref="V37:V68" si="63">R37+S37+T37+U37</f>
        <v>120.63300000000001</v>
      </c>
      <c r="W37" s="37">
        <v>21.576000000000001</v>
      </c>
      <c r="X37" s="39">
        <f t="shared" ref="X37:X68" si="64">V37-W37</f>
        <v>99.057000000000016</v>
      </c>
      <c r="Y37" s="37"/>
      <c r="Z37" s="40">
        <f t="shared" ref="Z37:Z68" si="65">K37/D37*4/3</f>
        <v>1.5482438458543366E-2</v>
      </c>
      <c r="AA37" s="41">
        <f t="shared" ref="AA37:AA68" si="66">L37/D37*4/3</f>
        <v>4.5929147393513788E-3</v>
      </c>
      <c r="AB37" s="42">
        <f t="shared" ref="AB37:AB68" si="67">O37/(N37+S37+T37)</f>
        <v>0.45664121757727988</v>
      </c>
      <c r="AC37" s="42">
        <f t="shared" ref="AC37:AC68" si="68">O37/N37</f>
        <v>0.57357649717043502</v>
      </c>
      <c r="AD37" s="41">
        <f t="shared" ref="AD37:AD68" si="69">O37/D37*4/3</f>
        <v>1.1591391456998673E-2</v>
      </c>
      <c r="AE37" s="41">
        <f t="shared" ref="AE37:AE68" si="70">X37/D37*4/3</f>
        <v>1.0421962599897595E-2</v>
      </c>
      <c r="AF37" s="41">
        <f>X37/DH37*4/3</f>
        <v>1.9208778829039094E-2</v>
      </c>
      <c r="AG37" s="41">
        <f>(P37+S37+T37)/DH37*4/3</f>
        <v>2.54212791808156E-2</v>
      </c>
      <c r="AH37" s="41">
        <f>R37/DH37*4/3</f>
        <v>1.497926778953485E-2</v>
      </c>
      <c r="AI37" s="43">
        <f>X37/EX37*4/3</f>
        <v>9.6363073905887039E-2</v>
      </c>
      <c r="AJ37" s="37"/>
      <c r="AK37" s="47">
        <f t="shared" ref="AK37:AK68" si="71">(FD37-FC37)/FC37</f>
        <v>4.2564751823428254E-2</v>
      </c>
      <c r="AL37" s="42">
        <f t="shared" ref="AL37:AL68" si="72">(FL37-FK37)/FK37</f>
        <v>4.2277531630548891E-2</v>
      </c>
      <c r="AM37" s="43">
        <f t="shared" ref="AM37:AM68" si="73">(FP37-FO37)/FO37</f>
        <v>-1.3147691654942617E-2</v>
      </c>
      <c r="AN37" s="37"/>
      <c r="AO37" s="47">
        <f t="shared" ref="AO37:AO68" si="74">G37/E37</f>
        <v>0.74900367817437941</v>
      </c>
      <c r="AP37" s="42">
        <f t="shared" ref="AP37:AP68" si="75">CB37/(CB37+CA37+CD37+CG37)</f>
        <v>0.72347806508460433</v>
      </c>
      <c r="AQ37" s="42">
        <f t="shared" ref="AQ37:AQ68" si="76">((CA37+CD37+CG37)-CK37)/BZ37</f>
        <v>0.13032088343959108</v>
      </c>
      <c r="AR37" s="43">
        <f t="shared" ref="AR37:AR68" si="77">CK37/CI37</f>
        <v>0.11200820979329093</v>
      </c>
      <c r="AS37" s="37"/>
      <c r="AT37" s="47">
        <f>DE37/C37</f>
        <v>8.9269735021580782E-2</v>
      </c>
      <c r="AU37" s="42">
        <f t="shared" ref="AU37:AU68" si="78">DD37/$DJ37</f>
        <v>0.15801632103154611</v>
      </c>
      <c r="AV37" s="42">
        <f t="shared" ref="AV37:AV68" si="79">DE37/$DJ37</f>
        <v>0.16432806857082527</v>
      </c>
      <c r="AW37" s="43">
        <f t="shared" ref="AW37:AW68" si="80">DF37/$DJ37</f>
        <v>0.17469410976243732</v>
      </c>
      <c r="AX37" s="37"/>
      <c r="AY37" s="47">
        <f>EZ37/C37</f>
        <v>0.10943824649937087</v>
      </c>
      <c r="AZ37" s="42">
        <f>(DE37+X37)/C37</f>
        <v>9.6988976175219149E-2</v>
      </c>
      <c r="BA37" s="42">
        <f>(DD37+X37)/DJ37</f>
        <v>0.17222592957696373</v>
      </c>
      <c r="BB37" s="42">
        <f>(DE37+X37)/DJ37</f>
        <v>0.17853767711624288</v>
      </c>
      <c r="BC37" s="43">
        <f>(DF37+X37)/DJ37</f>
        <v>0.18890371830785493</v>
      </c>
      <c r="BD37" s="37"/>
      <c r="BE37" s="40">
        <f>Q37/FB37*4/3</f>
        <v>5.8404604791461266E-4</v>
      </c>
      <c r="BF37" s="42">
        <f t="shared" ref="BF37:BF68" si="81">Q37/(P37+S37+T37)</f>
        <v>3.5554640181854232E-2</v>
      </c>
      <c r="BG37" s="41">
        <f>EJ37/E37</f>
        <v>7.9513340171567127E-3</v>
      </c>
      <c r="BH37" s="42">
        <f t="shared" ref="BH37:BH68" si="82">EJ37/(EZ37+EN37)</f>
        <v>5.9219832140425546E-2</v>
      </c>
      <c r="BI37" s="42">
        <f t="shared" ref="BI37:BI68" si="83">EP37/ER37</f>
        <v>0.68685031945819985</v>
      </c>
      <c r="BJ37" s="43">
        <f t="shared" ref="BJ37:BJ68" si="84">(BI37*E37+F37)/(E37+F37)</f>
        <v>0.77774923249524985</v>
      </c>
      <c r="BK37" s="37"/>
      <c r="BL37" s="36">
        <v>77.881</v>
      </c>
      <c r="BM37" s="37">
        <v>227.745</v>
      </c>
      <c r="BN37" s="38">
        <f t="shared" ref="BN37:BN68" si="85">BL37+BM37</f>
        <v>305.62599999999998</v>
      </c>
      <c r="BO37" s="34">
        <v>10862.454</v>
      </c>
      <c r="BP37" s="37">
        <v>30.102</v>
      </c>
      <c r="BQ37" s="37">
        <v>24.015000000000001</v>
      </c>
      <c r="BR37" s="38">
        <f t="shared" ref="BR37:BR68" si="86">BO37-BP37-BQ37</f>
        <v>10808.337</v>
      </c>
      <c r="BS37" s="37">
        <v>1109.6959999999999</v>
      </c>
      <c r="BT37" s="37">
        <v>421.38</v>
      </c>
      <c r="BU37" s="38">
        <f t="shared" ref="BU37:BU68" si="87">BS37+BT37</f>
        <v>1531.076</v>
      </c>
      <c r="BV37" s="37">
        <v>7.0209999999999999</v>
      </c>
      <c r="BW37" s="37">
        <v>41.085999999999999</v>
      </c>
      <c r="BX37" s="37">
        <v>34.290999999999997</v>
      </c>
      <c r="BY37" s="37">
        <v>105.04199999999963</v>
      </c>
      <c r="BZ37" s="38">
        <f t="shared" ref="BZ37:BZ68" si="88">BN37+BR37+BU37+BV37+BW37+BX37+BY37</f>
        <v>12832.478999999999</v>
      </c>
      <c r="CA37" s="37">
        <v>67.540000000000006</v>
      </c>
      <c r="CB37" s="34">
        <v>8136.018</v>
      </c>
      <c r="CC37" s="38">
        <f t="shared" ref="CC37:CC68" si="89">CA37+CB37</f>
        <v>8203.5580000000009</v>
      </c>
      <c r="CD37" s="37">
        <v>2809.5039999999999</v>
      </c>
      <c r="CE37" s="37">
        <v>182.4139999999984</v>
      </c>
      <c r="CF37" s="38">
        <f t="shared" ref="CF37:CF68" si="90">CD37+CE37</f>
        <v>2991.9179999999983</v>
      </c>
      <c r="CG37" s="37">
        <v>232.63900000000001</v>
      </c>
      <c r="CH37" s="37">
        <v>1404.364</v>
      </c>
      <c r="CI37" s="108">
        <f t="shared" ref="CI37:CI68" si="91">CC37+CF37+CG37+CH37</f>
        <v>12832.478999999998</v>
      </c>
      <c r="CJ37" s="37"/>
      <c r="CK37" s="67">
        <v>1437.3429999999998</v>
      </c>
      <c r="CL37" s="37"/>
      <c r="CM37" s="33">
        <v>698.5</v>
      </c>
      <c r="CN37" s="34">
        <v>820</v>
      </c>
      <c r="CO37" s="34">
        <v>730</v>
      </c>
      <c r="CP37" s="34">
        <v>275</v>
      </c>
      <c r="CQ37" s="34">
        <v>400</v>
      </c>
      <c r="CR37" s="34">
        <v>0</v>
      </c>
      <c r="CS37" s="35">
        <f t="shared" ref="CS37:CS68" si="92">CM37+CN37+CO37+CP37+CQ37+CR37</f>
        <v>2923.5</v>
      </c>
      <c r="CT37" s="43">
        <f t="shared" ref="CT37:CT68" si="93">CS37/C37</f>
        <v>0.22782036113209303</v>
      </c>
      <c r="CU37" s="37"/>
      <c r="CV37" s="61" t="s">
        <v>213</v>
      </c>
      <c r="CW37" s="56">
        <v>93</v>
      </c>
      <c r="CX37" s="68">
        <v>8</v>
      </c>
      <c r="CY37" s="69" t="s">
        <v>133</v>
      </c>
      <c r="CZ37" s="74" t="s">
        <v>139</v>
      </c>
      <c r="DA37" s="56"/>
      <c r="DB37" s="70">
        <f t="shared" ref="DB37:DB68" si="94">(DU37+FG37)/3799688</f>
        <v>3.864607304599746E-3</v>
      </c>
      <c r="DC37" s="56"/>
      <c r="DD37" s="33">
        <v>1101.5519999999999</v>
      </c>
      <c r="DE37" s="34">
        <v>1145.5519999999999</v>
      </c>
      <c r="DF37" s="35">
        <v>1217.8150000000001</v>
      </c>
      <c r="DG37" s="56"/>
      <c r="DH37" s="61">
        <f t="shared" ref="DH37:DH68" si="95">DI37/2+DJ37/2</f>
        <v>6875.8145000000004</v>
      </c>
      <c r="DI37" s="34">
        <v>6780.5010000000002</v>
      </c>
      <c r="DJ37" s="35">
        <v>6971.1279999999997</v>
      </c>
      <c r="DK37" s="56"/>
      <c r="DL37" s="33">
        <v>1813.633</v>
      </c>
      <c r="DM37" s="34">
        <v>54.866999999999997</v>
      </c>
      <c r="DN37" s="34">
        <v>335.47199999999998</v>
      </c>
      <c r="DO37" s="34">
        <v>82.686999999999998</v>
      </c>
      <c r="DP37" s="34">
        <v>872.66600000000005</v>
      </c>
      <c r="DQ37" s="34">
        <v>83.266000000000005</v>
      </c>
      <c r="DR37" s="34">
        <v>51.155999999999999</v>
      </c>
      <c r="DS37" s="34">
        <v>0</v>
      </c>
      <c r="DT37" s="35">
        <v>7125.2269999999999</v>
      </c>
      <c r="DU37" s="71">
        <f t="shared" ref="DU37:DU68" si="96">DL37+DM37+DN37+DO37+DP37+DQ37+DR37+DS37+DT37</f>
        <v>10418.974</v>
      </c>
      <c r="DV37" s="34"/>
      <c r="DW37" s="47">
        <f t="shared" ref="DW37:DW68" si="97">DL37/$DU37</f>
        <v>0.17407021075203757</v>
      </c>
      <c r="DX37" s="42">
        <f t="shared" ref="DX37:DX68" si="98">DM37/$DU37</f>
        <v>5.2660655454174277E-3</v>
      </c>
      <c r="DY37" s="42">
        <f t="shared" ref="DY37:DY68" si="99">DN37/$DU37</f>
        <v>3.2198179974342961E-2</v>
      </c>
      <c r="DZ37" s="42">
        <f t="shared" ref="DZ37:DZ68" si="100">DO37/$DU37</f>
        <v>7.9361941012617929E-3</v>
      </c>
      <c r="EA37" s="42">
        <f t="shared" ref="EA37:EA68" si="101">DP37/$DU37</f>
        <v>8.3757383404546359E-2</v>
      </c>
      <c r="EB37" s="42">
        <f t="shared" ref="EB37:EB68" si="102">DQ37/$DU37</f>
        <v>7.9917657919100285E-3</v>
      </c>
      <c r="EC37" s="42">
        <f t="shared" ref="EC37:EC68" si="103">DR37/$DU37</f>
        <v>4.9098884400709704E-3</v>
      </c>
      <c r="ED37" s="42">
        <f t="shared" ref="ED37:ED68" si="104">DS37/$DU37</f>
        <v>0</v>
      </c>
      <c r="EE37" s="42">
        <f t="shared" ref="EE37:EE68" si="105">DT37/$DU37</f>
        <v>0.68387031199041282</v>
      </c>
      <c r="EF37" s="72">
        <f t="shared" ref="EF37:EF68" si="106">DW37+DX37+DY37+DZ37+EA37+EB37+EC37+ED37+EE37</f>
        <v>0.99999999999999989</v>
      </c>
      <c r="EG37" s="56"/>
      <c r="EH37" s="36">
        <v>78.741</v>
      </c>
      <c r="EI37" s="37">
        <v>7.63</v>
      </c>
      <c r="EJ37" s="66">
        <f t="shared" ref="EJ37:EJ68" si="107">EH37+EI37</f>
        <v>86.370999999999995</v>
      </c>
      <c r="EL37" s="36">
        <v>30.102</v>
      </c>
      <c r="EM37" s="37">
        <v>24.015000000000001</v>
      </c>
      <c r="EN37" s="66">
        <f t="shared" ref="EN37:EN68" si="108">EL37+EM37</f>
        <v>54.117000000000004</v>
      </c>
      <c r="EP37" s="33">
        <f>ET37*E37</f>
        <v>7460.880000000001</v>
      </c>
      <c r="EQ37" s="34">
        <f>E37*EU37</f>
        <v>3401.5739999999992</v>
      </c>
      <c r="ER37" s="35">
        <f t="shared" ref="ER37:ER68" si="109">EP37+EQ37</f>
        <v>10862.454</v>
      </c>
      <c r="ET37" s="47">
        <v>0.68685031945819985</v>
      </c>
      <c r="EU37" s="42">
        <v>0.31314968054180015</v>
      </c>
      <c r="EV37" s="43">
        <f t="shared" ref="EV37:EV68" si="110">ET37+EU37</f>
        <v>1</v>
      </c>
      <c r="EW37" s="56"/>
      <c r="EX37" s="61">
        <f t="shared" ref="EX37:EX68" si="111">EY37/2+EZ37/2</f>
        <v>1370.6080000000002</v>
      </c>
      <c r="EY37" s="34">
        <v>1336.8520000000001</v>
      </c>
      <c r="EZ37" s="35">
        <v>1404.364</v>
      </c>
      <c r="FB37" s="61">
        <f t="shared" ref="FB37:FB68" si="112">FC37/2+FD37/2</f>
        <v>10640.7135</v>
      </c>
      <c r="FC37" s="34">
        <v>10418.973</v>
      </c>
      <c r="FD37" s="35">
        <v>10862.454</v>
      </c>
      <c r="FF37" s="61">
        <f t="shared" ref="FF37:FF68" si="113">FG37/2+FH37/2</f>
        <v>4353.9955000000009</v>
      </c>
      <c r="FG37" s="34">
        <v>4265.3280000000004</v>
      </c>
      <c r="FH37" s="35">
        <v>4442.6630000000005</v>
      </c>
      <c r="FJ37" s="61">
        <f t="shared" ref="FJ37:FJ68" si="114">FK37/2+FL37/2</f>
        <v>14994.708999999999</v>
      </c>
      <c r="FK37" s="56">
        <v>14684.300999999999</v>
      </c>
      <c r="FL37" s="68">
        <v>15305.117</v>
      </c>
      <c r="FN37" s="61">
        <f t="shared" ref="FN37:FN68" si="115">FO37/2+FP37/2</f>
        <v>8190.2155000000002</v>
      </c>
      <c r="FO37" s="34">
        <v>8244.4130000000005</v>
      </c>
      <c r="FP37" s="35">
        <v>8136.018</v>
      </c>
      <c r="FQ37" s="34"/>
      <c r="FR37" s="64"/>
    </row>
    <row r="38" spans="1:174" x14ac:dyDescent="0.2">
      <c r="A38" s="1"/>
      <c r="B38" s="73" t="s">
        <v>166</v>
      </c>
      <c r="C38" s="33">
        <v>2783.94</v>
      </c>
      <c r="D38" s="34">
        <v>2644.56</v>
      </c>
      <c r="E38" s="34">
        <v>2365.0100000000002</v>
      </c>
      <c r="F38" s="34">
        <v>702</v>
      </c>
      <c r="G38" s="34">
        <v>1966.549</v>
      </c>
      <c r="H38" s="34">
        <f t="shared" si="58"/>
        <v>3485.94</v>
      </c>
      <c r="I38" s="35">
        <f t="shared" si="59"/>
        <v>3067.01</v>
      </c>
      <c r="J38" s="34"/>
      <c r="K38" s="36">
        <v>36.054000000000002</v>
      </c>
      <c r="L38" s="37">
        <v>10.131999999999998</v>
      </c>
      <c r="M38" s="37">
        <v>1.5750000000000002</v>
      </c>
      <c r="N38" s="38">
        <f t="shared" si="60"/>
        <v>47.761000000000003</v>
      </c>
      <c r="O38" s="37">
        <v>35.323999999999998</v>
      </c>
      <c r="P38" s="38">
        <f t="shared" si="61"/>
        <v>12.437000000000005</v>
      </c>
      <c r="Q38" s="37">
        <v>1.4510000000000001</v>
      </c>
      <c r="R38" s="38">
        <f t="shared" si="62"/>
        <v>10.986000000000004</v>
      </c>
      <c r="S38" s="37">
        <v>2.9550000000000001</v>
      </c>
      <c r="T38" s="37">
        <v>1.0980000000000001</v>
      </c>
      <c r="U38" s="37">
        <v>1.7450000000000001</v>
      </c>
      <c r="V38" s="38">
        <f t="shared" si="63"/>
        <v>16.784000000000006</v>
      </c>
      <c r="W38" s="37">
        <v>4.1950000000000003</v>
      </c>
      <c r="X38" s="39">
        <f t="shared" si="64"/>
        <v>12.589000000000006</v>
      </c>
      <c r="Y38" s="37"/>
      <c r="Z38" s="40">
        <f t="shared" si="65"/>
        <v>1.8177693075596697E-2</v>
      </c>
      <c r="AA38" s="41">
        <f t="shared" si="66"/>
        <v>5.1083482066329863E-3</v>
      </c>
      <c r="AB38" s="42">
        <f t="shared" si="67"/>
        <v>0.68174624618828883</v>
      </c>
      <c r="AC38" s="42">
        <f t="shared" si="68"/>
        <v>0.73959925462197185</v>
      </c>
      <c r="AD38" s="41">
        <f t="shared" si="69"/>
        <v>1.7809641931613072E-2</v>
      </c>
      <c r="AE38" s="41">
        <f t="shared" si="70"/>
        <v>6.3471176049449971E-3</v>
      </c>
      <c r="AF38" s="41">
        <f>X38/DH38*4/3</f>
        <v>1.1342491388279417E-2</v>
      </c>
      <c r="AG38" s="41">
        <f>(P38+S38+T38)/DH38*4/3</f>
        <v>1.4857231153604543E-2</v>
      </c>
      <c r="AH38" s="41">
        <f>R38/DH38*4/3</f>
        <v>9.8982135508489683E-3</v>
      </c>
      <c r="AI38" s="43">
        <f>X38/EX38*4/3</f>
        <v>6.1938499384993878E-2</v>
      </c>
      <c r="AJ38" s="37"/>
      <c r="AK38" s="47">
        <f t="shared" si="71"/>
        <v>0.13579541361507994</v>
      </c>
      <c r="AL38" s="42">
        <f t="shared" si="72"/>
        <v>9.0977323254779974E-2</v>
      </c>
      <c r="AM38" s="43">
        <f t="shared" si="73"/>
        <v>0.19856054423592981</v>
      </c>
      <c r="AN38" s="37"/>
      <c r="AO38" s="47">
        <f t="shared" si="74"/>
        <v>0.831518259965074</v>
      </c>
      <c r="AP38" s="42">
        <f t="shared" si="75"/>
        <v>0.79413241025396653</v>
      </c>
      <c r="AQ38" s="42">
        <f t="shared" si="76"/>
        <v>5.155642722185106E-2</v>
      </c>
      <c r="AR38" s="43">
        <f t="shared" si="77"/>
        <v>0.13156533545981594</v>
      </c>
      <c r="AS38" s="37"/>
      <c r="AT38" s="47">
        <f>DE38/C38</f>
        <v>9.5245621672880879E-2</v>
      </c>
      <c r="AU38" s="42">
        <f t="shared" si="78"/>
        <v>0.15777099165171257</v>
      </c>
      <c r="AV38" s="42">
        <f t="shared" si="79"/>
        <v>0.1724</v>
      </c>
      <c r="AW38" s="43">
        <f t="shared" si="80"/>
        <v>0.18089999999999998</v>
      </c>
      <c r="AX38" s="37"/>
      <c r="AY38" s="47">
        <f>EZ38/C38</f>
        <v>9.9600566104154534E-2</v>
      </c>
      <c r="AZ38" s="42">
        <f>(DE38+X38)/C38</f>
        <v>9.9767630049498193E-2</v>
      </c>
      <c r="BA38" s="42">
        <f>(DD38+X38)/DJ38</f>
        <v>0.16595608436711659</v>
      </c>
      <c r="BB38" s="42">
        <f>(DE38+X38)/DJ38</f>
        <v>0.18058509271540402</v>
      </c>
      <c r="BC38" s="43">
        <f>(DF38+X38)/DJ38</f>
        <v>0.189085092715404</v>
      </c>
      <c r="BD38" s="37"/>
      <c r="BE38" s="40">
        <f>Q38/FB38*4/3</f>
        <v>8.7004882406995171E-4</v>
      </c>
      <c r="BF38" s="42">
        <f t="shared" si="81"/>
        <v>8.7992722862340791E-2</v>
      </c>
      <c r="BG38" s="41">
        <f>EJ38/E38</f>
        <v>3.1462869078777676E-3</v>
      </c>
      <c r="BH38" s="42">
        <f t="shared" si="82"/>
        <v>2.6079672505765497E-2</v>
      </c>
      <c r="BI38" s="42">
        <f t="shared" si="83"/>
        <v>0.67061450057293626</v>
      </c>
      <c r="BJ38" s="43">
        <f t="shared" si="84"/>
        <v>0.74600669707630562</v>
      </c>
      <c r="BK38" s="37"/>
      <c r="BL38" s="36">
        <v>43.110999999999997</v>
      </c>
      <c r="BM38" s="37">
        <v>89.448999999999998</v>
      </c>
      <c r="BN38" s="38">
        <f t="shared" si="85"/>
        <v>132.56</v>
      </c>
      <c r="BO38" s="34">
        <v>2365.0100000000002</v>
      </c>
      <c r="BP38" s="37">
        <v>1.782</v>
      </c>
      <c r="BQ38" s="37">
        <v>6.2539999999999996</v>
      </c>
      <c r="BR38" s="38">
        <f t="shared" si="86"/>
        <v>2356.9740000000002</v>
      </c>
      <c r="BS38" s="37">
        <v>208.733</v>
      </c>
      <c r="BT38" s="37">
        <v>58.639000000000003</v>
      </c>
      <c r="BU38" s="38">
        <f t="shared" si="87"/>
        <v>267.37200000000001</v>
      </c>
      <c r="BV38" s="37">
        <v>6.9119999999999999</v>
      </c>
      <c r="BW38" s="37">
        <v>1.8859999999999999</v>
      </c>
      <c r="BX38" s="37">
        <v>10.914999999999999</v>
      </c>
      <c r="BY38" s="37">
        <v>7.3209999999999997</v>
      </c>
      <c r="BZ38" s="38">
        <f t="shared" si="88"/>
        <v>2783.9399999999996</v>
      </c>
      <c r="CA38" s="37">
        <v>14.984999999999999</v>
      </c>
      <c r="CB38" s="34">
        <v>1966.549</v>
      </c>
      <c r="CC38" s="38">
        <f t="shared" si="89"/>
        <v>1981.5339999999999</v>
      </c>
      <c r="CD38" s="37">
        <v>444.995</v>
      </c>
      <c r="CE38" s="37">
        <v>30.308999999999742</v>
      </c>
      <c r="CF38" s="38">
        <f t="shared" si="90"/>
        <v>475.30399999999975</v>
      </c>
      <c r="CG38" s="37">
        <v>49.82</v>
      </c>
      <c r="CH38" s="37">
        <v>277.28199999999998</v>
      </c>
      <c r="CI38" s="108">
        <f t="shared" si="91"/>
        <v>2783.94</v>
      </c>
      <c r="CJ38" s="37"/>
      <c r="CK38" s="67">
        <v>366.27</v>
      </c>
      <c r="CL38" s="37"/>
      <c r="CM38" s="33">
        <v>70</v>
      </c>
      <c r="CN38" s="34">
        <v>140</v>
      </c>
      <c r="CO38" s="34">
        <v>105</v>
      </c>
      <c r="CP38" s="34">
        <v>160</v>
      </c>
      <c r="CQ38" s="34">
        <v>20</v>
      </c>
      <c r="CR38" s="34">
        <v>0</v>
      </c>
      <c r="CS38" s="35">
        <f t="shared" si="92"/>
        <v>495</v>
      </c>
      <c r="CT38" s="43">
        <f t="shared" si="93"/>
        <v>0.17780555615422747</v>
      </c>
      <c r="CU38" s="37"/>
      <c r="CV38" s="61" t="s">
        <v>215</v>
      </c>
      <c r="CW38" s="56">
        <v>24</v>
      </c>
      <c r="CX38" s="68">
        <v>2</v>
      </c>
      <c r="CY38" s="69" t="s">
        <v>133</v>
      </c>
      <c r="CZ38" s="74" t="s">
        <v>136</v>
      </c>
      <c r="DA38" s="56"/>
      <c r="DB38" s="70">
        <f t="shared" si="94"/>
        <v>7.3986337825632004E-4</v>
      </c>
      <c r="DC38" s="56"/>
      <c r="DD38" s="33">
        <v>242.658096</v>
      </c>
      <c r="DE38" s="34">
        <v>265.158096</v>
      </c>
      <c r="DF38" s="35">
        <v>278.23143599999997</v>
      </c>
      <c r="DG38" s="56"/>
      <c r="DH38" s="61">
        <f t="shared" si="95"/>
        <v>1479.8629999999998</v>
      </c>
      <c r="DI38" s="34">
        <v>1421.6859999999999</v>
      </c>
      <c r="DJ38" s="35">
        <v>1538.04</v>
      </c>
      <c r="DK38" s="56"/>
      <c r="DL38" s="33">
        <v>26.344000000000001</v>
      </c>
      <c r="DM38" s="34">
        <v>22.574000000000002</v>
      </c>
      <c r="DN38" s="34">
        <v>57.496000000000002</v>
      </c>
      <c r="DO38" s="34">
        <v>29.161999999999999</v>
      </c>
      <c r="DP38" s="34">
        <v>508.35899999999998</v>
      </c>
      <c r="DQ38" s="34">
        <v>66.039000000000001</v>
      </c>
      <c r="DR38" s="34">
        <v>19.527000000000001</v>
      </c>
      <c r="DS38" s="34">
        <v>0</v>
      </c>
      <c r="DT38" s="35">
        <v>1352.749</v>
      </c>
      <c r="DU38" s="71">
        <f t="shared" si="96"/>
        <v>2082.25</v>
      </c>
      <c r="DV38" s="34"/>
      <c r="DW38" s="47">
        <f t="shared" si="97"/>
        <v>1.2651698883419379E-2</v>
      </c>
      <c r="DX38" s="42">
        <f t="shared" si="98"/>
        <v>1.0841157401848963E-2</v>
      </c>
      <c r="DY38" s="42">
        <f t="shared" si="99"/>
        <v>2.7612438468003361E-2</v>
      </c>
      <c r="DZ38" s="42">
        <f t="shared" si="100"/>
        <v>1.4005042622163524E-2</v>
      </c>
      <c r="EA38" s="42">
        <f t="shared" si="101"/>
        <v>0.24413927242165925</v>
      </c>
      <c r="EB38" s="42">
        <f t="shared" si="102"/>
        <v>3.1715211910193303E-2</v>
      </c>
      <c r="EC38" s="42">
        <f t="shared" si="103"/>
        <v>9.3778364749669829E-3</v>
      </c>
      <c r="ED38" s="42">
        <f t="shared" si="104"/>
        <v>0</v>
      </c>
      <c r="EE38" s="42">
        <f t="shared" si="105"/>
        <v>0.64965734181774526</v>
      </c>
      <c r="EF38" s="72">
        <f t="shared" si="106"/>
        <v>1</v>
      </c>
      <c r="EG38" s="56"/>
      <c r="EH38" s="36">
        <v>2.0720000000000001</v>
      </c>
      <c r="EI38" s="37">
        <v>5.3689999999999998</v>
      </c>
      <c r="EJ38" s="66">
        <f t="shared" si="107"/>
        <v>7.4409999999999998</v>
      </c>
      <c r="EL38" s="36">
        <v>1.782</v>
      </c>
      <c r="EM38" s="37">
        <v>6.2539999999999996</v>
      </c>
      <c r="EN38" s="66">
        <f t="shared" si="108"/>
        <v>8.0359999999999996</v>
      </c>
      <c r="EP38" s="33">
        <f>ET38*E38</f>
        <v>1586.0100000000002</v>
      </c>
      <c r="EQ38" s="34">
        <f>E38*EU38</f>
        <v>779.00000000000011</v>
      </c>
      <c r="ER38" s="35">
        <f t="shared" si="109"/>
        <v>2365.0100000000002</v>
      </c>
      <c r="ET38" s="47">
        <v>0.67061450057293626</v>
      </c>
      <c r="EU38" s="42">
        <v>0.32938549942706374</v>
      </c>
      <c r="EV38" s="43">
        <f t="shared" si="110"/>
        <v>1</v>
      </c>
      <c r="EW38" s="56"/>
      <c r="EX38" s="61">
        <f t="shared" si="111"/>
        <v>271</v>
      </c>
      <c r="EY38" s="34">
        <v>264.71800000000002</v>
      </c>
      <c r="EZ38" s="35">
        <v>277.28199999999998</v>
      </c>
      <c r="FB38" s="61">
        <f t="shared" si="112"/>
        <v>2223.63</v>
      </c>
      <c r="FC38" s="34">
        <v>2082.25</v>
      </c>
      <c r="FD38" s="35">
        <v>2365.0100000000002</v>
      </c>
      <c r="FF38" s="61">
        <f t="shared" si="113"/>
        <v>715.5</v>
      </c>
      <c r="FG38" s="34">
        <v>729</v>
      </c>
      <c r="FH38" s="35">
        <v>702</v>
      </c>
      <c r="FJ38" s="61">
        <f t="shared" si="114"/>
        <v>2939.13</v>
      </c>
      <c r="FK38" s="56">
        <v>2811.25</v>
      </c>
      <c r="FL38" s="68">
        <v>3067.01</v>
      </c>
      <c r="FN38" s="61">
        <f t="shared" si="115"/>
        <v>1803.654</v>
      </c>
      <c r="FO38" s="34">
        <v>1640.759</v>
      </c>
      <c r="FP38" s="35">
        <v>1966.549</v>
      </c>
      <c r="FQ38" s="34"/>
      <c r="FR38" s="64"/>
    </row>
    <row r="39" spans="1:174" x14ac:dyDescent="0.2">
      <c r="A39" s="1"/>
      <c r="B39" s="73" t="s">
        <v>167</v>
      </c>
      <c r="C39" s="33">
        <v>3378.74</v>
      </c>
      <c r="D39" s="34">
        <v>3292.8649999999998</v>
      </c>
      <c r="E39" s="34">
        <v>2613.643</v>
      </c>
      <c r="F39" s="34">
        <v>1103</v>
      </c>
      <c r="G39" s="34">
        <v>2458.9490000000001</v>
      </c>
      <c r="H39" s="34">
        <f t="shared" si="58"/>
        <v>4481.74</v>
      </c>
      <c r="I39" s="35">
        <f t="shared" si="59"/>
        <v>3716.643</v>
      </c>
      <c r="J39" s="34"/>
      <c r="K39" s="36">
        <v>40.989000000000004</v>
      </c>
      <c r="L39" s="37">
        <v>13.423</v>
      </c>
      <c r="M39" s="37">
        <v>0.75800000000000001</v>
      </c>
      <c r="N39" s="38">
        <f t="shared" si="60"/>
        <v>55.170000000000009</v>
      </c>
      <c r="O39" s="37">
        <v>38.263999999999996</v>
      </c>
      <c r="P39" s="38">
        <f t="shared" si="61"/>
        <v>16.906000000000013</v>
      </c>
      <c r="Q39" s="37">
        <v>10.946999999999999</v>
      </c>
      <c r="R39" s="38">
        <f t="shared" si="62"/>
        <v>5.9590000000000138</v>
      </c>
      <c r="S39" s="37">
        <v>6.1890000000000001</v>
      </c>
      <c r="T39" s="37">
        <v>1.4949999999999994</v>
      </c>
      <c r="U39" s="37">
        <v>-2.1240000000000001</v>
      </c>
      <c r="V39" s="38">
        <f t="shared" si="63"/>
        <v>11.519000000000013</v>
      </c>
      <c r="W39" s="37">
        <v>0.72299999999999986</v>
      </c>
      <c r="X39" s="39">
        <f t="shared" si="64"/>
        <v>10.796000000000014</v>
      </c>
      <c r="Y39" s="37"/>
      <c r="Z39" s="40">
        <f t="shared" si="65"/>
        <v>1.6597097056818305E-2</v>
      </c>
      <c r="AA39" s="41">
        <f t="shared" si="66"/>
        <v>5.435185874104566E-3</v>
      </c>
      <c r="AB39" s="42">
        <f t="shared" si="67"/>
        <v>0.60877589334012139</v>
      </c>
      <c r="AC39" s="42">
        <f t="shared" si="68"/>
        <v>0.69356534348377719</v>
      </c>
      <c r="AD39" s="41">
        <f t="shared" si="69"/>
        <v>1.549370128039463E-2</v>
      </c>
      <c r="AE39" s="41">
        <f t="shared" si="70"/>
        <v>4.3714718540440274E-3</v>
      </c>
      <c r="AF39" s="41">
        <f>X39/DH39*4/3</f>
        <v>7.4973979424865092E-3</v>
      </c>
      <c r="AG39" s="41">
        <f>(P39+S39+T39)/DH39*4/3</f>
        <v>1.7076789126134043E-2</v>
      </c>
      <c r="AH39" s="41">
        <f>R39/DH39*4/3</f>
        <v>4.1382914356499776E-3</v>
      </c>
      <c r="AI39" s="43">
        <f>X39/EX39*4/3</f>
        <v>3.6385635156153937E-2</v>
      </c>
      <c r="AJ39" s="37"/>
      <c r="AK39" s="47">
        <f t="shared" si="71"/>
        <v>3.3486123533882313E-2</v>
      </c>
      <c r="AL39" s="42">
        <f t="shared" si="72"/>
        <v>2.6708873417868369E-2</v>
      </c>
      <c r="AM39" s="43">
        <f t="shared" si="73"/>
        <v>2.1244315862176108E-2</v>
      </c>
      <c r="AN39" s="37"/>
      <c r="AO39" s="47">
        <f t="shared" si="74"/>
        <v>0.94081288071859859</v>
      </c>
      <c r="AP39" s="42">
        <f t="shared" si="75"/>
        <v>0.83338100773748802</v>
      </c>
      <c r="AQ39" s="42">
        <f t="shared" si="76"/>
        <v>-2.1246973723932576E-2</v>
      </c>
      <c r="AR39" s="43">
        <f t="shared" si="77"/>
        <v>0.16675121494995174</v>
      </c>
      <c r="AS39" s="37"/>
      <c r="AT39" s="47">
        <f>DE39/C39</f>
        <v>9.6623102576700204E-2</v>
      </c>
      <c r="AU39" s="42">
        <f t="shared" si="78"/>
        <v>0.1734</v>
      </c>
      <c r="AV39" s="42">
        <f t="shared" si="79"/>
        <v>0.1734</v>
      </c>
      <c r="AW39" s="43">
        <f t="shared" si="80"/>
        <v>0.1734</v>
      </c>
      <c r="AX39" s="37"/>
      <c r="AY39" s="47">
        <f>EZ39/C39</f>
        <v>0.1186457081633982</v>
      </c>
      <c r="AZ39" s="42">
        <f>(DE39+X39)/C39</f>
        <v>9.981837655457361E-2</v>
      </c>
      <c r="BA39" s="42">
        <f>(DD39+X39)/DJ39</f>
        <v>0.17913424463702593</v>
      </c>
      <c r="BB39" s="42">
        <f>(DE39+X39)/DJ39</f>
        <v>0.17913424463702593</v>
      </c>
      <c r="BC39" s="43">
        <f>(DF39+X39)/DJ39</f>
        <v>0.17913424463702593</v>
      </c>
      <c r="BD39" s="37"/>
      <c r="BE39" s="40">
        <f>Q39/FB39*4/3</f>
        <v>5.676504943704557E-3</v>
      </c>
      <c r="BF39" s="42">
        <f t="shared" si="81"/>
        <v>0.44518096787311889</v>
      </c>
      <c r="BG39" s="41">
        <f>EJ39/E39</f>
        <v>2.6234263822564906E-2</v>
      </c>
      <c r="BH39" s="42">
        <f t="shared" si="82"/>
        <v>0.15846899816032026</v>
      </c>
      <c r="BI39" s="42">
        <f t="shared" si="83"/>
        <v>0.68434862756696302</v>
      </c>
      <c r="BJ39" s="43">
        <f t="shared" si="84"/>
        <v>0.77802549235963747</v>
      </c>
      <c r="BK39" s="37"/>
      <c r="BL39" s="36">
        <v>66.144999999999996</v>
      </c>
      <c r="BM39" s="37">
        <v>106.66</v>
      </c>
      <c r="BN39" s="38">
        <f t="shared" si="85"/>
        <v>172.80500000000001</v>
      </c>
      <c r="BO39" s="34">
        <v>2613.643</v>
      </c>
      <c r="BP39" s="37">
        <v>22.640999999999998</v>
      </c>
      <c r="BQ39" s="37">
        <v>9.17</v>
      </c>
      <c r="BR39" s="38">
        <f t="shared" si="86"/>
        <v>2581.8319999999999</v>
      </c>
      <c r="BS39" s="37">
        <v>379.75700000000001</v>
      </c>
      <c r="BT39" s="37">
        <v>110.444</v>
      </c>
      <c r="BU39" s="38">
        <f t="shared" si="87"/>
        <v>490.20100000000002</v>
      </c>
      <c r="BV39" s="37">
        <v>9.57</v>
      </c>
      <c r="BW39" s="37">
        <v>1.9830000000000001</v>
      </c>
      <c r="BX39" s="37">
        <v>82.027000000000001</v>
      </c>
      <c r="BY39" s="37">
        <v>40.322000000000003</v>
      </c>
      <c r="BZ39" s="38">
        <f t="shared" si="88"/>
        <v>3378.7400000000002</v>
      </c>
      <c r="CA39" s="37">
        <v>21.788</v>
      </c>
      <c r="CB39" s="34">
        <v>2458.9490000000001</v>
      </c>
      <c r="CC39" s="38">
        <f t="shared" si="89"/>
        <v>2480.7370000000001</v>
      </c>
      <c r="CD39" s="37">
        <v>469.83300000000003</v>
      </c>
      <c r="CE39" s="37">
        <v>27.297000000000139</v>
      </c>
      <c r="CF39" s="38">
        <f t="shared" si="90"/>
        <v>497.13000000000017</v>
      </c>
      <c r="CG39" s="37">
        <v>0</v>
      </c>
      <c r="CH39" s="37">
        <v>400.87299999999999</v>
      </c>
      <c r="CI39" s="108">
        <f t="shared" si="91"/>
        <v>3378.7400000000002</v>
      </c>
      <c r="CJ39" s="37"/>
      <c r="CK39" s="67">
        <v>563.40899999999999</v>
      </c>
      <c r="CL39" s="37"/>
      <c r="CM39" s="33">
        <v>120</v>
      </c>
      <c r="CN39" s="34">
        <v>175</v>
      </c>
      <c r="CO39" s="34">
        <v>100</v>
      </c>
      <c r="CP39" s="34">
        <v>0</v>
      </c>
      <c r="CQ39" s="34">
        <v>0</v>
      </c>
      <c r="CR39" s="34">
        <v>0</v>
      </c>
      <c r="CS39" s="35">
        <f t="shared" si="92"/>
        <v>395</v>
      </c>
      <c r="CT39" s="43">
        <f t="shared" si="93"/>
        <v>0.11690748622267473</v>
      </c>
      <c r="CU39" s="37"/>
      <c r="CV39" s="61" t="s">
        <v>225</v>
      </c>
      <c r="CW39" s="56">
        <v>32</v>
      </c>
      <c r="CX39" s="68">
        <v>2</v>
      </c>
      <c r="CY39" s="69" t="s">
        <v>133</v>
      </c>
      <c r="CZ39" s="68"/>
      <c r="DA39" s="56"/>
      <c r="DB39" s="70">
        <f t="shared" si="94"/>
        <v>9.5269874789719565E-4</v>
      </c>
      <c r="DC39" s="56"/>
      <c r="DD39" s="33">
        <v>326.46434160000001</v>
      </c>
      <c r="DE39" s="34">
        <v>326.46434160000001</v>
      </c>
      <c r="DF39" s="35">
        <v>326.46434160000001</v>
      </c>
      <c r="DG39" s="56"/>
      <c r="DH39" s="61">
        <f t="shared" si="95"/>
        <v>1919.9549999999999</v>
      </c>
      <c r="DI39" s="34">
        <v>1957.1859999999999</v>
      </c>
      <c r="DJ39" s="35">
        <v>1882.7239999999999</v>
      </c>
      <c r="DK39" s="56"/>
      <c r="DL39" s="33">
        <v>26.581</v>
      </c>
      <c r="DM39" s="34">
        <v>22.111000000000001</v>
      </c>
      <c r="DN39" s="34">
        <v>114.455</v>
      </c>
      <c r="DO39" s="34">
        <v>86.647999999999996</v>
      </c>
      <c r="DP39" s="34">
        <v>498.78100000000001</v>
      </c>
      <c r="DQ39" s="34">
        <v>58.006</v>
      </c>
      <c r="DR39" s="34">
        <v>26.532</v>
      </c>
      <c r="DS39" s="34">
        <v>0</v>
      </c>
      <c r="DT39" s="35">
        <v>1695.8439999999998</v>
      </c>
      <c r="DU39" s="71">
        <f t="shared" si="96"/>
        <v>2528.9579999999996</v>
      </c>
      <c r="DV39" s="34"/>
      <c r="DW39" s="47">
        <f t="shared" si="97"/>
        <v>1.0510653004122648E-2</v>
      </c>
      <c r="DX39" s="42">
        <f t="shared" si="98"/>
        <v>8.7431266157840526E-3</v>
      </c>
      <c r="DY39" s="42">
        <f t="shared" si="99"/>
        <v>4.5257770196262655E-2</v>
      </c>
      <c r="DZ39" s="42">
        <f t="shared" si="100"/>
        <v>3.4262332549611342E-2</v>
      </c>
      <c r="EA39" s="42">
        <f t="shared" si="101"/>
        <v>0.19722787013465629</v>
      </c>
      <c r="EB39" s="42">
        <f t="shared" si="102"/>
        <v>2.2936719391939291E-2</v>
      </c>
      <c r="EC39" s="42">
        <f t="shared" si="103"/>
        <v>1.0491277435212448E-2</v>
      </c>
      <c r="ED39" s="42">
        <f t="shared" si="104"/>
        <v>0</v>
      </c>
      <c r="EE39" s="42">
        <f t="shared" si="105"/>
        <v>0.67057025067241138</v>
      </c>
      <c r="EF39" s="72">
        <f t="shared" si="106"/>
        <v>1</v>
      </c>
      <c r="EG39" s="56"/>
      <c r="EH39" s="36">
        <v>11.044</v>
      </c>
      <c r="EI39" s="37">
        <v>57.523000000000003</v>
      </c>
      <c r="EJ39" s="66">
        <f t="shared" si="107"/>
        <v>68.567000000000007</v>
      </c>
      <c r="EL39" s="36">
        <v>22.640999999999998</v>
      </c>
      <c r="EM39" s="37">
        <v>9.17</v>
      </c>
      <c r="EN39" s="66">
        <f t="shared" si="108"/>
        <v>31.811</v>
      </c>
      <c r="EP39" s="33">
        <f>ET39*E39</f>
        <v>1788.643</v>
      </c>
      <c r="EQ39" s="34">
        <f>E39*EU39</f>
        <v>825.00000000000011</v>
      </c>
      <c r="ER39" s="35">
        <f t="shared" si="109"/>
        <v>2613.643</v>
      </c>
      <c r="ET39" s="47">
        <v>0.68434862756696302</v>
      </c>
      <c r="EU39" s="42">
        <v>0.31565137243303698</v>
      </c>
      <c r="EV39" s="43">
        <f t="shared" si="110"/>
        <v>1</v>
      </c>
      <c r="EW39" s="56"/>
      <c r="EX39" s="61">
        <f t="shared" si="111"/>
        <v>395.61400000000003</v>
      </c>
      <c r="EY39" s="34">
        <v>390.35500000000002</v>
      </c>
      <c r="EZ39" s="35">
        <v>400.87299999999999</v>
      </c>
      <c r="FB39" s="61">
        <f t="shared" si="112"/>
        <v>2571.3005000000003</v>
      </c>
      <c r="FC39" s="34">
        <v>2528.9580000000001</v>
      </c>
      <c r="FD39" s="35">
        <v>2613.643</v>
      </c>
      <c r="FF39" s="61">
        <f t="shared" si="113"/>
        <v>1097</v>
      </c>
      <c r="FG39" s="34">
        <v>1091</v>
      </c>
      <c r="FH39" s="35">
        <v>1103</v>
      </c>
      <c r="FJ39" s="61">
        <f t="shared" si="114"/>
        <v>3668.3005000000003</v>
      </c>
      <c r="FK39" s="56">
        <v>3619.9580000000001</v>
      </c>
      <c r="FL39" s="68">
        <v>3716.643</v>
      </c>
      <c r="FN39" s="61">
        <f t="shared" si="115"/>
        <v>2433.373</v>
      </c>
      <c r="FO39" s="34">
        <v>2407.797</v>
      </c>
      <c r="FP39" s="35">
        <v>2458.9490000000001</v>
      </c>
      <c r="FQ39" s="34"/>
      <c r="FR39" s="64"/>
    </row>
    <row r="40" spans="1:174" x14ac:dyDescent="0.2">
      <c r="A40" s="1"/>
      <c r="B40" s="73" t="s">
        <v>168</v>
      </c>
      <c r="C40" s="33">
        <v>2821.0010000000002</v>
      </c>
      <c r="D40" s="34">
        <v>2805.7595000000001</v>
      </c>
      <c r="E40" s="34">
        <v>2425.306</v>
      </c>
      <c r="F40" s="34">
        <v>1058.674</v>
      </c>
      <c r="G40" s="34">
        <v>2046.694</v>
      </c>
      <c r="H40" s="34">
        <f t="shared" si="58"/>
        <v>3879.6750000000002</v>
      </c>
      <c r="I40" s="35">
        <f t="shared" si="59"/>
        <v>3483.98</v>
      </c>
      <c r="J40" s="34"/>
      <c r="K40" s="36">
        <v>36.206000000000003</v>
      </c>
      <c r="L40" s="37">
        <v>12.476000000000001</v>
      </c>
      <c r="M40" s="37">
        <v>0.33200000000000002</v>
      </c>
      <c r="N40" s="38">
        <f t="shared" si="60"/>
        <v>49.014000000000003</v>
      </c>
      <c r="O40" s="37">
        <v>30.103000000000002</v>
      </c>
      <c r="P40" s="38">
        <f t="shared" si="61"/>
        <v>18.911000000000001</v>
      </c>
      <c r="Q40" s="37">
        <v>1.5570000000000002</v>
      </c>
      <c r="R40" s="38">
        <f t="shared" si="62"/>
        <v>17.354000000000003</v>
      </c>
      <c r="S40" s="37">
        <v>4.8490000000000002</v>
      </c>
      <c r="T40" s="37">
        <v>1.458</v>
      </c>
      <c r="U40" s="37">
        <v>1.7530000000000001</v>
      </c>
      <c r="V40" s="38">
        <f t="shared" si="63"/>
        <v>25.414000000000001</v>
      </c>
      <c r="W40" s="37">
        <v>4.7729999999999997</v>
      </c>
      <c r="X40" s="39">
        <f t="shared" si="64"/>
        <v>20.641000000000002</v>
      </c>
      <c r="Y40" s="37"/>
      <c r="Z40" s="40">
        <f t="shared" si="65"/>
        <v>1.720556115613853E-2</v>
      </c>
      <c r="AA40" s="41">
        <f t="shared" si="66"/>
        <v>5.9287571392582531E-3</v>
      </c>
      <c r="AB40" s="42">
        <f t="shared" si="67"/>
        <v>0.54415140724137312</v>
      </c>
      <c r="AC40" s="42">
        <f t="shared" si="68"/>
        <v>0.61417146121516297</v>
      </c>
      <c r="AD40" s="41">
        <f t="shared" si="69"/>
        <v>1.4305336338817825E-2</v>
      </c>
      <c r="AE40" s="41">
        <f t="shared" si="70"/>
        <v>9.8088711214675862E-3</v>
      </c>
      <c r="AF40" s="41">
        <f>X40/DH40*4/3</f>
        <v>1.7639341859670411E-2</v>
      </c>
      <c r="AG40" s="41">
        <f>(P40+S40+T40)/DH40*4/3</f>
        <v>2.1550744780638939E-2</v>
      </c>
      <c r="AH40" s="41">
        <f>R40/DH40*4/3</f>
        <v>1.4830344393814268E-2</v>
      </c>
      <c r="AI40" s="43">
        <f>X40/EX40*4/3</f>
        <v>0.10882191094723594</v>
      </c>
      <c r="AJ40" s="37"/>
      <c r="AK40" s="47">
        <f t="shared" si="71"/>
        <v>1.1052220407421468E-2</v>
      </c>
      <c r="AL40" s="42">
        <f t="shared" si="72"/>
        <v>2.8695574634890742E-2</v>
      </c>
      <c r="AM40" s="43">
        <f t="shared" si="73"/>
        <v>1.0254605440790014E-2</v>
      </c>
      <c r="AN40" s="37"/>
      <c r="AO40" s="47">
        <f t="shared" si="74"/>
        <v>0.84389103890395678</v>
      </c>
      <c r="AP40" s="42">
        <f t="shared" si="75"/>
        <v>0.81393917171792685</v>
      </c>
      <c r="AQ40" s="42">
        <f t="shared" si="76"/>
        <v>4.8175807098260505E-2</v>
      </c>
      <c r="AR40" s="43">
        <f t="shared" si="77"/>
        <v>0.11767312383086713</v>
      </c>
      <c r="AS40" s="37"/>
      <c r="AT40" s="47">
        <f>DE40/C40</f>
        <v>8.7072992884440661E-2</v>
      </c>
      <c r="AU40" s="42">
        <f t="shared" si="78"/>
        <v>0.1355090478080522</v>
      </c>
      <c r="AV40" s="42">
        <f t="shared" si="79"/>
        <v>0.15750258568342515</v>
      </c>
      <c r="AW40" s="43">
        <f t="shared" si="80"/>
        <v>0.17951984836641877</v>
      </c>
      <c r="AX40" s="37"/>
      <c r="AY40" s="47">
        <f>EZ40/C40</f>
        <v>9.3272919789819275E-2</v>
      </c>
      <c r="AZ40" s="42">
        <f>(DE40+X40)/C40</f>
        <v>9.438989918826686E-2</v>
      </c>
      <c r="BA40" s="42">
        <f>(DD40+X40)/DJ40</f>
        <v>0.14874428440529922</v>
      </c>
      <c r="BB40" s="42">
        <f>(DE40+X40)/DJ40</f>
        <v>0.17073782228067216</v>
      </c>
      <c r="BC40" s="43">
        <f>(DF40+X40)/DJ40</f>
        <v>0.19275508496366581</v>
      </c>
      <c r="BD40" s="37"/>
      <c r="BE40" s="40">
        <f>Q40/FB40*4/3</f>
        <v>8.6067867581517794E-4</v>
      </c>
      <c r="BF40" s="42">
        <f t="shared" si="81"/>
        <v>6.1741613133476092E-2</v>
      </c>
      <c r="BG40" s="41">
        <f>EJ40/E40</f>
        <v>3.7872334460064008E-2</v>
      </c>
      <c r="BH40" s="42">
        <f t="shared" si="82"/>
        <v>0.30986276600051277</v>
      </c>
      <c r="BI40" s="42">
        <f t="shared" si="83"/>
        <v>0.73940000000000006</v>
      </c>
      <c r="BJ40" s="43">
        <f t="shared" si="84"/>
        <v>0.81858829740698869</v>
      </c>
      <c r="BK40" s="37"/>
      <c r="BL40" s="36">
        <v>66.382999999999996</v>
      </c>
      <c r="BM40" s="37">
        <v>32.505000000000003</v>
      </c>
      <c r="BN40" s="38">
        <f t="shared" si="85"/>
        <v>98.888000000000005</v>
      </c>
      <c r="BO40" s="34">
        <v>2425.306</v>
      </c>
      <c r="BP40" s="37">
        <v>21.643000000000001</v>
      </c>
      <c r="BQ40" s="37">
        <v>11.662000000000001</v>
      </c>
      <c r="BR40" s="38">
        <f t="shared" si="86"/>
        <v>2392.0010000000002</v>
      </c>
      <c r="BS40" s="37">
        <v>233.06800000000001</v>
      </c>
      <c r="BT40" s="37">
        <v>73.128</v>
      </c>
      <c r="BU40" s="38">
        <f t="shared" si="87"/>
        <v>306.19600000000003</v>
      </c>
      <c r="BV40" s="37">
        <v>3.09</v>
      </c>
      <c r="BW40" s="37">
        <v>4.4160000000000004</v>
      </c>
      <c r="BX40" s="37">
        <v>14.606999999999999</v>
      </c>
      <c r="BY40" s="37">
        <v>1.8030000000000541</v>
      </c>
      <c r="BZ40" s="38">
        <f t="shared" si="88"/>
        <v>2821.0010000000002</v>
      </c>
      <c r="CA40" s="37">
        <v>2.1680000000000001</v>
      </c>
      <c r="CB40" s="34">
        <v>2046.694</v>
      </c>
      <c r="CC40" s="38">
        <f t="shared" si="89"/>
        <v>2048.8620000000001</v>
      </c>
      <c r="CD40" s="37">
        <v>376.27499999999998</v>
      </c>
      <c r="CE40" s="37">
        <v>43.324000000000126</v>
      </c>
      <c r="CF40" s="38">
        <f t="shared" si="90"/>
        <v>419.5990000000001</v>
      </c>
      <c r="CG40" s="37">
        <v>89.417000000000002</v>
      </c>
      <c r="CH40" s="37">
        <v>263.12299999999999</v>
      </c>
      <c r="CI40" s="108">
        <f t="shared" si="91"/>
        <v>2821.0010000000002</v>
      </c>
      <c r="CJ40" s="37"/>
      <c r="CK40" s="67">
        <v>331.95600000000002</v>
      </c>
      <c r="CL40" s="37"/>
      <c r="CM40" s="33">
        <v>150</v>
      </c>
      <c r="CN40" s="34">
        <v>140</v>
      </c>
      <c r="CO40" s="34">
        <v>135</v>
      </c>
      <c r="CP40" s="34">
        <v>50</v>
      </c>
      <c r="CQ40" s="34">
        <v>30</v>
      </c>
      <c r="CR40" s="34">
        <v>0</v>
      </c>
      <c r="CS40" s="35">
        <f t="shared" si="92"/>
        <v>505</v>
      </c>
      <c r="CT40" s="43">
        <f t="shared" si="93"/>
        <v>0.17901447039543764</v>
      </c>
      <c r="CU40" s="37"/>
      <c r="CV40" s="61" t="s">
        <v>218</v>
      </c>
      <c r="CW40" s="56">
        <v>19</v>
      </c>
      <c r="CX40" s="68">
        <v>4</v>
      </c>
      <c r="CY40" s="69" t="s">
        <v>133</v>
      </c>
      <c r="CZ40" s="74" t="s">
        <v>136</v>
      </c>
      <c r="DA40" s="56"/>
      <c r="DB40" s="70">
        <f t="shared" si="94"/>
        <v>8.913347622225825E-4</v>
      </c>
      <c r="DC40" s="56"/>
      <c r="DD40" s="33">
        <v>211.333</v>
      </c>
      <c r="DE40" s="34">
        <v>245.63300000000001</v>
      </c>
      <c r="DF40" s="35">
        <v>279.97000000000003</v>
      </c>
      <c r="DG40" s="56"/>
      <c r="DH40" s="61">
        <f t="shared" si="95"/>
        <v>1560.2245</v>
      </c>
      <c r="DI40" s="34">
        <v>1560.9</v>
      </c>
      <c r="DJ40" s="35">
        <v>1559.549</v>
      </c>
      <c r="DK40" s="56"/>
      <c r="DL40" s="33">
        <v>32.512999999999998</v>
      </c>
      <c r="DM40" s="34">
        <v>18.442</v>
      </c>
      <c r="DN40" s="34">
        <v>107.358</v>
      </c>
      <c r="DO40" s="34">
        <v>63.356000000000002</v>
      </c>
      <c r="DP40" s="34">
        <v>309.036</v>
      </c>
      <c r="DQ40" s="34">
        <v>58.234999999999999</v>
      </c>
      <c r="DR40" s="34">
        <v>0.68399999999999994</v>
      </c>
      <c r="DS40" s="34">
        <v>7.9160000000000004</v>
      </c>
      <c r="DT40" s="35">
        <v>1801.2539999999999</v>
      </c>
      <c r="DU40" s="71">
        <f t="shared" si="96"/>
        <v>2398.7939999999999</v>
      </c>
      <c r="DV40" s="34"/>
      <c r="DW40" s="47">
        <f t="shared" si="97"/>
        <v>1.3553894165151322E-2</v>
      </c>
      <c r="DX40" s="42">
        <f t="shared" si="98"/>
        <v>7.6880299016922676E-3</v>
      </c>
      <c r="DY40" s="42">
        <f t="shared" si="99"/>
        <v>4.4754989382164545E-2</v>
      </c>
      <c r="DZ40" s="42">
        <f t="shared" si="100"/>
        <v>2.6411605164928711E-2</v>
      </c>
      <c r="EA40" s="42">
        <f t="shared" si="101"/>
        <v>0.12882973694281377</v>
      </c>
      <c r="EB40" s="42">
        <f t="shared" si="102"/>
        <v>2.4276782416497625E-2</v>
      </c>
      <c r="EC40" s="42">
        <f t="shared" si="103"/>
        <v>2.8514328450046146E-4</v>
      </c>
      <c r="ED40" s="42">
        <f t="shared" si="104"/>
        <v>3.2999915791018324E-3</v>
      </c>
      <c r="EE40" s="42">
        <f t="shared" si="105"/>
        <v>0.75089982716314951</v>
      </c>
      <c r="EF40" s="72">
        <f t="shared" si="106"/>
        <v>1</v>
      </c>
      <c r="EG40" s="56"/>
      <c r="EH40" s="36">
        <v>32.314999999999998</v>
      </c>
      <c r="EI40" s="37">
        <v>59.536999999999999</v>
      </c>
      <c r="EJ40" s="66">
        <f t="shared" si="107"/>
        <v>91.852000000000004</v>
      </c>
      <c r="EL40" s="36">
        <v>21.643000000000001</v>
      </c>
      <c r="EM40" s="37">
        <v>11.662000000000001</v>
      </c>
      <c r="EN40" s="66">
        <f t="shared" si="108"/>
        <v>33.305</v>
      </c>
      <c r="EP40" s="33">
        <f>ET40*E40</f>
        <v>1793.2712564000001</v>
      </c>
      <c r="EQ40" s="34">
        <f>E40*EU40</f>
        <v>632.03474359999984</v>
      </c>
      <c r="ER40" s="35">
        <f t="shared" si="109"/>
        <v>2425.306</v>
      </c>
      <c r="ET40" s="47">
        <v>0.73940000000000006</v>
      </c>
      <c r="EU40" s="42">
        <v>0.26059999999999994</v>
      </c>
      <c r="EV40" s="43">
        <f t="shared" si="110"/>
        <v>1</v>
      </c>
      <c r="EW40" s="56"/>
      <c r="EX40" s="61">
        <f t="shared" si="111"/>
        <v>252.90249999999997</v>
      </c>
      <c r="EY40" s="34">
        <v>242.68199999999999</v>
      </c>
      <c r="EZ40" s="35">
        <v>263.12299999999999</v>
      </c>
      <c r="FB40" s="61">
        <f t="shared" si="112"/>
        <v>2412.0500000000002</v>
      </c>
      <c r="FC40" s="34">
        <v>2398.7939999999999</v>
      </c>
      <c r="FD40" s="35">
        <v>2425.306</v>
      </c>
      <c r="FF40" s="61">
        <f t="shared" si="113"/>
        <v>1023.337</v>
      </c>
      <c r="FG40" s="34">
        <v>988</v>
      </c>
      <c r="FH40" s="35">
        <v>1058.674</v>
      </c>
      <c r="FJ40" s="61">
        <f t="shared" si="114"/>
        <v>3435.3869999999997</v>
      </c>
      <c r="FK40" s="56">
        <v>3386.7939999999999</v>
      </c>
      <c r="FL40" s="68">
        <v>3483.98</v>
      </c>
      <c r="FN40" s="61">
        <f t="shared" si="115"/>
        <v>2036.3065000000001</v>
      </c>
      <c r="FO40" s="34">
        <v>2025.9190000000001</v>
      </c>
      <c r="FP40" s="35">
        <v>2046.694</v>
      </c>
      <c r="FQ40" s="34"/>
      <c r="FR40" s="64"/>
    </row>
    <row r="41" spans="1:174" x14ac:dyDescent="0.2">
      <c r="A41" s="1"/>
      <c r="B41" s="73" t="s">
        <v>169</v>
      </c>
      <c r="C41" s="33">
        <v>4586.6109999999999</v>
      </c>
      <c r="D41" s="34">
        <v>4425.3379999999997</v>
      </c>
      <c r="E41" s="34">
        <v>3817.2979999999998</v>
      </c>
      <c r="F41" s="34">
        <v>1195.019</v>
      </c>
      <c r="G41" s="34">
        <v>3221.172</v>
      </c>
      <c r="H41" s="34">
        <f t="shared" si="58"/>
        <v>5781.63</v>
      </c>
      <c r="I41" s="35">
        <f t="shared" si="59"/>
        <v>5012.317</v>
      </c>
      <c r="J41" s="34"/>
      <c r="K41" s="36">
        <v>49.939</v>
      </c>
      <c r="L41" s="37">
        <v>12.943999999999999</v>
      </c>
      <c r="M41" s="37">
        <v>0.43099999999999994</v>
      </c>
      <c r="N41" s="38">
        <f t="shared" si="60"/>
        <v>63.313999999999993</v>
      </c>
      <c r="O41" s="37">
        <v>40.155999999999999</v>
      </c>
      <c r="P41" s="38">
        <f t="shared" si="61"/>
        <v>23.157999999999994</v>
      </c>
      <c r="Q41" s="37">
        <v>2.1360000000000001</v>
      </c>
      <c r="R41" s="38">
        <f t="shared" si="62"/>
        <v>21.021999999999995</v>
      </c>
      <c r="S41" s="37">
        <v>7.8239999999999998</v>
      </c>
      <c r="T41" s="37">
        <v>2.1429999999999998</v>
      </c>
      <c r="U41" s="37">
        <v>3.2650000000000001</v>
      </c>
      <c r="V41" s="38">
        <f t="shared" si="63"/>
        <v>34.253999999999998</v>
      </c>
      <c r="W41" s="37">
        <v>10.000999999999999</v>
      </c>
      <c r="X41" s="39">
        <f t="shared" si="64"/>
        <v>24.253</v>
      </c>
      <c r="Y41" s="37"/>
      <c r="Z41" s="40">
        <f t="shared" si="65"/>
        <v>1.5046383650996453E-2</v>
      </c>
      <c r="AA41" s="41">
        <f t="shared" si="66"/>
        <v>3.8999657577944709E-3</v>
      </c>
      <c r="AB41" s="42">
        <f t="shared" si="67"/>
        <v>0.54797287154924201</v>
      </c>
      <c r="AC41" s="42">
        <f t="shared" si="68"/>
        <v>0.6342357140600815</v>
      </c>
      <c r="AD41" s="41">
        <f t="shared" si="69"/>
        <v>1.2098812188658435E-2</v>
      </c>
      <c r="AE41" s="41">
        <f t="shared" si="70"/>
        <v>7.307313776559742E-3</v>
      </c>
      <c r="AF41" s="41">
        <f>X41/DH41*4/3</f>
        <v>1.5504723401181282E-2</v>
      </c>
      <c r="AG41" s="41">
        <f>(P41+S41+T41)/DH41*4/3</f>
        <v>2.1176512706227266E-2</v>
      </c>
      <c r="AH41" s="41">
        <f>R41/DH41*4/3</f>
        <v>1.3439174342952743E-2</v>
      </c>
      <c r="AI41" s="43">
        <f>X41/EX41*4/3</f>
        <v>7.2186542669991291E-2</v>
      </c>
      <c r="AJ41" s="37"/>
      <c r="AK41" s="47">
        <f t="shared" si="71"/>
        <v>8.1588533166503385E-2</v>
      </c>
      <c r="AL41" s="42">
        <f t="shared" si="72"/>
        <v>6.5918826865920474E-2</v>
      </c>
      <c r="AM41" s="43">
        <f t="shared" si="73"/>
        <v>4.6378638253638228E-2</v>
      </c>
      <c r="AN41" s="37"/>
      <c r="AO41" s="47">
        <f t="shared" si="74"/>
        <v>0.84383561356750247</v>
      </c>
      <c r="AP41" s="42">
        <f t="shared" si="75"/>
        <v>0.79476612399614011</v>
      </c>
      <c r="AQ41" s="42">
        <f t="shared" si="76"/>
        <v>3.6612217604675888E-2</v>
      </c>
      <c r="AR41" s="43">
        <f t="shared" si="77"/>
        <v>0.14474368983984034</v>
      </c>
      <c r="AS41" s="37"/>
      <c r="AT41" s="47">
        <f>DE41/C41</f>
        <v>8.1222933446939372E-2</v>
      </c>
      <c r="AU41" s="42">
        <f t="shared" si="78"/>
        <v>0.17465234835393476</v>
      </c>
      <c r="AV41" s="42">
        <f t="shared" si="79"/>
        <v>0.17465234835393476</v>
      </c>
      <c r="AW41" s="43">
        <f t="shared" si="80"/>
        <v>0.18177321795421153</v>
      </c>
      <c r="AX41" s="37"/>
      <c r="AY41" s="47">
        <f>EZ41/C41</f>
        <v>0.10038021537034644</v>
      </c>
      <c r="AZ41" s="42">
        <f>(DE41+X41)/C41</f>
        <v>8.6510715646040182E-2</v>
      </c>
      <c r="BA41" s="42">
        <f>(DD41+X41)/DJ41</f>
        <v>0.1860225801279497</v>
      </c>
      <c r="BB41" s="42">
        <f>(DE41+X41)/DJ41</f>
        <v>0.1860225801279497</v>
      </c>
      <c r="BC41" s="43">
        <f>(DF41+X41)/DJ41</f>
        <v>0.19314344972822647</v>
      </c>
      <c r="BD41" s="37"/>
      <c r="BE41" s="40">
        <f>Q41/FB41*4/3</f>
        <v>7.7532020751793819E-4</v>
      </c>
      <c r="BF41" s="42">
        <f t="shared" si="81"/>
        <v>6.4483018867924541E-2</v>
      </c>
      <c r="BG41" s="41">
        <f>EJ41/E41</f>
        <v>5.4598828805086739E-3</v>
      </c>
      <c r="BH41" s="42">
        <f t="shared" si="82"/>
        <v>4.3577439757461707E-2</v>
      </c>
      <c r="BI41" s="42">
        <f t="shared" si="83"/>
        <v>0.77472337763517551</v>
      </c>
      <c r="BJ41" s="43">
        <f t="shared" si="84"/>
        <v>0.82843303805405755</v>
      </c>
      <c r="BK41" s="37"/>
      <c r="BL41" s="36">
        <v>56.622</v>
      </c>
      <c r="BM41" s="37">
        <v>92.518000000000001</v>
      </c>
      <c r="BN41" s="38">
        <f t="shared" si="85"/>
        <v>149.13999999999999</v>
      </c>
      <c r="BO41" s="34">
        <v>3817.2979999999998</v>
      </c>
      <c r="BP41" s="37">
        <v>6.819</v>
      </c>
      <c r="BQ41" s="37">
        <v>11.051</v>
      </c>
      <c r="BR41" s="38">
        <f t="shared" si="86"/>
        <v>3799.4279999999999</v>
      </c>
      <c r="BS41" s="37">
        <v>514.74299999999994</v>
      </c>
      <c r="BT41" s="37">
        <v>85.143000000000001</v>
      </c>
      <c r="BU41" s="38">
        <f t="shared" si="87"/>
        <v>599.88599999999997</v>
      </c>
      <c r="BV41" s="37">
        <v>4.9210000000000003</v>
      </c>
      <c r="BW41" s="37">
        <v>8.1720000000000006</v>
      </c>
      <c r="BX41" s="37">
        <v>13.959</v>
      </c>
      <c r="BY41" s="37">
        <v>11.104999999999698</v>
      </c>
      <c r="BZ41" s="38">
        <f t="shared" si="88"/>
        <v>4586.610999999999</v>
      </c>
      <c r="CA41" s="37">
        <v>237.07</v>
      </c>
      <c r="CB41" s="34">
        <v>3221.172</v>
      </c>
      <c r="CC41" s="38">
        <f t="shared" si="89"/>
        <v>3458.2420000000002</v>
      </c>
      <c r="CD41" s="37">
        <v>564.73900000000003</v>
      </c>
      <c r="CE41" s="37">
        <v>73.224999999999625</v>
      </c>
      <c r="CF41" s="38">
        <f t="shared" si="90"/>
        <v>637.96399999999971</v>
      </c>
      <c r="CG41" s="37">
        <v>30</v>
      </c>
      <c r="CH41" s="37">
        <v>460.40500000000003</v>
      </c>
      <c r="CI41" s="108">
        <f t="shared" si="91"/>
        <v>4586.6109999999999</v>
      </c>
      <c r="CJ41" s="37"/>
      <c r="CK41" s="67">
        <v>663.88299999999992</v>
      </c>
      <c r="CL41" s="37"/>
      <c r="CM41" s="33">
        <v>150</v>
      </c>
      <c r="CN41" s="34">
        <v>200</v>
      </c>
      <c r="CO41" s="34">
        <v>190</v>
      </c>
      <c r="CP41" s="34">
        <v>175</v>
      </c>
      <c r="CQ41" s="34">
        <v>0</v>
      </c>
      <c r="CR41" s="34">
        <v>0</v>
      </c>
      <c r="CS41" s="35">
        <f t="shared" si="92"/>
        <v>715</v>
      </c>
      <c r="CT41" s="43">
        <f t="shared" si="93"/>
        <v>0.15588851986793736</v>
      </c>
      <c r="CU41" s="37"/>
      <c r="CV41" s="61" t="s">
        <v>213</v>
      </c>
      <c r="CW41" s="56">
        <v>31.1</v>
      </c>
      <c r="CX41" s="68">
        <v>1</v>
      </c>
      <c r="CY41" s="69" t="s">
        <v>133</v>
      </c>
      <c r="CZ41" s="68"/>
      <c r="DA41" s="56"/>
      <c r="DB41" s="70">
        <f t="shared" si="94"/>
        <v>1.2375608207831801E-3</v>
      </c>
      <c r="DC41" s="56"/>
      <c r="DD41" s="33">
        <v>372.53800000000001</v>
      </c>
      <c r="DE41" s="34">
        <v>372.53800000000001</v>
      </c>
      <c r="DF41" s="35">
        <v>387.72699999999998</v>
      </c>
      <c r="DG41" s="56"/>
      <c r="DH41" s="61">
        <f t="shared" si="95"/>
        <v>2085.6439999999998</v>
      </c>
      <c r="DI41" s="34">
        <v>2038.2619999999999</v>
      </c>
      <c r="DJ41" s="35">
        <v>2133.0259999999998</v>
      </c>
      <c r="DK41" s="56"/>
      <c r="DL41" s="33">
        <v>47.421999999999997</v>
      </c>
      <c r="DM41" s="34">
        <v>29.506</v>
      </c>
      <c r="DN41" s="34">
        <v>44.627000000000002</v>
      </c>
      <c r="DO41" s="34">
        <v>84.191999999999993</v>
      </c>
      <c r="DP41" s="34">
        <v>574.43700000000001</v>
      </c>
      <c r="DQ41" s="34">
        <v>46.139000000000003</v>
      </c>
      <c r="DR41" s="34">
        <v>14.532999999999999</v>
      </c>
      <c r="DS41" s="34">
        <v>0</v>
      </c>
      <c r="DT41" s="35">
        <v>2688.489</v>
      </c>
      <c r="DU41" s="71">
        <f t="shared" si="96"/>
        <v>3529.3450000000003</v>
      </c>
      <c r="DV41" s="34"/>
      <c r="DW41" s="47">
        <f t="shared" si="97"/>
        <v>1.343648750688867E-2</v>
      </c>
      <c r="DX41" s="42">
        <f t="shared" si="98"/>
        <v>8.3601914802888342E-3</v>
      </c>
      <c r="DY41" s="42">
        <f t="shared" si="99"/>
        <v>1.264455585951501E-2</v>
      </c>
      <c r="DZ41" s="42">
        <f t="shared" si="100"/>
        <v>2.3854851254269557E-2</v>
      </c>
      <c r="EA41" s="42">
        <f t="shared" si="101"/>
        <v>0.16276022888099631</v>
      </c>
      <c r="EB41" s="42">
        <f t="shared" si="102"/>
        <v>1.307296396356831E-2</v>
      </c>
      <c r="EC41" s="42">
        <f t="shared" si="103"/>
        <v>4.1177612276498896E-3</v>
      </c>
      <c r="ED41" s="42">
        <f t="shared" si="104"/>
        <v>0</v>
      </c>
      <c r="EE41" s="42">
        <f t="shared" si="105"/>
        <v>0.76175295982682334</v>
      </c>
      <c r="EF41" s="72">
        <f t="shared" si="106"/>
        <v>0.99999999999999989</v>
      </c>
      <c r="EG41" s="56"/>
      <c r="EH41" s="36">
        <v>7.6120000000000001</v>
      </c>
      <c r="EI41" s="37">
        <v>13.23</v>
      </c>
      <c r="EJ41" s="66">
        <f t="shared" si="107"/>
        <v>20.841999999999999</v>
      </c>
      <c r="EL41" s="36">
        <v>6.819</v>
      </c>
      <c r="EM41" s="37">
        <v>11.051</v>
      </c>
      <c r="EN41" s="66">
        <f t="shared" si="108"/>
        <v>17.87</v>
      </c>
      <c r="EP41" s="33">
        <f>ET41*E41</f>
        <v>2957.35</v>
      </c>
      <c r="EQ41" s="34">
        <f>E41*EU41</f>
        <v>859.94799999999975</v>
      </c>
      <c r="ER41" s="35">
        <f t="shared" si="109"/>
        <v>3817.2979999999998</v>
      </c>
      <c r="ET41" s="47">
        <v>0.77472337763517551</v>
      </c>
      <c r="EU41" s="42">
        <v>0.22527662236482449</v>
      </c>
      <c r="EV41" s="43">
        <f t="shared" si="110"/>
        <v>1</v>
      </c>
      <c r="EW41" s="56"/>
      <c r="EX41" s="61">
        <f t="shared" si="111"/>
        <v>447.96900000000005</v>
      </c>
      <c r="EY41" s="34">
        <v>435.53300000000002</v>
      </c>
      <c r="EZ41" s="35">
        <v>460.40500000000003</v>
      </c>
      <c r="FB41" s="61">
        <f t="shared" si="112"/>
        <v>3673.3209999999999</v>
      </c>
      <c r="FC41" s="34">
        <v>3529.3440000000001</v>
      </c>
      <c r="FD41" s="35">
        <v>3817.2979999999998</v>
      </c>
      <c r="FF41" s="61">
        <f t="shared" si="113"/>
        <v>1184.0095000000001</v>
      </c>
      <c r="FG41" s="34">
        <v>1173</v>
      </c>
      <c r="FH41" s="35">
        <v>1195.019</v>
      </c>
      <c r="FJ41" s="61">
        <f t="shared" si="114"/>
        <v>4857.3305</v>
      </c>
      <c r="FK41" s="56">
        <v>4702.3440000000001</v>
      </c>
      <c r="FL41" s="68">
        <v>5012.317</v>
      </c>
      <c r="FN41" s="61">
        <f t="shared" si="115"/>
        <v>3149.7860000000001</v>
      </c>
      <c r="FO41" s="34">
        <v>3078.4</v>
      </c>
      <c r="FP41" s="35">
        <v>3221.172</v>
      </c>
      <c r="FQ41" s="34"/>
      <c r="FR41" s="64"/>
    </row>
    <row r="42" spans="1:174" x14ac:dyDescent="0.2">
      <c r="A42" s="1"/>
      <c r="B42" s="73" t="s">
        <v>170</v>
      </c>
      <c r="C42" s="33">
        <v>6350.9</v>
      </c>
      <c r="D42" s="34">
        <v>6151.4074999999993</v>
      </c>
      <c r="E42" s="34">
        <v>5241.3329999999996</v>
      </c>
      <c r="F42" s="34">
        <v>1346</v>
      </c>
      <c r="G42" s="34">
        <v>4505.6170000000002</v>
      </c>
      <c r="H42" s="34">
        <f t="shared" si="58"/>
        <v>7696.9</v>
      </c>
      <c r="I42" s="35">
        <f t="shared" si="59"/>
        <v>6587.3329999999996</v>
      </c>
      <c r="J42" s="34"/>
      <c r="K42" s="36">
        <v>83.703000000000003</v>
      </c>
      <c r="L42" s="37">
        <v>20.841000000000001</v>
      </c>
      <c r="M42" s="37">
        <v>0</v>
      </c>
      <c r="N42" s="38">
        <f t="shared" si="60"/>
        <v>104.54400000000001</v>
      </c>
      <c r="O42" s="37">
        <v>55.832999999999998</v>
      </c>
      <c r="P42" s="38">
        <f t="shared" si="61"/>
        <v>48.711000000000013</v>
      </c>
      <c r="Q42" s="37">
        <v>3.7210000000000001</v>
      </c>
      <c r="R42" s="38">
        <f t="shared" si="62"/>
        <v>44.990000000000009</v>
      </c>
      <c r="S42" s="37">
        <v>8.99</v>
      </c>
      <c r="T42" s="37">
        <v>2.4060000000000001</v>
      </c>
      <c r="U42" s="37">
        <v>5.3209999999999997</v>
      </c>
      <c r="V42" s="38">
        <f t="shared" si="63"/>
        <v>61.707000000000008</v>
      </c>
      <c r="W42" s="37">
        <v>13.076000000000001</v>
      </c>
      <c r="X42" s="39">
        <f t="shared" si="64"/>
        <v>48.631000000000007</v>
      </c>
      <c r="Y42" s="37"/>
      <c r="Z42" s="40">
        <f t="shared" si="65"/>
        <v>1.8142839667181863E-2</v>
      </c>
      <c r="AA42" s="41">
        <f t="shared" si="66"/>
        <v>4.5173401371962438E-3</v>
      </c>
      <c r="AB42" s="42">
        <f t="shared" si="67"/>
        <v>0.48156805244091766</v>
      </c>
      <c r="AC42" s="42">
        <f t="shared" si="68"/>
        <v>0.53406221303948564</v>
      </c>
      <c r="AD42" s="41">
        <f t="shared" si="69"/>
        <v>1.2101945774198833E-2</v>
      </c>
      <c r="AE42" s="41">
        <f t="shared" si="70"/>
        <v>1.0540893825247857E-2</v>
      </c>
      <c r="AF42" s="41">
        <f>X42/DH42*4/3</f>
        <v>2.2248234385796609E-2</v>
      </c>
      <c r="AG42" s="41">
        <f>(P42+S42+T42)/DH42*4/3</f>
        <v>2.7498398639285163E-2</v>
      </c>
      <c r="AH42" s="41">
        <f>R42/DH42*4/3</f>
        <v>2.058251043607965E-2</v>
      </c>
      <c r="AI42" s="43">
        <f>X42/EX42*4/3</f>
        <v>0.1156747959067473</v>
      </c>
      <c r="AJ42" s="37"/>
      <c r="AK42" s="47">
        <f t="shared" si="71"/>
        <v>0.11121963712641299</v>
      </c>
      <c r="AL42" s="42">
        <f t="shared" si="72"/>
        <v>9.5745008224741648E-2</v>
      </c>
      <c r="AM42" s="43">
        <f t="shared" si="73"/>
        <v>5.9500501577157978E-2</v>
      </c>
      <c r="AN42" s="37"/>
      <c r="AO42" s="47">
        <f t="shared" si="74"/>
        <v>0.85963189135282958</v>
      </c>
      <c r="AP42" s="42">
        <f t="shared" si="75"/>
        <v>0.79115311676909572</v>
      </c>
      <c r="AQ42" s="42">
        <f t="shared" si="76"/>
        <v>2.6734793493835514E-2</v>
      </c>
      <c r="AR42" s="43">
        <f t="shared" si="77"/>
        <v>0.16054307263537454</v>
      </c>
      <c r="AS42" s="37"/>
      <c r="AT42" s="47">
        <f>DE42/C42</f>
        <v>8.7067187327780321E-2</v>
      </c>
      <c r="AU42" s="42">
        <f t="shared" si="78"/>
        <v>0.1649934533551555</v>
      </c>
      <c r="AV42" s="42">
        <f t="shared" si="79"/>
        <v>0.18100000000000002</v>
      </c>
      <c r="AW42" s="43">
        <f t="shared" si="80"/>
        <v>0.20699999999999999</v>
      </c>
      <c r="AX42" s="37"/>
      <c r="AY42" s="47">
        <f>EZ42/C42</f>
        <v>9.2091514588483539E-2</v>
      </c>
      <c r="AZ42" s="42">
        <f>(DE42+X42)/C42</f>
        <v>9.4724527232360772E-2</v>
      </c>
      <c r="BA42" s="42">
        <f>(DD42+X42)/DJ42</f>
        <v>0.18091194762684126</v>
      </c>
      <c r="BB42" s="42">
        <f>(DE42+X42)/DJ42</f>
        <v>0.19691849427168576</v>
      </c>
      <c r="BC42" s="43">
        <f>(DF42+X42)/DJ42</f>
        <v>0.22291849427168575</v>
      </c>
      <c r="BD42" s="37"/>
      <c r="BE42" s="40">
        <f>Q42/FB42*4/3</f>
        <v>9.9644455941538357E-4</v>
      </c>
      <c r="BF42" s="42">
        <f t="shared" si="81"/>
        <v>6.1906267156903512E-2</v>
      </c>
      <c r="BG42" s="41">
        <f>EJ42/E42</f>
        <v>9.7442768852885331E-3</v>
      </c>
      <c r="BH42" s="42">
        <f t="shared" si="82"/>
        <v>8.2489029296663643E-2</v>
      </c>
      <c r="BI42" s="42">
        <f t="shared" si="83"/>
        <v>0.8208471013003753</v>
      </c>
      <c r="BJ42" s="43">
        <f t="shared" si="84"/>
        <v>0.85745369180516606</v>
      </c>
      <c r="BK42" s="37"/>
      <c r="BL42" s="36">
        <v>63.115000000000002</v>
      </c>
      <c r="BM42" s="37">
        <v>252.005</v>
      </c>
      <c r="BN42" s="38">
        <f t="shared" si="85"/>
        <v>315.12</v>
      </c>
      <c r="BO42" s="34">
        <v>5241.3329999999996</v>
      </c>
      <c r="BP42" s="37">
        <v>9.3849999999999998</v>
      </c>
      <c r="BQ42" s="37">
        <v>24.9</v>
      </c>
      <c r="BR42" s="38">
        <f t="shared" si="86"/>
        <v>5207.0479999999998</v>
      </c>
      <c r="BS42" s="37">
        <v>704.41200000000003</v>
      </c>
      <c r="BT42" s="37">
        <v>111.542</v>
      </c>
      <c r="BU42" s="38">
        <f t="shared" si="87"/>
        <v>815.95400000000006</v>
      </c>
      <c r="BV42" s="37">
        <v>0</v>
      </c>
      <c r="BW42" s="37">
        <v>0</v>
      </c>
      <c r="BX42" s="37">
        <v>0.38600000000000001</v>
      </c>
      <c r="BY42" s="37">
        <v>12.391999999999999</v>
      </c>
      <c r="BZ42" s="38">
        <f t="shared" si="88"/>
        <v>6350.9</v>
      </c>
      <c r="CA42" s="37">
        <v>0</v>
      </c>
      <c r="CB42" s="34">
        <v>4505.6170000000002</v>
      </c>
      <c r="CC42" s="38">
        <f t="shared" si="89"/>
        <v>4505.6170000000002</v>
      </c>
      <c r="CD42" s="37">
        <v>1039.383</v>
      </c>
      <c r="CE42" s="37">
        <v>71.035999999999376</v>
      </c>
      <c r="CF42" s="38">
        <f t="shared" si="90"/>
        <v>1110.4189999999994</v>
      </c>
      <c r="CG42" s="37">
        <v>150</v>
      </c>
      <c r="CH42" s="37">
        <v>584.86400000000003</v>
      </c>
      <c r="CI42" s="108">
        <f t="shared" si="91"/>
        <v>6350.9</v>
      </c>
      <c r="CJ42" s="37"/>
      <c r="CK42" s="67">
        <v>1019.5930000000001</v>
      </c>
      <c r="CL42" s="37"/>
      <c r="CM42" s="33">
        <v>400</v>
      </c>
      <c r="CN42" s="34">
        <v>240</v>
      </c>
      <c r="CO42" s="34">
        <v>410</v>
      </c>
      <c r="CP42" s="34">
        <v>50</v>
      </c>
      <c r="CQ42" s="34">
        <v>0</v>
      </c>
      <c r="CR42" s="34">
        <v>0</v>
      </c>
      <c r="CS42" s="35">
        <f t="shared" si="92"/>
        <v>1100</v>
      </c>
      <c r="CT42" s="43">
        <f t="shared" si="93"/>
        <v>0.17320379788691367</v>
      </c>
      <c r="CU42" s="37"/>
      <c r="CV42" s="61" t="s">
        <v>221</v>
      </c>
      <c r="CW42" s="56">
        <v>45</v>
      </c>
      <c r="CX42" s="68">
        <v>1</v>
      </c>
      <c r="CY42" s="69" t="s">
        <v>133</v>
      </c>
      <c r="CZ42" s="68"/>
      <c r="DA42" s="56"/>
      <c r="DB42" s="70">
        <f t="shared" si="94"/>
        <v>1.5821662199633235E-3</v>
      </c>
      <c r="DC42" s="56"/>
      <c r="DD42" s="33">
        <v>504.05500000000006</v>
      </c>
      <c r="DE42" s="34">
        <v>552.95500000000004</v>
      </c>
      <c r="DF42" s="35">
        <v>632.38499999999999</v>
      </c>
      <c r="DG42" s="56"/>
      <c r="DH42" s="61">
        <f t="shared" si="95"/>
        <v>2914.4485</v>
      </c>
      <c r="DI42" s="34">
        <v>2773.8969999999999</v>
      </c>
      <c r="DJ42" s="35">
        <v>3055</v>
      </c>
      <c r="DK42" s="56"/>
      <c r="DL42" s="33">
        <v>25.827999999999999</v>
      </c>
      <c r="DM42" s="34">
        <v>55.283999999999999</v>
      </c>
      <c r="DN42" s="34">
        <v>123.92</v>
      </c>
      <c r="DO42" s="34">
        <v>121.11</v>
      </c>
      <c r="DP42" s="34">
        <v>388.286</v>
      </c>
      <c r="DQ42" s="34">
        <v>116.203</v>
      </c>
      <c r="DR42" s="34">
        <v>22.777999999999999</v>
      </c>
      <c r="DS42" s="34">
        <v>0</v>
      </c>
      <c r="DT42" s="35">
        <v>3863.3290000000002</v>
      </c>
      <c r="DU42" s="71">
        <f t="shared" si="96"/>
        <v>4716.7380000000003</v>
      </c>
      <c r="DV42" s="34"/>
      <c r="DW42" s="47">
        <f t="shared" si="97"/>
        <v>5.4758182455756496E-3</v>
      </c>
      <c r="DX42" s="42">
        <f t="shared" si="98"/>
        <v>1.1720812137540816E-2</v>
      </c>
      <c r="DY42" s="42">
        <f t="shared" si="99"/>
        <v>2.6272394184285834E-2</v>
      </c>
      <c r="DZ42" s="42">
        <f t="shared" si="100"/>
        <v>2.5676643476911374E-2</v>
      </c>
      <c r="EA42" s="42">
        <f t="shared" si="101"/>
        <v>8.2320875147188582E-2</v>
      </c>
      <c r="EB42" s="42">
        <f t="shared" si="102"/>
        <v>2.4636305853748926E-2</v>
      </c>
      <c r="EC42" s="42">
        <f t="shared" si="103"/>
        <v>4.829184915507284E-3</v>
      </c>
      <c r="ED42" s="42">
        <f t="shared" si="104"/>
        <v>0</v>
      </c>
      <c r="EE42" s="42">
        <f t="shared" si="105"/>
        <v>0.81906796603924148</v>
      </c>
      <c r="EF42" s="72">
        <f t="shared" si="106"/>
        <v>1</v>
      </c>
      <c r="EG42" s="56"/>
      <c r="EH42" s="36">
        <v>19.312999999999999</v>
      </c>
      <c r="EI42" s="37">
        <v>31.76</v>
      </c>
      <c r="EJ42" s="66">
        <f t="shared" si="107"/>
        <v>51.073</v>
      </c>
      <c r="EL42" s="36">
        <v>9.3849999999999998</v>
      </c>
      <c r="EM42" s="37">
        <v>24.9</v>
      </c>
      <c r="EN42" s="66">
        <f t="shared" si="108"/>
        <v>34.284999999999997</v>
      </c>
      <c r="EP42" s="33">
        <f>ET42*E42</f>
        <v>4302.3329999999996</v>
      </c>
      <c r="EQ42" s="34">
        <f>E42*EU42</f>
        <v>938.99999999999989</v>
      </c>
      <c r="ER42" s="35">
        <f t="shared" si="109"/>
        <v>5241.3329999999996</v>
      </c>
      <c r="ET42" s="47">
        <v>0.8208471013003753</v>
      </c>
      <c r="EU42" s="42">
        <v>0.1791528986996247</v>
      </c>
      <c r="EV42" s="43">
        <f t="shared" si="110"/>
        <v>1</v>
      </c>
      <c r="EW42" s="56"/>
      <c r="EX42" s="61">
        <f t="shared" si="111"/>
        <v>560.54849999999999</v>
      </c>
      <c r="EY42" s="34">
        <v>536.23299999999995</v>
      </c>
      <c r="EZ42" s="35">
        <v>584.86400000000003</v>
      </c>
      <c r="FB42" s="61">
        <f t="shared" si="112"/>
        <v>4979.0360000000001</v>
      </c>
      <c r="FC42" s="34">
        <v>4716.7389999999996</v>
      </c>
      <c r="FD42" s="35">
        <v>5241.3329999999996</v>
      </c>
      <c r="FF42" s="61">
        <f t="shared" si="113"/>
        <v>1320.5</v>
      </c>
      <c r="FG42" s="34">
        <v>1295</v>
      </c>
      <c r="FH42" s="35">
        <v>1346</v>
      </c>
      <c r="FJ42" s="61">
        <f t="shared" si="114"/>
        <v>6299.5360000000001</v>
      </c>
      <c r="FK42" s="56">
        <v>6011.7389999999996</v>
      </c>
      <c r="FL42" s="68">
        <v>6587.3329999999996</v>
      </c>
      <c r="FN42" s="61">
        <f t="shared" si="115"/>
        <v>4379.1015000000007</v>
      </c>
      <c r="FO42" s="34">
        <v>4252.5860000000002</v>
      </c>
      <c r="FP42" s="35">
        <v>4505.6170000000002</v>
      </c>
      <c r="FQ42" s="34"/>
      <c r="FR42" s="64"/>
    </row>
    <row r="43" spans="1:174" x14ac:dyDescent="0.2">
      <c r="A43" s="1"/>
      <c r="B43" s="73" t="s">
        <v>171</v>
      </c>
      <c r="C43" s="33">
        <v>1164.3789999999999</v>
      </c>
      <c r="D43" s="34">
        <v>1077.1415</v>
      </c>
      <c r="E43" s="34">
        <v>999.58600000000001</v>
      </c>
      <c r="F43" s="34">
        <v>74.194999999999993</v>
      </c>
      <c r="G43" s="34">
        <v>883.95399999999995</v>
      </c>
      <c r="H43" s="34">
        <f t="shared" si="58"/>
        <v>1238.5739999999998</v>
      </c>
      <c r="I43" s="35">
        <f t="shared" si="59"/>
        <v>1073.7809999999999</v>
      </c>
      <c r="J43" s="34"/>
      <c r="K43" s="36">
        <v>20.646999999999998</v>
      </c>
      <c r="L43" s="37">
        <v>3.6630000000000003</v>
      </c>
      <c r="M43" s="37">
        <v>2E-3</v>
      </c>
      <c r="N43" s="38">
        <f t="shared" si="60"/>
        <v>24.311999999999998</v>
      </c>
      <c r="O43" s="37">
        <v>14.033000000000001</v>
      </c>
      <c r="P43" s="38">
        <f t="shared" si="61"/>
        <v>10.278999999999996</v>
      </c>
      <c r="Q43" s="37">
        <v>0.496</v>
      </c>
      <c r="R43" s="38">
        <f t="shared" si="62"/>
        <v>9.7829999999999959</v>
      </c>
      <c r="S43" s="37">
        <v>0.89500000000000002</v>
      </c>
      <c r="T43" s="37">
        <v>0.316</v>
      </c>
      <c r="U43" s="37">
        <v>0.80200000000000005</v>
      </c>
      <c r="V43" s="38">
        <f t="shared" si="63"/>
        <v>11.795999999999996</v>
      </c>
      <c r="W43" s="37">
        <v>3.5350000000000001</v>
      </c>
      <c r="X43" s="39">
        <f t="shared" si="64"/>
        <v>8.2609999999999957</v>
      </c>
      <c r="Y43" s="37"/>
      <c r="Z43" s="40">
        <f t="shared" si="65"/>
        <v>2.5557768717789937E-2</v>
      </c>
      <c r="AA43" s="41">
        <f t="shared" si="66"/>
        <v>4.534223219512014E-3</v>
      </c>
      <c r="AB43" s="42">
        <f t="shared" si="67"/>
        <v>0.54981781138580899</v>
      </c>
      <c r="AC43" s="42">
        <f t="shared" si="68"/>
        <v>0.57720467258966779</v>
      </c>
      <c r="AD43" s="41">
        <f t="shared" si="69"/>
        <v>1.7370667332626835E-2</v>
      </c>
      <c r="AE43" s="41">
        <f t="shared" si="70"/>
        <v>1.0225830744304868E-2</v>
      </c>
      <c r="AF43" s="41">
        <f>X43/DH43*4/3</f>
        <v>1.9329046244000243E-2</v>
      </c>
      <c r="AG43" s="41">
        <f>(P43+S43+T43)/DH43*4/3</f>
        <v>2.6884244200891277E-2</v>
      </c>
      <c r="AH43" s="41">
        <f>R43/DH43*4/3</f>
        <v>2.2890214187756251E-2</v>
      </c>
      <c r="AI43" s="43">
        <f>X43/EX43*4/3</f>
        <v>9.3465424948909914E-2</v>
      </c>
      <c r="AJ43" s="37"/>
      <c r="AK43" s="47">
        <f t="shared" si="71"/>
        <v>0.17208256285843945</v>
      </c>
      <c r="AL43" s="42">
        <f t="shared" si="72"/>
        <v>0.18586282489494588</v>
      </c>
      <c r="AM43" s="43">
        <f t="shared" si="73"/>
        <v>0.16832716977840281</v>
      </c>
      <c r="AN43" s="37"/>
      <c r="AO43" s="47">
        <f t="shared" si="74"/>
        <v>0.88432010852492926</v>
      </c>
      <c r="AP43" s="42">
        <f t="shared" si="75"/>
        <v>0.8671129326226038</v>
      </c>
      <c r="AQ43" s="42">
        <f t="shared" si="76"/>
        <v>-1.6689583030954695E-2</v>
      </c>
      <c r="AR43" s="43">
        <f t="shared" si="77"/>
        <v>0.13303314470631986</v>
      </c>
      <c r="AS43" s="37"/>
      <c r="AT43" s="47">
        <f>DE43/C43</f>
        <v>9.643337779193889E-2</v>
      </c>
      <c r="AU43" s="42">
        <f t="shared" si="78"/>
        <v>0.18473518301591269</v>
      </c>
      <c r="AV43" s="42">
        <f t="shared" si="79"/>
        <v>0.18473518301591269</v>
      </c>
      <c r="AW43" s="43">
        <f t="shared" si="80"/>
        <v>0.18473518301591269</v>
      </c>
      <c r="AX43" s="37"/>
      <c r="AY43" s="47">
        <f>EZ43/C43</f>
        <v>0.10475283391404346</v>
      </c>
      <c r="AZ43" s="42">
        <f>(DE43+X43)/C43</f>
        <v>0.10352814676321026</v>
      </c>
      <c r="BA43" s="42">
        <f>(DD43+X43)/DJ43</f>
        <v>0.19832646722034297</v>
      </c>
      <c r="BB43" s="42">
        <f>(DE43+X43)/DJ43</f>
        <v>0.19832646722034297</v>
      </c>
      <c r="BC43" s="43">
        <f>(DF43+X43)/DJ43</f>
        <v>0.19832646722034297</v>
      </c>
      <c r="BD43" s="37"/>
      <c r="BE43" s="40">
        <f>Q43/FB43*4/3</f>
        <v>7.1402286564655696E-4</v>
      </c>
      <c r="BF43" s="42">
        <f t="shared" si="81"/>
        <v>4.3167972149695401E-2</v>
      </c>
      <c r="BG43" s="41">
        <f>EJ43/E43</f>
        <v>1.9312995580170189E-2</v>
      </c>
      <c r="BH43" s="42">
        <f t="shared" si="82"/>
        <v>0.14513946319825577</v>
      </c>
      <c r="BI43" s="42">
        <f t="shared" si="83"/>
        <v>0.76</v>
      </c>
      <c r="BJ43" s="43">
        <f t="shared" si="84"/>
        <v>0.77658326977288683</v>
      </c>
      <c r="BK43" s="37"/>
      <c r="BL43" s="36">
        <v>66.828999999999994</v>
      </c>
      <c r="BM43" s="37">
        <v>10.098000000000001</v>
      </c>
      <c r="BN43" s="38">
        <f t="shared" si="85"/>
        <v>76.926999999999992</v>
      </c>
      <c r="BO43" s="34">
        <v>999.58600000000001</v>
      </c>
      <c r="BP43" s="37">
        <v>2.0059999999999998</v>
      </c>
      <c r="BQ43" s="37">
        <v>9.032</v>
      </c>
      <c r="BR43" s="38">
        <f t="shared" si="86"/>
        <v>988.548</v>
      </c>
      <c r="BS43" s="37">
        <v>77.974000000000004</v>
      </c>
      <c r="BT43" s="37">
        <v>9.9269999999999996</v>
      </c>
      <c r="BU43" s="38">
        <f t="shared" si="87"/>
        <v>87.90100000000001</v>
      </c>
      <c r="BV43" s="37">
        <v>0.67600000000000005</v>
      </c>
      <c r="BW43" s="37">
        <v>0.25600000000000001</v>
      </c>
      <c r="BX43" s="37">
        <v>7.3860000000000001</v>
      </c>
      <c r="BY43" s="37">
        <v>2.6849999999999854</v>
      </c>
      <c r="BZ43" s="38">
        <f t="shared" si="88"/>
        <v>1164.3789999999999</v>
      </c>
      <c r="CA43" s="37">
        <v>90.468000000000004</v>
      </c>
      <c r="CB43" s="34">
        <v>883.95399999999995</v>
      </c>
      <c r="CC43" s="38">
        <f t="shared" si="89"/>
        <v>974.42199999999991</v>
      </c>
      <c r="CD43" s="37">
        <v>45</v>
      </c>
      <c r="CE43" s="37">
        <v>22.984999999999999</v>
      </c>
      <c r="CF43" s="38">
        <f t="shared" si="90"/>
        <v>67.984999999999999</v>
      </c>
      <c r="CG43" s="37">
        <v>0</v>
      </c>
      <c r="CH43" s="37">
        <v>121.97199999999999</v>
      </c>
      <c r="CI43" s="108">
        <f t="shared" si="91"/>
        <v>1164.3789999999999</v>
      </c>
      <c r="CJ43" s="37"/>
      <c r="CK43" s="67">
        <v>154.90100000000001</v>
      </c>
      <c r="CL43" s="37"/>
      <c r="CM43" s="33">
        <v>52</v>
      </c>
      <c r="CN43" s="34">
        <v>45</v>
      </c>
      <c r="CO43" s="34">
        <v>0</v>
      </c>
      <c r="CP43" s="34">
        <v>0</v>
      </c>
      <c r="CQ43" s="34">
        <v>0</v>
      </c>
      <c r="CR43" s="34">
        <v>0</v>
      </c>
      <c r="CS43" s="35">
        <f t="shared" si="92"/>
        <v>97</v>
      </c>
      <c r="CT43" s="43">
        <f t="shared" si="93"/>
        <v>8.330620871726474E-2</v>
      </c>
      <c r="CU43" s="37"/>
      <c r="CV43" s="61" t="s">
        <v>226</v>
      </c>
      <c r="CW43" s="56">
        <v>9.8000000000000007</v>
      </c>
      <c r="CX43" s="68">
        <v>1</v>
      </c>
      <c r="CY43" s="61"/>
      <c r="CZ43" s="68"/>
      <c r="DA43" s="56"/>
      <c r="DB43" s="70">
        <f t="shared" si="94"/>
        <v>2.3830509241811433E-4</v>
      </c>
      <c r="DC43" s="56"/>
      <c r="DD43" s="33">
        <v>112.285</v>
      </c>
      <c r="DE43" s="34">
        <v>112.285</v>
      </c>
      <c r="DF43" s="35">
        <v>112.285</v>
      </c>
      <c r="DG43" s="56"/>
      <c r="DH43" s="61">
        <f t="shared" si="95"/>
        <v>569.85050000000001</v>
      </c>
      <c r="DI43" s="34">
        <v>531.88499999999999</v>
      </c>
      <c r="DJ43" s="35">
        <v>607.81600000000003</v>
      </c>
      <c r="DK43" s="56"/>
      <c r="DL43" s="33">
        <v>86.304000000000002</v>
      </c>
      <c r="DM43" s="34">
        <v>0</v>
      </c>
      <c r="DN43" s="34">
        <v>52.786999999999999</v>
      </c>
      <c r="DO43" s="34">
        <v>85.763000000000005</v>
      </c>
      <c r="DP43" s="34">
        <v>0</v>
      </c>
      <c r="DQ43" s="34">
        <v>0</v>
      </c>
      <c r="DR43" s="34">
        <v>0</v>
      </c>
      <c r="DS43" s="34">
        <v>0</v>
      </c>
      <c r="DT43" s="35">
        <v>627.97500000000002</v>
      </c>
      <c r="DU43" s="71">
        <f t="shared" si="96"/>
        <v>852.82900000000006</v>
      </c>
      <c r="DV43" s="34"/>
      <c r="DW43" s="47">
        <f t="shared" si="97"/>
        <v>0.10119730919093979</v>
      </c>
      <c r="DX43" s="42">
        <f t="shared" si="98"/>
        <v>0</v>
      </c>
      <c r="DY43" s="42">
        <f t="shared" si="99"/>
        <v>6.1896347333404461E-2</v>
      </c>
      <c r="DZ43" s="42">
        <f t="shared" si="100"/>
        <v>0.10056294989968681</v>
      </c>
      <c r="EA43" s="42">
        <f t="shared" si="101"/>
        <v>0</v>
      </c>
      <c r="EB43" s="42">
        <f t="shared" si="102"/>
        <v>0</v>
      </c>
      <c r="EC43" s="42">
        <f t="shared" si="103"/>
        <v>0</v>
      </c>
      <c r="ED43" s="42">
        <f t="shared" si="104"/>
        <v>0</v>
      </c>
      <c r="EE43" s="42">
        <f t="shared" si="105"/>
        <v>0.7363433935759689</v>
      </c>
      <c r="EF43" s="72">
        <f t="shared" si="106"/>
        <v>1</v>
      </c>
      <c r="EG43" s="56"/>
      <c r="EH43" s="36">
        <v>4.0709999999999997</v>
      </c>
      <c r="EI43" s="37">
        <v>15.234</v>
      </c>
      <c r="EJ43" s="66">
        <f t="shared" si="107"/>
        <v>19.305</v>
      </c>
      <c r="EL43" s="36">
        <v>2.0059999999999998</v>
      </c>
      <c r="EM43" s="37">
        <v>9.032</v>
      </c>
      <c r="EN43" s="66">
        <f t="shared" si="108"/>
        <v>11.038</v>
      </c>
      <c r="EP43" s="33">
        <f>ET43*E43</f>
        <v>759.68536000000006</v>
      </c>
      <c r="EQ43" s="34">
        <f>E43*EU43</f>
        <v>239.90063999999998</v>
      </c>
      <c r="ER43" s="35">
        <f t="shared" si="109"/>
        <v>999.58600000000001</v>
      </c>
      <c r="ET43" s="47">
        <v>0.76</v>
      </c>
      <c r="EU43" s="42">
        <v>0.24</v>
      </c>
      <c r="EV43" s="43">
        <f t="shared" si="110"/>
        <v>1</v>
      </c>
      <c r="EW43" s="56"/>
      <c r="EX43" s="61">
        <f t="shared" si="111"/>
        <v>117.8475</v>
      </c>
      <c r="EY43" s="34">
        <v>113.723</v>
      </c>
      <c r="EZ43" s="35">
        <v>121.97199999999999</v>
      </c>
      <c r="FB43" s="61">
        <f t="shared" si="112"/>
        <v>926.20749999999998</v>
      </c>
      <c r="FC43" s="34">
        <v>852.82899999999995</v>
      </c>
      <c r="FD43" s="35">
        <v>999.58600000000001</v>
      </c>
      <c r="FF43" s="61">
        <f t="shared" si="113"/>
        <v>63.4255</v>
      </c>
      <c r="FG43" s="34">
        <v>52.655999999999999</v>
      </c>
      <c r="FH43" s="35">
        <v>74.194999999999993</v>
      </c>
      <c r="FJ43" s="61">
        <f t="shared" si="114"/>
        <v>989.63299999999992</v>
      </c>
      <c r="FK43" s="56">
        <v>905.4849999999999</v>
      </c>
      <c r="FL43" s="68">
        <v>1073.7809999999999</v>
      </c>
      <c r="FN43" s="61">
        <f t="shared" si="115"/>
        <v>820.27599999999995</v>
      </c>
      <c r="FO43" s="34">
        <v>756.59799999999996</v>
      </c>
      <c r="FP43" s="35">
        <v>883.95399999999995</v>
      </c>
      <c r="FQ43" s="34"/>
      <c r="FR43" s="64"/>
    </row>
    <row r="44" spans="1:174" x14ac:dyDescent="0.2">
      <c r="A44" s="1"/>
      <c r="B44" s="73" t="s">
        <v>172</v>
      </c>
      <c r="C44" s="33">
        <v>3829.375</v>
      </c>
      <c r="D44" s="34">
        <v>3831.4645</v>
      </c>
      <c r="E44" s="34">
        <v>3177.03</v>
      </c>
      <c r="F44" s="34">
        <v>748</v>
      </c>
      <c r="G44" s="34">
        <v>3010.8679999999999</v>
      </c>
      <c r="H44" s="34">
        <f t="shared" si="58"/>
        <v>4577.375</v>
      </c>
      <c r="I44" s="35">
        <f t="shared" si="59"/>
        <v>3925.03</v>
      </c>
      <c r="J44" s="34"/>
      <c r="K44" s="36">
        <v>59.406999999999996</v>
      </c>
      <c r="L44" s="37">
        <v>14.564</v>
      </c>
      <c r="M44" s="37">
        <v>0.78300000000000003</v>
      </c>
      <c r="N44" s="38">
        <f t="shared" si="60"/>
        <v>74.754000000000005</v>
      </c>
      <c r="O44" s="37">
        <v>39.795000000000002</v>
      </c>
      <c r="P44" s="38">
        <f t="shared" si="61"/>
        <v>34.959000000000003</v>
      </c>
      <c r="Q44" s="37">
        <v>0.93500000000000005</v>
      </c>
      <c r="R44" s="38">
        <f t="shared" si="62"/>
        <v>34.024000000000001</v>
      </c>
      <c r="S44" s="37">
        <v>6.1840000000000002</v>
      </c>
      <c r="T44" s="37">
        <v>1.7230000000000003</v>
      </c>
      <c r="U44" s="37">
        <v>5.2720000000000002</v>
      </c>
      <c r="V44" s="38">
        <f t="shared" si="63"/>
        <v>47.202999999999996</v>
      </c>
      <c r="W44" s="37">
        <v>9.1270000000000007</v>
      </c>
      <c r="X44" s="39">
        <f t="shared" si="64"/>
        <v>38.075999999999993</v>
      </c>
      <c r="Y44" s="37"/>
      <c r="Z44" s="40">
        <f t="shared" si="65"/>
        <v>2.067338307149481E-2</v>
      </c>
      <c r="AA44" s="41">
        <f t="shared" si="66"/>
        <v>5.0682099929848408E-3</v>
      </c>
      <c r="AB44" s="42">
        <f t="shared" si="67"/>
        <v>0.48142412987987082</v>
      </c>
      <c r="AC44" s="42">
        <f t="shared" si="68"/>
        <v>0.53234609519223053</v>
      </c>
      <c r="AD44" s="41">
        <f t="shared" si="69"/>
        <v>1.3848490570642115E-2</v>
      </c>
      <c r="AE44" s="41">
        <f t="shared" si="70"/>
        <v>1.3250285889377282E-2</v>
      </c>
      <c r="AF44" s="41">
        <f>X44/DH44*4/3</f>
        <v>2.5779044523032067E-2</v>
      </c>
      <c r="AG44" s="41">
        <f>(P44+S44+T44)/DH44*4/3</f>
        <v>2.9022074864069037E-2</v>
      </c>
      <c r="AH44" s="41">
        <f>R44/DH44*4/3</f>
        <v>2.3035671048735246E-2</v>
      </c>
      <c r="AI44" s="43">
        <f>X44/EX44*4/3</f>
        <v>0.10445477991516956</v>
      </c>
      <c r="AJ44" s="37"/>
      <c r="AK44" s="47">
        <f t="shared" si="71"/>
        <v>3.0048804464086275E-2</v>
      </c>
      <c r="AL44" s="42">
        <f t="shared" si="72"/>
        <v>3.471365276435151E-2</v>
      </c>
      <c r="AM44" s="43">
        <f t="shared" si="73"/>
        <v>1.8537269361397269E-3</v>
      </c>
      <c r="AN44" s="37"/>
      <c r="AO44" s="47">
        <f t="shared" si="74"/>
        <v>0.94769895153649786</v>
      </c>
      <c r="AP44" s="42">
        <f t="shared" si="75"/>
        <v>0.9217884398192101</v>
      </c>
      <c r="AQ44" s="42">
        <f t="shared" si="76"/>
        <v>-8.223848539252486E-2</v>
      </c>
      <c r="AR44" s="43">
        <f t="shared" si="77"/>
        <v>0.14895041619063162</v>
      </c>
      <c r="AS44" s="37"/>
      <c r="AT44" s="47">
        <f>DE44/C44</f>
        <v>0.11706988004569936</v>
      </c>
      <c r="AU44" s="42">
        <f t="shared" si="78"/>
        <v>0.2273</v>
      </c>
      <c r="AV44" s="42">
        <f t="shared" si="79"/>
        <v>0.2273</v>
      </c>
      <c r="AW44" s="43">
        <f t="shared" si="80"/>
        <v>0.2273</v>
      </c>
      <c r="AX44" s="37"/>
      <c r="AY44" s="47">
        <f>EZ44/C44</f>
        <v>0.13189280235025297</v>
      </c>
      <c r="AZ44" s="42">
        <f>(DE44+X44)/C44</f>
        <v>0.12701301698057776</v>
      </c>
      <c r="BA44" s="42">
        <f>(DD44+X44)/DJ44</f>
        <v>0.24660535014143362</v>
      </c>
      <c r="BB44" s="42">
        <f>(DE44+X44)/DJ44</f>
        <v>0.24660535014143362</v>
      </c>
      <c r="BC44" s="43">
        <f>(DF44+X44)/DJ44</f>
        <v>0.24660535014143362</v>
      </c>
      <c r="BD44" s="37"/>
      <c r="BE44" s="40">
        <f>Q44/FB44*4/3</f>
        <v>3.9820833930246567E-4</v>
      </c>
      <c r="BF44" s="42">
        <f t="shared" si="81"/>
        <v>2.1812158820510429E-2</v>
      </c>
      <c r="BG44" s="41">
        <f>EJ44/E44</f>
        <v>4.9832705388365862E-3</v>
      </c>
      <c r="BH44" s="42">
        <f t="shared" si="82"/>
        <v>3.0307961199990047E-2</v>
      </c>
      <c r="BI44" s="42">
        <f t="shared" si="83"/>
        <v>0.70916233085617697</v>
      </c>
      <c r="BJ44" s="43">
        <f t="shared" si="84"/>
        <v>0.76458778659016624</v>
      </c>
      <c r="BK44" s="37"/>
      <c r="BL44" s="36">
        <v>65.991</v>
      </c>
      <c r="BM44" s="37">
        <v>122.361</v>
      </c>
      <c r="BN44" s="38">
        <f t="shared" si="85"/>
        <v>188.352</v>
      </c>
      <c r="BO44" s="34">
        <v>3177.03</v>
      </c>
      <c r="BP44" s="37">
        <v>1.3029999999999999</v>
      </c>
      <c r="BQ44" s="37">
        <v>16.001000000000001</v>
      </c>
      <c r="BR44" s="38">
        <f t="shared" si="86"/>
        <v>3159.7260000000001</v>
      </c>
      <c r="BS44" s="37">
        <v>382.03499999999997</v>
      </c>
      <c r="BT44" s="37">
        <v>62.223999999999997</v>
      </c>
      <c r="BU44" s="38">
        <f t="shared" si="87"/>
        <v>444.25899999999996</v>
      </c>
      <c r="BV44" s="37">
        <v>0</v>
      </c>
      <c r="BW44" s="37">
        <v>3.98</v>
      </c>
      <c r="BX44" s="37">
        <v>24.47</v>
      </c>
      <c r="BY44" s="37">
        <v>8.5879999999999992</v>
      </c>
      <c r="BZ44" s="38">
        <f t="shared" si="88"/>
        <v>3829.375</v>
      </c>
      <c r="CA44" s="37">
        <v>105.52200000000001</v>
      </c>
      <c r="CB44" s="34">
        <v>3010.8679999999999</v>
      </c>
      <c r="CC44" s="38">
        <f t="shared" si="89"/>
        <v>3116.39</v>
      </c>
      <c r="CD44" s="37">
        <v>149.94300000000001</v>
      </c>
      <c r="CE44" s="37">
        <v>57.975000000000136</v>
      </c>
      <c r="CF44" s="38">
        <f t="shared" si="90"/>
        <v>207.91800000000015</v>
      </c>
      <c r="CG44" s="37">
        <v>0</v>
      </c>
      <c r="CH44" s="37">
        <v>505.06700000000001</v>
      </c>
      <c r="CI44" s="108">
        <f t="shared" si="91"/>
        <v>3829.375</v>
      </c>
      <c r="CJ44" s="37"/>
      <c r="CK44" s="67">
        <v>570.38699999999994</v>
      </c>
      <c r="CL44" s="37"/>
      <c r="CM44" s="33">
        <v>100</v>
      </c>
      <c r="CN44" s="34">
        <v>50</v>
      </c>
      <c r="CO44" s="34">
        <v>50</v>
      </c>
      <c r="CP44" s="34">
        <v>0</v>
      </c>
      <c r="CQ44" s="34">
        <v>0</v>
      </c>
      <c r="CR44" s="34">
        <v>0</v>
      </c>
      <c r="CS44" s="35">
        <f t="shared" si="92"/>
        <v>200</v>
      </c>
      <c r="CT44" s="43">
        <f t="shared" si="93"/>
        <v>5.2227843969316144E-2</v>
      </c>
      <c r="CU44" s="37"/>
      <c r="CV44" s="61" t="s">
        <v>223</v>
      </c>
      <c r="CW44" s="56">
        <v>33</v>
      </c>
      <c r="CX44" s="68">
        <v>5</v>
      </c>
      <c r="CY44" s="61"/>
      <c r="CZ44" s="68"/>
      <c r="DA44" s="56"/>
      <c r="DB44" s="70">
        <f t="shared" si="94"/>
        <v>9.9833170512947378E-4</v>
      </c>
      <c r="DC44" s="56"/>
      <c r="DD44" s="33">
        <v>448.30447190000001</v>
      </c>
      <c r="DE44" s="34">
        <v>448.30447190000001</v>
      </c>
      <c r="DF44" s="35">
        <v>448.30447190000001</v>
      </c>
      <c r="DG44" s="56"/>
      <c r="DH44" s="61">
        <f t="shared" si="95"/>
        <v>1969.3515000000002</v>
      </c>
      <c r="DI44" s="34">
        <v>1966.4</v>
      </c>
      <c r="DJ44" s="35">
        <v>1972.3030000000001</v>
      </c>
      <c r="DK44" s="56"/>
      <c r="DL44" s="33">
        <v>510.40699999999998</v>
      </c>
      <c r="DM44" s="34">
        <v>50.106999999999999</v>
      </c>
      <c r="DN44" s="34">
        <v>60.776000000000003</v>
      </c>
      <c r="DO44" s="34">
        <v>68.938999999999993</v>
      </c>
      <c r="DP44" s="34">
        <v>179.00200000000001</v>
      </c>
      <c r="DQ44" s="34">
        <v>43.292999999999999</v>
      </c>
      <c r="DR44" s="34">
        <v>35.82</v>
      </c>
      <c r="DS44" s="34">
        <v>2.0289999999999999</v>
      </c>
      <c r="DT44" s="35">
        <v>2133.9760000000001</v>
      </c>
      <c r="DU44" s="71">
        <f t="shared" si="96"/>
        <v>3084.3490000000002</v>
      </c>
      <c r="DV44" s="34"/>
      <c r="DW44" s="47">
        <f t="shared" si="97"/>
        <v>0.16548289444547293</v>
      </c>
      <c r="DX44" s="42">
        <f t="shared" si="98"/>
        <v>1.6245567541156983E-2</v>
      </c>
      <c r="DY44" s="42">
        <f t="shared" si="99"/>
        <v>1.9704644318784936E-2</v>
      </c>
      <c r="DZ44" s="42">
        <f t="shared" si="100"/>
        <v>2.2351231977963581E-2</v>
      </c>
      <c r="EA44" s="42">
        <f t="shared" si="101"/>
        <v>5.8035585467143956E-2</v>
      </c>
      <c r="EB44" s="42">
        <f t="shared" si="102"/>
        <v>1.4036349323633608E-2</v>
      </c>
      <c r="EC44" s="42">
        <f t="shared" si="103"/>
        <v>1.1613471756925042E-2</v>
      </c>
      <c r="ED44" s="42">
        <f t="shared" si="104"/>
        <v>6.5783735887216385E-4</v>
      </c>
      <c r="EE44" s="42">
        <f t="shared" si="105"/>
        <v>0.69187241781004682</v>
      </c>
      <c r="EF44" s="72">
        <f t="shared" si="106"/>
        <v>1</v>
      </c>
      <c r="EG44" s="56"/>
      <c r="EH44" s="36">
        <v>10.839</v>
      </c>
      <c r="EI44" s="37">
        <v>4.9930000000000003</v>
      </c>
      <c r="EJ44" s="66">
        <f t="shared" si="107"/>
        <v>15.832000000000001</v>
      </c>
      <c r="EL44" s="36">
        <v>1.3029999999999999</v>
      </c>
      <c r="EM44" s="37">
        <v>16.001000000000001</v>
      </c>
      <c r="EN44" s="66">
        <f t="shared" si="108"/>
        <v>17.304000000000002</v>
      </c>
      <c r="EP44" s="33">
        <f>ET44*E44</f>
        <v>2253.0300000000002</v>
      </c>
      <c r="EQ44" s="34">
        <f>E44*EU44</f>
        <v>924.00000000000011</v>
      </c>
      <c r="ER44" s="35">
        <f t="shared" si="109"/>
        <v>3177.03</v>
      </c>
      <c r="ET44" s="47">
        <v>0.70916233085617697</v>
      </c>
      <c r="EU44" s="42">
        <v>0.29083766914382303</v>
      </c>
      <c r="EV44" s="43">
        <f t="shared" si="110"/>
        <v>1</v>
      </c>
      <c r="EW44" s="56"/>
      <c r="EX44" s="61">
        <f t="shared" si="111"/>
        <v>486.02850000000001</v>
      </c>
      <c r="EY44" s="34">
        <v>466.99</v>
      </c>
      <c r="EZ44" s="35">
        <v>505.06700000000001</v>
      </c>
      <c r="FB44" s="61">
        <f t="shared" si="112"/>
        <v>3130.6895000000004</v>
      </c>
      <c r="FC44" s="34">
        <v>3084.3490000000002</v>
      </c>
      <c r="FD44" s="35">
        <v>3177.03</v>
      </c>
      <c r="FF44" s="61">
        <f t="shared" si="113"/>
        <v>728.5</v>
      </c>
      <c r="FG44" s="34">
        <v>709</v>
      </c>
      <c r="FH44" s="35">
        <v>748</v>
      </c>
      <c r="FJ44" s="61">
        <f t="shared" si="114"/>
        <v>3859.1895000000004</v>
      </c>
      <c r="FK44" s="56">
        <v>3793.3490000000002</v>
      </c>
      <c r="FL44" s="68">
        <v>3925.03</v>
      </c>
      <c r="FN44" s="61">
        <f t="shared" si="115"/>
        <v>3008.0825</v>
      </c>
      <c r="FO44" s="34">
        <v>3005.297</v>
      </c>
      <c r="FP44" s="35">
        <v>3010.8679999999999</v>
      </c>
      <c r="FQ44" s="34"/>
      <c r="FR44" s="64"/>
    </row>
    <row r="45" spans="1:174" x14ac:dyDescent="0.2">
      <c r="A45" s="1"/>
      <c r="B45" s="73" t="s">
        <v>173</v>
      </c>
      <c r="C45" s="33">
        <v>3076.5410000000002</v>
      </c>
      <c r="D45" s="34">
        <v>2944.69</v>
      </c>
      <c r="E45" s="34">
        <v>2574.41</v>
      </c>
      <c r="F45" s="34">
        <v>960</v>
      </c>
      <c r="G45" s="34">
        <v>2153.5520000000001</v>
      </c>
      <c r="H45" s="34">
        <f t="shared" si="58"/>
        <v>4036.5410000000002</v>
      </c>
      <c r="I45" s="35">
        <f t="shared" si="59"/>
        <v>3534.41</v>
      </c>
      <c r="J45" s="34"/>
      <c r="K45" s="36">
        <v>42.893000000000001</v>
      </c>
      <c r="L45" s="37">
        <v>11.9</v>
      </c>
      <c r="M45" s="37">
        <v>0.27100000000000002</v>
      </c>
      <c r="N45" s="38">
        <f t="shared" si="60"/>
        <v>55.064</v>
      </c>
      <c r="O45" s="37">
        <v>37.161999999999999</v>
      </c>
      <c r="P45" s="38">
        <f t="shared" si="61"/>
        <v>17.902000000000001</v>
      </c>
      <c r="Q45" s="37">
        <v>1.343</v>
      </c>
      <c r="R45" s="38">
        <f t="shared" si="62"/>
        <v>16.559000000000001</v>
      </c>
      <c r="S45" s="37">
        <v>5.1310000000000002</v>
      </c>
      <c r="T45" s="37">
        <v>1.29</v>
      </c>
      <c r="U45" s="37">
        <v>1.2370000000000001</v>
      </c>
      <c r="V45" s="38">
        <f t="shared" si="63"/>
        <v>24.216999999999999</v>
      </c>
      <c r="W45" s="37">
        <v>4.05</v>
      </c>
      <c r="X45" s="39">
        <f t="shared" si="64"/>
        <v>20.166999999999998</v>
      </c>
      <c r="Y45" s="37"/>
      <c r="Z45" s="40">
        <f t="shared" si="65"/>
        <v>1.9421625592733586E-2</v>
      </c>
      <c r="AA45" s="41">
        <f t="shared" si="66"/>
        <v>5.388229887243366E-3</v>
      </c>
      <c r="AB45" s="42">
        <f t="shared" si="67"/>
        <v>0.60440757908432952</v>
      </c>
      <c r="AC45" s="42">
        <f t="shared" si="68"/>
        <v>0.67488740374836553</v>
      </c>
      <c r="AD45" s="41">
        <f t="shared" si="69"/>
        <v>1.682667219073428E-2</v>
      </c>
      <c r="AE45" s="41">
        <f t="shared" si="70"/>
        <v>9.131464885381255E-3</v>
      </c>
      <c r="AF45" s="41">
        <f>X45/DH45*4/3</f>
        <v>1.540538292740661E-2</v>
      </c>
      <c r="AG45" s="41">
        <f>(P45+S45+T45)/DH45*4/3</f>
        <v>1.8580112507726041E-2</v>
      </c>
      <c r="AH45" s="41">
        <f>R45/DH45*4/3</f>
        <v>1.2649265428419007E-2</v>
      </c>
      <c r="AI45" s="43">
        <f>X45/EX45*4/3</f>
        <v>7.895622895622896E-2</v>
      </c>
      <c r="AJ45" s="37"/>
      <c r="AK45" s="47">
        <f t="shared" si="71"/>
        <v>5.9776881277786943E-2</v>
      </c>
      <c r="AL45" s="42">
        <f t="shared" si="72"/>
        <v>0.11242918292836461</v>
      </c>
      <c r="AM45" s="43">
        <f t="shared" si="73"/>
        <v>5.9811074229274896E-2</v>
      </c>
      <c r="AN45" s="37"/>
      <c r="AO45" s="47">
        <f t="shared" si="74"/>
        <v>0.83652254302927676</v>
      </c>
      <c r="AP45" s="42">
        <f t="shared" si="75"/>
        <v>0.79916430250616477</v>
      </c>
      <c r="AQ45" s="42">
        <f t="shared" si="76"/>
        <v>3.8789666706863325E-2</v>
      </c>
      <c r="AR45" s="43">
        <f t="shared" si="77"/>
        <v>0.13712315226743285</v>
      </c>
      <c r="AS45" s="37"/>
      <c r="AT45" s="47">
        <f>DE45/C45</f>
        <v>0.10962047653517375</v>
      </c>
      <c r="AU45" s="42">
        <f t="shared" si="78"/>
        <v>0.17199657767715315</v>
      </c>
      <c r="AV45" s="42">
        <f t="shared" si="79"/>
        <v>0.1883</v>
      </c>
      <c r="AW45" s="43">
        <f t="shared" si="80"/>
        <v>0.1883</v>
      </c>
      <c r="AX45" s="37"/>
      <c r="AY45" s="47">
        <f>EZ45/C45</f>
        <v>0.1139692271287787</v>
      </c>
      <c r="AZ45" s="42">
        <f>(DE45+X45)/C45</f>
        <v>0.11617556551334761</v>
      </c>
      <c r="BA45" s="42">
        <f>(DD45+X45)/DJ45</f>
        <v>0.18325654747115494</v>
      </c>
      <c r="BB45" s="42">
        <f>(DE45+X45)/DJ45</f>
        <v>0.19955996979400176</v>
      </c>
      <c r="BC45" s="43">
        <f>(DF45+X45)/DJ45</f>
        <v>0.19955996979400176</v>
      </c>
      <c r="BD45" s="37"/>
      <c r="BE45" s="40">
        <f>Q45/FB45*4/3</f>
        <v>7.1574989524230174E-4</v>
      </c>
      <c r="BF45" s="42">
        <f t="shared" si="81"/>
        <v>5.5215228384656499E-2</v>
      </c>
      <c r="BG45" s="41">
        <f>EJ45/E45</f>
        <v>2.3585986692096442E-3</v>
      </c>
      <c r="BH45" s="42">
        <f t="shared" si="82"/>
        <v>1.6723080439889727E-2</v>
      </c>
      <c r="BI45" s="42">
        <f t="shared" si="83"/>
        <v>0.68109197835620583</v>
      </c>
      <c r="BJ45" s="43">
        <f t="shared" si="84"/>
        <v>0.7677122914432678</v>
      </c>
      <c r="BK45" s="37"/>
      <c r="BL45" s="36">
        <v>15.313000000000001</v>
      </c>
      <c r="BM45" s="37">
        <v>62.454000000000001</v>
      </c>
      <c r="BN45" s="38">
        <f t="shared" si="85"/>
        <v>77.766999999999996</v>
      </c>
      <c r="BO45" s="34">
        <v>2574.41</v>
      </c>
      <c r="BP45" s="37">
        <v>1.2350000000000001</v>
      </c>
      <c r="BQ45" s="37">
        <v>11.225</v>
      </c>
      <c r="BR45" s="38">
        <f t="shared" si="86"/>
        <v>2561.9499999999998</v>
      </c>
      <c r="BS45" s="37">
        <v>324.24900000000002</v>
      </c>
      <c r="BT45" s="37">
        <v>91.632000000000005</v>
      </c>
      <c r="BU45" s="38">
        <f t="shared" si="87"/>
        <v>415.88100000000003</v>
      </c>
      <c r="BV45" s="37">
        <v>3.133</v>
      </c>
      <c r="BW45" s="37">
        <v>1.4550000000000001</v>
      </c>
      <c r="BX45" s="37">
        <v>10.819000000000001</v>
      </c>
      <c r="BY45" s="37">
        <v>5.5359999999999996</v>
      </c>
      <c r="BZ45" s="38">
        <f t="shared" si="88"/>
        <v>3076.5409999999993</v>
      </c>
      <c r="CA45" s="37">
        <v>141.523</v>
      </c>
      <c r="CB45" s="34">
        <v>2153.5520000000001</v>
      </c>
      <c r="CC45" s="38">
        <f t="shared" si="89"/>
        <v>2295.0750000000003</v>
      </c>
      <c r="CD45" s="37">
        <v>349.79</v>
      </c>
      <c r="CE45" s="37">
        <v>31.154999999999006</v>
      </c>
      <c r="CF45" s="38">
        <f t="shared" si="90"/>
        <v>380.94499999999903</v>
      </c>
      <c r="CG45" s="37">
        <v>49.89</v>
      </c>
      <c r="CH45" s="37">
        <v>350.63099999999997</v>
      </c>
      <c r="CI45" s="108">
        <f t="shared" si="91"/>
        <v>3076.5409999999993</v>
      </c>
      <c r="CJ45" s="37"/>
      <c r="CK45" s="67">
        <v>421.86500000000001</v>
      </c>
      <c r="CL45" s="37"/>
      <c r="CM45" s="33">
        <v>50</v>
      </c>
      <c r="CN45" s="34">
        <v>200</v>
      </c>
      <c r="CO45" s="34">
        <v>180</v>
      </c>
      <c r="CP45" s="34">
        <v>0</v>
      </c>
      <c r="CQ45" s="34">
        <v>0</v>
      </c>
      <c r="CR45" s="34">
        <v>0</v>
      </c>
      <c r="CS45" s="35">
        <f t="shared" si="92"/>
        <v>430</v>
      </c>
      <c r="CT45" s="43">
        <f t="shared" si="93"/>
        <v>0.13976735561138304</v>
      </c>
      <c r="CU45" s="37"/>
      <c r="CV45" s="61" t="s">
        <v>216</v>
      </c>
      <c r="CW45" s="56">
        <v>32.700000000000003</v>
      </c>
      <c r="CX45" s="68">
        <v>4</v>
      </c>
      <c r="CY45" s="69" t="s">
        <v>133</v>
      </c>
      <c r="CZ45" s="68"/>
      <c r="DA45" s="56"/>
      <c r="DB45" s="70">
        <f t="shared" si="94"/>
        <v>8.361726015399158E-4</v>
      </c>
      <c r="DC45" s="56"/>
      <c r="DD45" s="33">
        <v>308.05189050000001</v>
      </c>
      <c r="DE45" s="34">
        <v>337.2518905</v>
      </c>
      <c r="DF45" s="35">
        <v>337.2518905</v>
      </c>
      <c r="DG45" s="56"/>
      <c r="DH45" s="61">
        <f t="shared" si="95"/>
        <v>1745.4504999999999</v>
      </c>
      <c r="DI45" s="34">
        <v>1699.866</v>
      </c>
      <c r="DJ45" s="35">
        <v>1791.0350000000001</v>
      </c>
      <c r="DK45" s="56"/>
      <c r="DL45" s="33">
        <v>292.33699999999999</v>
      </c>
      <c r="DM45" s="34">
        <v>106.539</v>
      </c>
      <c r="DN45" s="34">
        <v>63.399000000000001</v>
      </c>
      <c r="DO45" s="34">
        <v>43.662999999999997</v>
      </c>
      <c r="DP45" s="34">
        <v>200.91900000000001</v>
      </c>
      <c r="DQ45" s="34">
        <v>32.606000000000002</v>
      </c>
      <c r="DR45" s="34">
        <v>30.661999999999999</v>
      </c>
      <c r="DS45" s="34">
        <v>0</v>
      </c>
      <c r="DT45" s="35">
        <v>1659.0699999999997</v>
      </c>
      <c r="DU45" s="71">
        <f t="shared" si="96"/>
        <v>2429.1949999999997</v>
      </c>
      <c r="DV45" s="34"/>
      <c r="DW45" s="47">
        <f t="shared" si="97"/>
        <v>0.12034315894771726</v>
      </c>
      <c r="DX45" s="42">
        <f t="shared" si="98"/>
        <v>4.3857738880575668E-2</v>
      </c>
      <c r="DY45" s="42">
        <f t="shared" si="99"/>
        <v>2.6098769345400435E-2</v>
      </c>
      <c r="DZ45" s="42">
        <f t="shared" si="100"/>
        <v>1.7974267195511272E-2</v>
      </c>
      <c r="EA45" s="42">
        <f t="shared" si="101"/>
        <v>8.2710115902593265E-2</v>
      </c>
      <c r="EB45" s="42">
        <f t="shared" si="102"/>
        <v>1.342255356198247E-2</v>
      </c>
      <c r="EC45" s="42">
        <f t="shared" si="103"/>
        <v>1.2622288453582362E-2</v>
      </c>
      <c r="ED45" s="42">
        <f t="shared" si="104"/>
        <v>0</v>
      </c>
      <c r="EE45" s="42">
        <f t="shared" si="105"/>
        <v>0.68297110771263725</v>
      </c>
      <c r="EF45" s="72">
        <f t="shared" si="106"/>
        <v>1</v>
      </c>
      <c r="EG45" s="56"/>
      <c r="EH45" s="36">
        <v>0.95499999999999996</v>
      </c>
      <c r="EI45" s="37">
        <v>5.117</v>
      </c>
      <c r="EJ45" s="66">
        <f t="shared" si="107"/>
        <v>6.0720000000000001</v>
      </c>
      <c r="EL45" s="36">
        <v>1.2350000000000001</v>
      </c>
      <c r="EM45" s="37">
        <v>11.225</v>
      </c>
      <c r="EN45" s="66">
        <f t="shared" si="108"/>
        <v>12.459999999999999</v>
      </c>
      <c r="EP45" s="33">
        <f>ET45*E45</f>
        <v>1753.4099999999999</v>
      </c>
      <c r="EQ45" s="34">
        <f>E45*EU45</f>
        <v>821.00000000000011</v>
      </c>
      <c r="ER45" s="35">
        <f t="shared" si="109"/>
        <v>2574.41</v>
      </c>
      <c r="ET45" s="47">
        <v>0.68109197835620583</v>
      </c>
      <c r="EU45" s="42">
        <v>0.31890802164379417</v>
      </c>
      <c r="EV45" s="43">
        <f t="shared" si="110"/>
        <v>1</v>
      </c>
      <c r="EW45" s="56"/>
      <c r="EX45" s="61">
        <f t="shared" si="111"/>
        <v>340.55999999999995</v>
      </c>
      <c r="EY45" s="34">
        <v>330.48899999999998</v>
      </c>
      <c r="EZ45" s="35">
        <v>350.63099999999997</v>
      </c>
      <c r="FB45" s="61">
        <f t="shared" si="112"/>
        <v>2501.8049999999998</v>
      </c>
      <c r="FC45" s="34">
        <v>2429.1999999999998</v>
      </c>
      <c r="FD45" s="35">
        <v>2574.41</v>
      </c>
      <c r="FF45" s="61">
        <f t="shared" si="113"/>
        <v>854</v>
      </c>
      <c r="FG45" s="34">
        <v>748</v>
      </c>
      <c r="FH45" s="35">
        <v>960</v>
      </c>
      <c r="FJ45" s="61">
        <f t="shared" si="114"/>
        <v>3355.8049999999998</v>
      </c>
      <c r="FK45" s="56">
        <v>3177.2</v>
      </c>
      <c r="FL45" s="68">
        <v>3534.41</v>
      </c>
      <c r="FN45" s="61">
        <f t="shared" si="115"/>
        <v>2092.7835</v>
      </c>
      <c r="FO45" s="34">
        <v>2032.0150000000001</v>
      </c>
      <c r="FP45" s="35">
        <v>2153.5520000000001</v>
      </c>
      <c r="FQ45" s="34"/>
      <c r="FR45" s="64"/>
    </row>
    <row r="46" spans="1:174" ht="13.5" customHeight="1" x14ac:dyDescent="0.2">
      <c r="A46" s="1"/>
      <c r="B46" s="73" t="s">
        <v>174</v>
      </c>
      <c r="C46" s="33">
        <v>8328.6110000000008</v>
      </c>
      <c r="D46" s="34">
        <v>7655.5164999999997</v>
      </c>
      <c r="E46" s="34">
        <v>7227.7959999999994</v>
      </c>
      <c r="F46" s="34">
        <v>1456.075</v>
      </c>
      <c r="G46" s="34">
        <v>4768.902</v>
      </c>
      <c r="H46" s="34">
        <f t="shared" si="58"/>
        <v>9784.6860000000015</v>
      </c>
      <c r="I46" s="35">
        <f t="shared" si="59"/>
        <v>8683.8709999999992</v>
      </c>
      <c r="J46" s="34"/>
      <c r="K46" s="36">
        <v>97.705999999999989</v>
      </c>
      <c r="L46" s="37">
        <v>22.207999999999998</v>
      </c>
      <c r="M46" s="37">
        <v>1.0369999999999999</v>
      </c>
      <c r="N46" s="38">
        <f t="shared" si="60"/>
        <v>120.95099999999999</v>
      </c>
      <c r="O46" s="37">
        <v>67.465000000000003</v>
      </c>
      <c r="P46" s="38">
        <f t="shared" si="61"/>
        <v>53.48599999999999</v>
      </c>
      <c r="Q46" s="37">
        <v>1.7549999999999999</v>
      </c>
      <c r="R46" s="38">
        <f t="shared" si="62"/>
        <v>51.730999999999987</v>
      </c>
      <c r="S46" s="37">
        <v>7.0129999999999999</v>
      </c>
      <c r="T46" s="37">
        <v>1.9160000000000008</v>
      </c>
      <c r="U46" s="37">
        <v>14.078999999999999</v>
      </c>
      <c r="V46" s="38">
        <f t="shared" si="63"/>
        <v>74.73899999999999</v>
      </c>
      <c r="W46" s="37">
        <v>12.64</v>
      </c>
      <c r="X46" s="39">
        <f t="shared" si="64"/>
        <v>62.09899999999999</v>
      </c>
      <c r="Y46" s="37"/>
      <c r="Z46" s="40">
        <f t="shared" si="65"/>
        <v>1.7017096974014313E-2</v>
      </c>
      <c r="AA46" s="41">
        <f t="shared" si="66"/>
        <v>3.8678862055442852E-3</v>
      </c>
      <c r="AB46" s="42">
        <f t="shared" si="67"/>
        <v>0.5194410224822914</v>
      </c>
      <c r="AC46" s="42">
        <f t="shared" si="68"/>
        <v>0.55778786450711448</v>
      </c>
      <c r="AD46" s="41">
        <f t="shared" si="69"/>
        <v>1.1750132513375595E-2</v>
      </c>
      <c r="AE46" s="41">
        <f t="shared" si="70"/>
        <v>1.081555590229172E-2</v>
      </c>
      <c r="AF46" s="41">
        <f>X46/DH46*4/3</f>
        <v>2.0907170332213884E-2</v>
      </c>
      <c r="AG46" s="41">
        <f>(P46+S46+T46)/DH46*4/3</f>
        <v>2.1013559578819785E-2</v>
      </c>
      <c r="AH46" s="41">
        <f>R46/DH46*4/3</f>
        <v>1.7416525684081165E-2</v>
      </c>
      <c r="AI46" s="43">
        <f>X46/EX46*4/3</f>
        <v>0.12706568184061998</v>
      </c>
      <c r="AJ46" s="37"/>
      <c r="AK46" s="47">
        <f t="shared" si="71"/>
        <v>0.14308280166937801</v>
      </c>
      <c r="AL46" s="42">
        <f t="shared" si="72"/>
        <v>0.14971363311330352</v>
      </c>
      <c r="AM46" s="43">
        <f t="shared" si="73"/>
        <v>0.17633265762910205</v>
      </c>
      <c r="AN46" s="37"/>
      <c r="AO46" s="47">
        <f t="shared" si="74"/>
        <v>0.65980030426979408</v>
      </c>
      <c r="AP46" s="42">
        <f t="shared" si="75"/>
        <v>0.62461183617256621</v>
      </c>
      <c r="AQ46" s="42">
        <f t="shared" si="76"/>
        <v>0.2362510387386324</v>
      </c>
      <c r="AR46" s="43">
        <f t="shared" si="77"/>
        <v>0.10787392999865161</v>
      </c>
      <c r="AS46" s="37"/>
      <c r="AT46" s="47">
        <f>DE46/C46</f>
        <v>8.1737639085316852E-2</v>
      </c>
      <c r="AU46" s="42">
        <f t="shared" si="78"/>
        <v>0.14623217061327734</v>
      </c>
      <c r="AV46" s="42">
        <f t="shared" si="79"/>
        <v>0.15645962694376253</v>
      </c>
      <c r="AW46" s="43">
        <f t="shared" si="80"/>
        <v>0.17119107117780993</v>
      </c>
      <c r="AX46" s="37"/>
      <c r="AY46" s="47">
        <f>EZ46/C46</f>
        <v>8.608170077819699E-2</v>
      </c>
      <c r="AZ46" s="42">
        <f>(DE46+X46)/C46</f>
        <v>8.9193744311026155E-2</v>
      </c>
      <c r="BA46" s="42">
        <f>(DD46+X46)/DJ46</f>
        <v>0.1605044135496099</v>
      </c>
      <c r="BB46" s="42">
        <f>(DE46+X46)/DJ46</f>
        <v>0.17073186988009512</v>
      </c>
      <c r="BC46" s="43">
        <f>(DF46+X46)/DJ46</f>
        <v>0.18546331411414252</v>
      </c>
      <c r="BD46" s="37"/>
      <c r="BE46" s="40">
        <f>Q46/FB46*4/3</f>
        <v>3.4536530461625744E-4</v>
      </c>
      <c r="BF46" s="42">
        <f t="shared" si="81"/>
        <v>2.8118240807498199E-2</v>
      </c>
      <c r="BG46" s="41">
        <f>EJ46/E46</f>
        <v>1.2911128094926864E-2</v>
      </c>
      <c r="BH46" s="42">
        <f t="shared" si="82"/>
        <v>0.12772699089668538</v>
      </c>
      <c r="BI46" s="42">
        <f t="shared" si="83"/>
        <v>0.67049747945293425</v>
      </c>
      <c r="BJ46" s="43">
        <f t="shared" si="84"/>
        <v>0.72574707754180134</v>
      </c>
      <c r="BK46" s="37"/>
      <c r="BL46" s="36">
        <v>26.9</v>
      </c>
      <c r="BM46" s="37">
        <v>283.88299999999998</v>
      </c>
      <c r="BN46" s="38">
        <f t="shared" si="85"/>
        <v>310.78299999999996</v>
      </c>
      <c r="BO46" s="34">
        <v>7227.7959999999994</v>
      </c>
      <c r="BP46" s="37">
        <v>5.8719999999999999</v>
      </c>
      <c r="BQ46" s="37">
        <v>7.8</v>
      </c>
      <c r="BR46" s="38">
        <f t="shared" si="86"/>
        <v>7214.1239999999989</v>
      </c>
      <c r="BS46" s="37">
        <v>584.84500000000003</v>
      </c>
      <c r="BT46" s="37">
        <v>145.61799999999999</v>
      </c>
      <c r="BU46" s="38">
        <f t="shared" si="87"/>
        <v>730.46299999999997</v>
      </c>
      <c r="BV46" s="37">
        <v>19.338999999999999</v>
      </c>
      <c r="BW46" s="37">
        <v>5.4640000000000004</v>
      </c>
      <c r="BX46" s="37">
        <v>33.28</v>
      </c>
      <c r="BY46" s="37">
        <v>15.158000000001579</v>
      </c>
      <c r="BZ46" s="38">
        <f t="shared" si="88"/>
        <v>8328.6110000000008</v>
      </c>
      <c r="CA46" s="37">
        <v>150.67500000000001</v>
      </c>
      <c r="CB46" s="34">
        <v>4768.902</v>
      </c>
      <c r="CC46" s="38">
        <f t="shared" si="89"/>
        <v>4919.5770000000002</v>
      </c>
      <c r="CD46" s="37">
        <v>2575.1</v>
      </c>
      <c r="CE46" s="37">
        <v>-23.314999999999372</v>
      </c>
      <c r="CF46" s="38">
        <f t="shared" si="90"/>
        <v>2551.7850000000008</v>
      </c>
      <c r="CG46" s="37">
        <v>140.30799999999999</v>
      </c>
      <c r="CH46" s="37">
        <v>716.94100000000003</v>
      </c>
      <c r="CI46" s="108">
        <f t="shared" si="91"/>
        <v>8328.6110000000008</v>
      </c>
      <c r="CJ46" s="37"/>
      <c r="CK46" s="67">
        <v>898.43999999999994</v>
      </c>
      <c r="CL46" s="37"/>
      <c r="CM46" s="33">
        <v>675</v>
      </c>
      <c r="CN46" s="34">
        <v>600</v>
      </c>
      <c r="CO46" s="34">
        <v>600</v>
      </c>
      <c r="CP46" s="34">
        <v>840</v>
      </c>
      <c r="CQ46" s="34">
        <v>150</v>
      </c>
      <c r="CR46" s="34">
        <v>0</v>
      </c>
      <c r="CS46" s="35">
        <f t="shared" si="92"/>
        <v>2865</v>
      </c>
      <c r="CT46" s="43">
        <f t="shared" si="93"/>
        <v>0.343994935049794</v>
      </c>
      <c r="CU46" s="37"/>
      <c r="CV46" s="61" t="s">
        <v>221</v>
      </c>
      <c r="CW46" s="56">
        <v>55</v>
      </c>
      <c r="CX46" s="68">
        <v>6</v>
      </c>
      <c r="CY46" s="69" t="s">
        <v>133</v>
      </c>
      <c r="CZ46" s="74" t="s">
        <v>139</v>
      </c>
      <c r="DA46" s="56"/>
      <c r="DB46" s="70">
        <f t="shared" si="94"/>
        <v>1.9878140099157532E-3</v>
      </c>
      <c r="DC46" s="56"/>
      <c r="DD46" s="33">
        <v>636.26099999999997</v>
      </c>
      <c r="DE46" s="34">
        <v>680.76099999999997</v>
      </c>
      <c r="DF46" s="35">
        <v>744.85799999999995</v>
      </c>
      <c r="DG46" s="56"/>
      <c r="DH46" s="61">
        <f t="shared" si="95"/>
        <v>3960.3</v>
      </c>
      <c r="DI46" s="34">
        <v>3569.567</v>
      </c>
      <c r="DJ46" s="35">
        <v>4351.0330000000004</v>
      </c>
      <c r="DK46" s="56"/>
      <c r="DL46" s="33">
        <v>110.41976572693758</v>
      </c>
      <c r="DM46" s="34">
        <v>41.020674546939503</v>
      </c>
      <c r="DN46" s="34">
        <v>389.10482328167052</v>
      </c>
      <c r="DO46" s="34">
        <v>93.869515528740649</v>
      </c>
      <c r="DP46" s="34">
        <v>1151.3469749354836</v>
      </c>
      <c r="DQ46" s="34">
        <v>281.39133779680895</v>
      </c>
      <c r="DR46" s="34">
        <v>45.846947892188361</v>
      </c>
      <c r="DS46" s="34">
        <v>0</v>
      </c>
      <c r="DT46" s="35">
        <v>4210.0730000000003</v>
      </c>
      <c r="DU46" s="71">
        <f t="shared" si="96"/>
        <v>6323.0730397087691</v>
      </c>
      <c r="DV46" s="34"/>
      <c r="DW46" s="47">
        <f t="shared" si="97"/>
        <v>1.7462990706180952E-2</v>
      </c>
      <c r="DX46" s="42">
        <f t="shared" si="98"/>
        <v>6.4874585963708639E-3</v>
      </c>
      <c r="DY46" s="42">
        <f t="shared" si="99"/>
        <v>6.1537296950090595E-2</v>
      </c>
      <c r="DZ46" s="42">
        <f t="shared" si="100"/>
        <v>1.4845552935928782E-2</v>
      </c>
      <c r="EA46" s="42">
        <f t="shared" si="101"/>
        <v>0.18208661638178908</v>
      </c>
      <c r="EB46" s="42">
        <f t="shared" si="102"/>
        <v>4.4502307031672274E-2</v>
      </c>
      <c r="EC46" s="42">
        <f t="shared" si="103"/>
        <v>7.2507383046614311E-3</v>
      </c>
      <c r="ED46" s="42">
        <f t="shared" si="104"/>
        <v>0</v>
      </c>
      <c r="EE46" s="42">
        <f t="shared" si="105"/>
        <v>0.66582703909330609</v>
      </c>
      <c r="EF46" s="72">
        <f t="shared" si="106"/>
        <v>1</v>
      </c>
      <c r="EG46" s="56"/>
      <c r="EH46" s="36">
        <v>93.319000000000003</v>
      </c>
      <c r="EI46" s="37">
        <v>0</v>
      </c>
      <c r="EJ46" s="66">
        <f t="shared" si="107"/>
        <v>93.319000000000003</v>
      </c>
      <c r="EL46" s="36">
        <v>5.8719999999999999</v>
      </c>
      <c r="EM46" s="37">
        <v>7.8</v>
      </c>
      <c r="EN46" s="66">
        <f t="shared" si="108"/>
        <v>13.672000000000001</v>
      </c>
      <c r="EP46" s="33">
        <f>ET46*E46</f>
        <v>4846.2190000000001</v>
      </c>
      <c r="EQ46" s="34">
        <f>E46*EU46</f>
        <v>2381.5769999999993</v>
      </c>
      <c r="ER46" s="35">
        <f t="shared" si="109"/>
        <v>7227.7959999999994</v>
      </c>
      <c r="ET46" s="47">
        <v>0.67049747945293425</v>
      </c>
      <c r="EU46" s="42">
        <v>0.32950252054706575</v>
      </c>
      <c r="EV46" s="43">
        <f t="shared" si="110"/>
        <v>1</v>
      </c>
      <c r="EW46" s="56"/>
      <c r="EX46" s="61">
        <f t="shared" si="111"/>
        <v>651.62100000000009</v>
      </c>
      <c r="EY46" s="34">
        <v>586.30100000000004</v>
      </c>
      <c r="EZ46" s="35">
        <v>716.94100000000003</v>
      </c>
      <c r="FB46" s="61">
        <f t="shared" si="112"/>
        <v>6775.4344999999994</v>
      </c>
      <c r="FC46" s="34">
        <v>6323.0730000000003</v>
      </c>
      <c r="FD46" s="35">
        <v>7227.7959999999994</v>
      </c>
      <c r="FF46" s="61">
        <f t="shared" si="113"/>
        <v>1343.0374999999999</v>
      </c>
      <c r="FG46" s="34">
        <v>1230</v>
      </c>
      <c r="FH46" s="35">
        <v>1456.075</v>
      </c>
      <c r="FJ46" s="61">
        <f t="shared" si="114"/>
        <v>8118.4719999999998</v>
      </c>
      <c r="FK46" s="56">
        <v>7553.0730000000003</v>
      </c>
      <c r="FL46" s="68">
        <v>8683.8709999999992</v>
      </c>
      <c r="FN46" s="61">
        <f t="shared" si="115"/>
        <v>4411.4719999999998</v>
      </c>
      <c r="FO46" s="34">
        <v>4054.0419999999999</v>
      </c>
      <c r="FP46" s="35">
        <v>4768.902</v>
      </c>
      <c r="FQ46" s="34"/>
      <c r="FR46" s="64"/>
    </row>
    <row r="47" spans="1:174" ht="13.5" customHeight="1" x14ac:dyDescent="0.2">
      <c r="A47" s="1"/>
      <c r="B47" s="73" t="s">
        <v>176</v>
      </c>
      <c r="C47" s="33">
        <v>1464.5619999999999</v>
      </c>
      <c r="D47" s="34">
        <v>1439.8449999999998</v>
      </c>
      <c r="E47" s="34">
        <v>1344.8989999999999</v>
      </c>
      <c r="F47" s="34">
        <v>405.59399999999999</v>
      </c>
      <c r="G47" s="34">
        <v>959.44</v>
      </c>
      <c r="H47" s="34">
        <f t="shared" si="58"/>
        <v>1870.1559999999999</v>
      </c>
      <c r="I47" s="35">
        <f t="shared" si="59"/>
        <v>1750.4929999999999</v>
      </c>
      <c r="J47" s="34"/>
      <c r="K47" s="36">
        <v>26.172000000000001</v>
      </c>
      <c r="L47" s="37">
        <v>9.5990000000000002</v>
      </c>
      <c r="M47" s="37">
        <v>0</v>
      </c>
      <c r="N47" s="38">
        <f t="shared" si="60"/>
        <v>35.771000000000001</v>
      </c>
      <c r="O47" s="37">
        <v>22.334</v>
      </c>
      <c r="P47" s="38">
        <f t="shared" si="61"/>
        <v>13.437000000000001</v>
      </c>
      <c r="Q47" s="37">
        <v>3.0060000000000002</v>
      </c>
      <c r="R47" s="38">
        <f t="shared" si="62"/>
        <v>10.431000000000001</v>
      </c>
      <c r="S47" s="37">
        <v>2.7040000000000002</v>
      </c>
      <c r="T47" s="37">
        <v>7.3000000000000009E-2</v>
      </c>
      <c r="U47" s="37">
        <v>0</v>
      </c>
      <c r="V47" s="38">
        <f t="shared" si="63"/>
        <v>13.208000000000002</v>
      </c>
      <c r="W47" s="37">
        <v>3.407</v>
      </c>
      <c r="X47" s="39">
        <f t="shared" si="64"/>
        <v>9.8010000000000019</v>
      </c>
      <c r="Y47" s="37"/>
      <c r="Z47" s="40">
        <f t="shared" si="65"/>
        <v>2.4235942063208196E-2</v>
      </c>
      <c r="AA47" s="41">
        <f t="shared" si="66"/>
        <v>8.888919756408967E-3</v>
      </c>
      <c r="AB47" s="42">
        <f t="shared" si="67"/>
        <v>0.57938155027498184</v>
      </c>
      <c r="AC47" s="42">
        <f t="shared" si="68"/>
        <v>0.62436051550138383</v>
      </c>
      <c r="AD47" s="41">
        <f t="shared" si="69"/>
        <v>2.0681855801608275E-2</v>
      </c>
      <c r="AE47" s="41">
        <f t="shared" si="70"/>
        <v>9.0759769280721221E-3</v>
      </c>
      <c r="AF47" s="41">
        <f>X47/DH47*4/3</f>
        <v>1.4993399943895223E-2</v>
      </c>
      <c r="AG47" s="41">
        <f>(P47+S47+T47)/DH47*4/3</f>
        <v>2.4803896203480988E-2</v>
      </c>
      <c r="AH47" s="41">
        <f>R47/DH47*4/3</f>
        <v>1.5957163025688306E-2</v>
      </c>
      <c r="AI47" s="43">
        <f>X47/EX47*4/3</f>
        <v>8.9705922732639595E-2</v>
      </c>
      <c r="AJ47" s="37"/>
      <c r="AK47" s="47">
        <f t="shared" si="71"/>
        <v>4.4580124924077737E-2</v>
      </c>
      <c r="AL47" s="42">
        <f t="shared" si="72"/>
        <v>6.3158745024299995E-2</v>
      </c>
      <c r="AM47" s="43">
        <f t="shared" si="73"/>
        <v>-2.6826576649680266E-2</v>
      </c>
      <c r="AN47" s="37"/>
      <c r="AO47" s="47">
        <f t="shared" si="74"/>
        <v>0.71339186065273308</v>
      </c>
      <c r="AP47" s="42">
        <f t="shared" si="75"/>
        <v>0.74696661593931035</v>
      </c>
      <c r="AQ47" s="42">
        <f t="shared" si="76"/>
        <v>0.16595562359258265</v>
      </c>
      <c r="AR47" s="43">
        <f t="shared" si="77"/>
        <v>5.5959392637525765E-2</v>
      </c>
      <c r="AS47" s="37"/>
      <c r="AT47" s="47">
        <f>DE47/C47</f>
        <v>0.12807924826671729</v>
      </c>
      <c r="AU47" s="42">
        <f t="shared" si="78"/>
        <v>0.16546072311460794</v>
      </c>
      <c r="AV47" s="42">
        <f t="shared" si="79"/>
        <v>0.21174186411405482</v>
      </c>
      <c r="AW47" s="43">
        <f t="shared" si="80"/>
        <v>0.22518145593696734</v>
      </c>
      <c r="AX47" s="37"/>
      <c r="AY47" s="47">
        <f>EZ47/C47</f>
        <v>0.11317718198341893</v>
      </c>
      <c r="AZ47" s="42">
        <f>(DE47+X47)/C47</f>
        <v>0.13477135143476346</v>
      </c>
      <c r="BA47" s="42">
        <f>(DD47+X47)/DJ47</f>
        <v>0.17652417343010987</v>
      </c>
      <c r="BB47" s="42">
        <f>(DE47+X47)/DJ47</f>
        <v>0.22280531442955676</v>
      </c>
      <c r="BC47" s="43">
        <f>(DF47+X47)/DJ47</f>
        <v>0.23624490625246924</v>
      </c>
      <c r="BD47" s="37"/>
      <c r="BE47" s="40">
        <f>Q47/FB47*4/3</f>
        <v>3.0451287626771153E-3</v>
      </c>
      <c r="BF47" s="42">
        <f t="shared" si="81"/>
        <v>0.18539533736277289</v>
      </c>
      <c r="BG47" s="41">
        <f>EJ47/E47</f>
        <v>1.9630470392200457E-2</v>
      </c>
      <c r="BH47" s="42">
        <f t="shared" si="82"/>
        <v>0.14786417173997055</v>
      </c>
      <c r="BI47" s="42">
        <f t="shared" si="83"/>
        <v>0.63802932413512081</v>
      </c>
      <c r="BJ47" s="43">
        <f t="shared" si="84"/>
        <v>0.72189891647667248</v>
      </c>
      <c r="BK47" s="37"/>
      <c r="BL47" s="36">
        <v>62.033000000000001</v>
      </c>
      <c r="BM47" s="37">
        <v>19.922999999999998</v>
      </c>
      <c r="BN47" s="38">
        <f t="shared" si="85"/>
        <v>81.956000000000003</v>
      </c>
      <c r="BO47" s="34">
        <v>1344.8989999999999</v>
      </c>
      <c r="BP47" s="37">
        <v>10.144</v>
      </c>
      <c r="BQ47" s="37">
        <v>2.65</v>
      </c>
      <c r="BR47" s="38">
        <f t="shared" si="86"/>
        <v>1332.1049999999998</v>
      </c>
      <c r="BS47" s="37">
        <v>0</v>
      </c>
      <c r="BT47" s="37">
        <v>28.215</v>
      </c>
      <c r="BU47" s="38">
        <f t="shared" si="87"/>
        <v>28.215</v>
      </c>
      <c r="BV47" s="37">
        <v>0</v>
      </c>
      <c r="BW47" s="37">
        <v>0.45400000000000001</v>
      </c>
      <c r="BX47" s="37">
        <v>18.123999999999999</v>
      </c>
      <c r="BY47" s="37">
        <v>3.7080000000002045</v>
      </c>
      <c r="BZ47" s="38">
        <f t="shared" si="88"/>
        <v>1464.5619999999999</v>
      </c>
      <c r="CA47" s="37">
        <v>95.008300000000006</v>
      </c>
      <c r="CB47" s="34">
        <v>959.44</v>
      </c>
      <c r="CC47" s="38">
        <f t="shared" si="89"/>
        <v>1054.4483</v>
      </c>
      <c r="CD47" s="37">
        <v>165</v>
      </c>
      <c r="CE47" s="37">
        <v>14.358699999999885</v>
      </c>
      <c r="CF47" s="38">
        <f t="shared" si="90"/>
        <v>179.35869999999989</v>
      </c>
      <c r="CG47" s="37">
        <v>65</v>
      </c>
      <c r="CH47" s="37">
        <v>165.755</v>
      </c>
      <c r="CI47" s="108">
        <f t="shared" si="91"/>
        <v>1464.5619999999999</v>
      </c>
      <c r="CJ47" s="37"/>
      <c r="CK47" s="67">
        <v>81.956000000000003</v>
      </c>
      <c r="CL47" s="37"/>
      <c r="CM47" s="33">
        <v>35</v>
      </c>
      <c r="CN47" s="34">
        <v>170</v>
      </c>
      <c r="CO47" s="34">
        <v>120</v>
      </c>
      <c r="CP47" s="34">
        <v>0</v>
      </c>
      <c r="CQ47" s="34">
        <v>0</v>
      </c>
      <c r="CR47" s="34">
        <v>0</v>
      </c>
      <c r="CS47" s="35">
        <f t="shared" si="92"/>
        <v>325</v>
      </c>
      <c r="CT47" s="43">
        <f t="shared" si="93"/>
        <v>0.22190934900673376</v>
      </c>
      <c r="CU47" s="37"/>
      <c r="CV47" s="61" t="s">
        <v>215</v>
      </c>
      <c r="CW47" s="56">
        <v>17.8</v>
      </c>
      <c r="CX47" s="68">
        <v>1</v>
      </c>
      <c r="CY47" s="61"/>
      <c r="CZ47" s="74" t="s">
        <v>136</v>
      </c>
      <c r="DA47" s="56"/>
      <c r="DB47" s="70">
        <f t="shared" si="94"/>
        <v>4.3332557831064024E-4</v>
      </c>
      <c r="DC47" s="56"/>
      <c r="DD47" s="33">
        <v>146.58000000000001</v>
      </c>
      <c r="DE47" s="34">
        <v>187.58</v>
      </c>
      <c r="DF47" s="35">
        <v>199.48599999999999</v>
      </c>
      <c r="DG47" s="56"/>
      <c r="DH47" s="61">
        <f t="shared" si="95"/>
        <v>871.58349999999996</v>
      </c>
      <c r="DI47" s="34">
        <v>857.27700000000004</v>
      </c>
      <c r="DJ47" s="35">
        <v>885.89</v>
      </c>
      <c r="DK47" s="56"/>
      <c r="DL47" s="33">
        <v>59.033999999999999</v>
      </c>
      <c r="DM47" s="34">
        <v>69.512</v>
      </c>
      <c r="DN47" s="34">
        <v>56.470999999999997</v>
      </c>
      <c r="DO47" s="34">
        <v>23.186</v>
      </c>
      <c r="DP47" s="34">
        <v>245.78700000000001</v>
      </c>
      <c r="DQ47" s="34">
        <v>0</v>
      </c>
      <c r="DR47" s="34">
        <v>12.885999999999999</v>
      </c>
      <c r="DS47" s="34">
        <v>0</v>
      </c>
      <c r="DT47" s="35">
        <v>820.62599999999998</v>
      </c>
      <c r="DU47" s="71">
        <f t="shared" si="96"/>
        <v>1287.502</v>
      </c>
      <c r="DV47" s="34"/>
      <c r="DW47" s="47">
        <f t="shared" si="97"/>
        <v>4.5851579259682702E-2</v>
      </c>
      <c r="DX47" s="42">
        <f t="shared" si="98"/>
        <v>5.3989819044941295E-2</v>
      </c>
      <c r="DY47" s="42">
        <f t="shared" si="99"/>
        <v>4.3860902740345258E-2</v>
      </c>
      <c r="DZ47" s="42">
        <f t="shared" si="100"/>
        <v>1.8008515714927044E-2</v>
      </c>
      <c r="EA47" s="42">
        <f t="shared" si="101"/>
        <v>0.19090222772469481</v>
      </c>
      <c r="EB47" s="42">
        <f t="shared" si="102"/>
        <v>0</v>
      </c>
      <c r="EC47" s="42">
        <f t="shared" si="103"/>
        <v>1.0008528142092207E-2</v>
      </c>
      <c r="ED47" s="42">
        <f t="shared" si="104"/>
        <v>0</v>
      </c>
      <c r="EE47" s="42">
        <f t="shared" si="105"/>
        <v>0.63737842737331674</v>
      </c>
      <c r="EF47" s="72">
        <f t="shared" si="106"/>
        <v>1</v>
      </c>
      <c r="EG47" s="56"/>
      <c r="EH47" s="36">
        <v>2.6070000000000002</v>
      </c>
      <c r="EI47" s="37">
        <v>23.794</v>
      </c>
      <c r="EJ47" s="66">
        <f t="shared" si="107"/>
        <v>26.401</v>
      </c>
      <c r="EL47" s="36">
        <v>10.144</v>
      </c>
      <c r="EM47" s="37">
        <v>2.65</v>
      </c>
      <c r="EN47" s="66">
        <f t="shared" si="108"/>
        <v>12.794</v>
      </c>
      <c r="EP47" s="33">
        <f>ET47*E47</f>
        <v>858.08499999999981</v>
      </c>
      <c r="EQ47" s="34">
        <f>E47*EU47</f>
        <v>486.81400000000014</v>
      </c>
      <c r="ER47" s="35">
        <f t="shared" si="109"/>
        <v>1344.8989999999999</v>
      </c>
      <c r="ET47" s="47">
        <v>0.63802932413512081</v>
      </c>
      <c r="EU47" s="42">
        <v>0.36197067586487919</v>
      </c>
      <c r="EV47" s="43">
        <f t="shared" si="110"/>
        <v>1</v>
      </c>
      <c r="EW47" s="56"/>
      <c r="EX47" s="61">
        <f t="shared" si="111"/>
        <v>145.67599999999999</v>
      </c>
      <c r="EY47" s="34">
        <v>125.59699999999999</v>
      </c>
      <c r="EZ47" s="35">
        <v>165.755</v>
      </c>
      <c r="FB47" s="61">
        <f t="shared" si="112"/>
        <v>1316.2004999999999</v>
      </c>
      <c r="FC47" s="34">
        <v>1287.502</v>
      </c>
      <c r="FD47" s="35">
        <v>1344.8989999999999</v>
      </c>
      <c r="FF47" s="61">
        <f t="shared" si="113"/>
        <v>382.29700000000003</v>
      </c>
      <c r="FG47" s="34">
        <v>359</v>
      </c>
      <c r="FH47" s="35">
        <v>405.59399999999999</v>
      </c>
      <c r="FJ47" s="61">
        <f t="shared" si="114"/>
        <v>1698.4974999999999</v>
      </c>
      <c r="FK47" s="56">
        <v>1646.502</v>
      </c>
      <c r="FL47" s="68">
        <v>1750.4929999999999</v>
      </c>
      <c r="FN47" s="61">
        <f t="shared" si="115"/>
        <v>972.66399999999999</v>
      </c>
      <c r="FO47" s="34">
        <v>985.88800000000003</v>
      </c>
      <c r="FP47" s="35">
        <v>959.44</v>
      </c>
      <c r="FQ47" s="34"/>
      <c r="FR47" s="64"/>
    </row>
    <row r="48" spans="1:174" ht="13.5" customHeight="1" x14ac:dyDescent="0.2">
      <c r="A48" s="1"/>
      <c r="B48" s="73" t="s">
        <v>177</v>
      </c>
      <c r="C48" s="33">
        <v>5038.5309999999999</v>
      </c>
      <c r="D48" s="34">
        <v>4914.08</v>
      </c>
      <c r="E48" s="34">
        <v>4115.366</v>
      </c>
      <c r="F48" s="34">
        <v>1011</v>
      </c>
      <c r="G48" s="34">
        <v>3569.9650000000001</v>
      </c>
      <c r="H48" s="34">
        <f t="shared" si="58"/>
        <v>6049.5309999999999</v>
      </c>
      <c r="I48" s="35">
        <f t="shared" si="59"/>
        <v>5126.366</v>
      </c>
      <c r="J48" s="34"/>
      <c r="K48" s="36">
        <v>79.912000000000006</v>
      </c>
      <c r="L48" s="37">
        <v>14.564999999999998</v>
      </c>
      <c r="M48" s="37">
        <v>0.14000000000000001</v>
      </c>
      <c r="N48" s="38">
        <f t="shared" si="60"/>
        <v>94.617000000000004</v>
      </c>
      <c r="O48" s="37">
        <v>57.179999999999993</v>
      </c>
      <c r="P48" s="38">
        <f t="shared" si="61"/>
        <v>37.437000000000012</v>
      </c>
      <c r="Q48" s="37">
        <v>-2.02</v>
      </c>
      <c r="R48" s="38">
        <f t="shared" si="62"/>
        <v>39.457000000000015</v>
      </c>
      <c r="S48" s="37">
        <v>6.4110000000000005</v>
      </c>
      <c r="T48" s="37">
        <v>2.75</v>
      </c>
      <c r="U48" s="37">
        <v>7.2349999999999994</v>
      </c>
      <c r="V48" s="38">
        <f t="shared" si="63"/>
        <v>55.853000000000016</v>
      </c>
      <c r="W48" s="37">
        <v>11.138</v>
      </c>
      <c r="X48" s="39">
        <f t="shared" si="64"/>
        <v>44.715000000000018</v>
      </c>
      <c r="Y48" s="37"/>
      <c r="Z48" s="40">
        <f t="shared" si="65"/>
        <v>2.1682458025374707E-2</v>
      </c>
      <c r="AA48" s="41">
        <f t="shared" si="66"/>
        <v>3.9519096148210855E-3</v>
      </c>
      <c r="AB48" s="42">
        <f t="shared" si="67"/>
        <v>0.55098383086974112</v>
      </c>
      <c r="AC48" s="42">
        <f t="shared" si="68"/>
        <v>0.60433114556580736</v>
      </c>
      <c r="AD48" s="41">
        <f t="shared" si="69"/>
        <v>1.5514602936867123E-2</v>
      </c>
      <c r="AE48" s="41">
        <f t="shared" si="70"/>
        <v>1.2132484615635078E-2</v>
      </c>
      <c r="AF48" s="41">
        <f>X48/DH48*4/3</f>
        <v>2.5166752954887905E-2</v>
      </c>
      <c r="AG48" s="41">
        <f>(P48+S48+T48)/DH48*4/3</f>
        <v>2.6226553822919971E-2</v>
      </c>
      <c r="AH48" s="41">
        <f>R48/DH48*4/3</f>
        <v>2.2207415215051148E-2</v>
      </c>
      <c r="AI48" s="43">
        <f>X48/EX48*4/3</f>
        <v>0.12695843825362946</v>
      </c>
      <c r="AJ48" s="37"/>
      <c r="AK48" s="47">
        <f t="shared" si="71"/>
        <v>3.0249077802547764E-2</v>
      </c>
      <c r="AL48" s="42">
        <f t="shared" si="72"/>
        <v>3.6774135484934405E-2</v>
      </c>
      <c r="AM48" s="43">
        <f t="shared" si="73"/>
        <v>4.330488326998929E-2</v>
      </c>
      <c r="AN48" s="37"/>
      <c r="AO48" s="47">
        <f t="shared" si="74"/>
        <v>0.86747205473340649</v>
      </c>
      <c r="AP48" s="42">
        <f t="shared" si="75"/>
        <v>0.79952650545934145</v>
      </c>
      <c r="AQ48" s="42">
        <f t="shared" si="76"/>
        <v>8.1448342780862607E-3</v>
      </c>
      <c r="AR48" s="43">
        <f t="shared" si="77"/>
        <v>0.1695128996923905</v>
      </c>
      <c r="AS48" s="37"/>
      <c r="AT48" s="47">
        <f>DE48/C48</f>
        <v>8.2724531138143237E-2</v>
      </c>
      <c r="AU48" s="42">
        <f t="shared" si="78"/>
        <v>0.17379999999999998</v>
      </c>
      <c r="AV48" s="42">
        <f t="shared" si="79"/>
        <v>0.17379999999999998</v>
      </c>
      <c r="AW48" s="43">
        <f t="shared" si="80"/>
        <v>0.19149999999999998</v>
      </c>
      <c r="AX48" s="37"/>
      <c r="AY48" s="47">
        <f>EZ48/C48</f>
        <v>9.76395699460815E-2</v>
      </c>
      <c r="AZ48" s="42">
        <f>(DE48+X48)/C48</f>
        <v>9.1599141614887358E-2</v>
      </c>
      <c r="BA48" s="42">
        <f>(DD48+X48)/DJ48</f>
        <v>0.19244510175684684</v>
      </c>
      <c r="BB48" s="42">
        <f>(DE48+X48)/DJ48</f>
        <v>0.19244510175684684</v>
      </c>
      <c r="BC48" s="43">
        <f>(DF48+X48)/DJ48</f>
        <v>0.21014510175684684</v>
      </c>
      <c r="BD48" s="37"/>
      <c r="BE48" s="40">
        <f>Q48/FB48*4/3</f>
        <v>-6.6420868351742734E-4</v>
      </c>
      <c r="BF48" s="42">
        <f t="shared" si="81"/>
        <v>-4.3349499978539839E-2</v>
      </c>
      <c r="BG48" s="41">
        <f>EJ48/E48</f>
        <v>1.5158068565469026E-2</v>
      </c>
      <c r="BH48" s="42">
        <f t="shared" si="82"/>
        <v>0.11934196530376424</v>
      </c>
      <c r="BI48" s="42">
        <f t="shared" si="83"/>
        <v>0.76526996626788479</v>
      </c>
      <c r="BJ48" s="43">
        <f t="shared" si="84"/>
        <v>0.81156242063091089</v>
      </c>
      <c r="BK48" s="37"/>
      <c r="BL48" s="36">
        <v>63.334000000000003</v>
      </c>
      <c r="BM48" s="37">
        <v>279.822</v>
      </c>
      <c r="BN48" s="38">
        <f t="shared" si="85"/>
        <v>343.15600000000001</v>
      </c>
      <c r="BO48" s="34">
        <v>4115.366</v>
      </c>
      <c r="BP48" s="37">
        <v>11.648</v>
      </c>
      <c r="BQ48" s="37">
        <v>19.100000000000001</v>
      </c>
      <c r="BR48" s="38">
        <f t="shared" si="86"/>
        <v>4084.6179999999999</v>
      </c>
      <c r="BS48" s="37">
        <v>447.72299999999996</v>
      </c>
      <c r="BT48" s="37">
        <v>130.768</v>
      </c>
      <c r="BU48" s="38">
        <f t="shared" si="87"/>
        <v>578.49099999999999</v>
      </c>
      <c r="BV48" s="37">
        <v>0.34599999999999997</v>
      </c>
      <c r="BW48" s="37">
        <v>7.6589999999999998</v>
      </c>
      <c r="BX48" s="37">
        <v>13.047000000000001</v>
      </c>
      <c r="BY48" s="37">
        <v>11.214</v>
      </c>
      <c r="BZ48" s="38">
        <f t="shared" si="88"/>
        <v>5038.530999999999</v>
      </c>
      <c r="CA48" s="37">
        <v>1.1379999999999999</v>
      </c>
      <c r="CB48" s="34">
        <v>3569.9650000000001</v>
      </c>
      <c r="CC48" s="38">
        <f t="shared" si="89"/>
        <v>3571.1030000000001</v>
      </c>
      <c r="CD48" s="37">
        <v>844.11800000000005</v>
      </c>
      <c r="CE48" s="37">
        <v>81.4719999999989</v>
      </c>
      <c r="CF48" s="38">
        <f t="shared" si="90"/>
        <v>925.58999999999901</v>
      </c>
      <c r="CG48" s="37">
        <v>49.878</v>
      </c>
      <c r="CH48" s="37">
        <v>491.96</v>
      </c>
      <c r="CI48" s="108">
        <f t="shared" si="91"/>
        <v>5038.530999999999</v>
      </c>
      <c r="CJ48" s="37"/>
      <c r="CK48" s="67">
        <v>854.09599999999989</v>
      </c>
      <c r="CL48" s="37"/>
      <c r="CM48" s="33">
        <v>225</v>
      </c>
      <c r="CN48" s="34">
        <v>345</v>
      </c>
      <c r="CO48" s="34">
        <v>250</v>
      </c>
      <c r="CP48" s="34">
        <v>50</v>
      </c>
      <c r="CQ48" s="34">
        <v>0</v>
      </c>
      <c r="CR48" s="34">
        <v>0</v>
      </c>
      <c r="CS48" s="35">
        <f t="shared" si="92"/>
        <v>870</v>
      </c>
      <c r="CT48" s="43">
        <f t="shared" si="93"/>
        <v>0.17266937526036855</v>
      </c>
      <c r="CU48" s="37"/>
      <c r="CV48" s="61" t="s">
        <v>221</v>
      </c>
      <c r="CW48" s="56">
        <v>42.6</v>
      </c>
      <c r="CX48" s="68">
        <v>4</v>
      </c>
      <c r="CY48" s="69" t="s">
        <v>133</v>
      </c>
      <c r="CZ48" s="68"/>
      <c r="DA48" s="56"/>
      <c r="DB48" s="70">
        <f t="shared" si="94"/>
        <v>1.301300001473805E-3</v>
      </c>
      <c r="DC48" s="56"/>
      <c r="DD48" s="33">
        <v>416.81011459999996</v>
      </c>
      <c r="DE48" s="34">
        <v>416.81011459999996</v>
      </c>
      <c r="DF48" s="35">
        <v>459.25855549999994</v>
      </c>
      <c r="DG48" s="56"/>
      <c r="DH48" s="61">
        <f t="shared" si="95"/>
        <v>2368.9985000000001</v>
      </c>
      <c r="DI48" s="34">
        <v>2339.7800000000002</v>
      </c>
      <c r="DJ48" s="35">
        <v>2398.2170000000001</v>
      </c>
      <c r="DK48" s="56"/>
      <c r="DL48" s="33">
        <v>228.952</v>
      </c>
      <c r="DM48" s="34">
        <v>32.659999999999997</v>
      </c>
      <c r="DN48" s="34">
        <v>194.03800000000001</v>
      </c>
      <c r="DO48" s="34">
        <v>48.66</v>
      </c>
      <c r="DP48" s="34">
        <v>388.262</v>
      </c>
      <c r="DQ48" s="34">
        <v>74.911000000000001</v>
      </c>
      <c r="DR48" s="34">
        <v>11.241</v>
      </c>
      <c r="DS48" s="34">
        <v>0</v>
      </c>
      <c r="DT48" s="35">
        <v>3015.81</v>
      </c>
      <c r="DU48" s="71">
        <f t="shared" si="96"/>
        <v>3994.5339999999997</v>
      </c>
      <c r="DV48" s="34"/>
      <c r="DW48" s="47">
        <f t="shared" si="97"/>
        <v>5.7316322755044773E-2</v>
      </c>
      <c r="DX48" s="42">
        <f t="shared" si="98"/>
        <v>8.1761727400492777E-3</v>
      </c>
      <c r="DY48" s="42">
        <f t="shared" si="99"/>
        <v>4.8575878938569565E-2</v>
      </c>
      <c r="DZ48" s="42">
        <f t="shared" si="100"/>
        <v>1.2181646219559028E-2</v>
      </c>
      <c r="EA48" s="42">
        <f t="shared" si="101"/>
        <v>9.719832150633842E-2</v>
      </c>
      <c r="EB48" s="42">
        <f t="shared" si="102"/>
        <v>1.8753376488972181E-2</v>
      </c>
      <c r="EC48" s="42">
        <f t="shared" si="103"/>
        <v>2.814095461448069E-3</v>
      </c>
      <c r="ED48" s="42">
        <f t="shared" si="104"/>
        <v>0</v>
      </c>
      <c r="EE48" s="42">
        <f t="shared" si="105"/>
        <v>0.75498418589001881</v>
      </c>
      <c r="EF48" s="72">
        <f t="shared" si="106"/>
        <v>1</v>
      </c>
      <c r="EG48" s="56"/>
      <c r="EH48" s="36">
        <v>39.609000000000002</v>
      </c>
      <c r="EI48" s="37">
        <v>22.771999999999998</v>
      </c>
      <c r="EJ48" s="66">
        <f t="shared" si="107"/>
        <v>62.381</v>
      </c>
      <c r="EL48" s="36">
        <v>11.648</v>
      </c>
      <c r="EM48" s="37">
        <v>19.100000000000001</v>
      </c>
      <c r="EN48" s="66">
        <f t="shared" si="108"/>
        <v>30.748000000000001</v>
      </c>
      <c r="EP48" s="33">
        <f>ET48*E48</f>
        <v>3149.366</v>
      </c>
      <c r="EQ48" s="34">
        <f>E48*EU48</f>
        <v>966</v>
      </c>
      <c r="ER48" s="35">
        <f t="shared" si="109"/>
        <v>4115.366</v>
      </c>
      <c r="ET48" s="47">
        <v>0.76526996626788479</v>
      </c>
      <c r="EU48" s="42">
        <v>0.23473003373211521</v>
      </c>
      <c r="EV48" s="43">
        <f t="shared" si="110"/>
        <v>1</v>
      </c>
      <c r="EW48" s="56"/>
      <c r="EX48" s="61">
        <f t="shared" si="111"/>
        <v>469.60249999999996</v>
      </c>
      <c r="EY48" s="34">
        <v>447.245</v>
      </c>
      <c r="EZ48" s="35">
        <v>491.96</v>
      </c>
      <c r="FB48" s="61">
        <f t="shared" si="112"/>
        <v>4054.9504999999999</v>
      </c>
      <c r="FC48" s="34">
        <v>3994.5349999999999</v>
      </c>
      <c r="FD48" s="35">
        <v>4115.366</v>
      </c>
      <c r="FF48" s="61">
        <f t="shared" si="113"/>
        <v>980.5</v>
      </c>
      <c r="FG48" s="34">
        <v>950</v>
      </c>
      <c r="FH48" s="35">
        <v>1011</v>
      </c>
      <c r="FJ48" s="61">
        <f t="shared" si="114"/>
        <v>5035.4504999999999</v>
      </c>
      <c r="FK48" s="56">
        <v>4944.5349999999999</v>
      </c>
      <c r="FL48" s="68">
        <v>5126.366</v>
      </c>
      <c r="FN48" s="61">
        <f t="shared" si="115"/>
        <v>3495.875</v>
      </c>
      <c r="FO48" s="34">
        <v>3421.7849999999999</v>
      </c>
      <c r="FP48" s="35">
        <v>3569.9650000000001</v>
      </c>
      <c r="FQ48" s="34"/>
      <c r="FR48" s="64"/>
    </row>
    <row r="49" spans="1:174" x14ac:dyDescent="0.2">
      <c r="A49" s="1"/>
      <c r="B49" s="73" t="s">
        <v>178</v>
      </c>
      <c r="C49" s="33">
        <v>2121.0320000000002</v>
      </c>
      <c r="D49" s="34">
        <v>2078.7375000000002</v>
      </c>
      <c r="E49" s="34">
        <v>1786.4269999999999</v>
      </c>
      <c r="F49" s="34">
        <v>421</v>
      </c>
      <c r="G49" s="34">
        <v>1378.9490000000001</v>
      </c>
      <c r="H49" s="34">
        <f t="shared" si="58"/>
        <v>2542.0320000000002</v>
      </c>
      <c r="I49" s="35">
        <f t="shared" si="59"/>
        <v>2207.4269999999997</v>
      </c>
      <c r="J49" s="34"/>
      <c r="K49" s="36">
        <v>35.124000000000002</v>
      </c>
      <c r="L49" s="37">
        <v>7.9560000000000013</v>
      </c>
      <c r="M49" s="37">
        <v>0.36199999999999999</v>
      </c>
      <c r="N49" s="38">
        <f t="shared" si="60"/>
        <v>43.442000000000007</v>
      </c>
      <c r="O49" s="37">
        <v>25.04</v>
      </c>
      <c r="P49" s="38">
        <f t="shared" si="61"/>
        <v>18.402000000000008</v>
      </c>
      <c r="Q49" s="37">
        <v>0.68100000000000005</v>
      </c>
      <c r="R49" s="38">
        <f t="shared" si="62"/>
        <v>17.721000000000007</v>
      </c>
      <c r="S49" s="37">
        <v>2.4129999999999998</v>
      </c>
      <c r="T49" s="37">
        <v>1.766</v>
      </c>
      <c r="U49" s="37">
        <v>1.504</v>
      </c>
      <c r="V49" s="38">
        <f t="shared" si="63"/>
        <v>23.404000000000007</v>
      </c>
      <c r="W49" s="37">
        <v>5.85</v>
      </c>
      <c r="X49" s="39">
        <f t="shared" si="64"/>
        <v>17.554000000000009</v>
      </c>
      <c r="Y49" s="37"/>
      <c r="Z49" s="40">
        <f t="shared" si="65"/>
        <v>2.2529059104384269E-2</v>
      </c>
      <c r="AA49" s="41">
        <f t="shared" si="66"/>
        <v>5.1030974329370595E-3</v>
      </c>
      <c r="AB49" s="42">
        <f t="shared" si="67"/>
        <v>0.52581844144390077</v>
      </c>
      <c r="AC49" s="42">
        <f t="shared" si="68"/>
        <v>0.57640071819897787</v>
      </c>
      <c r="AD49" s="41">
        <f t="shared" si="69"/>
        <v>1.606103063357767E-2</v>
      </c>
      <c r="AE49" s="41">
        <f t="shared" si="70"/>
        <v>1.1259398232500903E-2</v>
      </c>
      <c r="AF49" s="41">
        <f>X49/DH49*4/3</f>
        <v>2.1458992026989396E-2</v>
      </c>
      <c r="AG49" s="41">
        <f>(P49+S49+T49)/DH49*4/3</f>
        <v>2.7604278168021395E-2</v>
      </c>
      <c r="AH49" s="41">
        <f>R49/DH49*4/3</f>
        <v>2.1663142173309734E-2</v>
      </c>
      <c r="AI49" s="43">
        <f>X49/EX49*4/3</f>
        <v>0.10505251803028032</v>
      </c>
      <c r="AJ49" s="37"/>
      <c r="AK49" s="47">
        <f t="shared" si="71"/>
        <v>0.10173503376880307</v>
      </c>
      <c r="AL49" s="42">
        <f t="shared" si="72"/>
        <v>8.2339460337259585E-2</v>
      </c>
      <c r="AM49" s="43">
        <f t="shared" si="73"/>
        <v>7.1624297473390997E-2</v>
      </c>
      <c r="AN49" s="37"/>
      <c r="AO49" s="47">
        <f t="shared" si="74"/>
        <v>0.77190335793178233</v>
      </c>
      <c r="AP49" s="42">
        <f t="shared" si="75"/>
        <v>0.74330742531748051</v>
      </c>
      <c r="AQ49" s="42">
        <f t="shared" si="76"/>
        <v>8.8131155022649385E-2</v>
      </c>
      <c r="AR49" s="43">
        <f t="shared" si="77"/>
        <v>0.13638408095681726</v>
      </c>
      <c r="AS49" s="37"/>
      <c r="AT49" s="47">
        <f>DE49/C49</f>
        <v>0.106419812713811</v>
      </c>
      <c r="AU49" s="42">
        <f t="shared" si="78"/>
        <v>0.185188689489442</v>
      </c>
      <c r="AV49" s="42">
        <f t="shared" si="79"/>
        <v>0.20269999999999999</v>
      </c>
      <c r="AW49" s="43">
        <f t="shared" si="80"/>
        <v>0.21780000000000002</v>
      </c>
      <c r="AX49" s="37"/>
      <c r="AY49" s="47">
        <f>EZ49/C49</f>
        <v>0.10909406364449004</v>
      </c>
      <c r="AZ49" s="42">
        <f>(DE49+X49)/C49</f>
        <v>0.11469597262087511</v>
      </c>
      <c r="BA49" s="42">
        <f>(DD49+X49)/DJ49</f>
        <v>0.20095246101263867</v>
      </c>
      <c r="BB49" s="42">
        <f>(DE49+X49)/DJ49</f>
        <v>0.21846377152319665</v>
      </c>
      <c r="BC49" s="43">
        <f>(DF49+X49)/DJ49</f>
        <v>0.23356377152319668</v>
      </c>
      <c r="BD49" s="37"/>
      <c r="BE49" s="40">
        <f>Q49/FB49*4/3</f>
        <v>5.3288042409769794E-4</v>
      </c>
      <c r="BF49" s="42">
        <f t="shared" si="81"/>
        <v>3.0158097515610459E-2</v>
      </c>
      <c r="BG49" s="41">
        <f>EJ49/E49</f>
        <v>2.3586746057913367E-2</v>
      </c>
      <c r="BH49" s="42">
        <f t="shared" si="82"/>
        <v>0.1705655428134247</v>
      </c>
      <c r="BI49" s="42">
        <f t="shared" si="83"/>
        <v>0.80351841972831806</v>
      </c>
      <c r="BJ49" s="43">
        <f t="shared" si="84"/>
        <v>0.84099134422112265</v>
      </c>
      <c r="BK49" s="37"/>
      <c r="BL49" s="36">
        <v>26.015000000000001</v>
      </c>
      <c r="BM49" s="37">
        <v>68.385000000000005</v>
      </c>
      <c r="BN49" s="38">
        <f t="shared" si="85"/>
        <v>94.4</v>
      </c>
      <c r="BO49" s="34">
        <v>1786.4269999999999</v>
      </c>
      <c r="BP49" s="37">
        <v>10.145</v>
      </c>
      <c r="BQ49" s="37">
        <v>5.5</v>
      </c>
      <c r="BR49" s="38">
        <f t="shared" si="86"/>
        <v>1770.7819999999999</v>
      </c>
      <c r="BS49" s="37">
        <v>136.17699999999999</v>
      </c>
      <c r="BT49" s="37">
        <v>91.972999999999999</v>
      </c>
      <c r="BU49" s="38">
        <f t="shared" si="87"/>
        <v>228.14999999999998</v>
      </c>
      <c r="BV49" s="37">
        <v>1.0149999999999999</v>
      </c>
      <c r="BW49" s="37">
        <v>3.903</v>
      </c>
      <c r="BX49" s="37">
        <v>15.606999999999999</v>
      </c>
      <c r="BY49" s="37">
        <v>7.1749999999999998</v>
      </c>
      <c r="BZ49" s="38">
        <f t="shared" si="88"/>
        <v>2121.0319999999997</v>
      </c>
      <c r="CA49" s="37">
        <v>61.064999999999998</v>
      </c>
      <c r="CB49" s="34">
        <v>1378.9490000000001</v>
      </c>
      <c r="CC49" s="38">
        <f t="shared" si="89"/>
        <v>1440.0140000000001</v>
      </c>
      <c r="CD49" s="37">
        <v>365.15899999999999</v>
      </c>
      <c r="CE49" s="37">
        <v>34.486999999999568</v>
      </c>
      <c r="CF49" s="38">
        <f t="shared" si="90"/>
        <v>399.64599999999956</v>
      </c>
      <c r="CG49" s="37">
        <v>49.98</v>
      </c>
      <c r="CH49" s="37">
        <v>231.392</v>
      </c>
      <c r="CI49" s="108">
        <f t="shared" si="91"/>
        <v>2121.0319999999997</v>
      </c>
      <c r="CJ49" s="37"/>
      <c r="CK49" s="67">
        <v>289.27499999999998</v>
      </c>
      <c r="CL49" s="37"/>
      <c r="CM49" s="33">
        <v>89.881</v>
      </c>
      <c r="CN49" s="34">
        <v>230</v>
      </c>
      <c r="CO49" s="34">
        <v>75</v>
      </c>
      <c r="CP49" s="34">
        <v>30</v>
      </c>
      <c r="CQ49" s="34">
        <v>0</v>
      </c>
      <c r="CR49" s="34">
        <v>0</v>
      </c>
      <c r="CS49" s="35">
        <f t="shared" si="92"/>
        <v>424.88099999999997</v>
      </c>
      <c r="CT49" s="43">
        <f t="shared" si="93"/>
        <v>0.20031805272150535</v>
      </c>
      <c r="CU49" s="37"/>
      <c r="CV49" s="61" t="s">
        <v>227</v>
      </c>
      <c r="CW49" s="56">
        <v>20.9</v>
      </c>
      <c r="CX49" s="68">
        <v>3</v>
      </c>
      <c r="CY49" s="69" t="s">
        <v>133</v>
      </c>
      <c r="CZ49" s="74" t="s">
        <v>136</v>
      </c>
      <c r="DA49" s="56"/>
      <c r="DB49" s="70">
        <f t="shared" si="94"/>
        <v>5.3675328079568646E-4</v>
      </c>
      <c r="DC49" s="56"/>
      <c r="DD49" s="33">
        <v>206.21982819999999</v>
      </c>
      <c r="DE49" s="34">
        <v>225.71982819999999</v>
      </c>
      <c r="DF49" s="35">
        <v>242.53467480000003</v>
      </c>
      <c r="DG49" s="56"/>
      <c r="DH49" s="61">
        <f t="shared" si="95"/>
        <v>1090.7004999999999</v>
      </c>
      <c r="DI49" s="34">
        <v>1067.835</v>
      </c>
      <c r="DJ49" s="35">
        <v>1113.566</v>
      </c>
      <c r="DK49" s="56"/>
      <c r="DL49" s="33">
        <v>24.256</v>
      </c>
      <c r="DM49" s="34">
        <v>8.3089999999999993</v>
      </c>
      <c r="DN49" s="34">
        <v>51.695</v>
      </c>
      <c r="DO49" s="34">
        <v>30.122</v>
      </c>
      <c r="DP49" s="34">
        <v>146.142</v>
      </c>
      <c r="DQ49" s="34">
        <v>12.962</v>
      </c>
      <c r="DR49" s="34">
        <v>6.2850000000000001</v>
      </c>
      <c r="DS49" s="34">
        <v>52.286000000000001</v>
      </c>
      <c r="DT49" s="35">
        <v>1289.4090000000001</v>
      </c>
      <c r="DU49" s="71">
        <f t="shared" si="96"/>
        <v>1621.4660000000001</v>
      </c>
      <c r="DV49" s="34"/>
      <c r="DW49" s="47">
        <f t="shared" si="97"/>
        <v>1.4959302261040317E-2</v>
      </c>
      <c r="DX49" s="42">
        <f t="shared" si="98"/>
        <v>5.1243751025306719E-3</v>
      </c>
      <c r="DY49" s="42">
        <f t="shared" si="99"/>
        <v>3.18816429083311E-2</v>
      </c>
      <c r="DZ49" s="42">
        <f t="shared" si="100"/>
        <v>1.8577016107645797E-2</v>
      </c>
      <c r="EA49" s="42">
        <f t="shared" si="101"/>
        <v>9.0129549432427195E-2</v>
      </c>
      <c r="EB49" s="42">
        <f t="shared" si="102"/>
        <v>7.9940004909137777E-3</v>
      </c>
      <c r="EC49" s="42">
        <f t="shared" si="103"/>
        <v>3.8761219785058702E-3</v>
      </c>
      <c r="ED49" s="42">
        <f t="shared" si="104"/>
        <v>3.2246127886739528E-2</v>
      </c>
      <c r="EE49" s="42">
        <f t="shared" si="105"/>
        <v>0.79521186383186571</v>
      </c>
      <c r="EF49" s="72">
        <f t="shared" si="106"/>
        <v>1</v>
      </c>
      <c r="EG49" s="56"/>
      <c r="EH49" s="36">
        <v>11.906000000000001</v>
      </c>
      <c r="EI49" s="37">
        <v>30.23</v>
      </c>
      <c r="EJ49" s="66">
        <f t="shared" si="107"/>
        <v>42.136000000000003</v>
      </c>
      <c r="EL49" s="36">
        <v>10.145</v>
      </c>
      <c r="EM49" s="37">
        <v>5.5</v>
      </c>
      <c r="EN49" s="66">
        <f t="shared" si="108"/>
        <v>15.645</v>
      </c>
      <c r="EP49" s="33">
        <f>ET49*E49</f>
        <v>1435.4269999999999</v>
      </c>
      <c r="EQ49" s="34">
        <f>E49*EU49</f>
        <v>350.99999999999994</v>
      </c>
      <c r="ER49" s="35">
        <f t="shared" si="109"/>
        <v>1786.4269999999999</v>
      </c>
      <c r="ET49" s="47">
        <v>0.80351841972831806</v>
      </c>
      <c r="EU49" s="42">
        <v>0.19648158027168194</v>
      </c>
      <c r="EV49" s="43">
        <f t="shared" si="110"/>
        <v>1</v>
      </c>
      <c r="EW49" s="56"/>
      <c r="EX49" s="61">
        <f t="shared" si="111"/>
        <v>222.79649999999998</v>
      </c>
      <c r="EY49" s="34">
        <v>214.20099999999999</v>
      </c>
      <c r="EZ49" s="35">
        <v>231.392</v>
      </c>
      <c r="FB49" s="61">
        <f t="shared" si="112"/>
        <v>1703.9470000000001</v>
      </c>
      <c r="FC49" s="34">
        <v>1621.4670000000001</v>
      </c>
      <c r="FD49" s="35">
        <v>1786.4269999999999</v>
      </c>
      <c r="FF49" s="61">
        <f t="shared" si="113"/>
        <v>419.5145</v>
      </c>
      <c r="FG49" s="34">
        <v>418.029</v>
      </c>
      <c r="FH49" s="35">
        <v>421</v>
      </c>
      <c r="FJ49" s="61">
        <f t="shared" si="114"/>
        <v>2123.4614999999999</v>
      </c>
      <c r="FK49" s="56">
        <v>2039.4960000000001</v>
      </c>
      <c r="FL49" s="68">
        <v>2207.4269999999997</v>
      </c>
      <c r="FN49" s="61">
        <f t="shared" si="115"/>
        <v>1332.8665000000001</v>
      </c>
      <c r="FO49" s="34">
        <v>1286.7840000000001</v>
      </c>
      <c r="FP49" s="35">
        <v>1378.9490000000001</v>
      </c>
      <c r="FQ49" s="34"/>
      <c r="FR49" s="64"/>
    </row>
    <row r="50" spans="1:174" x14ac:dyDescent="0.2">
      <c r="A50" s="1"/>
      <c r="B50" s="73" t="s">
        <v>179</v>
      </c>
      <c r="C50" s="33">
        <v>2932.5079999999998</v>
      </c>
      <c r="D50" s="34">
        <v>2868.5079999999998</v>
      </c>
      <c r="E50" s="34">
        <v>2527.3290000000002</v>
      </c>
      <c r="F50" s="34">
        <v>433</v>
      </c>
      <c r="G50" s="34">
        <v>1916.3030000000001</v>
      </c>
      <c r="H50" s="34">
        <f t="shared" si="58"/>
        <v>3365.5079999999998</v>
      </c>
      <c r="I50" s="35">
        <f t="shared" si="59"/>
        <v>2960.3290000000002</v>
      </c>
      <c r="J50" s="34"/>
      <c r="K50" s="36">
        <v>42.552</v>
      </c>
      <c r="L50" s="37">
        <v>8.5160000000000018</v>
      </c>
      <c r="M50" s="37">
        <v>0.34100000000000003</v>
      </c>
      <c r="N50" s="38">
        <f t="shared" si="60"/>
        <v>51.408999999999999</v>
      </c>
      <c r="O50" s="37">
        <v>27.698</v>
      </c>
      <c r="P50" s="38">
        <f t="shared" si="61"/>
        <v>23.710999999999999</v>
      </c>
      <c r="Q50" s="37">
        <v>5.8019999999999996</v>
      </c>
      <c r="R50" s="38">
        <f t="shared" si="62"/>
        <v>17.908999999999999</v>
      </c>
      <c r="S50" s="37">
        <v>3.0840000000000001</v>
      </c>
      <c r="T50" s="37">
        <v>1.6950000000000001</v>
      </c>
      <c r="U50" s="37">
        <v>10.395</v>
      </c>
      <c r="V50" s="38">
        <f t="shared" si="63"/>
        <v>33.082999999999998</v>
      </c>
      <c r="W50" s="37">
        <v>8.5169999999999995</v>
      </c>
      <c r="X50" s="39">
        <f t="shared" si="64"/>
        <v>24.565999999999999</v>
      </c>
      <c r="Y50" s="37"/>
      <c r="Z50" s="40">
        <f t="shared" si="65"/>
        <v>1.9778923398505427E-2</v>
      </c>
      <c r="AA50" s="41">
        <f t="shared" si="66"/>
        <v>3.9583876589037474E-3</v>
      </c>
      <c r="AB50" s="42">
        <f t="shared" si="67"/>
        <v>0.49295223179326547</v>
      </c>
      <c r="AC50" s="42">
        <f t="shared" si="68"/>
        <v>0.53877725690054268</v>
      </c>
      <c r="AD50" s="41">
        <f t="shared" si="69"/>
        <v>1.2874521063447155E-2</v>
      </c>
      <c r="AE50" s="41">
        <f t="shared" si="70"/>
        <v>1.1418711980816044E-2</v>
      </c>
      <c r="AF50" s="41">
        <f>X50/DH50*4/3</f>
        <v>1.9021906145445841E-2</v>
      </c>
      <c r="AG50" s="41">
        <f>(P50+S50+T50)/DH50*4/3</f>
        <v>2.2060331599924776E-2</v>
      </c>
      <c r="AH50" s="41">
        <f>R50/DH50*4/3</f>
        <v>1.3867268466937617E-2</v>
      </c>
      <c r="AI50" s="43">
        <f>X50/EX50*4/3</f>
        <v>9.8877833590932496E-2</v>
      </c>
      <c r="AJ50" s="37"/>
      <c r="AK50" s="47">
        <f t="shared" si="71"/>
        <v>5.9764265643745124E-2</v>
      </c>
      <c r="AL50" s="42">
        <f t="shared" si="72"/>
        <v>7.1494782653703612E-2</v>
      </c>
      <c r="AM50" s="43">
        <f t="shared" si="73"/>
        <v>9.492257217571241E-3</v>
      </c>
      <c r="AN50" s="37"/>
      <c r="AO50" s="47">
        <f t="shared" si="74"/>
        <v>0.7582325055424125</v>
      </c>
      <c r="AP50" s="42">
        <f t="shared" si="75"/>
        <v>0.75654927531196803</v>
      </c>
      <c r="AQ50" s="42">
        <f t="shared" si="76"/>
        <v>8.0222458046150261E-2</v>
      </c>
      <c r="AR50" s="43">
        <f t="shared" si="77"/>
        <v>0.13005795721614397</v>
      </c>
      <c r="AS50" s="37"/>
      <c r="AT50" s="47">
        <f>DE50/C50</f>
        <v>0.10733715911431443</v>
      </c>
      <c r="AU50" s="42">
        <f t="shared" si="78"/>
        <v>0.17629999999999998</v>
      </c>
      <c r="AV50" s="42">
        <f t="shared" si="79"/>
        <v>0.17629999999999998</v>
      </c>
      <c r="AW50" s="43">
        <f t="shared" si="80"/>
        <v>0.17629999999999998</v>
      </c>
      <c r="AX50" s="37"/>
      <c r="AY50" s="47">
        <f>EZ50/C50</f>
        <v>0.11715125755837667</v>
      </c>
      <c r="AZ50" s="42">
        <f>(DE50+X50)/C50</f>
        <v>0.11571428886127505</v>
      </c>
      <c r="BA50" s="42">
        <f>(DD50+X50)/DJ50</f>
        <v>0.19005933541166545</v>
      </c>
      <c r="BB50" s="42">
        <f>(DE50+X50)/DJ50</f>
        <v>0.19005933541166545</v>
      </c>
      <c r="BC50" s="43">
        <f>(DF50+X50)/DJ50</f>
        <v>0.19005933541166545</v>
      </c>
      <c r="BD50" s="37"/>
      <c r="BE50" s="40">
        <f>Q50/FB50*4/3</f>
        <v>3.1497524903646729E-3</v>
      </c>
      <c r="BF50" s="42">
        <f t="shared" si="81"/>
        <v>0.20365040365040366</v>
      </c>
      <c r="BG50" s="41">
        <f>EJ50/E50</f>
        <v>1.849106309467426E-2</v>
      </c>
      <c r="BH50" s="42">
        <f t="shared" si="82"/>
        <v>0.12161089613644112</v>
      </c>
      <c r="BI50" s="42">
        <f t="shared" si="83"/>
        <v>0.683460285542563</v>
      </c>
      <c r="BJ50" s="43">
        <f t="shared" si="84"/>
        <v>0.72975976656648656</v>
      </c>
      <c r="BK50" s="37"/>
      <c r="BL50" s="36">
        <v>57.546999999999997</v>
      </c>
      <c r="BM50" s="37">
        <v>35.347000000000001</v>
      </c>
      <c r="BN50" s="38">
        <f t="shared" si="85"/>
        <v>92.894000000000005</v>
      </c>
      <c r="BO50" s="34">
        <v>2527.3290000000002</v>
      </c>
      <c r="BP50" s="37">
        <v>20.178000000000001</v>
      </c>
      <c r="BQ50" s="37">
        <v>20.558</v>
      </c>
      <c r="BR50" s="38">
        <f t="shared" si="86"/>
        <v>2486.5930000000003</v>
      </c>
      <c r="BS50" s="37">
        <v>275.32299999999998</v>
      </c>
      <c r="BT50" s="37">
        <v>48.18</v>
      </c>
      <c r="BU50" s="38">
        <f t="shared" si="87"/>
        <v>323.50299999999999</v>
      </c>
      <c r="BV50" s="37">
        <v>0</v>
      </c>
      <c r="BW50" s="37">
        <v>2.8519999999999999</v>
      </c>
      <c r="BX50" s="37">
        <v>23.067</v>
      </c>
      <c r="BY50" s="37">
        <v>3.5990000000000002</v>
      </c>
      <c r="BZ50" s="38">
        <f t="shared" si="88"/>
        <v>2932.5080000000003</v>
      </c>
      <c r="CA50" s="37">
        <v>8.7999999999999995E-2</v>
      </c>
      <c r="CB50" s="34">
        <v>1916.3030000000001</v>
      </c>
      <c r="CC50" s="38">
        <f t="shared" si="89"/>
        <v>1916.3910000000001</v>
      </c>
      <c r="CD50" s="37">
        <v>616.56100000000004</v>
      </c>
      <c r="CE50" s="37">
        <v>56.009000000000128</v>
      </c>
      <c r="CF50" s="38">
        <f t="shared" si="90"/>
        <v>672.57000000000016</v>
      </c>
      <c r="CG50" s="37">
        <v>0</v>
      </c>
      <c r="CH50" s="37">
        <v>343.54700000000003</v>
      </c>
      <c r="CI50" s="108">
        <f t="shared" si="91"/>
        <v>2932.5080000000003</v>
      </c>
      <c r="CJ50" s="37"/>
      <c r="CK50" s="67">
        <v>381.39599999999996</v>
      </c>
      <c r="CL50" s="37"/>
      <c r="CM50" s="33">
        <v>183</v>
      </c>
      <c r="CN50" s="34">
        <v>210</v>
      </c>
      <c r="CO50" s="34">
        <v>195</v>
      </c>
      <c r="CP50" s="34">
        <v>50</v>
      </c>
      <c r="CQ50" s="34">
        <v>0</v>
      </c>
      <c r="CR50" s="34">
        <v>0</v>
      </c>
      <c r="CS50" s="35">
        <f t="shared" si="92"/>
        <v>638</v>
      </c>
      <c r="CT50" s="43">
        <f t="shared" si="93"/>
        <v>0.21756121381425048</v>
      </c>
      <c r="CU50" s="37"/>
      <c r="CV50" s="61" t="s">
        <v>219</v>
      </c>
      <c r="CW50" s="56">
        <v>22.6</v>
      </c>
      <c r="CX50" s="68">
        <v>1</v>
      </c>
      <c r="CY50" s="69" t="s">
        <v>133</v>
      </c>
      <c r="CZ50" s="68"/>
      <c r="DA50" s="56"/>
      <c r="DB50" s="70">
        <f t="shared" si="94"/>
        <v>7.2711312086676586E-4</v>
      </c>
      <c r="DC50" s="56"/>
      <c r="DD50" s="33">
        <v>314.76707779999998</v>
      </c>
      <c r="DE50" s="34">
        <v>314.76707779999998</v>
      </c>
      <c r="DF50" s="35">
        <v>314.76707779999998</v>
      </c>
      <c r="DG50" s="56"/>
      <c r="DH50" s="61">
        <f t="shared" si="95"/>
        <v>1721.9445000000001</v>
      </c>
      <c r="DI50" s="34">
        <v>1658.4829999999999</v>
      </c>
      <c r="DJ50" s="35">
        <v>1785.4059999999999</v>
      </c>
      <c r="DK50" s="56"/>
      <c r="DL50" s="33">
        <v>155.32499999999999</v>
      </c>
      <c r="DM50" s="34">
        <v>87.727000000000004</v>
      </c>
      <c r="DN50" s="34">
        <v>138.08600000000001</v>
      </c>
      <c r="DO50" s="34">
        <v>78.355999999999995</v>
      </c>
      <c r="DP50" s="34">
        <v>0</v>
      </c>
      <c r="DQ50" s="34">
        <v>233.50299999999999</v>
      </c>
      <c r="DR50" s="34">
        <v>23.61</v>
      </c>
      <c r="DS50" s="34">
        <v>0</v>
      </c>
      <c r="DT50" s="35">
        <v>1668.1959999999999</v>
      </c>
      <c r="DU50" s="71">
        <f t="shared" si="96"/>
        <v>2384.8029999999999</v>
      </c>
      <c r="DV50" s="34"/>
      <c r="DW50" s="47">
        <f t="shared" si="97"/>
        <v>6.5131165970522514E-2</v>
      </c>
      <c r="DX50" s="42">
        <f t="shared" si="98"/>
        <v>3.6785847719916491E-2</v>
      </c>
      <c r="DY50" s="42">
        <f t="shared" si="99"/>
        <v>5.7902476640628184E-2</v>
      </c>
      <c r="DZ50" s="42">
        <f t="shared" si="100"/>
        <v>3.2856382686536373E-2</v>
      </c>
      <c r="EA50" s="42">
        <f t="shared" si="101"/>
        <v>0</v>
      </c>
      <c r="EB50" s="42">
        <f t="shared" si="102"/>
        <v>9.7912909368195189E-2</v>
      </c>
      <c r="EC50" s="42">
        <f t="shared" si="103"/>
        <v>9.9001888206279517E-3</v>
      </c>
      <c r="ED50" s="42">
        <f t="shared" si="104"/>
        <v>0</v>
      </c>
      <c r="EE50" s="42">
        <f t="shared" si="105"/>
        <v>0.6995110287935733</v>
      </c>
      <c r="EF50" s="72">
        <f t="shared" si="106"/>
        <v>1</v>
      </c>
      <c r="EG50" s="56"/>
      <c r="EH50" s="36">
        <v>13.38</v>
      </c>
      <c r="EI50" s="37">
        <v>33.353000000000002</v>
      </c>
      <c r="EJ50" s="66">
        <f t="shared" si="107"/>
        <v>46.733000000000004</v>
      </c>
      <c r="EL50" s="36">
        <v>20.178000000000001</v>
      </c>
      <c r="EM50" s="37">
        <v>20.558</v>
      </c>
      <c r="EN50" s="66">
        <f t="shared" si="108"/>
        <v>40.736000000000004</v>
      </c>
      <c r="EP50" s="33">
        <f>ET50*E50</f>
        <v>1727.3290000000004</v>
      </c>
      <c r="EQ50" s="34">
        <f>E50*EU50</f>
        <v>799.99999999999989</v>
      </c>
      <c r="ER50" s="35">
        <f t="shared" si="109"/>
        <v>2527.3290000000002</v>
      </c>
      <c r="ET50" s="47">
        <v>0.683460285542563</v>
      </c>
      <c r="EU50" s="42">
        <v>0.316539714457437</v>
      </c>
      <c r="EV50" s="43">
        <f t="shared" si="110"/>
        <v>1</v>
      </c>
      <c r="EW50" s="56"/>
      <c r="EX50" s="61">
        <f t="shared" si="111"/>
        <v>331.26400000000001</v>
      </c>
      <c r="EY50" s="34">
        <v>318.98099999999999</v>
      </c>
      <c r="EZ50" s="35">
        <v>343.54700000000003</v>
      </c>
      <c r="FB50" s="61">
        <f t="shared" si="112"/>
        <v>2456.0659999999998</v>
      </c>
      <c r="FC50" s="34">
        <v>2384.8029999999999</v>
      </c>
      <c r="FD50" s="35">
        <v>2527.3290000000002</v>
      </c>
      <c r="FF50" s="61">
        <f t="shared" si="113"/>
        <v>405.5</v>
      </c>
      <c r="FG50" s="34">
        <v>378</v>
      </c>
      <c r="FH50" s="35">
        <v>433</v>
      </c>
      <c r="FJ50" s="61">
        <f t="shared" si="114"/>
        <v>2861.5659999999998</v>
      </c>
      <c r="FK50" s="56">
        <v>2762.8029999999999</v>
      </c>
      <c r="FL50" s="68">
        <v>2960.3290000000002</v>
      </c>
      <c r="FN50" s="61">
        <f t="shared" si="115"/>
        <v>1907.2935000000002</v>
      </c>
      <c r="FO50" s="34">
        <v>1898.2840000000001</v>
      </c>
      <c r="FP50" s="35">
        <v>1916.3030000000001</v>
      </c>
      <c r="FQ50" s="34"/>
      <c r="FR50" s="64"/>
    </row>
    <row r="51" spans="1:174" x14ac:dyDescent="0.2">
      <c r="A51" s="1"/>
      <c r="B51" s="73" t="s">
        <v>180</v>
      </c>
      <c r="C51" s="33">
        <v>4508.3329999999996</v>
      </c>
      <c r="D51" s="34">
        <v>4318.4465</v>
      </c>
      <c r="E51" s="34">
        <v>3884.3670000000002</v>
      </c>
      <c r="F51" s="34">
        <v>917</v>
      </c>
      <c r="G51" s="34">
        <v>2806.0830000000001</v>
      </c>
      <c r="H51" s="34">
        <f t="shared" si="58"/>
        <v>5425.3329999999996</v>
      </c>
      <c r="I51" s="35">
        <f t="shared" si="59"/>
        <v>4801.3670000000002</v>
      </c>
      <c r="J51" s="34"/>
      <c r="K51" s="36">
        <v>54.158999999999992</v>
      </c>
      <c r="L51" s="37">
        <v>12.135999999999999</v>
      </c>
      <c r="M51" s="37">
        <v>8.3000000000000185E-2</v>
      </c>
      <c r="N51" s="38">
        <f t="shared" si="60"/>
        <v>66.377999999999986</v>
      </c>
      <c r="O51" s="37">
        <v>44.931000000000004</v>
      </c>
      <c r="P51" s="38">
        <f t="shared" si="61"/>
        <v>21.446999999999981</v>
      </c>
      <c r="Q51" s="37">
        <v>0.32900000000000001</v>
      </c>
      <c r="R51" s="38">
        <f t="shared" si="62"/>
        <v>21.117999999999981</v>
      </c>
      <c r="S51" s="37">
        <v>6.2010000000000005</v>
      </c>
      <c r="T51" s="37">
        <v>2.6499999999999995</v>
      </c>
      <c r="U51" s="37">
        <v>19.499999999999996</v>
      </c>
      <c r="V51" s="38">
        <f t="shared" si="63"/>
        <v>49.46899999999998</v>
      </c>
      <c r="W51" s="37">
        <v>12.37</v>
      </c>
      <c r="X51" s="39">
        <f t="shared" si="64"/>
        <v>37.098999999999982</v>
      </c>
      <c r="Y51" s="37"/>
      <c r="Z51" s="40">
        <f t="shared" si="65"/>
        <v>1.6721753991857949E-2</v>
      </c>
      <c r="AA51" s="41">
        <f t="shared" si="66"/>
        <v>3.74702646734962E-3</v>
      </c>
      <c r="AB51" s="42">
        <f t="shared" si="67"/>
        <v>0.59725637719496494</v>
      </c>
      <c r="AC51" s="42">
        <f t="shared" si="68"/>
        <v>0.67689595950465542</v>
      </c>
      <c r="AD51" s="41">
        <f t="shared" si="69"/>
        <v>1.387258126272955E-2</v>
      </c>
      <c r="AE51" s="41">
        <f t="shared" si="70"/>
        <v>1.1454427728428107E-2</v>
      </c>
      <c r="AF51" s="41">
        <f>X51/DH51*4/3</f>
        <v>2.0783349055681428E-2</v>
      </c>
      <c r="AG51" s="41">
        <f>(P51+S51+T51)/DH51*4/3</f>
        <v>1.697333916518062E-2</v>
      </c>
      <c r="AH51" s="41">
        <f>R51/DH51*4/3</f>
        <v>1.1830582100808113E-2</v>
      </c>
      <c r="AI51" s="43">
        <f>X51/EX51*4/3</f>
        <v>9.0067157679433574E-2</v>
      </c>
      <c r="AJ51" s="37"/>
      <c r="AK51" s="47">
        <f t="shared" si="71"/>
        <v>0.1111054855507005</v>
      </c>
      <c r="AL51" s="42">
        <f t="shared" si="72"/>
        <v>9.3718422177210256E-2</v>
      </c>
      <c r="AM51" s="43">
        <f t="shared" si="73"/>
        <v>6.4955829929383299E-2</v>
      </c>
      <c r="AN51" s="37"/>
      <c r="AO51" s="47">
        <f t="shared" si="74"/>
        <v>0.72240419095312058</v>
      </c>
      <c r="AP51" s="42">
        <f t="shared" si="75"/>
        <v>0.7213308391688027</v>
      </c>
      <c r="AQ51" s="42">
        <f t="shared" si="76"/>
        <v>0.13806861120002054</v>
      </c>
      <c r="AR51" s="43">
        <f t="shared" si="77"/>
        <v>0.10238933210538445</v>
      </c>
      <c r="AS51" s="37"/>
      <c r="AT51" s="47">
        <f>DE51/C51</f>
        <v>0.11036247255848228</v>
      </c>
      <c r="AU51" s="42">
        <f t="shared" si="78"/>
        <v>0.20190000000000002</v>
      </c>
      <c r="AV51" s="42">
        <f t="shared" si="79"/>
        <v>0.20190000000000002</v>
      </c>
      <c r="AW51" s="43">
        <f t="shared" si="80"/>
        <v>0.20190000000000002</v>
      </c>
      <c r="AX51" s="37"/>
      <c r="AY51" s="47">
        <f>EZ51/C51</f>
        <v>0.12581546216750183</v>
      </c>
      <c r="AZ51" s="42">
        <f>(DE51+X51)/C51</f>
        <v>0.1185914565310504</v>
      </c>
      <c r="BA51" s="42">
        <f>(DD51+X51)/DJ51</f>
        <v>0.21695431896862491</v>
      </c>
      <c r="BB51" s="42">
        <f>(DE51+X51)/DJ51</f>
        <v>0.21695431896862491</v>
      </c>
      <c r="BC51" s="43">
        <f>(DF51+X51)/DJ51</f>
        <v>0.21695431896862491</v>
      </c>
      <c r="BD51" s="37"/>
      <c r="BE51" s="40">
        <f>Q51/FB51*4/3</f>
        <v>1.1887478154161894E-4</v>
      </c>
      <c r="BF51" s="42">
        <f t="shared" si="81"/>
        <v>1.0858802561225171E-2</v>
      </c>
      <c r="BG51" s="41">
        <f>EJ51/E51</f>
        <v>5.9263195264505127E-3</v>
      </c>
      <c r="BH51" s="42">
        <f t="shared" si="82"/>
        <v>3.9259359059412614E-2</v>
      </c>
      <c r="BI51" s="42">
        <f t="shared" si="83"/>
        <v>0.78812506645226876</v>
      </c>
      <c r="BJ51" s="43">
        <f t="shared" si="84"/>
        <v>0.82859048266878998</v>
      </c>
      <c r="BK51" s="37"/>
      <c r="BL51" s="36">
        <v>7.9720000000000004</v>
      </c>
      <c r="BM51" s="37">
        <v>106.428</v>
      </c>
      <c r="BN51" s="38">
        <f t="shared" si="85"/>
        <v>114.39999999999999</v>
      </c>
      <c r="BO51" s="34">
        <v>3884.3670000000002</v>
      </c>
      <c r="BP51" s="37">
        <v>8.08</v>
      </c>
      <c r="BQ51" s="37">
        <v>11.058999999999999</v>
      </c>
      <c r="BR51" s="38">
        <f t="shared" si="86"/>
        <v>3865.2280000000001</v>
      </c>
      <c r="BS51" s="37">
        <v>329.29300000000001</v>
      </c>
      <c r="BT51" s="37">
        <v>107.13200000000001</v>
      </c>
      <c r="BU51" s="38">
        <f t="shared" si="87"/>
        <v>436.42500000000001</v>
      </c>
      <c r="BV51" s="37">
        <v>0</v>
      </c>
      <c r="BW51" s="37">
        <v>3.9129999999999998</v>
      </c>
      <c r="BX51" s="37">
        <v>80.921000000000006</v>
      </c>
      <c r="BY51" s="37">
        <v>7.444</v>
      </c>
      <c r="BZ51" s="38">
        <f t="shared" si="88"/>
        <v>4508.3310000000001</v>
      </c>
      <c r="CA51" s="37">
        <v>1.4E-2</v>
      </c>
      <c r="CB51" s="34">
        <v>2806.0830000000001</v>
      </c>
      <c r="CC51" s="38">
        <f t="shared" si="89"/>
        <v>2806.0970000000002</v>
      </c>
      <c r="CD51" s="37">
        <v>1084.05</v>
      </c>
      <c r="CE51" s="37">
        <v>50.966000000000008</v>
      </c>
      <c r="CF51" s="38">
        <f t="shared" si="90"/>
        <v>1135.0160000000001</v>
      </c>
      <c r="CG51" s="37">
        <v>0</v>
      </c>
      <c r="CH51" s="37">
        <v>567.21799999999996</v>
      </c>
      <c r="CI51" s="108">
        <f t="shared" si="91"/>
        <v>4508.3310000000001</v>
      </c>
      <c r="CJ51" s="37"/>
      <c r="CK51" s="67">
        <v>461.60500000000002</v>
      </c>
      <c r="CL51" s="37"/>
      <c r="CM51" s="33">
        <v>225</v>
      </c>
      <c r="CN51" s="34">
        <v>300</v>
      </c>
      <c r="CO51" s="34">
        <v>200</v>
      </c>
      <c r="CP51" s="34">
        <v>250</v>
      </c>
      <c r="CQ51" s="34">
        <v>0</v>
      </c>
      <c r="CR51" s="34">
        <v>0</v>
      </c>
      <c r="CS51" s="35">
        <f t="shared" si="92"/>
        <v>975</v>
      </c>
      <c r="CT51" s="43">
        <f t="shared" si="93"/>
        <v>0.21626618974241701</v>
      </c>
      <c r="CU51" s="37"/>
      <c r="CV51" s="61" t="s">
        <v>221</v>
      </c>
      <c r="CW51" s="56">
        <v>31</v>
      </c>
      <c r="CX51" s="68">
        <v>3</v>
      </c>
      <c r="CY51" s="69" t="s">
        <v>133</v>
      </c>
      <c r="CZ51" s="68"/>
      <c r="DA51" s="56"/>
      <c r="DB51" s="70">
        <f t="shared" si="94"/>
        <v>1.1553443335347534E-3</v>
      </c>
      <c r="DC51" s="56"/>
      <c r="DD51" s="33">
        <v>497.55077699700007</v>
      </c>
      <c r="DE51" s="34">
        <v>497.55077699700007</v>
      </c>
      <c r="DF51" s="35">
        <v>497.55077699700007</v>
      </c>
      <c r="DG51" s="56"/>
      <c r="DH51" s="61">
        <f t="shared" si="95"/>
        <v>2380.046315</v>
      </c>
      <c r="DI51" s="34">
        <v>2295.75</v>
      </c>
      <c r="DJ51" s="35">
        <v>2464.3426300000001</v>
      </c>
      <c r="DK51" s="56"/>
      <c r="DL51" s="33">
        <v>223.11500000000001</v>
      </c>
      <c r="DM51" s="34">
        <v>97.275999999999996</v>
      </c>
      <c r="DN51" s="34">
        <v>64.555999999999997</v>
      </c>
      <c r="DO51" s="34">
        <v>50.347000000000001</v>
      </c>
      <c r="DP51" s="34">
        <v>301.923</v>
      </c>
      <c r="DQ51" s="34">
        <v>74.215999999999994</v>
      </c>
      <c r="DR51" s="34">
        <v>28.567</v>
      </c>
      <c r="DS51" s="34">
        <v>0</v>
      </c>
      <c r="DT51" s="35">
        <v>2655.9479999999999</v>
      </c>
      <c r="DU51" s="71">
        <f t="shared" si="96"/>
        <v>3495.9479999999999</v>
      </c>
      <c r="DV51" s="34"/>
      <c r="DW51" s="47">
        <f t="shared" si="97"/>
        <v>6.38210293745788E-2</v>
      </c>
      <c r="DX51" s="42">
        <f t="shared" si="98"/>
        <v>2.7825356670064888E-2</v>
      </c>
      <c r="DY51" s="42">
        <f t="shared" si="99"/>
        <v>1.8465949722364292E-2</v>
      </c>
      <c r="DZ51" s="42">
        <f t="shared" si="100"/>
        <v>1.4401529999874142E-2</v>
      </c>
      <c r="EA51" s="42">
        <f t="shared" si="101"/>
        <v>8.6363698773551559E-2</v>
      </c>
      <c r="EB51" s="42">
        <f t="shared" si="102"/>
        <v>2.1229148717315016E-2</v>
      </c>
      <c r="EC51" s="42">
        <f t="shared" si="103"/>
        <v>8.1714602162274736E-3</v>
      </c>
      <c r="ED51" s="42">
        <f t="shared" si="104"/>
        <v>0</v>
      </c>
      <c r="EE51" s="42">
        <f t="shared" si="105"/>
        <v>0.75972182652602382</v>
      </c>
      <c r="EF51" s="72">
        <f t="shared" si="106"/>
        <v>1</v>
      </c>
      <c r="EG51" s="56"/>
      <c r="EH51" s="36">
        <v>13.644</v>
      </c>
      <c r="EI51" s="37">
        <v>9.3759999999999994</v>
      </c>
      <c r="EJ51" s="66">
        <f t="shared" si="107"/>
        <v>23.02</v>
      </c>
      <c r="EL51" s="36">
        <v>8.08</v>
      </c>
      <c r="EM51" s="37">
        <v>11.058999999999999</v>
      </c>
      <c r="EN51" s="66">
        <f t="shared" si="108"/>
        <v>19.138999999999999</v>
      </c>
      <c r="EP51" s="33">
        <f>ET51*E51</f>
        <v>3061.3670000000002</v>
      </c>
      <c r="EQ51" s="34">
        <f>E51*EU51</f>
        <v>823.00000000000023</v>
      </c>
      <c r="ER51" s="35">
        <f t="shared" si="109"/>
        <v>3884.3670000000002</v>
      </c>
      <c r="ET51" s="47">
        <v>0.78812506645226876</v>
      </c>
      <c r="EU51" s="42">
        <v>0.21187493354773124</v>
      </c>
      <c r="EV51" s="43">
        <f t="shared" si="110"/>
        <v>1</v>
      </c>
      <c r="EW51" s="56"/>
      <c r="EX51" s="61">
        <f t="shared" si="111"/>
        <v>549.20499999999993</v>
      </c>
      <c r="EY51" s="34">
        <v>531.19200000000001</v>
      </c>
      <c r="EZ51" s="35">
        <v>567.21799999999996</v>
      </c>
      <c r="FB51" s="61">
        <f t="shared" si="112"/>
        <v>3690.1575000000003</v>
      </c>
      <c r="FC51" s="34">
        <v>3495.9479999999999</v>
      </c>
      <c r="FD51" s="35">
        <v>3884.3670000000002</v>
      </c>
      <c r="FF51" s="61">
        <f t="shared" si="113"/>
        <v>905.5</v>
      </c>
      <c r="FG51" s="34">
        <v>894</v>
      </c>
      <c r="FH51" s="35">
        <v>917</v>
      </c>
      <c r="FJ51" s="61">
        <f t="shared" si="114"/>
        <v>4595.6575000000003</v>
      </c>
      <c r="FK51" s="56">
        <v>4389.9480000000003</v>
      </c>
      <c r="FL51" s="68">
        <v>4801.3670000000002</v>
      </c>
      <c r="FN51" s="61">
        <f t="shared" si="115"/>
        <v>2720.5060000000003</v>
      </c>
      <c r="FO51" s="34">
        <v>2634.9290000000001</v>
      </c>
      <c r="FP51" s="35">
        <v>2806.0830000000001</v>
      </c>
      <c r="FQ51" s="34"/>
      <c r="FR51" s="64"/>
    </row>
    <row r="52" spans="1:174" x14ac:dyDescent="0.2">
      <c r="A52" s="1"/>
      <c r="B52" s="73" t="s">
        <v>181</v>
      </c>
      <c r="C52" s="33">
        <v>1581.0029999999999</v>
      </c>
      <c r="D52" s="34">
        <v>1505.5545</v>
      </c>
      <c r="E52" s="34">
        <v>1389.404</v>
      </c>
      <c r="F52" s="34">
        <v>162</v>
      </c>
      <c r="G52" s="34">
        <v>1090.1110000000001</v>
      </c>
      <c r="H52" s="34">
        <f t="shared" si="58"/>
        <v>1743.0029999999999</v>
      </c>
      <c r="I52" s="35">
        <f t="shared" si="59"/>
        <v>1551.404</v>
      </c>
      <c r="J52" s="34"/>
      <c r="K52" s="36">
        <v>19.561</v>
      </c>
      <c r="L52" s="37">
        <v>4.3479999999999999</v>
      </c>
      <c r="M52" s="37">
        <v>0</v>
      </c>
      <c r="N52" s="38">
        <f t="shared" si="60"/>
        <v>23.908999999999999</v>
      </c>
      <c r="O52" s="37">
        <v>16.59</v>
      </c>
      <c r="P52" s="38">
        <f t="shared" si="61"/>
        <v>7.3189999999999991</v>
      </c>
      <c r="Q52" s="37">
        <v>3.2999999999999974E-2</v>
      </c>
      <c r="R52" s="38">
        <f t="shared" si="62"/>
        <v>7.2859999999999987</v>
      </c>
      <c r="S52" s="37">
        <v>1.657</v>
      </c>
      <c r="T52" s="37">
        <v>1</v>
      </c>
      <c r="U52" s="37">
        <v>4.9829999999999997</v>
      </c>
      <c r="V52" s="38">
        <f t="shared" si="63"/>
        <v>14.925999999999998</v>
      </c>
      <c r="W52" s="37">
        <v>3.9</v>
      </c>
      <c r="X52" s="39">
        <f t="shared" si="64"/>
        <v>11.025999999999998</v>
      </c>
      <c r="Y52" s="37"/>
      <c r="Z52" s="40">
        <f t="shared" si="65"/>
        <v>1.7323406979510427E-2</v>
      </c>
      <c r="AA52" s="41">
        <f t="shared" si="66"/>
        <v>3.8506300059767567E-3</v>
      </c>
      <c r="AB52" s="42">
        <f t="shared" si="67"/>
        <v>0.62448242113980279</v>
      </c>
      <c r="AC52" s="42">
        <f t="shared" si="68"/>
        <v>0.69388096532686439</v>
      </c>
      <c r="AD52" s="41">
        <f t="shared" si="69"/>
        <v>1.4692261223356576E-2</v>
      </c>
      <c r="AE52" s="41">
        <f t="shared" si="70"/>
        <v>9.7647300933532011E-3</v>
      </c>
      <c r="AF52" s="41">
        <f>X52/DH52*4/3</f>
        <v>1.8778551134125878E-2</v>
      </c>
      <c r="AG52" s="41">
        <f>(P52+S52+T52)/DH52*4/3</f>
        <v>1.6990279894253561E-2</v>
      </c>
      <c r="AH52" s="41">
        <f>R52/DH52*4/3</f>
        <v>1.2408899289247337E-2</v>
      </c>
      <c r="AI52" s="43">
        <f>X52/EX52*4/3</f>
        <v>7.6791219084978921E-2</v>
      </c>
      <c r="AJ52" s="37"/>
      <c r="AK52" s="47">
        <f t="shared" si="71"/>
        <v>0.10855758674394256</v>
      </c>
      <c r="AL52" s="42">
        <f t="shared" si="72"/>
        <v>0.11372308036890454</v>
      </c>
      <c r="AM52" s="43">
        <f t="shared" si="73"/>
        <v>2.6022553255972337E-2</v>
      </c>
      <c r="AN52" s="37"/>
      <c r="AO52" s="47">
        <f t="shared" si="74"/>
        <v>0.78458893165702714</v>
      </c>
      <c r="AP52" s="42">
        <f t="shared" si="75"/>
        <v>0.79859856559929077</v>
      </c>
      <c r="AQ52" s="42">
        <f t="shared" si="76"/>
        <v>6.4543204535348758E-2</v>
      </c>
      <c r="AR52" s="43">
        <f t="shared" si="77"/>
        <v>0.10934577606747112</v>
      </c>
      <c r="AS52" s="37"/>
      <c r="AT52" s="47">
        <f>DE52/C52</f>
        <v>0.10859621619946323</v>
      </c>
      <c r="AU52" s="42">
        <f t="shared" si="78"/>
        <v>0.20679999999999996</v>
      </c>
      <c r="AV52" s="42">
        <f t="shared" si="79"/>
        <v>0.20679999999999996</v>
      </c>
      <c r="AW52" s="43">
        <f t="shared" si="80"/>
        <v>0.20679999999999996</v>
      </c>
      <c r="AX52" s="37"/>
      <c r="AY52" s="47">
        <f>EZ52/C52</f>
        <v>0.1244121611407442</v>
      </c>
      <c r="AZ52" s="42">
        <f>(DE52+X52)/C52</f>
        <v>0.11557027001213786</v>
      </c>
      <c r="BA52" s="42">
        <f>(DD52+X52)/DJ52</f>
        <v>0.22008070515654152</v>
      </c>
      <c r="BB52" s="42">
        <f>(DE52+X52)/DJ52</f>
        <v>0.22008070515654152</v>
      </c>
      <c r="BC52" s="43">
        <f>(DF52+X52)/DJ52</f>
        <v>0.22008070515654152</v>
      </c>
      <c r="BD52" s="37"/>
      <c r="BE52" s="40">
        <f>Q52/FB52*4/3</f>
        <v>3.3298672442472729E-5</v>
      </c>
      <c r="BF52" s="42">
        <f t="shared" si="81"/>
        <v>3.3079390537289473E-3</v>
      </c>
      <c r="BG52" s="41">
        <f>EJ52/E52</f>
        <v>1.2812688030263336E-2</v>
      </c>
      <c r="BH52" s="42">
        <f t="shared" si="82"/>
        <v>8.697861445930298E-2</v>
      </c>
      <c r="BI52" s="42">
        <f t="shared" si="83"/>
        <v>0.82510486510762893</v>
      </c>
      <c r="BJ52" s="43">
        <f t="shared" si="84"/>
        <v>0.84336768501305914</v>
      </c>
      <c r="BK52" s="37"/>
      <c r="BL52" s="36">
        <v>47.719000000000001</v>
      </c>
      <c r="BM52" s="37">
        <v>16.71</v>
      </c>
      <c r="BN52" s="38">
        <f t="shared" si="85"/>
        <v>64.429000000000002</v>
      </c>
      <c r="BO52" s="34">
        <v>1389.404</v>
      </c>
      <c r="BP52" s="37">
        <v>2.2749999999999999</v>
      </c>
      <c r="BQ52" s="37">
        <v>5.7</v>
      </c>
      <c r="BR52" s="38">
        <f t="shared" si="86"/>
        <v>1381.4289999999999</v>
      </c>
      <c r="BS52" s="37">
        <v>101.078</v>
      </c>
      <c r="BT52" s="37">
        <v>23.925999999999998</v>
      </c>
      <c r="BU52" s="38">
        <f t="shared" si="87"/>
        <v>125.004</v>
      </c>
      <c r="BV52" s="37">
        <v>0</v>
      </c>
      <c r="BW52" s="37">
        <v>0.94699999999999995</v>
      </c>
      <c r="BX52" s="37">
        <v>4.4340000000000002</v>
      </c>
      <c r="BY52" s="37">
        <v>4.76</v>
      </c>
      <c r="BZ52" s="38">
        <f t="shared" si="88"/>
        <v>1581.0029999999997</v>
      </c>
      <c r="CA52" s="37">
        <v>140</v>
      </c>
      <c r="CB52" s="34">
        <v>1090.1110000000001</v>
      </c>
      <c r="CC52" s="38">
        <f t="shared" si="89"/>
        <v>1230.1110000000001</v>
      </c>
      <c r="CD52" s="37">
        <v>134.91900000000001</v>
      </c>
      <c r="CE52" s="37">
        <v>19.276999999999589</v>
      </c>
      <c r="CF52" s="38">
        <f t="shared" si="90"/>
        <v>154.1959999999996</v>
      </c>
      <c r="CG52" s="37">
        <v>0</v>
      </c>
      <c r="CH52" s="37">
        <v>196.696</v>
      </c>
      <c r="CI52" s="108">
        <f t="shared" si="91"/>
        <v>1581.0029999999997</v>
      </c>
      <c r="CJ52" s="37"/>
      <c r="CK52" s="67">
        <v>172.876</v>
      </c>
      <c r="CL52" s="37"/>
      <c r="CM52" s="33">
        <v>80</v>
      </c>
      <c r="CN52" s="34">
        <v>60</v>
      </c>
      <c r="CO52" s="34">
        <v>0</v>
      </c>
      <c r="CP52" s="34">
        <v>0</v>
      </c>
      <c r="CQ52" s="34">
        <v>0</v>
      </c>
      <c r="CR52" s="34">
        <v>0</v>
      </c>
      <c r="CS52" s="35">
        <f t="shared" si="92"/>
        <v>140</v>
      </c>
      <c r="CT52" s="43">
        <f t="shared" si="93"/>
        <v>8.8551381622931774E-2</v>
      </c>
      <c r="CU52" s="37"/>
      <c r="CV52" s="61" t="s">
        <v>213</v>
      </c>
      <c r="CW52" s="56">
        <v>12.2</v>
      </c>
      <c r="CX52" s="68">
        <v>1</v>
      </c>
      <c r="CY52" s="69" t="s">
        <v>133</v>
      </c>
      <c r="CZ52" s="68"/>
      <c r="DA52" s="56"/>
      <c r="DB52" s="70">
        <f t="shared" si="94"/>
        <v>3.6660615292624025E-4</v>
      </c>
      <c r="DC52" s="56"/>
      <c r="DD52" s="33">
        <v>171.69094359999997</v>
      </c>
      <c r="DE52" s="34">
        <v>171.69094359999997</v>
      </c>
      <c r="DF52" s="35">
        <v>171.69094359999997</v>
      </c>
      <c r="DG52" s="56"/>
      <c r="DH52" s="61">
        <f t="shared" si="95"/>
        <v>782.87899999999991</v>
      </c>
      <c r="DI52" s="34">
        <v>735.53099999999995</v>
      </c>
      <c r="DJ52" s="35">
        <v>830.22699999999998</v>
      </c>
      <c r="DK52" s="56"/>
      <c r="DL52" s="33">
        <v>57.435000000000002</v>
      </c>
      <c r="DM52" s="34">
        <v>7.0010000000000003</v>
      </c>
      <c r="DN52" s="34">
        <v>38.786000000000001</v>
      </c>
      <c r="DO52" s="34">
        <v>1.286</v>
      </c>
      <c r="DP52" s="34">
        <v>68.355999999999995</v>
      </c>
      <c r="DQ52" s="34">
        <v>0</v>
      </c>
      <c r="DR52" s="34">
        <v>12.388</v>
      </c>
      <c r="DS52" s="34">
        <v>15.428000000000001</v>
      </c>
      <c r="DT52" s="35">
        <v>1052.664</v>
      </c>
      <c r="DU52" s="71">
        <f t="shared" si="96"/>
        <v>1253.3440000000001</v>
      </c>
      <c r="DV52" s="34"/>
      <c r="DW52" s="47">
        <f t="shared" si="97"/>
        <v>4.5825407868869204E-2</v>
      </c>
      <c r="DX52" s="42">
        <f t="shared" si="98"/>
        <v>5.5858567161130544E-3</v>
      </c>
      <c r="DY52" s="42">
        <f t="shared" si="99"/>
        <v>3.0946013225419358E-2</v>
      </c>
      <c r="DZ52" s="42">
        <f t="shared" si="100"/>
        <v>1.0260550974034264E-3</v>
      </c>
      <c r="EA52" s="42">
        <f t="shared" si="101"/>
        <v>5.4538897541297517E-2</v>
      </c>
      <c r="EB52" s="42">
        <f t="shared" si="102"/>
        <v>0</v>
      </c>
      <c r="EC52" s="42">
        <f t="shared" si="103"/>
        <v>9.8839584343963019E-3</v>
      </c>
      <c r="ED52" s="42">
        <f t="shared" si="104"/>
        <v>1.2309469706640794E-2</v>
      </c>
      <c r="EE52" s="42">
        <f t="shared" si="105"/>
        <v>0.83988434140986035</v>
      </c>
      <c r="EF52" s="72">
        <f t="shared" si="106"/>
        <v>1</v>
      </c>
      <c r="EG52" s="56"/>
      <c r="EH52" s="36">
        <v>8.9999999999999993E-3</v>
      </c>
      <c r="EI52" s="37">
        <v>17.792999999999999</v>
      </c>
      <c r="EJ52" s="66">
        <f t="shared" si="107"/>
        <v>17.802</v>
      </c>
      <c r="EL52" s="36">
        <v>2.2749999999999999</v>
      </c>
      <c r="EM52" s="37">
        <v>5.7</v>
      </c>
      <c r="EN52" s="66">
        <f t="shared" si="108"/>
        <v>7.9749999999999996</v>
      </c>
      <c r="EP52" s="33">
        <f>ET52*E52</f>
        <v>1146.404</v>
      </c>
      <c r="EQ52" s="34">
        <f>E52*EU52</f>
        <v>242.99999999999994</v>
      </c>
      <c r="ER52" s="35">
        <f t="shared" si="109"/>
        <v>1389.404</v>
      </c>
      <c r="ET52" s="47">
        <v>0.82510486510762893</v>
      </c>
      <c r="EU52" s="42">
        <v>0.17489513489237107</v>
      </c>
      <c r="EV52" s="43">
        <f t="shared" si="110"/>
        <v>1</v>
      </c>
      <c r="EW52" s="56"/>
      <c r="EX52" s="61">
        <f t="shared" si="111"/>
        <v>191.44549999999998</v>
      </c>
      <c r="EY52" s="34">
        <v>186.19499999999999</v>
      </c>
      <c r="EZ52" s="35">
        <v>196.696</v>
      </c>
      <c r="FB52" s="61">
        <f t="shared" si="112"/>
        <v>1321.374</v>
      </c>
      <c r="FC52" s="34">
        <v>1253.3440000000001</v>
      </c>
      <c r="FD52" s="35">
        <v>1389.404</v>
      </c>
      <c r="FF52" s="61">
        <f t="shared" si="113"/>
        <v>150.82249999999999</v>
      </c>
      <c r="FG52" s="34">
        <v>139.64500000000001</v>
      </c>
      <c r="FH52" s="35">
        <v>162</v>
      </c>
      <c r="FJ52" s="61">
        <f t="shared" si="114"/>
        <v>1472.1965</v>
      </c>
      <c r="FK52" s="56">
        <v>1392.989</v>
      </c>
      <c r="FL52" s="68">
        <v>1551.404</v>
      </c>
      <c r="FN52" s="61">
        <f t="shared" si="115"/>
        <v>1076.287</v>
      </c>
      <c r="FO52" s="34">
        <v>1062.463</v>
      </c>
      <c r="FP52" s="35">
        <v>1090.1110000000001</v>
      </c>
      <c r="FQ52" s="34"/>
      <c r="FR52" s="64"/>
    </row>
    <row r="53" spans="1:174" x14ac:dyDescent="0.2">
      <c r="A53" s="1"/>
      <c r="B53" s="73" t="s">
        <v>182</v>
      </c>
      <c r="C53" s="33">
        <v>4501.1750000000002</v>
      </c>
      <c r="D53" s="34">
        <v>4399.7365</v>
      </c>
      <c r="E53" s="34">
        <v>3784.05</v>
      </c>
      <c r="F53" s="34">
        <v>1223</v>
      </c>
      <c r="G53" s="34">
        <v>3028.3319999999999</v>
      </c>
      <c r="H53" s="34">
        <f t="shared" si="58"/>
        <v>5724.1750000000002</v>
      </c>
      <c r="I53" s="35">
        <f t="shared" si="59"/>
        <v>5007.05</v>
      </c>
      <c r="J53" s="34"/>
      <c r="K53" s="36">
        <v>57.497000000000007</v>
      </c>
      <c r="L53" s="37">
        <v>14.011000000000001</v>
      </c>
      <c r="M53" s="37">
        <v>0.21900000000000003</v>
      </c>
      <c r="N53" s="38">
        <f t="shared" si="60"/>
        <v>71.727000000000004</v>
      </c>
      <c r="O53" s="37">
        <v>45.478999999999999</v>
      </c>
      <c r="P53" s="38">
        <f t="shared" si="61"/>
        <v>26.248000000000005</v>
      </c>
      <c r="Q53" s="37">
        <v>1.2090000000000001</v>
      </c>
      <c r="R53" s="38">
        <f t="shared" si="62"/>
        <v>25.039000000000005</v>
      </c>
      <c r="S53" s="37">
        <v>8.1989999999999998</v>
      </c>
      <c r="T53" s="37">
        <v>-0.74699999999999989</v>
      </c>
      <c r="U53" s="37">
        <v>3.4489999999999998</v>
      </c>
      <c r="V53" s="38">
        <f t="shared" si="63"/>
        <v>35.940000000000005</v>
      </c>
      <c r="W53" s="37">
        <v>7.1099999999999994</v>
      </c>
      <c r="X53" s="39">
        <f t="shared" si="64"/>
        <v>28.830000000000005</v>
      </c>
      <c r="Y53" s="37"/>
      <c r="Z53" s="40">
        <f t="shared" si="65"/>
        <v>1.7424376815899468E-2</v>
      </c>
      <c r="AA53" s="41">
        <f t="shared" si="66"/>
        <v>4.2460118539674671E-3</v>
      </c>
      <c r="AB53" s="42">
        <f t="shared" si="67"/>
        <v>0.57438209626289793</v>
      </c>
      <c r="AC53" s="42">
        <f t="shared" si="68"/>
        <v>0.63405691022906296</v>
      </c>
      <c r="AD53" s="41">
        <f t="shared" si="69"/>
        <v>1.3782340525771639E-2</v>
      </c>
      <c r="AE53" s="41">
        <f t="shared" si="70"/>
        <v>8.7368868567469903E-3</v>
      </c>
      <c r="AF53" s="41">
        <f>X53/DH53*4/3</f>
        <v>1.5267230145551041E-2</v>
      </c>
      <c r="AG53" s="41">
        <f>(P53+S53+T53)/DH53*4/3</f>
        <v>1.7846189937740894E-2</v>
      </c>
      <c r="AH53" s="41">
        <f>R53/DH53*4/3</f>
        <v>1.3259666167688261E-2</v>
      </c>
      <c r="AI53" s="43">
        <f>X53/EX53*4/3</f>
        <v>8.4396059907151169E-2</v>
      </c>
      <c r="AJ53" s="37"/>
      <c r="AK53" s="47">
        <f t="shared" si="71"/>
        <v>5.9969859606270139E-2</v>
      </c>
      <c r="AL53" s="42">
        <f t="shared" si="72"/>
        <v>4.4885600046744994E-2</v>
      </c>
      <c r="AM53" s="43">
        <f t="shared" si="73"/>
        <v>4.4570827797162961E-2</v>
      </c>
      <c r="AN53" s="37"/>
      <c r="AO53" s="47">
        <f t="shared" si="74"/>
        <v>0.80028857969635703</v>
      </c>
      <c r="AP53" s="42">
        <f t="shared" si="75"/>
        <v>0.76342784885180737</v>
      </c>
      <c r="AQ53" s="42">
        <f t="shared" si="76"/>
        <v>7.8456847378739994E-2</v>
      </c>
      <c r="AR53" s="43">
        <f t="shared" si="77"/>
        <v>0.13002738173921252</v>
      </c>
      <c r="AS53" s="37"/>
      <c r="AT53" s="47">
        <f>DE53/C53</f>
        <v>9.5203261370642098E-2</v>
      </c>
      <c r="AU53" s="42">
        <f t="shared" si="78"/>
        <v>0.15839132218041851</v>
      </c>
      <c r="AV53" s="42">
        <f t="shared" si="79"/>
        <v>0.16899999999999998</v>
      </c>
      <c r="AW53" s="43">
        <f t="shared" si="80"/>
        <v>0.192</v>
      </c>
      <c r="AX53" s="37"/>
      <c r="AY53" s="47">
        <f>EZ53/C53</f>
        <v>0.10439207540253378</v>
      </c>
      <c r="AZ53" s="42">
        <f>(DE53+X53)/C53</f>
        <v>0.1016082556221431</v>
      </c>
      <c r="BA53" s="42">
        <f>(DD53+X53)/DJ53</f>
        <v>0.16976114305545695</v>
      </c>
      <c r="BB53" s="42">
        <f>(DE53+X53)/DJ53</f>
        <v>0.18036982087503844</v>
      </c>
      <c r="BC53" s="43">
        <f>(DF53+X53)/DJ53</f>
        <v>0.20336982087503849</v>
      </c>
      <c r="BD53" s="37"/>
      <c r="BE53" s="40">
        <f>Q53/FB53*4/3</f>
        <v>4.3840027413615158E-4</v>
      </c>
      <c r="BF53" s="42">
        <f t="shared" si="81"/>
        <v>3.5875370919881307E-2</v>
      </c>
      <c r="BG53" s="41">
        <f>EJ53/E53</f>
        <v>4.0488365639988902E-3</v>
      </c>
      <c r="BH53" s="42">
        <f t="shared" si="82"/>
        <v>3.1401797902037711E-2</v>
      </c>
      <c r="BI53" s="42">
        <f t="shared" si="83"/>
        <v>0.63557563985676724</v>
      </c>
      <c r="BJ53" s="43">
        <f t="shared" si="84"/>
        <v>0.72458833045405979</v>
      </c>
      <c r="BK53" s="37"/>
      <c r="BL53" s="36">
        <v>63.926000000000002</v>
      </c>
      <c r="BM53" s="37">
        <v>10.532</v>
      </c>
      <c r="BN53" s="38">
        <f t="shared" si="85"/>
        <v>74.457999999999998</v>
      </c>
      <c r="BO53" s="34">
        <v>3784.05</v>
      </c>
      <c r="BP53" s="37">
        <v>2.0150000000000001</v>
      </c>
      <c r="BQ53" s="37">
        <v>16</v>
      </c>
      <c r="BR53" s="38">
        <f t="shared" si="86"/>
        <v>3766.0350000000003</v>
      </c>
      <c r="BS53" s="37">
        <v>502.28</v>
      </c>
      <c r="BT53" s="37">
        <v>114.839</v>
      </c>
      <c r="BU53" s="38">
        <f t="shared" si="87"/>
        <v>617.11899999999991</v>
      </c>
      <c r="BV53" s="37">
        <v>0.54</v>
      </c>
      <c r="BW53" s="37">
        <v>9.27</v>
      </c>
      <c r="BX53" s="37">
        <v>24.257999999999999</v>
      </c>
      <c r="BY53" s="37">
        <v>9.4949999999999992</v>
      </c>
      <c r="BZ53" s="38">
        <f t="shared" si="88"/>
        <v>4501.1750000000002</v>
      </c>
      <c r="CA53" s="37">
        <v>63.423999999999999</v>
      </c>
      <c r="CB53" s="34">
        <v>3028.3319999999999</v>
      </c>
      <c r="CC53" s="38">
        <f t="shared" si="89"/>
        <v>3091.7559999999999</v>
      </c>
      <c r="CD53" s="37">
        <v>750</v>
      </c>
      <c r="CE53" s="37">
        <v>64.532000000000323</v>
      </c>
      <c r="CF53" s="38">
        <f t="shared" si="90"/>
        <v>814.53200000000038</v>
      </c>
      <c r="CG53" s="37">
        <v>125</v>
      </c>
      <c r="CH53" s="37">
        <v>469.887</v>
      </c>
      <c r="CI53" s="108">
        <f t="shared" si="91"/>
        <v>4501.1750000000002</v>
      </c>
      <c r="CJ53" s="37"/>
      <c r="CK53" s="67">
        <v>585.27599999999995</v>
      </c>
      <c r="CL53" s="37"/>
      <c r="CM53" s="33">
        <v>322</v>
      </c>
      <c r="CN53" s="34">
        <v>150</v>
      </c>
      <c r="CO53" s="34">
        <v>375</v>
      </c>
      <c r="CP53" s="34">
        <v>50</v>
      </c>
      <c r="CQ53" s="34">
        <v>100</v>
      </c>
      <c r="CR53" s="34">
        <v>0</v>
      </c>
      <c r="CS53" s="35">
        <f t="shared" si="92"/>
        <v>997</v>
      </c>
      <c r="CT53" s="43">
        <f t="shared" si="93"/>
        <v>0.22149772003976739</v>
      </c>
      <c r="CU53" s="37"/>
      <c r="CV53" s="61" t="s">
        <v>219</v>
      </c>
      <c r="CW53" s="56">
        <v>41</v>
      </c>
      <c r="CX53" s="68">
        <v>2</v>
      </c>
      <c r="CY53" s="69" t="s">
        <v>133</v>
      </c>
      <c r="CZ53" s="68"/>
      <c r="DA53" s="56"/>
      <c r="DB53" s="70">
        <f t="shared" si="94"/>
        <v>1.2611456519587923E-3</v>
      </c>
      <c r="DC53" s="56"/>
      <c r="DD53" s="33">
        <v>401.62653999999998</v>
      </c>
      <c r="DE53" s="34">
        <v>428.52653999999995</v>
      </c>
      <c r="DF53" s="35">
        <v>486.84672</v>
      </c>
      <c r="DG53" s="56"/>
      <c r="DH53" s="61">
        <f t="shared" si="95"/>
        <v>2517.8109999999997</v>
      </c>
      <c r="DI53" s="34">
        <v>2499.962</v>
      </c>
      <c r="DJ53" s="35">
        <v>2535.66</v>
      </c>
      <c r="DK53" s="56"/>
      <c r="DL53" s="33">
        <v>104.913</v>
      </c>
      <c r="DM53" s="34">
        <v>70.433999999999997</v>
      </c>
      <c r="DN53" s="34">
        <v>119.45700000000001</v>
      </c>
      <c r="DO53" s="34">
        <v>271.69</v>
      </c>
      <c r="DP53" s="34">
        <v>666.65099999999995</v>
      </c>
      <c r="DQ53" s="34">
        <v>99.958399999999983</v>
      </c>
      <c r="DR53" s="34">
        <v>20.039000000000001</v>
      </c>
      <c r="DS53" s="34">
        <v>28.857599999999668</v>
      </c>
      <c r="DT53" s="35">
        <v>2187.96</v>
      </c>
      <c r="DU53" s="71">
        <f t="shared" si="96"/>
        <v>3569.9599999999996</v>
      </c>
      <c r="DV53" s="34"/>
      <c r="DW53" s="47">
        <f t="shared" si="97"/>
        <v>2.9387724232204284E-2</v>
      </c>
      <c r="DX53" s="42">
        <f t="shared" si="98"/>
        <v>1.9729632825017648E-2</v>
      </c>
      <c r="DY53" s="42">
        <f t="shared" si="99"/>
        <v>3.3461719459041563E-2</v>
      </c>
      <c r="DZ53" s="42">
        <f t="shared" si="100"/>
        <v>7.6104494168001885E-2</v>
      </c>
      <c r="EA53" s="42">
        <f t="shared" si="101"/>
        <v>0.18673906710439334</v>
      </c>
      <c r="EB53" s="42">
        <f t="shared" si="102"/>
        <v>2.7999865544711983E-2</v>
      </c>
      <c r="EC53" s="42">
        <f t="shared" si="103"/>
        <v>5.6132281594191546E-3</v>
      </c>
      <c r="ED53" s="42">
        <f t="shared" si="104"/>
        <v>8.0834519154275308E-3</v>
      </c>
      <c r="EE53" s="42">
        <f t="shared" si="105"/>
        <v>0.61288081659178262</v>
      </c>
      <c r="EF53" s="72">
        <f t="shared" si="106"/>
        <v>1</v>
      </c>
      <c r="EG53" s="56"/>
      <c r="EH53" s="36">
        <v>11.332000000000001</v>
      </c>
      <c r="EI53" s="37">
        <v>3.9889999999999999</v>
      </c>
      <c r="EJ53" s="66">
        <f t="shared" si="107"/>
        <v>15.321000000000002</v>
      </c>
      <c r="EL53" s="36">
        <v>2.0150000000000001</v>
      </c>
      <c r="EM53" s="37">
        <v>16</v>
      </c>
      <c r="EN53" s="66">
        <f t="shared" si="108"/>
        <v>18.015000000000001</v>
      </c>
      <c r="EP53" s="33">
        <f>ET53*E53</f>
        <v>2405.0500000000002</v>
      </c>
      <c r="EQ53" s="34">
        <f>E53*EU53</f>
        <v>1379</v>
      </c>
      <c r="ER53" s="35">
        <f t="shared" si="109"/>
        <v>3784.05</v>
      </c>
      <c r="ET53" s="47">
        <v>0.63557563985676724</v>
      </c>
      <c r="EU53" s="42">
        <v>0.36442436014323276</v>
      </c>
      <c r="EV53" s="43">
        <f t="shared" si="110"/>
        <v>1</v>
      </c>
      <c r="EW53" s="56"/>
      <c r="EX53" s="61">
        <f t="shared" si="111"/>
        <v>455.47149999999999</v>
      </c>
      <c r="EY53" s="34">
        <v>441.05599999999998</v>
      </c>
      <c r="EZ53" s="35">
        <v>469.887</v>
      </c>
      <c r="FB53" s="61">
        <f t="shared" si="112"/>
        <v>3677.0050000000001</v>
      </c>
      <c r="FC53" s="34">
        <v>3569.96</v>
      </c>
      <c r="FD53" s="35">
        <v>3784.05</v>
      </c>
      <c r="FF53" s="61">
        <f t="shared" si="113"/>
        <v>1222.5</v>
      </c>
      <c r="FG53" s="34">
        <v>1222</v>
      </c>
      <c r="FH53" s="35">
        <v>1223</v>
      </c>
      <c r="FJ53" s="61">
        <f t="shared" si="114"/>
        <v>4899.5050000000001</v>
      </c>
      <c r="FK53" s="56">
        <v>4791.96</v>
      </c>
      <c r="FL53" s="68">
        <v>5007.05</v>
      </c>
      <c r="FN53" s="61">
        <f t="shared" si="115"/>
        <v>2963.7240000000002</v>
      </c>
      <c r="FO53" s="34">
        <v>2899.116</v>
      </c>
      <c r="FP53" s="35">
        <v>3028.3319999999999</v>
      </c>
      <c r="FQ53" s="34"/>
      <c r="FR53" s="64"/>
    </row>
    <row r="54" spans="1:174" x14ac:dyDescent="0.2">
      <c r="A54" s="1"/>
      <c r="B54" s="73" t="s">
        <v>183</v>
      </c>
      <c r="C54" s="33">
        <v>3925.123</v>
      </c>
      <c r="D54" s="34">
        <v>3817.2075</v>
      </c>
      <c r="E54" s="34">
        <v>3279.9670000000001</v>
      </c>
      <c r="F54" s="34">
        <v>1260.5239999999999</v>
      </c>
      <c r="G54" s="34">
        <v>2725.7719999999999</v>
      </c>
      <c r="H54" s="34">
        <f t="shared" si="58"/>
        <v>5185.6469999999999</v>
      </c>
      <c r="I54" s="35">
        <f t="shared" si="59"/>
        <v>4540.491</v>
      </c>
      <c r="J54" s="34"/>
      <c r="K54" s="36">
        <v>51.771999999999998</v>
      </c>
      <c r="L54" s="37">
        <v>19.725999999999999</v>
      </c>
      <c r="M54" s="37">
        <v>0.13200000000000001</v>
      </c>
      <c r="N54" s="38">
        <f t="shared" si="60"/>
        <v>71.63</v>
      </c>
      <c r="O54" s="37">
        <v>47.260000000000005</v>
      </c>
      <c r="P54" s="38">
        <f t="shared" si="61"/>
        <v>24.36999999999999</v>
      </c>
      <c r="Q54" s="37">
        <v>1.9969999999999999</v>
      </c>
      <c r="R54" s="38">
        <f t="shared" si="62"/>
        <v>22.37299999999999</v>
      </c>
      <c r="S54" s="37">
        <v>7.5340000000000007</v>
      </c>
      <c r="T54" s="37">
        <v>1.0750000000000002</v>
      </c>
      <c r="U54" s="37">
        <v>2.66</v>
      </c>
      <c r="V54" s="38">
        <f t="shared" si="63"/>
        <v>33.641999999999989</v>
      </c>
      <c r="W54" s="37">
        <v>9.0549999999999997</v>
      </c>
      <c r="X54" s="39">
        <f t="shared" si="64"/>
        <v>24.586999999999989</v>
      </c>
      <c r="Y54" s="37"/>
      <c r="Z54" s="40">
        <f t="shared" si="65"/>
        <v>1.8083725690398893E-2</v>
      </c>
      <c r="AA54" s="41">
        <f t="shared" si="66"/>
        <v>6.8902026765202918E-3</v>
      </c>
      <c r="AB54" s="42">
        <f t="shared" si="67"/>
        <v>0.58899039120627128</v>
      </c>
      <c r="AC54" s="42">
        <f t="shared" si="68"/>
        <v>0.65977942202987583</v>
      </c>
      <c r="AD54" s="41">
        <f t="shared" si="69"/>
        <v>1.6507704475937801E-2</v>
      </c>
      <c r="AE54" s="41">
        <f t="shared" si="70"/>
        <v>8.5881280141744069E-3</v>
      </c>
      <c r="AF54" s="41">
        <f>X54/DH54*4/3</f>
        <v>1.6051766244317905E-2</v>
      </c>
      <c r="AG54" s="41">
        <f>(P54+S54+T54)/DH54*4/3</f>
        <v>2.1530532353331442E-2</v>
      </c>
      <c r="AH54" s="41">
        <f>R54/DH54*4/3</f>
        <v>1.4606343441010472E-2</v>
      </c>
      <c r="AI54" s="43">
        <f>X54/EX54*4/3</f>
        <v>9.1858688855170845E-2</v>
      </c>
      <c r="AJ54" s="37"/>
      <c r="AK54" s="47">
        <f t="shared" si="71"/>
        <v>3.8095645018356813E-2</v>
      </c>
      <c r="AL54" s="42">
        <f t="shared" si="72"/>
        <v>4.2449031132335294E-2</v>
      </c>
      <c r="AM54" s="43">
        <f t="shared" si="73"/>
        <v>6.8530858859414484E-2</v>
      </c>
      <c r="AN54" s="37"/>
      <c r="AO54" s="47">
        <f t="shared" si="74"/>
        <v>0.83103640981753779</v>
      </c>
      <c r="AP54" s="42">
        <f t="shared" si="75"/>
        <v>0.77772518325576834</v>
      </c>
      <c r="AQ54" s="42">
        <f t="shared" si="76"/>
        <v>6.3088468819957985E-2</v>
      </c>
      <c r="AR54" s="43">
        <f t="shared" si="77"/>
        <v>0.13538403764671836</v>
      </c>
      <c r="AS54" s="37"/>
      <c r="AT54" s="47">
        <f>DE54/C54</f>
        <v>8.4871225691526095E-2</v>
      </c>
      <c r="AU54" s="42">
        <f t="shared" si="78"/>
        <v>0.14662395740565182</v>
      </c>
      <c r="AV54" s="42">
        <f t="shared" si="79"/>
        <v>0.15950376818255815</v>
      </c>
      <c r="AW54" s="43">
        <f t="shared" si="80"/>
        <v>0.15950376818255815</v>
      </c>
      <c r="AX54" s="37"/>
      <c r="AY54" s="47">
        <f>EZ54/C54</f>
        <v>9.4266600053042923E-2</v>
      </c>
      <c r="AZ54" s="42">
        <f>(DE54+X54)/C54</f>
        <v>9.1135233214347675E-2</v>
      </c>
      <c r="BA54" s="42">
        <f>(DD54+X54)/DJ54</f>
        <v>0.15839629597709406</v>
      </c>
      <c r="BB54" s="42">
        <f>(DE54+X54)/DJ54</f>
        <v>0.1712761067540004</v>
      </c>
      <c r="BC54" s="43">
        <f>(DF54+X54)/DJ54</f>
        <v>0.1712761067540004</v>
      </c>
      <c r="BD54" s="37"/>
      <c r="BE54" s="40">
        <f>Q54/FB54*4/3</f>
        <v>8.2697071609524886E-4</v>
      </c>
      <c r="BF54" s="42">
        <f t="shared" si="81"/>
        <v>6.0553685678765283E-2</v>
      </c>
      <c r="BG54" s="41">
        <f>EJ54/E54</f>
        <v>1.3740077262972463E-2</v>
      </c>
      <c r="BH54" s="42">
        <f t="shared" si="82"/>
        <v>0.11526617593648814</v>
      </c>
      <c r="BI54" s="42">
        <f t="shared" si="83"/>
        <v>0.74485962816089302</v>
      </c>
      <c r="BJ54" s="43">
        <f t="shared" si="84"/>
        <v>0.81569129858422795</v>
      </c>
      <c r="BK54" s="37"/>
      <c r="BL54" s="36">
        <v>31.050999999999998</v>
      </c>
      <c r="BM54" s="37">
        <v>138.572</v>
      </c>
      <c r="BN54" s="38">
        <f t="shared" si="85"/>
        <v>169.62299999999999</v>
      </c>
      <c r="BO54" s="34">
        <v>3279.9670000000001</v>
      </c>
      <c r="BP54" s="37">
        <v>11.891</v>
      </c>
      <c r="BQ54" s="37">
        <v>9.0830000000000002</v>
      </c>
      <c r="BR54" s="38">
        <f t="shared" si="86"/>
        <v>3258.9929999999999</v>
      </c>
      <c r="BS54" s="37">
        <v>353.25</v>
      </c>
      <c r="BT54" s="37">
        <v>96.11699999999999</v>
      </c>
      <c r="BU54" s="38">
        <f t="shared" si="87"/>
        <v>449.36699999999996</v>
      </c>
      <c r="BV54" s="37">
        <v>15.914</v>
      </c>
      <c r="BW54" s="37">
        <v>1.2999999999999999E-2</v>
      </c>
      <c r="BX54" s="37">
        <v>1.7450000000000001</v>
      </c>
      <c r="BY54" s="37">
        <v>29.468000000000096</v>
      </c>
      <c r="BZ54" s="38">
        <f t="shared" si="88"/>
        <v>3925.1230000000005</v>
      </c>
      <c r="CA54" s="37">
        <v>50</v>
      </c>
      <c r="CB54" s="34">
        <v>2725.7719999999999</v>
      </c>
      <c r="CC54" s="38">
        <f t="shared" si="89"/>
        <v>2775.7719999999999</v>
      </c>
      <c r="CD54" s="37">
        <v>679.17499999999995</v>
      </c>
      <c r="CE54" s="37">
        <v>50.314000000000192</v>
      </c>
      <c r="CF54" s="38">
        <f t="shared" si="90"/>
        <v>729.48900000000015</v>
      </c>
      <c r="CG54" s="37">
        <v>49.853999999999999</v>
      </c>
      <c r="CH54" s="37">
        <v>370.00799999999998</v>
      </c>
      <c r="CI54" s="108">
        <f t="shared" si="91"/>
        <v>3925.1229999999996</v>
      </c>
      <c r="CJ54" s="37"/>
      <c r="CK54" s="67">
        <v>531.399</v>
      </c>
      <c r="CL54" s="37"/>
      <c r="CM54" s="33">
        <v>180</v>
      </c>
      <c r="CN54" s="34">
        <v>250</v>
      </c>
      <c r="CO54" s="34">
        <v>350</v>
      </c>
      <c r="CP54" s="34">
        <v>0</v>
      </c>
      <c r="CQ54" s="34">
        <v>0</v>
      </c>
      <c r="CR54" s="34">
        <v>0</v>
      </c>
      <c r="CS54" s="35">
        <f t="shared" si="92"/>
        <v>780</v>
      </c>
      <c r="CT54" s="43">
        <f t="shared" si="93"/>
        <v>0.19871988724939321</v>
      </c>
      <c r="CU54" s="37"/>
      <c r="CV54" s="61" t="s">
        <v>228</v>
      </c>
      <c r="CW54" s="56">
        <v>44</v>
      </c>
      <c r="CX54" s="68">
        <v>5</v>
      </c>
      <c r="CY54" s="69" t="s">
        <v>133</v>
      </c>
      <c r="CZ54" s="68"/>
      <c r="DA54" s="56"/>
      <c r="DB54" s="70">
        <f t="shared" si="94"/>
        <v>1.1463046439602409E-3</v>
      </c>
      <c r="DC54" s="56"/>
      <c r="DD54" s="33">
        <v>306.23</v>
      </c>
      <c r="DE54" s="34">
        <v>333.13</v>
      </c>
      <c r="DF54" s="35">
        <v>333.13</v>
      </c>
      <c r="DG54" s="56"/>
      <c r="DH54" s="61">
        <f t="shared" si="95"/>
        <v>2042.309</v>
      </c>
      <c r="DI54" s="34">
        <v>1996.078</v>
      </c>
      <c r="DJ54" s="35">
        <v>2088.54</v>
      </c>
      <c r="DK54" s="56"/>
      <c r="DL54" s="33">
        <v>111.833</v>
      </c>
      <c r="DM54" s="34">
        <v>54.387</v>
      </c>
      <c r="DN54" s="34">
        <v>131.232</v>
      </c>
      <c r="DO54" s="34">
        <v>41.291000000000004</v>
      </c>
      <c r="DP54" s="34">
        <v>370.18700000000001</v>
      </c>
      <c r="DQ54" s="34">
        <v>69.123999999999995</v>
      </c>
      <c r="DR54" s="34">
        <v>10.888</v>
      </c>
      <c r="DS54" s="34">
        <v>59.057999999999993</v>
      </c>
      <c r="DT54" s="35">
        <v>2311.6</v>
      </c>
      <c r="DU54" s="71">
        <f t="shared" si="96"/>
        <v>3159.6</v>
      </c>
      <c r="DV54" s="34"/>
      <c r="DW54" s="47">
        <f t="shared" si="97"/>
        <v>3.539467021141917E-2</v>
      </c>
      <c r="DX54" s="42">
        <f t="shared" si="98"/>
        <v>1.7213254842385114E-2</v>
      </c>
      <c r="DY54" s="42">
        <f t="shared" si="99"/>
        <v>4.1534371439422714E-2</v>
      </c>
      <c r="DZ54" s="42">
        <f t="shared" si="100"/>
        <v>1.3068426383086468E-2</v>
      </c>
      <c r="EA54" s="42">
        <f t="shared" si="101"/>
        <v>0.11716261552095203</v>
      </c>
      <c r="EB54" s="42">
        <f t="shared" si="102"/>
        <v>2.1877452842131915E-2</v>
      </c>
      <c r="EC54" s="42">
        <f t="shared" si="103"/>
        <v>3.4460058235219648E-3</v>
      </c>
      <c r="ED54" s="42">
        <f t="shared" si="104"/>
        <v>1.8691606532472461E-2</v>
      </c>
      <c r="EE54" s="42">
        <f t="shared" si="105"/>
        <v>0.73161159640460816</v>
      </c>
      <c r="EF54" s="72">
        <f t="shared" si="106"/>
        <v>1</v>
      </c>
      <c r="EG54" s="56"/>
      <c r="EH54" s="36">
        <v>23.024999999999999</v>
      </c>
      <c r="EI54" s="37">
        <v>22.042000000000002</v>
      </c>
      <c r="EJ54" s="66">
        <f t="shared" si="107"/>
        <v>45.067</v>
      </c>
      <c r="EL54" s="36">
        <v>11.891</v>
      </c>
      <c r="EM54" s="37">
        <v>9.0830000000000002</v>
      </c>
      <c r="EN54" s="66">
        <f t="shared" si="108"/>
        <v>20.974</v>
      </c>
      <c r="EP54" s="33">
        <f>ET54*E54</f>
        <v>2443.1149999999998</v>
      </c>
      <c r="EQ54" s="34">
        <f>E54*EU54</f>
        <v>836.8520000000002</v>
      </c>
      <c r="ER54" s="35">
        <f t="shared" si="109"/>
        <v>3279.9670000000001</v>
      </c>
      <c r="ET54" s="47">
        <v>0.74485962816089302</v>
      </c>
      <c r="EU54" s="42">
        <v>0.25514037183910698</v>
      </c>
      <c r="EV54" s="43">
        <f t="shared" si="110"/>
        <v>1</v>
      </c>
      <c r="EW54" s="56"/>
      <c r="EX54" s="61">
        <f t="shared" si="111"/>
        <v>356.88149999999996</v>
      </c>
      <c r="EY54" s="34">
        <v>343.755</v>
      </c>
      <c r="EZ54" s="35">
        <v>370.00799999999998</v>
      </c>
      <c r="FB54" s="61">
        <f t="shared" si="112"/>
        <v>3219.7835</v>
      </c>
      <c r="FC54" s="34">
        <v>3159.6</v>
      </c>
      <c r="FD54" s="35">
        <v>3279.9670000000001</v>
      </c>
      <c r="FF54" s="61">
        <f t="shared" si="113"/>
        <v>1228.2619999999999</v>
      </c>
      <c r="FG54" s="34">
        <v>1196</v>
      </c>
      <c r="FH54" s="35">
        <v>1260.5239999999999</v>
      </c>
      <c r="FJ54" s="61">
        <f t="shared" si="114"/>
        <v>4448.0455000000002</v>
      </c>
      <c r="FK54" s="56">
        <v>4355.6000000000004</v>
      </c>
      <c r="FL54" s="68">
        <v>4540.491</v>
      </c>
      <c r="FN54" s="61">
        <f t="shared" si="115"/>
        <v>2638.3625000000002</v>
      </c>
      <c r="FO54" s="34">
        <v>2550.953</v>
      </c>
      <c r="FP54" s="35">
        <v>2725.7719999999999</v>
      </c>
      <c r="FQ54" s="34"/>
      <c r="FR54" s="64"/>
    </row>
    <row r="55" spans="1:174" x14ac:dyDescent="0.2">
      <c r="A55" s="1"/>
      <c r="B55" s="73" t="s">
        <v>175</v>
      </c>
      <c r="C55" s="33">
        <v>8759.2270000000008</v>
      </c>
      <c r="D55" s="34">
        <v>8510.5165000000015</v>
      </c>
      <c r="E55" s="34">
        <v>7422.5509999999995</v>
      </c>
      <c r="F55" s="34">
        <v>1256.7520000000004</v>
      </c>
      <c r="G55" s="34">
        <v>6366.415</v>
      </c>
      <c r="H55" s="34">
        <f t="shared" si="58"/>
        <v>10015.979000000001</v>
      </c>
      <c r="I55" s="35">
        <f t="shared" si="59"/>
        <v>8679.3029999999999</v>
      </c>
      <c r="J55" s="34"/>
      <c r="K55" s="36">
        <v>114.771</v>
      </c>
      <c r="L55" s="37">
        <v>26.666</v>
      </c>
      <c r="M55" s="37">
        <v>3.1120000000000001</v>
      </c>
      <c r="N55" s="38">
        <f t="shared" si="60"/>
        <v>144.54900000000001</v>
      </c>
      <c r="O55" s="37">
        <v>92.738000000000014</v>
      </c>
      <c r="P55" s="38">
        <f t="shared" si="61"/>
        <v>51.810999999999993</v>
      </c>
      <c r="Q55" s="37">
        <v>4.0949999999999998</v>
      </c>
      <c r="R55" s="38">
        <f t="shared" si="62"/>
        <v>47.715999999999994</v>
      </c>
      <c r="S55" s="37">
        <v>13.624000000000001</v>
      </c>
      <c r="T55" s="37">
        <v>21.876000000000001</v>
      </c>
      <c r="U55" s="37">
        <v>-1.1500000000000004</v>
      </c>
      <c r="V55" s="38">
        <f t="shared" si="63"/>
        <v>82.065999999999988</v>
      </c>
      <c r="W55" s="37">
        <v>13.154</v>
      </c>
      <c r="X55" s="39">
        <f t="shared" si="64"/>
        <v>68.911999999999992</v>
      </c>
      <c r="Y55" s="37"/>
      <c r="Z55" s="40">
        <f t="shared" si="65"/>
        <v>1.7981047331263617E-2</v>
      </c>
      <c r="AA55" s="41">
        <f t="shared" si="66"/>
        <v>4.1777331219164738E-3</v>
      </c>
      <c r="AB55" s="42">
        <f t="shared" si="67"/>
        <v>0.51507089736682798</v>
      </c>
      <c r="AC55" s="42">
        <f t="shared" si="68"/>
        <v>0.6415679112273347</v>
      </c>
      <c r="AD55" s="41">
        <f t="shared" si="69"/>
        <v>1.4529161263792471E-2</v>
      </c>
      <c r="AE55" s="41">
        <f t="shared" si="70"/>
        <v>1.0796367842852622E-2</v>
      </c>
      <c r="AF55" s="41">
        <f>X55/DH55*4/3</f>
        <v>1.8804238560016694E-2</v>
      </c>
      <c r="AG55" s="41">
        <f>(P55+S55+T55)/DH55*4/3</f>
        <v>2.3824832727443953E-2</v>
      </c>
      <c r="AH55" s="41">
        <f>R55/DH55*4/3</f>
        <v>1.302041802777102E-2</v>
      </c>
      <c r="AI55" s="43">
        <f>X55/EX55*4/3</f>
        <v>0.12045667679620058</v>
      </c>
      <c r="AJ55" s="37"/>
      <c r="AK55" s="47">
        <f t="shared" si="71"/>
        <v>0.12871179779706157</v>
      </c>
      <c r="AL55" s="42">
        <f t="shared" si="72"/>
        <v>0.1545731820064741</v>
      </c>
      <c r="AM55" s="43">
        <f t="shared" si="73"/>
        <v>3.7382609542972053E-2</v>
      </c>
      <c r="AN55" s="37"/>
      <c r="AO55" s="47">
        <f t="shared" si="74"/>
        <v>0.8577125303686024</v>
      </c>
      <c r="AP55" s="42">
        <f t="shared" si="75"/>
        <v>0.8072184666765142</v>
      </c>
      <c r="AQ55" s="42">
        <f t="shared" si="76"/>
        <v>4.9745485531999575E-2</v>
      </c>
      <c r="AR55" s="43">
        <f t="shared" si="77"/>
        <v>0.12383604169637344</v>
      </c>
      <c r="AS55" s="37"/>
      <c r="AT55" s="47">
        <f>DE55/C55</f>
        <v>9.2738748658985556E-2</v>
      </c>
      <c r="AU55" s="42">
        <f t="shared" si="78"/>
        <v>0.14518729135517788</v>
      </c>
      <c r="AV55" s="42">
        <f t="shared" si="79"/>
        <v>0.15920000000000001</v>
      </c>
      <c r="AW55" s="43">
        <f t="shared" si="80"/>
        <v>0.17576875385471974</v>
      </c>
      <c r="AX55" s="37"/>
      <c r="AY55" s="47">
        <f>EZ55/C55</f>
        <v>8.9807810666397841E-2</v>
      </c>
      <c r="AZ55" s="42">
        <f>(DE55+X55)/C55</f>
        <v>0.10060610955738447</v>
      </c>
      <c r="BA55" s="42">
        <f>(DD55+X55)/DJ55</f>
        <v>0.15869279874163919</v>
      </c>
      <c r="BB55" s="42">
        <f>(DE55+X55)/DJ55</f>
        <v>0.17270550738646132</v>
      </c>
      <c r="BC55" s="43">
        <f>(DF55+X55)/DJ55</f>
        <v>0.18927426124118105</v>
      </c>
      <c r="BD55" s="37"/>
      <c r="BE55" s="40">
        <f>Q55/FB55*4/3</f>
        <v>7.8007371696625335E-4</v>
      </c>
      <c r="BF55" s="42">
        <f t="shared" si="81"/>
        <v>4.6901306822737111E-2</v>
      </c>
      <c r="BG55" s="41">
        <f>EJ55/E55</f>
        <v>1.1308915223351111E-2</v>
      </c>
      <c r="BH55" s="42">
        <f t="shared" si="82"/>
        <v>0.1036248513975115</v>
      </c>
      <c r="BI55" s="42">
        <f t="shared" si="83"/>
        <v>0.70239854195680174</v>
      </c>
      <c r="BJ55" s="43">
        <f t="shared" si="84"/>
        <v>0.74549085335539045</v>
      </c>
      <c r="BK55" s="37"/>
      <c r="BL55" s="36">
        <v>84.739000000000004</v>
      </c>
      <c r="BM55" s="37">
        <v>172.834</v>
      </c>
      <c r="BN55" s="38">
        <f t="shared" si="85"/>
        <v>257.57299999999998</v>
      </c>
      <c r="BO55" s="34">
        <v>7422.5509999999995</v>
      </c>
      <c r="BP55" s="37">
        <v>11.425000000000001</v>
      </c>
      <c r="BQ55" s="37">
        <v>11.975</v>
      </c>
      <c r="BR55" s="38">
        <f t="shared" si="86"/>
        <v>7399.1509999999989</v>
      </c>
      <c r="BS55" s="37">
        <v>827.13499999999999</v>
      </c>
      <c r="BT55" s="37">
        <v>150.285</v>
      </c>
      <c r="BU55" s="38">
        <f t="shared" si="87"/>
        <v>977.42</v>
      </c>
      <c r="BV55" s="37">
        <v>0</v>
      </c>
      <c r="BW55" s="37">
        <v>5.1619999999999999</v>
      </c>
      <c r="BX55" s="37">
        <v>93.915999999999997</v>
      </c>
      <c r="BY55" s="37">
        <v>26.005000000001559</v>
      </c>
      <c r="BZ55" s="38">
        <f t="shared" si="88"/>
        <v>8759.226999999999</v>
      </c>
      <c r="CA55" s="37">
        <v>1.6279999999999999</v>
      </c>
      <c r="CB55" s="34">
        <v>6366.415</v>
      </c>
      <c r="CC55" s="38">
        <f t="shared" si="89"/>
        <v>6368.0429999999997</v>
      </c>
      <c r="CD55" s="37">
        <v>1333.1990000000001</v>
      </c>
      <c r="CE55" s="37">
        <v>85.725000000000932</v>
      </c>
      <c r="CF55" s="38">
        <f t="shared" si="90"/>
        <v>1418.9240000000009</v>
      </c>
      <c r="CG55" s="37">
        <v>185.613</v>
      </c>
      <c r="CH55" s="37">
        <v>786.64700000000005</v>
      </c>
      <c r="CI55" s="108">
        <f t="shared" si="91"/>
        <v>8759.2270000000008</v>
      </c>
      <c r="CJ55" s="37"/>
      <c r="CK55" s="67">
        <v>1084.7080000000001</v>
      </c>
      <c r="CL55" s="37"/>
      <c r="CM55" s="33">
        <v>318</v>
      </c>
      <c r="CN55" s="34">
        <v>425</v>
      </c>
      <c r="CO55" s="34">
        <v>285</v>
      </c>
      <c r="CP55" s="34">
        <v>325</v>
      </c>
      <c r="CQ55" s="34">
        <v>175</v>
      </c>
      <c r="CR55" s="34">
        <v>0</v>
      </c>
      <c r="CS55" s="35">
        <f t="shared" si="92"/>
        <v>1528</v>
      </c>
      <c r="CT55" s="43">
        <f t="shared" si="93"/>
        <v>0.17444461708778639</v>
      </c>
      <c r="CU55" s="37"/>
      <c r="CV55" s="61" t="s">
        <v>221</v>
      </c>
      <c r="CW55" s="56">
        <v>82.8</v>
      </c>
      <c r="CX55" s="68">
        <v>8</v>
      </c>
      <c r="CY55" s="69" t="s">
        <v>133</v>
      </c>
      <c r="CZ55" s="74" t="s">
        <v>139</v>
      </c>
      <c r="DA55" s="56"/>
      <c r="DB55" s="70">
        <f t="shared" si="94"/>
        <v>1.978406121765787E-3</v>
      </c>
      <c r="DC55" s="56"/>
      <c r="DD55" s="33">
        <v>740.81975120000016</v>
      </c>
      <c r="DE55" s="34">
        <v>812.31975120000016</v>
      </c>
      <c r="DF55" s="35">
        <v>896.86199999999997</v>
      </c>
      <c r="DG55" s="56"/>
      <c r="DH55" s="61">
        <f t="shared" si="95"/>
        <v>4886.2742500000004</v>
      </c>
      <c r="DI55" s="34">
        <v>4670.0375000000004</v>
      </c>
      <c r="DJ55" s="35">
        <v>5102.5110000000004</v>
      </c>
      <c r="DK55" s="56"/>
      <c r="DL55" s="33">
        <v>168.47499999999999</v>
      </c>
      <c r="DM55" s="34">
        <v>60.914000000000001</v>
      </c>
      <c r="DN55" s="34">
        <v>318.67</v>
      </c>
      <c r="DO55" s="34">
        <v>231.93</v>
      </c>
      <c r="DP55" s="34">
        <v>877.63499999999999</v>
      </c>
      <c r="DQ55" s="34">
        <v>210.19200000000001</v>
      </c>
      <c r="DR55" s="34">
        <v>45.03</v>
      </c>
      <c r="DS55" s="34">
        <v>26.461000000000002</v>
      </c>
      <c r="DT55" s="35">
        <v>4636.8190000000004</v>
      </c>
      <c r="DU55" s="71">
        <f t="shared" si="96"/>
        <v>6576.1260000000002</v>
      </c>
      <c r="DV55" s="34"/>
      <c r="DW55" s="47">
        <f t="shared" si="97"/>
        <v>2.5619186736993784E-2</v>
      </c>
      <c r="DX55" s="42">
        <f t="shared" si="98"/>
        <v>9.262900376300575E-3</v>
      </c>
      <c r="DY55" s="42">
        <f t="shared" si="99"/>
        <v>4.8458621382862797E-2</v>
      </c>
      <c r="DZ55" s="42">
        <f t="shared" si="100"/>
        <v>3.5268484819177735E-2</v>
      </c>
      <c r="EA55" s="42">
        <f t="shared" si="101"/>
        <v>0.13345775309049734</v>
      </c>
      <c r="EB55" s="42">
        <f t="shared" si="102"/>
        <v>3.1962891221974758E-2</v>
      </c>
      <c r="EC55" s="42">
        <f t="shared" si="103"/>
        <v>6.8474965351941249E-3</v>
      </c>
      <c r="ED55" s="42">
        <f t="shared" si="104"/>
        <v>4.0237975975521154E-3</v>
      </c>
      <c r="EE55" s="42">
        <f t="shared" si="105"/>
        <v>0.70509886823944679</v>
      </c>
      <c r="EF55" s="72">
        <f t="shared" si="106"/>
        <v>1</v>
      </c>
      <c r="EG55" s="56"/>
      <c r="EH55" s="36">
        <v>56.921999999999997</v>
      </c>
      <c r="EI55" s="37">
        <v>27.018999999999998</v>
      </c>
      <c r="EJ55" s="66">
        <f t="shared" si="107"/>
        <v>83.941000000000003</v>
      </c>
      <c r="EL55" s="36">
        <v>11.425000000000001</v>
      </c>
      <c r="EM55" s="37">
        <v>11.975</v>
      </c>
      <c r="EN55" s="66">
        <f t="shared" si="108"/>
        <v>23.4</v>
      </c>
      <c r="EP55" s="33">
        <f>ET55*E55</f>
        <v>5213.5889999999999</v>
      </c>
      <c r="EQ55" s="34">
        <f>E55*EU55</f>
        <v>2208.9619999999991</v>
      </c>
      <c r="ER55" s="35">
        <f t="shared" si="109"/>
        <v>7422.5509999999995</v>
      </c>
      <c r="ET55" s="47">
        <v>0.70239854195680174</v>
      </c>
      <c r="EU55" s="42">
        <v>0.29760145804319826</v>
      </c>
      <c r="EV55" s="43">
        <f t="shared" si="110"/>
        <v>1</v>
      </c>
      <c r="EW55" s="56"/>
      <c r="EX55" s="61">
        <f t="shared" si="111"/>
        <v>762.78600000000006</v>
      </c>
      <c r="EY55" s="34">
        <v>738.92499999999995</v>
      </c>
      <c r="EZ55" s="35">
        <v>786.64700000000005</v>
      </c>
      <c r="FB55" s="61">
        <f t="shared" si="112"/>
        <v>6999.3384999999998</v>
      </c>
      <c r="FC55" s="34">
        <v>6576.1260000000002</v>
      </c>
      <c r="FD55" s="35">
        <v>7422.5509999999995</v>
      </c>
      <c r="FF55" s="61">
        <f t="shared" si="113"/>
        <v>1098.9760000000001</v>
      </c>
      <c r="FG55" s="34">
        <v>941.2</v>
      </c>
      <c r="FH55" s="35">
        <v>1256.7520000000004</v>
      </c>
      <c r="FJ55" s="61">
        <f t="shared" si="114"/>
        <v>8098.3145000000004</v>
      </c>
      <c r="FK55" s="56">
        <v>7517.326</v>
      </c>
      <c r="FL55" s="68">
        <v>8679.3029999999999</v>
      </c>
      <c r="FN55" s="61">
        <f t="shared" si="115"/>
        <v>6251.7065000000002</v>
      </c>
      <c r="FO55" s="34">
        <v>6136.9979999999996</v>
      </c>
      <c r="FP55" s="35">
        <v>6366.415</v>
      </c>
      <c r="FQ55" s="34"/>
      <c r="FR55" s="64"/>
    </row>
    <row r="56" spans="1:174" x14ac:dyDescent="0.2">
      <c r="A56" s="1"/>
      <c r="B56" s="73" t="s">
        <v>184</v>
      </c>
      <c r="C56" s="33">
        <v>1367.623</v>
      </c>
      <c r="D56" s="34">
        <v>1316.7305000000001</v>
      </c>
      <c r="E56" s="34">
        <v>1187.8599999999999</v>
      </c>
      <c r="F56" s="34">
        <v>270</v>
      </c>
      <c r="G56" s="34">
        <v>994.59900000000005</v>
      </c>
      <c r="H56" s="34">
        <f t="shared" si="58"/>
        <v>1637.623</v>
      </c>
      <c r="I56" s="35">
        <f t="shared" si="59"/>
        <v>1457.86</v>
      </c>
      <c r="J56" s="34"/>
      <c r="K56" s="36">
        <v>19.943000000000001</v>
      </c>
      <c r="L56" s="37">
        <v>4.431</v>
      </c>
      <c r="M56" s="37">
        <v>0</v>
      </c>
      <c r="N56" s="38">
        <f t="shared" si="60"/>
        <v>24.374000000000002</v>
      </c>
      <c r="O56" s="37">
        <v>19.847999999999999</v>
      </c>
      <c r="P56" s="38">
        <f t="shared" si="61"/>
        <v>4.5260000000000034</v>
      </c>
      <c r="Q56" s="37">
        <v>0.94299999999999995</v>
      </c>
      <c r="R56" s="38">
        <f t="shared" si="62"/>
        <v>3.5830000000000033</v>
      </c>
      <c r="S56" s="37">
        <v>3.2330000000000001</v>
      </c>
      <c r="T56" s="37">
        <v>-0.33600000000000008</v>
      </c>
      <c r="U56" s="37">
        <v>0.9</v>
      </c>
      <c r="V56" s="38">
        <f t="shared" si="63"/>
        <v>7.3800000000000034</v>
      </c>
      <c r="W56" s="37">
        <v>0.7</v>
      </c>
      <c r="X56" s="39">
        <f t="shared" si="64"/>
        <v>6.6800000000000033</v>
      </c>
      <c r="Y56" s="37"/>
      <c r="Z56" s="40">
        <f t="shared" si="65"/>
        <v>2.0194463989910361E-2</v>
      </c>
      <c r="AA56" s="41">
        <f t="shared" si="66"/>
        <v>4.4868710795413335E-3</v>
      </c>
      <c r="AB56" s="42">
        <f t="shared" si="67"/>
        <v>0.72780609438597765</v>
      </c>
      <c r="AC56" s="42">
        <f t="shared" si="68"/>
        <v>0.81431033068023295</v>
      </c>
      <c r="AD56" s="41">
        <f t="shared" si="69"/>
        <v>2.0098266122034841E-2</v>
      </c>
      <c r="AE56" s="41">
        <f t="shared" si="70"/>
        <v>6.7642290253523175E-3</v>
      </c>
      <c r="AF56" s="41">
        <f>X56/DH56*4/3</f>
        <v>1.1091179917658787E-2</v>
      </c>
      <c r="AG56" s="41">
        <f>(P56+S56+T56)/DH56*4/3</f>
        <v>1.232482463005706E-2</v>
      </c>
      <c r="AH56" s="41">
        <f>R56/DH56*4/3</f>
        <v>5.9490565336783605E-3</v>
      </c>
      <c r="AI56" s="43">
        <f>X56/EX56*4/3</f>
        <v>6.5296467221637788E-2</v>
      </c>
      <c r="AJ56" s="37"/>
      <c r="AK56" s="47">
        <f t="shared" si="71"/>
        <v>7.963717007198419E-2</v>
      </c>
      <c r="AL56" s="42">
        <f t="shared" si="72"/>
        <v>6.3945002335357229E-2</v>
      </c>
      <c r="AM56" s="43">
        <f t="shared" si="73"/>
        <v>2.0417606273943383E-2</v>
      </c>
      <c r="AN56" s="37"/>
      <c r="AO56" s="47">
        <f t="shared" si="74"/>
        <v>0.83730321755088999</v>
      </c>
      <c r="AP56" s="42">
        <f t="shared" si="75"/>
        <v>0.81905705405979634</v>
      </c>
      <c r="AQ56" s="42">
        <f t="shared" si="76"/>
        <v>3.3387856156265293E-2</v>
      </c>
      <c r="AR56" s="43">
        <f t="shared" si="77"/>
        <v>0.12727264750592818</v>
      </c>
      <c r="AS56" s="37"/>
      <c r="AT56" s="47">
        <f>DE56/C56</f>
        <v>0.11217090024078273</v>
      </c>
      <c r="AU56" s="42">
        <f t="shared" si="78"/>
        <v>0.15433485880541656</v>
      </c>
      <c r="AV56" s="42">
        <f t="shared" si="79"/>
        <v>0.18730000000000002</v>
      </c>
      <c r="AW56" s="43">
        <f t="shared" si="80"/>
        <v>0.18730000000000002</v>
      </c>
      <c r="AX56" s="37"/>
      <c r="AY56" s="47">
        <f>EZ56/C56</f>
        <v>0.10217947489914983</v>
      </c>
      <c r="AZ56" s="42">
        <f>(DE56+X56)/C56</f>
        <v>0.11705528723924651</v>
      </c>
      <c r="BA56" s="42">
        <f>(DD56+X56)/DJ56</f>
        <v>0.16249067892318758</v>
      </c>
      <c r="BB56" s="42">
        <f>(DE56+X56)/DJ56</f>
        <v>0.19545582011777105</v>
      </c>
      <c r="BC56" s="43">
        <f>(DF56+X56)/DJ56</f>
        <v>0.19545582011777105</v>
      </c>
      <c r="BD56" s="37"/>
      <c r="BE56" s="40">
        <f>Q56/FB56*4/3</f>
        <v>1.0990195649957025E-3</v>
      </c>
      <c r="BF56" s="42">
        <f t="shared" si="81"/>
        <v>0.1270375858817189</v>
      </c>
      <c r="BG56" s="41">
        <f>EJ56/E56</f>
        <v>2.2689542538683011E-2</v>
      </c>
      <c r="BH56" s="42">
        <f t="shared" si="82"/>
        <v>0.1666347229864662</v>
      </c>
      <c r="BI56" s="42">
        <f t="shared" si="83"/>
        <v>0.68262253127472927</v>
      </c>
      <c r="BJ56" s="43">
        <f t="shared" si="84"/>
        <v>0.74140178069224749</v>
      </c>
      <c r="BK56" s="37"/>
      <c r="BL56" s="36">
        <v>58.189</v>
      </c>
      <c r="BM56" s="37">
        <v>23.798999999999999</v>
      </c>
      <c r="BN56" s="38">
        <f t="shared" si="85"/>
        <v>81.988</v>
      </c>
      <c r="BO56" s="34">
        <v>1187.8599999999999</v>
      </c>
      <c r="BP56" s="37">
        <v>17</v>
      </c>
      <c r="BQ56" s="37">
        <v>5</v>
      </c>
      <c r="BR56" s="38">
        <f t="shared" si="86"/>
        <v>1165.8599999999999</v>
      </c>
      <c r="BS56" s="37">
        <v>87.045000000000002</v>
      </c>
      <c r="BT56" s="37">
        <v>24.07</v>
      </c>
      <c r="BU56" s="38">
        <f t="shared" si="87"/>
        <v>111.11500000000001</v>
      </c>
      <c r="BV56" s="37">
        <v>0</v>
      </c>
      <c r="BW56" s="37">
        <v>1.595</v>
      </c>
      <c r="BX56" s="37">
        <v>5.3049999999999997</v>
      </c>
      <c r="BY56" s="37">
        <v>1.76</v>
      </c>
      <c r="BZ56" s="38">
        <f t="shared" si="88"/>
        <v>1367.623</v>
      </c>
      <c r="CA56" s="37">
        <v>30.013999999999999</v>
      </c>
      <c r="CB56" s="34">
        <v>994.59900000000005</v>
      </c>
      <c r="CC56" s="38">
        <f t="shared" si="89"/>
        <v>1024.6130000000001</v>
      </c>
      <c r="CD56" s="37">
        <v>149.786</v>
      </c>
      <c r="CE56" s="37">
        <v>13.557999999999993</v>
      </c>
      <c r="CF56" s="38">
        <f t="shared" si="90"/>
        <v>163.34399999999999</v>
      </c>
      <c r="CG56" s="37">
        <v>39.923000000000002</v>
      </c>
      <c r="CH56" s="37">
        <v>139.74299999999999</v>
      </c>
      <c r="CI56" s="108">
        <f t="shared" si="91"/>
        <v>1367.623</v>
      </c>
      <c r="CJ56" s="37"/>
      <c r="CK56" s="67">
        <v>174.06100000000001</v>
      </c>
      <c r="CL56" s="37"/>
      <c r="CM56" s="33">
        <v>25</v>
      </c>
      <c r="CN56" s="34">
        <v>0</v>
      </c>
      <c r="CO56" s="34">
        <v>120</v>
      </c>
      <c r="CP56" s="34">
        <v>0</v>
      </c>
      <c r="CQ56" s="34">
        <v>0</v>
      </c>
      <c r="CR56" s="34">
        <v>0</v>
      </c>
      <c r="CS56" s="35">
        <f t="shared" si="92"/>
        <v>145</v>
      </c>
      <c r="CT56" s="43">
        <f t="shared" si="93"/>
        <v>0.10602337047563545</v>
      </c>
      <c r="CU56" s="37"/>
      <c r="CV56" s="61" t="s">
        <v>215</v>
      </c>
      <c r="CW56" s="56">
        <v>15</v>
      </c>
      <c r="CX56" s="68">
        <v>2</v>
      </c>
      <c r="CY56" s="61"/>
      <c r="CZ56" s="68"/>
      <c r="DA56" s="56"/>
      <c r="DB56" s="70">
        <f t="shared" si="94"/>
        <v>3.6061618743433673E-4</v>
      </c>
      <c r="DC56" s="56"/>
      <c r="DD56" s="33">
        <v>126.40750310000001</v>
      </c>
      <c r="DE56" s="34">
        <v>153.40750310000001</v>
      </c>
      <c r="DF56" s="35">
        <v>153.40750310000001</v>
      </c>
      <c r="DG56" s="56"/>
      <c r="DH56" s="61">
        <f t="shared" si="95"/>
        <v>803.04050000000007</v>
      </c>
      <c r="DI56" s="34">
        <v>787.03399999999999</v>
      </c>
      <c r="DJ56" s="35">
        <v>819.04700000000003</v>
      </c>
      <c r="DK56" s="56"/>
      <c r="DL56" s="33">
        <v>113.974</v>
      </c>
      <c r="DM56" s="34">
        <v>18.797000000000001</v>
      </c>
      <c r="DN56" s="34">
        <v>57.076000000000001</v>
      </c>
      <c r="DO56" s="34">
        <v>16.122</v>
      </c>
      <c r="DP56" s="34">
        <v>87.778999999999996</v>
      </c>
      <c r="DQ56" s="34">
        <v>25.978000000000002</v>
      </c>
      <c r="DR56" s="34">
        <v>22.931999999999999</v>
      </c>
      <c r="DS56" s="34">
        <v>0</v>
      </c>
      <c r="DT56" s="35">
        <v>757.57100000000003</v>
      </c>
      <c r="DU56" s="71">
        <f t="shared" si="96"/>
        <v>1100.229</v>
      </c>
      <c r="DV56" s="34"/>
      <c r="DW56" s="47">
        <f t="shared" si="97"/>
        <v>0.10359116147638356</v>
      </c>
      <c r="DX56" s="42">
        <f t="shared" si="98"/>
        <v>1.7084625109863492E-2</v>
      </c>
      <c r="DY56" s="42">
        <f t="shared" si="99"/>
        <v>5.1876472988805059E-2</v>
      </c>
      <c r="DZ56" s="42">
        <f t="shared" si="100"/>
        <v>1.4653313083003629E-2</v>
      </c>
      <c r="EA56" s="42">
        <f t="shared" si="101"/>
        <v>7.9782481647002579E-2</v>
      </c>
      <c r="EB56" s="42">
        <f t="shared" si="102"/>
        <v>2.3611448162155334E-2</v>
      </c>
      <c r="EC56" s="42">
        <f t="shared" si="103"/>
        <v>2.0842933607458081E-2</v>
      </c>
      <c r="ED56" s="42">
        <f t="shared" si="104"/>
        <v>0</v>
      </c>
      <c r="EE56" s="42">
        <f t="shared" si="105"/>
        <v>0.6885575639253283</v>
      </c>
      <c r="EF56" s="72">
        <f t="shared" si="106"/>
        <v>1</v>
      </c>
      <c r="EG56" s="56"/>
      <c r="EH56" s="36">
        <v>10.506</v>
      </c>
      <c r="EI56" s="37">
        <v>16.446000000000002</v>
      </c>
      <c r="EJ56" s="66">
        <f t="shared" si="107"/>
        <v>26.952000000000002</v>
      </c>
      <c r="EL56" s="36">
        <v>17</v>
      </c>
      <c r="EM56" s="37">
        <v>5</v>
      </c>
      <c r="EN56" s="66">
        <f t="shared" si="108"/>
        <v>22</v>
      </c>
      <c r="EP56" s="33">
        <f>ET56*E56</f>
        <v>810.8599999999999</v>
      </c>
      <c r="EQ56" s="34">
        <f>E56*EU56</f>
        <v>377.00000000000006</v>
      </c>
      <c r="ER56" s="35">
        <f t="shared" si="109"/>
        <v>1187.8599999999999</v>
      </c>
      <c r="ET56" s="47">
        <v>0.68262253127472927</v>
      </c>
      <c r="EU56" s="42">
        <v>0.31737746872527073</v>
      </c>
      <c r="EV56" s="43">
        <f t="shared" si="110"/>
        <v>1</v>
      </c>
      <c r="EW56" s="56"/>
      <c r="EX56" s="61">
        <f t="shared" si="111"/>
        <v>136.40350000000001</v>
      </c>
      <c r="EY56" s="34">
        <v>133.06399999999999</v>
      </c>
      <c r="EZ56" s="35">
        <v>139.74299999999999</v>
      </c>
      <c r="FB56" s="61">
        <f t="shared" si="112"/>
        <v>1144.05</v>
      </c>
      <c r="FC56" s="34">
        <v>1100.24</v>
      </c>
      <c r="FD56" s="35">
        <v>1187.8599999999999</v>
      </c>
      <c r="FF56" s="61">
        <f t="shared" si="113"/>
        <v>270</v>
      </c>
      <c r="FG56" s="34">
        <v>270</v>
      </c>
      <c r="FH56" s="35">
        <v>270</v>
      </c>
      <c r="FJ56" s="61">
        <f t="shared" si="114"/>
        <v>1414.05</v>
      </c>
      <c r="FK56" s="56">
        <v>1370.24</v>
      </c>
      <c r="FL56" s="68">
        <v>1457.86</v>
      </c>
      <c r="FN56" s="61">
        <f t="shared" si="115"/>
        <v>984.64850000000001</v>
      </c>
      <c r="FO56" s="34">
        <v>974.69799999999998</v>
      </c>
      <c r="FP56" s="35">
        <v>994.59900000000005</v>
      </c>
      <c r="FQ56" s="34"/>
      <c r="FR56" s="64"/>
    </row>
    <row r="57" spans="1:174" x14ac:dyDescent="0.2">
      <c r="A57" s="1"/>
      <c r="B57" s="73" t="s">
        <v>146</v>
      </c>
      <c r="C57" s="33">
        <v>4518.5429999999997</v>
      </c>
      <c r="D57" s="34">
        <v>4258.9984999999997</v>
      </c>
      <c r="E57" s="34">
        <v>3897.3809999999999</v>
      </c>
      <c r="F57" s="34">
        <v>485</v>
      </c>
      <c r="G57" s="34">
        <v>3387.6</v>
      </c>
      <c r="H57" s="34">
        <f t="shared" si="58"/>
        <v>5003.5429999999997</v>
      </c>
      <c r="I57" s="35">
        <f t="shared" si="59"/>
        <v>4382.3809999999994</v>
      </c>
      <c r="J57" s="34"/>
      <c r="K57" s="36">
        <v>56.968999999999994</v>
      </c>
      <c r="L57" s="37">
        <v>11.407999999999999</v>
      </c>
      <c r="M57" s="37">
        <v>1.099</v>
      </c>
      <c r="N57" s="38">
        <f t="shared" si="60"/>
        <v>69.475999999999999</v>
      </c>
      <c r="O57" s="37">
        <v>46.670999999999999</v>
      </c>
      <c r="P57" s="38">
        <f t="shared" si="61"/>
        <v>22.805</v>
      </c>
      <c r="Q57" s="37">
        <v>3.8819999999999997</v>
      </c>
      <c r="R57" s="38">
        <f t="shared" si="62"/>
        <v>18.923000000000002</v>
      </c>
      <c r="S57" s="37">
        <v>5.0670000000000002</v>
      </c>
      <c r="T57" s="37">
        <v>2.1179999999999999</v>
      </c>
      <c r="U57" s="37">
        <v>3.5790000000000002</v>
      </c>
      <c r="V57" s="38">
        <f t="shared" si="63"/>
        <v>29.687000000000001</v>
      </c>
      <c r="W57" s="37">
        <v>6.1509999999999998</v>
      </c>
      <c r="X57" s="39">
        <f t="shared" si="64"/>
        <v>23.536000000000001</v>
      </c>
      <c r="Y57" s="37"/>
      <c r="Z57" s="40">
        <f t="shared" si="65"/>
        <v>1.7834865794544578E-2</v>
      </c>
      <c r="AA57" s="41">
        <f t="shared" si="66"/>
        <v>3.5714186484608217E-3</v>
      </c>
      <c r="AB57" s="42">
        <f t="shared" si="67"/>
        <v>0.60879717196488436</v>
      </c>
      <c r="AC57" s="42">
        <f t="shared" si="68"/>
        <v>0.67175715354942711</v>
      </c>
      <c r="AD57" s="41">
        <f t="shared" si="69"/>
        <v>1.4610946681479227E-2</v>
      </c>
      <c r="AE57" s="41">
        <f t="shared" si="70"/>
        <v>7.3682424009619482E-3</v>
      </c>
      <c r="AF57" s="41">
        <f>X57/DH57*4/3</f>
        <v>1.3964429300886325E-2</v>
      </c>
      <c r="AG57" s="41">
        <f>(P57+S57+T57)/DH57*4/3</f>
        <v>1.7793730231712306E-2</v>
      </c>
      <c r="AH57" s="41">
        <f>R57/DH57*4/3</f>
        <v>1.1227434383951053E-2</v>
      </c>
      <c r="AI57" s="43">
        <f>X57/EX57*4/3</f>
        <v>7.7288023164076972E-2</v>
      </c>
      <c r="AJ57" s="37"/>
      <c r="AK57" s="47">
        <f t="shared" si="71"/>
        <v>0.15318969136772329</v>
      </c>
      <c r="AL57" s="42">
        <f t="shared" si="72"/>
        <v>0.17186835249152788</v>
      </c>
      <c r="AM57" s="43">
        <f t="shared" si="73"/>
        <v>9.5980821306208844E-2</v>
      </c>
      <c r="AN57" s="37"/>
      <c r="AO57" s="47">
        <f t="shared" si="74"/>
        <v>0.86919908523185185</v>
      </c>
      <c r="AP57" s="42">
        <f t="shared" si="75"/>
        <v>0.83633396576007857</v>
      </c>
      <c r="AQ57" s="42">
        <f t="shared" si="76"/>
        <v>2.6790272882210045E-2</v>
      </c>
      <c r="AR57" s="43">
        <f t="shared" si="77"/>
        <v>0.11992405516556999</v>
      </c>
      <c r="AS57" s="37"/>
      <c r="AT57" s="47">
        <f>DE57/C57</f>
        <v>8.6139469470579336E-2</v>
      </c>
      <c r="AU57" s="42">
        <f t="shared" si="78"/>
        <v>0.16036313750893644</v>
      </c>
      <c r="AV57" s="42">
        <f t="shared" si="79"/>
        <v>0.16329999999999997</v>
      </c>
      <c r="AW57" s="43">
        <f t="shared" si="80"/>
        <v>0.16329999999999997</v>
      </c>
      <c r="AX57" s="37"/>
      <c r="AY57" s="47">
        <f>EZ57/C57</f>
        <v>9.2463212146039114E-2</v>
      </c>
      <c r="AZ57" s="42">
        <f>(DE57+X57)/C57</f>
        <v>9.1348228134600015E-2</v>
      </c>
      <c r="BA57" s="42">
        <f>(DD57+X57)/DJ57</f>
        <v>0.17023770830746096</v>
      </c>
      <c r="BB57" s="42">
        <f>(DE57+X57)/DJ57</f>
        <v>0.1731745707985245</v>
      </c>
      <c r="BC57" s="43">
        <f>(DF57+X57)/DJ57</f>
        <v>0.1731745707985245</v>
      </c>
      <c r="BD57" s="37"/>
      <c r="BE57" s="40">
        <f>Q57/FB57*4/3</f>
        <v>1.4225575969550232E-3</v>
      </c>
      <c r="BF57" s="42">
        <f t="shared" si="81"/>
        <v>0.12944314771590529</v>
      </c>
      <c r="BG57" s="41">
        <f>EJ57/E57</f>
        <v>1.4430716422130657E-2</v>
      </c>
      <c r="BH57" s="42">
        <f t="shared" si="82"/>
        <v>0.12310312146370185</v>
      </c>
      <c r="BI57" s="42">
        <f t="shared" si="83"/>
        <v>0.77035860748538565</v>
      </c>
      <c r="BJ57" s="43">
        <f t="shared" si="84"/>
        <v>0.79577311968083109</v>
      </c>
      <c r="BK57" s="37"/>
      <c r="BL57" s="36">
        <v>60.469000000000001</v>
      </c>
      <c r="BM57" s="37">
        <v>192.958</v>
      </c>
      <c r="BN57" s="38">
        <f t="shared" si="85"/>
        <v>253.42699999999999</v>
      </c>
      <c r="BO57" s="34">
        <v>3897.3809999999999</v>
      </c>
      <c r="BP57" s="37">
        <v>18.670000000000002</v>
      </c>
      <c r="BQ57" s="37">
        <v>20.399999999999999</v>
      </c>
      <c r="BR57" s="38">
        <f t="shared" si="86"/>
        <v>3858.3109999999997</v>
      </c>
      <c r="BS57" s="37">
        <v>287.35300000000001</v>
      </c>
      <c r="BT57" s="37">
        <v>50.316000000000003</v>
      </c>
      <c r="BU57" s="38">
        <f t="shared" si="87"/>
        <v>337.66899999999998</v>
      </c>
      <c r="BV57" s="37">
        <v>12.676</v>
      </c>
      <c r="BW57" s="37">
        <v>0</v>
      </c>
      <c r="BX57" s="37">
        <v>34.921999999999997</v>
      </c>
      <c r="BY57" s="37">
        <v>21.538</v>
      </c>
      <c r="BZ57" s="38">
        <f t="shared" si="88"/>
        <v>4518.5429999999988</v>
      </c>
      <c r="CA57" s="37">
        <v>152.935</v>
      </c>
      <c r="CB57" s="34">
        <v>3387.6</v>
      </c>
      <c r="CC57" s="38">
        <f t="shared" si="89"/>
        <v>3540.5349999999999</v>
      </c>
      <c r="CD57" s="37">
        <v>475</v>
      </c>
      <c r="CE57" s="37">
        <v>50.208999999998923</v>
      </c>
      <c r="CF57" s="38">
        <f t="shared" si="90"/>
        <v>525.20899999999892</v>
      </c>
      <c r="CG57" s="37">
        <v>35</v>
      </c>
      <c r="CH57" s="37">
        <v>417.79899999999998</v>
      </c>
      <c r="CI57" s="108">
        <f t="shared" si="91"/>
        <v>4518.5429999999988</v>
      </c>
      <c r="CJ57" s="37"/>
      <c r="CK57" s="67">
        <v>541.88199999999995</v>
      </c>
      <c r="CL57" s="37"/>
      <c r="CM57" s="33">
        <v>235</v>
      </c>
      <c r="CN57" s="34">
        <v>50</v>
      </c>
      <c r="CO57" s="34">
        <v>100</v>
      </c>
      <c r="CP57" s="34">
        <v>175</v>
      </c>
      <c r="CQ57" s="34">
        <v>0</v>
      </c>
      <c r="CR57" s="34">
        <v>0</v>
      </c>
      <c r="CS57" s="35">
        <f t="shared" si="92"/>
        <v>560</v>
      </c>
      <c r="CT57" s="43">
        <f t="shared" si="93"/>
        <v>0.12393375475236156</v>
      </c>
      <c r="CU57" s="37"/>
      <c r="CV57" s="61" t="s">
        <v>213</v>
      </c>
      <c r="CW57" s="56">
        <v>38.4</v>
      </c>
      <c r="CX57" s="68">
        <v>4</v>
      </c>
      <c r="CY57" s="69" t="s">
        <v>133</v>
      </c>
      <c r="CZ57" s="74" t="s">
        <v>136</v>
      </c>
      <c r="DA57" s="56"/>
      <c r="DB57" s="70">
        <f t="shared" si="94"/>
        <v>9.84200018527837E-4</v>
      </c>
      <c r="DC57" s="56"/>
      <c r="DD57" s="33">
        <v>382.22489679999995</v>
      </c>
      <c r="DE57" s="34">
        <v>389.22489679999995</v>
      </c>
      <c r="DF57" s="35">
        <v>389.22489679999995</v>
      </c>
      <c r="DG57" s="56"/>
      <c r="DH57" s="61">
        <f t="shared" si="95"/>
        <v>2247.2335000000003</v>
      </c>
      <c r="DI57" s="34">
        <v>2110.971</v>
      </c>
      <c r="DJ57" s="35">
        <v>2383.4960000000001</v>
      </c>
      <c r="DK57" s="56"/>
      <c r="DL57" s="33">
        <v>113.84699999999999</v>
      </c>
      <c r="DM57" s="34">
        <v>105.239</v>
      </c>
      <c r="DN57" s="34">
        <v>104.31699999999999</v>
      </c>
      <c r="DO57" s="34">
        <v>50.122</v>
      </c>
      <c r="DP57" s="34">
        <v>325.36099999999999</v>
      </c>
      <c r="DQ57" s="34">
        <v>71.549000000000007</v>
      </c>
      <c r="DR57" s="34">
        <v>27.14</v>
      </c>
      <c r="DS57" s="34">
        <v>0</v>
      </c>
      <c r="DT57" s="35">
        <v>2582.078</v>
      </c>
      <c r="DU57" s="71">
        <f t="shared" si="96"/>
        <v>3379.6529999999998</v>
      </c>
      <c r="DV57" s="34"/>
      <c r="DW57" s="47">
        <f t="shared" si="97"/>
        <v>3.3686002675422592E-2</v>
      </c>
      <c r="DX57" s="42">
        <f t="shared" si="98"/>
        <v>3.113899563061652E-2</v>
      </c>
      <c r="DY57" s="42">
        <f t="shared" si="99"/>
        <v>3.0866186558205829E-2</v>
      </c>
      <c r="DZ57" s="42">
        <f t="shared" si="100"/>
        <v>1.4830516624043949E-2</v>
      </c>
      <c r="EA57" s="42">
        <f t="shared" si="101"/>
        <v>9.6270534282661566E-2</v>
      </c>
      <c r="EB57" s="42">
        <f t="shared" si="102"/>
        <v>2.1170516618126183E-2</v>
      </c>
      <c r="EC57" s="42">
        <f t="shared" si="103"/>
        <v>8.0304102225879411E-3</v>
      </c>
      <c r="ED57" s="42">
        <f t="shared" si="104"/>
        <v>0</v>
      </c>
      <c r="EE57" s="42">
        <f t="shared" si="105"/>
        <v>0.76400683738833541</v>
      </c>
      <c r="EF57" s="72">
        <f t="shared" si="106"/>
        <v>1</v>
      </c>
      <c r="EG57" s="56"/>
      <c r="EH57" s="36">
        <v>40.238999999999997</v>
      </c>
      <c r="EI57" s="37">
        <v>16.003</v>
      </c>
      <c r="EJ57" s="66">
        <f t="shared" si="107"/>
        <v>56.241999999999997</v>
      </c>
      <c r="EL57" s="36">
        <v>18.670000000000002</v>
      </c>
      <c r="EM57" s="37">
        <v>20.399999999999999</v>
      </c>
      <c r="EN57" s="66">
        <f t="shared" si="108"/>
        <v>39.07</v>
      </c>
      <c r="EP57" s="33">
        <f>ET57*E57</f>
        <v>3002.3809999999999</v>
      </c>
      <c r="EQ57" s="34">
        <f>E57*EU57</f>
        <v>895.00000000000011</v>
      </c>
      <c r="ER57" s="35">
        <f t="shared" si="109"/>
        <v>3897.3809999999999</v>
      </c>
      <c r="ET57" s="47">
        <v>0.77035860748538565</v>
      </c>
      <c r="EU57" s="42">
        <v>0.22964139251461435</v>
      </c>
      <c r="EV57" s="43">
        <f t="shared" si="110"/>
        <v>1</v>
      </c>
      <c r="EW57" s="56"/>
      <c r="EX57" s="61">
        <f t="shared" si="111"/>
        <v>406.03099999999995</v>
      </c>
      <c r="EY57" s="34">
        <v>394.26299999999998</v>
      </c>
      <c r="EZ57" s="35">
        <v>417.79899999999998</v>
      </c>
      <c r="FB57" s="61">
        <f t="shared" si="112"/>
        <v>3638.5169999999998</v>
      </c>
      <c r="FC57" s="34">
        <v>3379.6529999999998</v>
      </c>
      <c r="FD57" s="35">
        <v>3897.3809999999999</v>
      </c>
      <c r="FF57" s="61">
        <f t="shared" si="113"/>
        <v>422.5</v>
      </c>
      <c r="FG57" s="34">
        <v>360</v>
      </c>
      <c r="FH57" s="35">
        <v>485</v>
      </c>
      <c r="FJ57" s="61">
        <f t="shared" si="114"/>
        <v>4061.0169999999998</v>
      </c>
      <c r="FK57" s="56">
        <v>3739.6529999999998</v>
      </c>
      <c r="FL57" s="68">
        <v>4382.3809999999994</v>
      </c>
      <c r="FN57" s="61">
        <f t="shared" si="115"/>
        <v>3239.2649999999999</v>
      </c>
      <c r="FO57" s="34">
        <v>3090.93</v>
      </c>
      <c r="FP57" s="35">
        <v>3387.6</v>
      </c>
      <c r="FQ57" s="34"/>
      <c r="FR57" s="64"/>
    </row>
    <row r="58" spans="1:174" x14ac:dyDescent="0.2">
      <c r="A58" s="1"/>
      <c r="B58" s="76" t="s">
        <v>188</v>
      </c>
      <c r="C58" s="33">
        <v>5186.1840000000002</v>
      </c>
      <c r="D58" s="34">
        <v>4993.5405000000001</v>
      </c>
      <c r="E58" s="34">
        <v>4271.1109999999999</v>
      </c>
      <c r="F58" s="34">
        <v>1897.9380000000001</v>
      </c>
      <c r="G58" s="34">
        <v>3478.1709999999998</v>
      </c>
      <c r="H58" s="34">
        <f t="shared" si="58"/>
        <v>7084.1220000000003</v>
      </c>
      <c r="I58" s="35">
        <f t="shared" si="59"/>
        <v>6169.049</v>
      </c>
      <c r="J58" s="34"/>
      <c r="K58" s="36">
        <v>79.283999999999992</v>
      </c>
      <c r="L58" s="37">
        <v>23.051000000000002</v>
      </c>
      <c r="M58" s="37">
        <v>0.14799999999999994</v>
      </c>
      <c r="N58" s="38">
        <f t="shared" si="60"/>
        <v>102.48299999999999</v>
      </c>
      <c r="O58" s="37">
        <v>59.290999999999997</v>
      </c>
      <c r="P58" s="38">
        <f t="shared" si="61"/>
        <v>43.191999999999993</v>
      </c>
      <c r="Q58" s="37">
        <v>-2.2560000000000002</v>
      </c>
      <c r="R58" s="38">
        <f t="shared" si="62"/>
        <v>45.447999999999993</v>
      </c>
      <c r="S58" s="37">
        <v>9.7000000000000011</v>
      </c>
      <c r="T58" s="37">
        <v>-1.1989999999999998</v>
      </c>
      <c r="U58" s="37">
        <v>6.9359999999999999</v>
      </c>
      <c r="V58" s="38">
        <f t="shared" si="63"/>
        <v>60.884999999999998</v>
      </c>
      <c r="W58" s="37">
        <v>11.5</v>
      </c>
      <c r="X58" s="39">
        <f t="shared" si="64"/>
        <v>49.384999999999998</v>
      </c>
      <c r="Y58" s="37"/>
      <c r="Z58" s="40">
        <f t="shared" si="65"/>
        <v>2.1169749198990173E-2</v>
      </c>
      <c r="AA58" s="41">
        <f t="shared" si="66"/>
        <v>6.1548848290439752E-3</v>
      </c>
      <c r="AB58" s="42">
        <f t="shared" si="67"/>
        <v>0.53423015930224171</v>
      </c>
      <c r="AC58" s="42">
        <f t="shared" si="68"/>
        <v>0.57854473424860708</v>
      </c>
      <c r="AD58" s="41">
        <f t="shared" si="69"/>
        <v>1.5831385900778549E-2</v>
      </c>
      <c r="AE58" s="41">
        <f t="shared" si="70"/>
        <v>1.3186368803190173E-2</v>
      </c>
      <c r="AF58" s="41">
        <f>X58/DH58*4/3</f>
        <v>2.1965886824309767E-2</v>
      </c>
      <c r="AG58" s="41">
        <f>(P58+S58+T58)/DH58*4/3</f>
        <v>2.2992458997854504E-2</v>
      </c>
      <c r="AH58" s="41">
        <f>R58/DH58*4/3</f>
        <v>2.0214753961551691E-2</v>
      </c>
      <c r="AI58" s="43">
        <f>X58/EX58*4/3</f>
        <v>9.083933958687275E-2</v>
      </c>
      <c r="AJ58" s="37"/>
      <c r="AK58" s="47">
        <f t="shared" si="71"/>
        <v>6.7701409349231481E-2</v>
      </c>
      <c r="AL58" s="42">
        <f t="shared" si="72"/>
        <v>5.0536196636199245E-2</v>
      </c>
      <c r="AM58" s="43">
        <f t="shared" si="73"/>
        <v>2.1150096693286304E-2</v>
      </c>
      <c r="AN58" s="37"/>
      <c r="AO58" s="47">
        <f t="shared" si="74"/>
        <v>0.81434807009230148</v>
      </c>
      <c r="AP58" s="42">
        <f t="shared" si="75"/>
        <v>0.79458407236527684</v>
      </c>
      <c r="AQ58" s="42">
        <f t="shared" si="76"/>
        <v>3.8655203903293842E-2</v>
      </c>
      <c r="AR58" s="43">
        <f t="shared" si="77"/>
        <v>0.13472410543089097</v>
      </c>
      <c r="AS58" s="37"/>
      <c r="AT58" s="47">
        <f>DE58/C58</f>
        <v>0.11987175927425638</v>
      </c>
      <c r="AU58" s="42">
        <f t="shared" si="78"/>
        <v>0.20061208796279714</v>
      </c>
      <c r="AV58" s="42">
        <f t="shared" si="79"/>
        <v>0.20061208796279714</v>
      </c>
      <c r="AW58" s="43">
        <f t="shared" si="80"/>
        <v>0.20061208796279714</v>
      </c>
      <c r="AX58" s="37"/>
      <c r="AY58" s="47">
        <f>EZ58/C58</f>
        <v>0.14453035218187399</v>
      </c>
      <c r="AZ58" s="42">
        <f>(DE58+X58)/C58</f>
        <v>0.12939417498492148</v>
      </c>
      <c r="BA58" s="42">
        <f>(DD58+X58)/DJ58</f>
        <v>0.21654838279764344</v>
      </c>
      <c r="BB58" s="42">
        <f>(DE58+X58)/DJ58</f>
        <v>0.21654838279764344</v>
      </c>
      <c r="BC58" s="43">
        <f>(DF58+X58)/DJ58</f>
        <v>0.21654838279764344</v>
      </c>
      <c r="BD58" s="37"/>
      <c r="BE58" s="40">
        <f>Q58/FB58*4/3</f>
        <v>-7.273257467873928E-4</v>
      </c>
      <c r="BF58" s="42">
        <f t="shared" si="81"/>
        <v>-4.3642272648134181E-2</v>
      </c>
      <c r="BG58" s="41">
        <f>EJ58/E58</f>
        <v>1.4209183512205606E-2</v>
      </c>
      <c r="BH58" s="42">
        <f t="shared" si="82"/>
        <v>7.6846129203403113E-2</v>
      </c>
      <c r="BI58" s="42">
        <f t="shared" si="83"/>
        <v>0.70777837429184121</v>
      </c>
      <c r="BJ58" s="43">
        <f t="shared" si="84"/>
        <v>0.79768178207046181</v>
      </c>
      <c r="BK58" s="37"/>
      <c r="BL58" s="36">
        <v>68.423000000000002</v>
      </c>
      <c r="BM58" s="37">
        <v>133.66999999999999</v>
      </c>
      <c r="BN58" s="38">
        <f t="shared" si="85"/>
        <v>202.09299999999999</v>
      </c>
      <c r="BO58" s="34">
        <v>4271.1109999999999</v>
      </c>
      <c r="BP58" s="37">
        <v>19.707999999999998</v>
      </c>
      <c r="BQ58" s="37">
        <v>20.478000000000002</v>
      </c>
      <c r="BR58" s="38">
        <f t="shared" si="86"/>
        <v>4230.9250000000002</v>
      </c>
      <c r="BS58" s="37">
        <v>496.61099999999999</v>
      </c>
      <c r="BT58" s="37">
        <v>149.87299999999999</v>
      </c>
      <c r="BU58" s="38">
        <f t="shared" si="87"/>
        <v>646.48399999999992</v>
      </c>
      <c r="BV58" s="37">
        <v>0</v>
      </c>
      <c r="BW58" s="37">
        <v>4.9130000000000003</v>
      </c>
      <c r="BX58" s="37">
        <v>91.022000000000006</v>
      </c>
      <c r="BY58" s="37">
        <v>10.747000000000241</v>
      </c>
      <c r="BZ58" s="38">
        <f t="shared" si="88"/>
        <v>5186.1840000000002</v>
      </c>
      <c r="CA58" s="37">
        <v>0</v>
      </c>
      <c r="CB58" s="34">
        <v>3478.1709999999998</v>
      </c>
      <c r="CC58" s="38">
        <f t="shared" si="89"/>
        <v>3478.1709999999998</v>
      </c>
      <c r="CD58" s="37">
        <v>899.17700000000002</v>
      </c>
      <c r="CE58" s="37">
        <v>59.275000000000318</v>
      </c>
      <c r="CF58" s="38">
        <f t="shared" si="90"/>
        <v>958.45200000000034</v>
      </c>
      <c r="CG58" s="37">
        <v>0</v>
      </c>
      <c r="CH58" s="37">
        <v>749.56100000000004</v>
      </c>
      <c r="CI58" s="108">
        <f t="shared" si="91"/>
        <v>5186.1840000000002</v>
      </c>
      <c r="CJ58" s="37"/>
      <c r="CK58" s="67">
        <v>698.70399999999995</v>
      </c>
      <c r="CL58" s="37"/>
      <c r="CM58" s="33">
        <v>0</v>
      </c>
      <c r="CN58" s="34">
        <v>200</v>
      </c>
      <c r="CO58" s="34">
        <v>200</v>
      </c>
      <c r="CP58" s="34">
        <v>200</v>
      </c>
      <c r="CQ58" s="34">
        <v>150</v>
      </c>
      <c r="CR58" s="34">
        <v>0</v>
      </c>
      <c r="CS58" s="35">
        <f t="shared" si="92"/>
        <v>750</v>
      </c>
      <c r="CT58" s="43">
        <f t="shared" si="93"/>
        <v>0.14461500016196879</v>
      </c>
      <c r="CU58" s="37"/>
      <c r="CV58" s="61" t="s">
        <v>229</v>
      </c>
      <c r="CW58" s="56">
        <v>44.8</v>
      </c>
      <c r="CX58" s="68">
        <v>3</v>
      </c>
      <c r="CY58" s="69" t="s">
        <v>133</v>
      </c>
      <c r="CZ58" s="68"/>
      <c r="DA58" s="56"/>
      <c r="DB58" s="70">
        <f t="shared" si="94"/>
        <v>1.5454655750682688E-3</v>
      </c>
      <c r="DC58" s="56"/>
      <c r="DD58" s="33">
        <v>621.67700000000002</v>
      </c>
      <c r="DE58" s="34">
        <v>621.67700000000002</v>
      </c>
      <c r="DF58" s="35">
        <v>621.67700000000002</v>
      </c>
      <c r="DG58" s="56"/>
      <c r="DH58" s="61">
        <f t="shared" si="95"/>
        <v>2997.6785</v>
      </c>
      <c r="DI58" s="34">
        <v>2896.4560000000001</v>
      </c>
      <c r="DJ58" s="35">
        <v>3098.9009999999998</v>
      </c>
      <c r="DK58" s="56"/>
      <c r="DL58" s="33">
        <v>24.067</v>
      </c>
      <c r="DM58" s="34">
        <v>40.507000000000005</v>
      </c>
      <c r="DN58" s="34">
        <v>314.34800000000001</v>
      </c>
      <c r="DO58" s="34">
        <v>82.774000000000001</v>
      </c>
      <c r="DP58" s="34">
        <v>541.40200000000004</v>
      </c>
      <c r="DQ58" s="34">
        <v>85.582999999999998</v>
      </c>
      <c r="DR58" s="34">
        <v>50.937999999999995</v>
      </c>
      <c r="DS58" s="34">
        <v>4.516</v>
      </c>
      <c r="DT58" s="35">
        <v>2856.152</v>
      </c>
      <c r="DU58" s="71">
        <f t="shared" si="96"/>
        <v>4000.2870000000003</v>
      </c>
      <c r="DV58" s="34"/>
      <c r="DW58" s="47">
        <f t="shared" si="97"/>
        <v>6.0163183291598822E-3</v>
      </c>
      <c r="DX58" s="42">
        <f t="shared" si="98"/>
        <v>1.0126023457816902E-2</v>
      </c>
      <c r="DY58" s="42">
        <f t="shared" si="99"/>
        <v>7.8581361787291762E-2</v>
      </c>
      <c r="DZ58" s="42">
        <f t="shared" si="100"/>
        <v>2.0692015347898787E-2</v>
      </c>
      <c r="EA58" s="42">
        <f t="shared" si="101"/>
        <v>0.13534078929836785</v>
      </c>
      <c r="EB58" s="42">
        <f t="shared" si="102"/>
        <v>2.1394214965076253E-2</v>
      </c>
      <c r="EC58" s="42">
        <f t="shared" si="103"/>
        <v>1.2733586365178297E-2</v>
      </c>
      <c r="ED58" s="42">
        <f t="shared" si="104"/>
        <v>1.1289190000617455E-3</v>
      </c>
      <c r="EE58" s="42">
        <f t="shared" si="105"/>
        <v>0.71398677144914846</v>
      </c>
      <c r="EF58" s="72">
        <f t="shared" si="106"/>
        <v>1</v>
      </c>
      <c r="EG58" s="56"/>
      <c r="EH58" s="36">
        <v>11.877000000000001</v>
      </c>
      <c r="EI58" s="37">
        <v>48.811999999999998</v>
      </c>
      <c r="EJ58" s="66">
        <f t="shared" si="107"/>
        <v>60.689</v>
      </c>
      <c r="EL58" s="36">
        <v>19.707999999999998</v>
      </c>
      <c r="EM58" s="37">
        <v>20.478000000000002</v>
      </c>
      <c r="EN58" s="66">
        <f t="shared" si="108"/>
        <v>40.186</v>
      </c>
      <c r="EP58" s="33">
        <f>ET58*E58</f>
        <v>3023</v>
      </c>
      <c r="EQ58" s="34">
        <f>E58*EU58</f>
        <v>1248.1109999999999</v>
      </c>
      <c r="ER58" s="35">
        <f t="shared" si="109"/>
        <v>4271.1109999999999</v>
      </c>
      <c r="ET58" s="47">
        <v>0.70777837429184121</v>
      </c>
      <c r="EU58" s="42">
        <v>0.29222162570815879</v>
      </c>
      <c r="EV58" s="43">
        <f t="shared" si="110"/>
        <v>1</v>
      </c>
      <c r="EW58" s="56"/>
      <c r="EX58" s="61">
        <f t="shared" si="111"/>
        <v>724.86950000000002</v>
      </c>
      <c r="EY58" s="34">
        <v>700.178</v>
      </c>
      <c r="EZ58" s="35">
        <v>749.56100000000004</v>
      </c>
      <c r="FB58" s="61">
        <f t="shared" si="112"/>
        <v>4135.6985000000004</v>
      </c>
      <c r="FC58" s="34">
        <v>4000.2860000000001</v>
      </c>
      <c r="FD58" s="35">
        <v>4271.1109999999999</v>
      </c>
      <c r="FF58" s="61">
        <f t="shared" si="113"/>
        <v>1884.9690000000001</v>
      </c>
      <c r="FG58" s="34">
        <v>1872</v>
      </c>
      <c r="FH58" s="35">
        <v>1897.9380000000001</v>
      </c>
      <c r="FJ58" s="61">
        <f t="shared" si="114"/>
        <v>6020.6674999999996</v>
      </c>
      <c r="FK58" s="56">
        <v>5872.2860000000001</v>
      </c>
      <c r="FL58" s="68">
        <v>6169.049</v>
      </c>
      <c r="FN58" s="61">
        <f t="shared" si="115"/>
        <v>3442.1509999999998</v>
      </c>
      <c r="FO58" s="34">
        <v>3406.1309999999999</v>
      </c>
      <c r="FP58" s="35">
        <v>3478.1709999999998</v>
      </c>
      <c r="FQ58" s="34"/>
      <c r="FR58" s="64"/>
    </row>
    <row r="59" spans="1:174" x14ac:dyDescent="0.2">
      <c r="A59" s="1"/>
      <c r="B59" s="73" t="s">
        <v>189</v>
      </c>
      <c r="C59" s="33">
        <v>2908.6660000000002</v>
      </c>
      <c r="D59" s="34">
        <v>2789.3495000000003</v>
      </c>
      <c r="E59" s="34">
        <v>2414.2559999999999</v>
      </c>
      <c r="F59" s="34">
        <v>848.8</v>
      </c>
      <c r="G59" s="34">
        <v>1921.251</v>
      </c>
      <c r="H59" s="34">
        <f t="shared" si="58"/>
        <v>3757.4660000000003</v>
      </c>
      <c r="I59" s="35">
        <f t="shared" si="59"/>
        <v>3263.0559999999996</v>
      </c>
      <c r="J59" s="34"/>
      <c r="K59" s="36">
        <v>45.132000000000005</v>
      </c>
      <c r="L59" s="37">
        <v>13.588000000000001</v>
      </c>
      <c r="M59" s="37">
        <v>0.19900000000000001</v>
      </c>
      <c r="N59" s="38">
        <f t="shared" si="60"/>
        <v>58.919000000000004</v>
      </c>
      <c r="O59" s="37">
        <v>32.512999999999998</v>
      </c>
      <c r="P59" s="38">
        <f t="shared" si="61"/>
        <v>26.406000000000006</v>
      </c>
      <c r="Q59" s="37">
        <v>6.984</v>
      </c>
      <c r="R59" s="38">
        <f t="shared" si="62"/>
        <v>19.422000000000004</v>
      </c>
      <c r="S59" s="37">
        <v>3.7190000000000003</v>
      </c>
      <c r="T59" s="37">
        <v>1.0019999999999998</v>
      </c>
      <c r="U59" s="37">
        <v>2.1349999999999998</v>
      </c>
      <c r="V59" s="38">
        <f t="shared" si="63"/>
        <v>26.278000000000006</v>
      </c>
      <c r="W59" s="37">
        <v>5.3879999999999999</v>
      </c>
      <c r="X59" s="39">
        <f t="shared" si="64"/>
        <v>20.890000000000008</v>
      </c>
      <c r="Y59" s="37"/>
      <c r="Z59" s="40">
        <f t="shared" si="65"/>
        <v>2.1573488729182199E-2</v>
      </c>
      <c r="AA59" s="41">
        <f t="shared" si="66"/>
        <v>6.4951822399212907E-3</v>
      </c>
      <c r="AB59" s="42">
        <f t="shared" si="67"/>
        <v>0.51088937774984278</v>
      </c>
      <c r="AC59" s="42">
        <f t="shared" si="68"/>
        <v>0.55182538739625586</v>
      </c>
      <c r="AD59" s="41">
        <f t="shared" si="69"/>
        <v>1.5541496921295327E-2</v>
      </c>
      <c r="AE59" s="41">
        <f t="shared" si="70"/>
        <v>9.9856017803912137E-3</v>
      </c>
      <c r="AF59" s="41">
        <f>X59/DH59*4/3</f>
        <v>1.8713362283504984E-2</v>
      </c>
      <c r="AG59" s="41">
        <f>(P59+S59+T59)/DH59*4/3</f>
        <v>2.7883716026742916E-2</v>
      </c>
      <c r="AH59" s="41">
        <f>R59/DH59*4/3</f>
        <v>1.7398320836296492E-2</v>
      </c>
      <c r="AI59" s="43">
        <f>X59/EX59*4/3</f>
        <v>0.11870414171763023</v>
      </c>
      <c r="AJ59" s="37"/>
      <c r="AK59" s="47">
        <f t="shared" si="71"/>
        <v>7.7911716157986921E-2</v>
      </c>
      <c r="AL59" s="42">
        <f t="shared" si="72"/>
        <v>3.7289323096886318E-2</v>
      </c>
      <c r="AM59" s="43">
        <f t="shared" si="73"/>
        <v>5.7142621327170615E-2</v>
      </c>
      <c r="AN59" s="37"/>
      <c r="AO59" s="47">
        <f t="shared" si="74"/>
        <v>0.79579423226037338</v>
      </c>
      <c r="AP59" s="42">
        <f t="shared" si="75"/>
        <v>0.73099481065294314</v>
      </c>
      <c r="AQ59" s="42">
        <f t="shared" si="76"/>
        <v>0.10838679999697454</v>
      </c>
      <c r="AR59" s="43">
        <f t="shared" si="77"/>
        <v>0.13468614134452012</v>
      </c>
      <c r="AS59" s="37"/>
      <c r="AT59" s="47">
        <f>DE59/C59</f>
        <v>8.1549411310889594E-2</v>
      </c>
      <c r="AU59" s="42">
        <f t="shared" si="78"/>
        <v>0.12884590419317149</v>
      </c>
      <c r="AV59" s="42">
        <f t="shared" si="79"/>
        <v>0.15396598727768401</v>
      </c>
      <c r="AW59" s="43">
        <f t="shared" si="80"/>
        <v>0.16798649876671429</v>
      </c>
      <c r="AX59" s="37"/>
      <c r="AY59" s="47">
        <f>EZ59/C59</f>
        <v>8.4261995017647265E-2</v>
      </c>
      <c r="AZ59" s="42">
        <f>(DE59+X59)/C59</f>
        <v>8.87313978297955E-2</v>
      </c>
      <c r="BA59" s="42">
        <f>(DD59+X59)/DJ59</f>
        <v>0.14240555627677531</v>
      </c>
      <c r="BB59" s="42">
        <f>(DE59+X59)/DJ59</f>
        <v>0.16752563936128781</v>
      </c>
      <c r="BC59" s="43">
        <f>(DF59+X59)/DJ59</f>
        <v>0.18154615085031806</v>
      </c>
      <c r="BD59" s="37"/>
      <c r="BE59" s="40">
        <f>Q59/FB59*4/3</f>
        <v>4.0017112128489648E-3</v>
      </c>
      <c r="BF59" s="42">
        <f t="shared" si="81"/>
        <v>0.22437112474700416</v>
      </c>
      <c r="BG59" s="41">
        <f>EJ59/E59</f>
        <v>1.7612465289513622E-2</v>
      </c>
      <c r="BH59" s="42">
        <f t="shared" si="82"/>
        <v>0.16190458058866086</v>
      </c>
      <c r="BI59" s="42">
        <f t="shared" si="83"/>
        <v>0.69</v>
      </c>
      <c r="BJ59" s="43">
        <f t="shared" si="84"/>
        <v>0.77063851800275573</v>
      </c>
      <c r="BK59" s="37"/>
      <c r="BL59" s="36">
        <v>64.123999999999995</v>
      </c>
      <c r="BM59" s="37">
        <v>51.042000000000002</v>
      </c>
      <c r="BN59" s="38">
        <f t="shared" si="85"/>
        <v>115.166</v>
      </c>
      <c r="BO59" s="34">
        <v>2414.2559999999999</v>
      </c>
      <c r="BP59" s="37">
        <v>7.9</v>
      </c>
      <c r="BQ59" s="37">
        <v>9.64</v>
      </c>
      <c r="BR59" s="38">
        <f t="shared" si="86"/>
        <v>2396.7159999999999</v>
      </c>
      <c r="BS59" s="37">
        <v>269.59899999999999</v>
      </c>
      <c r="BT59" s="37">
        <v>65.433000000000007</v>
      </c>
      <c r="BU59" s="38">
        <f t="shared" si="87"/>
        <v>335.03199999999998</v>
      </c>
      <c r="BV59" s="37">
        <v>1.89</v>
      </c>
      <c r="BW59" s="37">
        <v>0.78700000000000003</v>
      </c>
      <c r="BX59" s="37">
        <v>35.427999999999997</v>
      </c>
      <c r="BY59" s="37">
        <v>23.647000000000126</v>
      </c>
      <c r="BZ59" s="38">
        <f t="shared" si="88"/>
        <v>2908.6659999999997</v>
      </c>
      <c r="CA59" s="37">
        <v>0</v>
      </c>
      <c r="CB59" s="34">
        <v>1921.251</v>
      </c>
      <c r="CC59" s="38">
        <f t="shared" si="89"/>
        <v>1921.251</v>
      </c>
      <c r="CD59" s="37">
        <v>624.78599999999994</v>
      </c>
      <c r="CE59" s="37">
        <v>35.307000000000272</v>
      </c>
      <c r="CF59" s="38">
        <f t="shared" si="90"/>
        <v>660.09300000000019</v>
      </c>
      <c r="CG59" s="37">
        <v>82.231999999999999</v>
      </c>
      <c r="CH59" s="37">
        <v>245.09</v>
      </c>
      <c r="CI59" s="108">
        <f t="shared" si="91"/>
        <v>2908.6660000000002</v>
      </c>
      <c r="CJ59" s="37"/>
      <c r="CK59" s="67">
        <v>391.75700000000001</v>
      </c>
      <c r="CL59" s="37"/>
      <c r="CM59" s="33">
        <v>254</v>
      </c>
      <c r="CN59" s="34">
        <v>50</v>
      </c>
      <c r="CO59" s="34">
        <v>215</v>
      </c>
      <c r="CP59" s="34">
        <v>180</v>
      </c>
      <c r="CQ59" s="34">
        <v>0</v>
      </c>
      <c r="CR59" s="34">
        <v>0</v>
      </c>
      <c r="CS59" s="35">
        <f t="shared" si="92"/>
        <v>699</v>
      </c>
      <c r="CT59" s="43">
        <f t="shared" si="93"/>
        <v>0.24031635120704817</v>
      </c>
      <c r="CU59" s="37"/>
      <c r="CV59" s="61" t="s">
        <v>219</v>
      </c>
      <c r="CW59" s="56">
        <v>26.3</v>
      </c>
      <c r="CX59" s="68">
        <v>3</v>
      </c>
      <c r="CY59" s="69" t="s">
        <v>133</v>
      </c>
      <c r="CZ59" s="74" t="s">
        <v>136</v>
      </c>
      <c r="DA59" s="56"/>
      <c r="DB59" s="70">
        <f t="shared" si="94"/>
        <v>8.2789771160158405E-4</v>
      </c>
      <c r="DC59" s="56"/>
      <c r="DD59" s="33">
        <v>198.5</v>
      </c>
      <c r="DE59" s="34">
        <v>237.2</v>
      </c>
      <c r="DF59" s="35">
        <v>258.8</v>
      </c>
      <c r="DG59" s="56"/>
      <c r="DH59" s="61">
        <f t="shared" si="95"/>
        <v>1488.4195</v>
      </c>
      <c r="DI59" s="34">
        <v>1436.239</v>
      </c>
      <c r="DJ59" s="35">
        <v>1540.6</v>
      </c>
      <c r="DK59" s="56"/>
      <c r="DL59" s="33">
        <v>83.998000000000005</v>
      </c>
      <c r="DM59" s="34">
        <v>68.847999999999999</v>
      </c>
      <c r="DN59" s="34">
        <v>96.100999999999999</v>
      </c>
      <c r="DO59" s="34">
        <v>48.756</v>
      </c>
      <c r="DP59" s="34">
        <v>350.67099999999999</v>
      </c>
      <c r="DQ59" s="34">
        <v>0</v>
      </c>
      <c r="DR59" s="34">
        <v>0</v>
      </c>
      <c r="DS59" s="34">
        <v>36.414999999999999</v>
      </c>
      <c r="DT59" s="35">
        <v>1554.9639999999999</v>
      </c>
      <c r="DU59" s="71">
        <f t="shared" si="96"/>
        <v>2239.7529999999997</v>
      </c>
      <c r="DV59" s="34"/>
      <c r="DW59" s="47">
        <f t="shared" si="97"/>
        <v>3.7503242545048499E-2</v>
      </c>
      <c r="DX59" s="42">
        <f t="shared" si="98"/>
        <v>3.0739103820823104E-2</v>
      </c>
      <c r="DY59" s="42">
        <f t="shared" si="99"/>
        <v>4.2906963401767965E-2</v>
      </c>
      <c r="DZ59" s="42">
        <f t="shared" si="100"/>
        <v>2.1768471791309134E-2</v>
      </c>
      <c r="EA59" s="42">
        <f t="shared" si="101"/>
        <v>0.15656681785893356</v>
      </c>
      <c r="EB59" s="42">
        <f t="shared" si="102"/>
        <v>0</v>
      </c>
      <c r="EC59" s="42">
        <f t="shared" si="103"/>
        <v>0</v>
      </c>
      <c r="ED59" s="42">
        <f t="shared" si="104"/>
        <v>1.6258489217337805E-2</v>
      </c>
      <c r="EE59" s="42">
        <f t="shared" si="105"/>
        <v>0.69425691136478007</v>
      </c>
      <c r="EF59" s="72">
        <f t="shared" si="106"/>
        <v>1.0000000000000002</v>
      </c>
      <c r="EG59" s="56"/>
      <c r="EH59" s="36">
        <v>29.327999999999999</v>
      </c>
      <c r="EI59" s="37">
        <v>13.193</v>
      </c>
      <c r="EJ59" s="66">
        <f t="shared" si="107"/>
        <v>42.521000000000001</v>
      </c>
      <c r="EL59" s="36">
        <v>7.9</v>
      </c>
      <c r="EM59" s="37">
        <v>9.64</v>
      </c>
      <c r="EN59" s="66">
        <f t="shared" si="108"/>
        <v>17.54</v>
      </c>
      <c r="EP59" s="33">
        <f>ET59*E59</f>
        <v>1665.8366399999998</v>
      </c>
      <c r="EQ59" s="34">
        <f>E59*EU59</f>
        <v>748.4193600000001</v>
      </c>
      <c r="ER59" s="35">
        <f t="shared" si="109"/>
        <v>2414.2559999999999</v>
      </c>
      <c r="ET59" s="47">
        <v>0.69</v>
      </c>
      <c r="EU59" s="42">
        <v>0.31000000000000005</v>
      </c>
      <c r="EV59" s="43">
        <f t="shared" si="110"/>
        <v>1</v>
      </c>
      <c r="EW59" s="56"/>
      <c r="EX59" s="61">
        <f t="shared" si="111"/>
        <v>234.64499999999998</v>
      </c>
      <c r="EY59" s="34">
        <v>224.2</v>
      </c>
      <c r="EZ59" s="35">
        <v>245.09</v>
      </c>
      <c r="FB59" s="61">
        <f t="shared" si="112"/>
        <v>2327.0045</v>
      </c>
      <c r="FC59" s="34">
        <v>2239.7530000000002</v>
      </c>
      <c r="FD59" s="35">
        <v>2414.2559999999999</v>
      </c>
      <c r="FF59" s="61">
        <f t="shared" si="113"/>
        <v>877.4</v>
      </c>
      <c r="FG59" s="34">
        <v>906</v>
      </c>
      <c r="FH59" s="35">
        <v>848.8</v>
      </c>
      <c r="FJ59" s="61">
        <f t="shared" si="114"/>
        <v>3204.4044999999996</v>
      </c>
      <c r="FK59" s="56">
        <v>3145.7530000000002</v>
      </c>
      <c r="FL59" s="68">
        <v>3263.0559999999996</v>
      </c>
      <c r="FN59" s="61">
        <f t="shared" si="115"/>
        <v>1869.3254999999999</v>
      </c>
      <c r="FO59" s="34">
        <v>1817.4</v>
      </c>
      <c r="FP59" s="35">
        <v>1921.251</v>
      </c>
      <c r="FQ59" s="34"/>
      <c r="FR59" s="64"/>
    </row>
    <row r="60" spans="1:174" x14ac:dyDescent="0.2">
      <c r="A60" s="1"/>
      <c r="B60" s="73" t="s">
        <v>190</v>
      </c>
      <c r="C60" s="33">
        <v>2866.0079999999998</v>
      </c>
      <c r="D60" s="34">
        <v>2799.4470000000001</v>
      </c>
      <c r="E60" s="34">
        <v>2488.6329999999998</v>
      </c>
      <c r="F60" s="34">
        <v>730.69600000000003</v>
      </c>
      <c r="G60" s="34">
        <v>2021.4739999999999</v>
      </c>
      <c r="H60" s="34">
        <f t="shared" si="58"/>
        <v>3596.7039999999997</v>
      </c>
      <c r="I60" s="35">
        <f t="shared" si="59"/>
        <v>3219.3289999999997</v>
      </c>
      <c r="J60" s="34"/>
      <c r="K60" s="36">
        <v>38.664000000000001</v>
      </c>
      <c r="L60" s="37">
        <v>12.61</v>
      </c>
      <c r="M60" s="37">
        <v>0.13100000000000001</v>
      </c>
      <c r="N60" s="38">
        <f t="shared" si="60"/>
        <v>51.405000000000001</v>
      </c>
      <c r="O60" s="37">
        <v>27.967000000000002</v>
      </c>
      <c r="P60" s="38">
        <f t="shared" si="61"/>
        <v>23.437999999999999</v>
      </c>
      <c r="Q60" s="37">
        <v>-0.23800000000000002</v>
      </c>
      <c r="R60" s="38">
        <f t="shared" si="62"/>
        <v>23.675999999999998</v>
      </c>
      <c r="S60" s="37">
        <v>4.9089999999999998</v>
      </c>
      <c r="T60" s="37">
        <v>1.135</v>
      </c>
      <c r="U60" s="37">
        <v>9.76</v>
      </c>
      <c r="V60" s="38">
        <f t="shared" si="63"/>
        <v>39.479999999999997</v>
      </c>
      <c r="W60" s="37">
        <v>9.8000000000000007</v>
      </c>
      <c r="X60" s="39">
        <f t="shared" si="64"/>
        <v>29.679999999999996</v>
      </c>
      <c r="Y60" s="37"/>
      <c r="Z60" s="40">
        <f t="shared" si="65"/>
        <v>1.8415065546874079E-2</v>
      </c>
      <c r="AA60" s="41">
        <f t="shared" si="66"/>
        <v>6.0059480795076068E-3</v>
      </c>
      <c r="AB60" s="42">
        <f t="shared" si="67"/>
        <v>0.48681439189542036</v>
      </c>
      <c r="AC60" s="42">
        <f t="shared" si="68"/>
        <v>0.54405213500632232</v>
      </c>
      <c r="AD60" s="41">
        <f t="shared" si="69"/>
        <v>1.3320249796953947E-2</v>
      </c>
      <c r="AE60" s="41">
        <f t="shared" si="70"/>
        <v>1.41361252180639E-2</v>
      </c>
      <c r="AF60" s="41">
        <f>X60/DH60*4/3</f>
        <v>2.632939667602455E-2</v>
      </c>
      <c r="AG60" s="41">
        <f>(P60+S60+T60)/DH60*4/3</f>
        <v>2.6153749083644068E-2</v>
      </c>
      <c r="AH60" s="41">
        <f>R60/DH60*4/3</f>
        <v>2.1003193925254626E-2</v>
      </c>
      <c r="AI60" s="43">
        <f>X60/EX60*4/3</f>
        <v>0.14425843061846305</v>
      </c>
      <c r="AJ60" s="37"/>
      <c r="AK60" s="47">
        <f t="shared" si="71"/>
        <v>0.13304006836576412</v>
      </c>
      <c r="AL60" s="42">
        <f t="shared" si="72"/>
        <v>0.10009086184113629</v>
      </c>
      <c r="AM60" s="43">
        <f t="shared" si="73"/>
        <v>3.1361654689656314E-2</v>
      </c>
      <c r="AN60" s="37"/>
      <c r="AO60" s="47">
        <f t="shared" si="74"/>
        <v>0.8122828878344055</v>
      </c>
      <c r="AP60" s="42">
        <f t="shared" si="75"/>
        <v>0.79708542547125838</v>
      </c>
      <c r="AQ60" s="42">
        <f t="shared" si="76"/>
        <v>7.6768452844514029E-2</v>
      </c>
      <c r="AR60" s="43">
        <f t="shared" si="77"/>
        <v>0.10278722180817361</v>
      </c>
      <c r="AS60" s="37"/>
      <c r="AT60" s="47">
        <f>DE60/C60</f>
        <v>0.10322895121018505</v>
      </c>
      <c r="AU60" s="42">
        <f t="shared" si="78"/>
        <v>0.15516356071287632</v>
      </c>
      <c r="AV60" s="42">
        <f t="shared" si="79"/>
        <v>0.19108833576724371</v>
      </c>
      <c r="AW60" s="43">
        <f t="shared" si="80"/>
        <v>0.19108833576724371</v>
      </c>
      <c r="AX60" s="37"/>
      <c r="AY60" s="47">
        <f>EZ60/C60</f>
        <v>0.1008978342000441</v>
      </c>
      <c r="AZ60" s="42">
        <f>(DE60+X60)/C60</f>
        <v>0.11358481902353379</v>
      </c>
      <c r="BA60" s="42">
        <f>(DD60+X60)/DJ60</f>
        <v>0.17433343043139315</v>
      </c>
      <c r="BB60" s="42">
        <f>(DE60+X60)/DJ60</f>
        <v>0.21025820548576052</v>
      </c>
      <c r="BC60" s="43">
        <f>(DF60+X60)/DJ60</f>
        <v>0.21025820548576052</v>
      </c>
      <c r="BD60" s="37"/>
      <c r="BE60" s="40">
        <f>Q60/FB60*4/3</f>
        <v>-1.3546624364770753E-4</v>
      </c>
      <c r="BF60" s="42">
        <f t="shared" si="81"/>
        <v>-8.0727223390543393E-3</v>
      </c>
      <c r="BG60" s="41">
        <f>EJ60/E60</f>
        <v>7.9035357965597988E-3</v>
      </c>
      <c r="BH60" s="42">
        <f t="shared" si="82"/>
        <v>6.4072369299728649E-2</v>
      </c>
      <c r="BI60" s="42">
        <f t="shared" si="83"/>
        <v>0.78080817862657936</v>
      </c>
      <c r="BJ60" s="43">
        <f t="shared" si="84"/>
        <v>0.83055847973288843</v>
      </c>
      <c r="BK60" s="37"/>
      <c r="BL60" s="36">
        <v>64.75</v>
      </c>
      <c r="BM60" s="37">
        <v>49.127000000000002</v>
      </c>
      <c r="BN60" s="38">
        <f t="shared" si="85"/>
        <v>113.87700000000001</v>
      </c>
      <c r="BO60" s="34">
        <v>2488.6329999999998</v>
      </c>
      <c r="BP60" s="37">
        <v>2.56</v>
      </c>
      <c r="BQ60" s="37">
        <v>15.247</v>
      </c>
      <c r="BR60" s="38">
        <f t="shared" si="86"/>
        <v>2470.826</v>
      </c>
      <c r="BS60" s="37">
        <v>169.37</v>
      </c>
      <c r="BT60" s="37">
        <v>59.103999999999999</v>
      </c>
      <c r="BU60" s="38">
        <f t="shared" si="87"/>
        <v>228.47399999999999</v>
      </c>
      <c r="BV60" s="37">
        <v>39.01</v>
      </c>
      <c r="BW60" s="37">
        <v>3.2090000000000001</v>
      </c>
      <c r="BX60" s="37">
        <v>4.415</v>
      </c>
      <c r="BY60" s="37">
        <v>6.1969999999998491</v>
      </c>
      <c r="BZ60" s="38">
        <f t="shared" si="88"/>
        <v>2866.0079999999998</v>
      </c>
      <c r="CA60" s="37">
        <v>30.001000000000001</v>
      </c>
      <c r="CB60" s="34">
        <v>2021.4739999999999</v>
      </c>
      <c r="CC60" s="38">
        <f t="shared" si="89"/>
        <v>2051.4749999999999</v>
      </c>
      <c r="CD60" s="37">
        <v>399.65899999999999</v>
      </c>
      <c r="CE60" s="37">
        <v>40.751999999999953</v>
      </c>
      <c r="CF60" s="38">
        <f t="shared" si="90"/>
        <v>440.41099999999994</v>
      </c>
      <c r="CG60" s="37">
        <v>84.947999999999993</v>
      </c>
      <c r="CH60" s="37">
        <v>289.17399999999998</v>
      </c>
      <c r="CI60" s="108">
        <f t="shared" si="91"/>
        <v>2866.0079999999998</v>
      </c>
      <c r="CJ60" s="37"/>
      <c r="CK60" s="67">
        <v>294.589</v>
      </c>
      <c r="CL60" s="37"/>
      <c r="CM60" s="33">
        <v>135</v>
      </c>
      <c r="CN60" s="34">
        <v>100</v>
      </c>
      <c r="CO60" s="34">
        <v>0</v>
      </c>
      <c r="CP60" s="34">
        <v>150</v>
      </c>
      <c r="CQ60" s="34">
        <v>0</v>
      </c>
      <c r="CR60" s="34">
        <v>0</v>
      </c>
      <c r="CS60" s="35">
        <f t="shared" si="92"/>
        <v>385</v>
      </c>
      <c r="CT60" s="43">
        <f t="shared" si="93"/>
        <v>0.13433319097504265</v>
      </c>
      <c r="CU60" s="37"/>
      <c r="CV60" s="61" t="s">
        <v>230</v>
      </c>
      <c r="CW60" s="56">
        <v>24</v>
      </c>
      <c r="CX60" s="68">
        <v>1</v>
      </c>
      <c r="CY60" s="69" t="s">
        <v>133</v>
      </c>
      <c r="CZ60" s="68"/>
      <c r="DA60" s="56"/>
      <c r="DB60" s="70">
        <f t="shared" si="94"/>
        <v>7.7017428799417212E-4</v>
      </c>
      <c r="DC60" s="56"/>
      <c r="DD60" s="33">
        <v>240.23400000000004</v>
      </c>
      <c r="DE60" s="34">
        <v>295.85500000000002</v>
      </c>
      <c r="DF60" s="35">
        <v>295.85500000000002</v>
      </c>
      <c r="DG60" s="56"/>
      <c r="DH60" s="61">
        <f t="shared" si="95"/>
        <v>1503.0095000000001</v>
      </c>
      <c r="DI60" s="34">
        <v>1457.7560000000001</v>
      </c>
      <c r="DJ60" s="35">
        <v>1548.2629999999999</v>
      </c>
      <c r="DK60" s="56"/>
      <c r="DL60" s="33">
        <v>2.1230000000000002</v>
      </c>
      <c r="DM60" s="34">
        <v>5.657</v>
      </c>
      <c r="DN60" s="34">
        <v>205.10400000000001</v>
      </c>
      <c r="DO60" s="34">
        <v>20.812000000000001</v>
      </c>
      <c r="DP60" s="34">
        <v>252.62899999999999</v>
      </c>
      <c r="DQ60" s="34">
        <v>16.893000000000001</v>
      </c>
      <c r="DR60" s="34">
        <v>17.021999999999998</v>
      </c>
      <c r="DS60" s="34">
        <v>0</v>
      </c>
      <c r="DT60" s="35">
        <v>1676.182</v>
      </c>
      <c r="DU60" s="71">
        <f t="shared" si="96"/>
        <v>2196.422</v>
      </c>
      <c r="DV60" s="34"/>
      <c r="DW60" s="47">
        <f t="shared" si="97"/>
        <v>9.6657199754874071E-4</v>
      </c>
      <c r="DX60" s="42">
        <f t="shared" si="98"/>
        <v>2.5755524211649675E-3</v>
      </c>
      <c r="DY60" s="42">
        <f t="shared" si="99"/>
        <v>9.3380962310521384E-2</v>
      </c>
      <c r="DZ60" s="42">
        <f t="shared" si="100"/>
        <v>9.4754104630166702E-3</v>
      </c>
      <c r="EA60" s="42">
        <f t="shared" si="101"/>
        <v>0.11501842542098012</v>
      </c>
      <c r="EB60" s="42">
        <f t="shared" si="102"/>
        <v>7.6911449621247649E-3</v>
      </c>
      <c r="EC60" s="42">
        <f t="shared" si="103"/>
        <v>7.7498768451599916E-3</v>
      </c>
      <c r="ED60" s="42">
        <f t="shared" si="104"/>
        <v>0</v>
      </c>
      <c r="EE60" s="42">
        <f t="shared" si="105"/>
        <v>0.76314205557948334</v>
      </c>
      <c r="EF60" s="72">
        <f t="shared" si="106"/>
        <v>1</v>
      </c>
      <c r="EG60" s="56"/>
      <c r="EH60" s="36">
        <v>4.1360000000000001</v>
      </c>
      <c r="EI60" s="37">
        <v>15.532999999999999</v>
      </c>
      <c r="EJ60" s="66">
        <f t="shared" si="107"/>
        <v>19.669</v>
      </c>
      <c r="EL60" s="36">
        <v>2.56</v>
      </c>
      <c r="EM60" s="37">
        <v>15.247</v>
      </c>
      <c r="EN60" s="66">
        <f t="shared" si="108"/>
        <v>17.806999999999999</v>
      </c>
      <c r="EP60" s="33">
        <f>ET60*E60</f>
        <v>1943.145</v>
      </c>
      <c r="EQ60" s="34">
        <f>E60*EU60</f>
        <v>545.48799999999983</v>
      </c>
      <c r="ER60" s="35">
        <f t="shared" si="109"/>
        <v>2488.6329999999998</v>
      </c>
      <c r="ET60" s="47">
        <v>0.78080817862657936</v>
      </c>
      <c r="EU60" s="42">
        <v>0.21919182137342064</v>
      </c>
      <c r="EV60" s="43">
        <f t="shared" si="110"/>
        <v>1</v>
      </c>
      <c r="EW60" s="56"/>
      <c r="EX60" s="61">
        <f t="shared" si="111"/>
        <v>274.32249999999999</v>
      </c>
      <c r="EY60" s="34">
        <v>259.471</v>
      </c>
      <c r="EZ60" s="35">
        <v>289.17399999999998</v>
      </c>
      <c r="FB60" s="61">
        <f t="shared" si="112"/>
        <v>2342.527</v>
      </c>
      <c r="FC60" s="34">
        <v>2196.4209999999998</v>
      </c>
      <c r="FD60" s="35">
        <v>2488.6329999999998</v>
      </c>
      <c r="FF60" s="61">
        <f t="shared" si="113"/>
        <v>730.34799999999996</v>
      </c>
      <c r="FG60" s="34">
        <v>730</v>
      </c>
      <c r="FH60" s="35">
        <v>730.69600000000003</v>
      </c>
      <c r="FJ60" s="61">
        <f t="shared" si="114"/>
        <v>3072.875</v>
      </c>
      <c r="FK60" s="56">
        <v>2926.4209999999998</v>
      </c>
      <c r="FL60" s="68">
        <v>3219.3289999999997</v>
      </c>
      <c r="FN60" s="61">
        <f t="shared" si="115"/>
        <v>1990.7395000000001</v>
      </c>
      <c r="FO60" s="34">
        <v>1960.0050000000001</v>
      </c>
      <c r="FP60" s="35">
        <v>2021.4739999999999</v>
      </c>
      <c r="FQ60" s="34"/>
      <c r="FR60" s="64"/>
    </row>
    <row r="61" spans="1:174" x14ac:dyDescent="0.2">
      <c r="A61" s="1"/>
      <c r="B61" s="73" t="s">
        <v>191</v>
      </c>
      <c r="C61" s="33">
        <v>2571.6190000000001</v>
      </c>
      <c r="D61" s="34">
        <v>2478.5124999999998</v>
      </c>
      <c r="E61" s="34">
        <v>2018.5440000000001</v>
      </c>
      <c r="F61" s="34">
        <v>759.94899999999996</v>
      </c>
      <c r="G61" s="34">
        <v>1766.098</v>
      </c>
      <c r="H61" s="34">
        <f t="shared" si="58"/>
        <v>3331.5680000000002</v>
      </c>
      <c r="I61" s="35">
        <f t="shared" si="59"/>
        <v>2778.4929999999999</v>
      </c>
      <c r="J61" s="34"/>
      <c r="K61" s="36">
        <v>33.005000000000003</v>
      </c>
      <c r="L61" s="37">
        <v>11.548</v>
      </c>
      <c r="M61" s="37">
        <v>1.7000000000000001E-2</v>
      </c>
      <c r="N61" s="38">
        <f t="shared" si="60"/>
        <v>44.570000000000007</v>
      </c>
      <c r="O61" s="37">
        <v>25.658999999999995</v>
      </c>
      <c r="P61" s="38">
        <f t="shared" si="61"/>
        <v>18.911000000000012</v>
      </c>
      <c r="Q61" s="37">
        <v>-0.14299999999999999</v>
      </c>
      <c r="R61" s="38">
        <f t="shared" si="62"/>
        <v>19.054000000000013</v>
      </c>
      <c r="S61" s="37">
        <v>3.6539999999999999</v>
      </c>
      <c r="T61" s="37">
        <v>1.0840000000000001</v>
      </c>
      <c r="U61" s="37">
        <v>1.6359999999999999</v>
      </c>
      <c r="V61" s="38">
        <f t="shared" si="63"/>
        <v>25.428000000000011</v>
      </c>
      <c r="W61" s="37">
        <v>5.9569999999999999</v>
      </c>
      <c r="X61" s="39">
        <f t="shared" si="64"/>
        <v>19.471000000000011</v>
      </c>
      <c r="Y61" s="37"/>
      <c r="Z61" s="40">
        <f t="shared" si="65"/>
        <v>1.7755273240165896E-2</v>
      </c>
      <c r="AA61" s="41">
        <f t="shared" si="66"/>
        <v>6.2123282950291092E-3</v>
      </c>
      <c r="AB61" s="42">
        <f t="shared" si="67"/>
        <v>0.52038208809929409</v>
      </c>
      <c r="AC61" s="42">
        <f t="shared" si="68"/>
        <v>0.57570114426744423</v>
      </c>
      <c r="AD61" s="41">
        <f t="shared" si="69"/>
        <v>1.380344057171388E-2</v>
      </c>
      <c r="AE61" s="41">
        <f t="shared" si="70"/>
        <v>1.0474562195402827E-2</v>
      </c>
      <c r="AF61" s="41">
        <f>X61/DH61*4/3</f>
        <v>1.852263418380155E-2</v>
      </c>
      <c r="AG61" s="41">
        <f>(P61+S61+T61)/DH61*4/3</f>
        <v>2.2497138093201318E-2</v>
      </c>
      <c r="AH61" s="41">
        <f>R61/DH61*4/3</f>
        <v>1.81259448275977E-2</v>
      </c>
      <c r="AI61" s="43">
        <f>X61/EX61*4/3</f>
        <v>8.870271538459791E-2</v>
      </c>
      <c r="AJ61" s="37"/>
      <c r="AK61" s="47">
        <f t="shared" si="71"/>
        <v>2.4669191607693104E-2</v>
      </c>
      <c r="AL61" s="42">
        <f t="shared" si="72"/>
        <v>3.1383690918937834E-2</v>
      </c>
      <c r="AM61" s="43">
        <f t="shared" si="73"/>
        <v>7.7436940492909209E-2</v>
      </c>
      <c r="AN61" s="37"/>
      <c r="AO61" s="47">
        <f t="shared" si="74"/>
        <v>0.87493658795646756</v>
      </c>
      <c r="AP61" s="42">
        <f t="shared" si="75"/>
        <v>0.78603778824978765</v>
      </c>
      <c r="AQ61" s="42">
        <f t="shared" si="76"/>
        <v>-5.8717873837453778E-4</v>
      </c>
      <c r="AR61" s="43">
        <f t="shared" si="77"/>
        <v>0.18752700147261314</v>
      </c>
      <c r="AS61" s="37"/>
      <c r="AT61" s="47">
        <f>DE61/C61</f>
        <v>9.5306108719837579E-2</v>
      </c>
      <c r="AU61" s="42">
        <f t="shared" si="78"/>
        <v>0.17067986843727129</v>
      </c>
      <c r="AV61" s="42">
        <f t="shared" si="79"/>
        <v>0.17067986843727129</v>
      </c>
      <c r="AW61" s="43">
        <f t="shared" si="80"/>
        <v>0.19798686461894371</v>
      </c>
      <c r="AX61" s="37"/>
      <c r="AY61" s="47">
        <f>EZ61/C61</f>
        <v>0.1175772927482648</v>
      </c>
      <c r="AZ61" s="42">
        <f>(DE61+X61)/C61</f>
        <v>0.10287760356413606</v>
      </c>
      <c r="BA61" s="42">
        <f>(DD61+X61)/DJ61</f>
        <v>0.18423935335651395</v>
      </c>
      <c r="BB61" s="42">
        <f>(DE61+X61)/DJ61</f>
        <v>0.18423935335651395</v>
      </c>
      <c r="BC61" s="43">
        <f>(DF61+X61)/DJ61</f>
        <v>0.21154634953818641</v>
      </c>
      <c r="BD61" s="37"/>
      <c r="BE61" s="40">
        <f>Q61/FB61*4/3</f>
        <v>-9.5608422667453253E-5</v>
      </c>
      <c r="BF61" s="42">
        <f t="shared" si="81"/>
        <v>-6.0467673051714625E-3</v>
      </c>
      <c r="BG61" s="41">
        <f>EJ61/E61</f>
        <v>2.6009836793252958E-2</v>
      </c>
      <c r="BH61" s="42">
        <f t="shared" si="82"/>
        <v>0.16230219207809995</v>
      </c>
      <c r="BI61" s="42">
        <f t="shared" si="83"/>
        <v>0.69579013387867683</v>
      </c>
      <c r="BJ61" s="43">
        <f t="shared" si="84"/>
        <v>0.77899494438172057</v>
      </c>
      <c r="BK61" s="37"/>
      <c r="BL61" s="36">
        <v>64.894999999999996</v>
      </c>
      <c r="BM61" s="37">
        <v>148.922</v>
      </c>
      <c r="BN61" s="38">
        <f t="shared" si="85"/>
        <v>213.81700000000001</v>
      </c>
      <c r="BO61" s="34">
        <v>2018.5440000000001</v>
      </c>
      <c r="BP61" s="37">
        <v>17.824999999999999</v>
      </c>
      <c r="BQ61" s="37">
        <v>3.294</v>
      </c>
      <c r="BR61" s="38">
        <f t="shared" si="86"/>
        <v>1997.425</v>
      </c>
      <c r="BS61" s="37">
        <v>268.43099999999998</v>
      </c>
      <c r="BT61" s="37">
        <v>59.442</v>
      </c>
      <c r="BU61" s="38">
        <f t="shared" si="87"/>
        <v>327.87299999999999</v>
      </c>
      <c r="BV61" s="37">
        <v>0</v>
      </c>
      <c r="BW61" s="37">
        <v>1.5249999999999999</v>
      </c>
      <c r="BX61" s="37">
        <v>26.908000000000001</v>
      </c>
      <c r="BY61" s="37">
        <v>4.0710000000001898</v>
      </c>
      <c r="BZ61" s="38">
        <f t="shared" si="88"/>
        <v>2571.6190000000006</v>
      </c>
      <c r="CA61" s="37">
        <v>10.738</v>
      </c>
      <c r="CB61" s="34">
        <v>1766.098</v>
      </c>
      <c r="CC61" s="38">
        <f t="shared" si="89"/>
        <v>1776.836</v>
      </c>
      <c r="CD61" s="37">
        <v>400</v>
      </c>
      <c r="CE61" s="37">
        <v>22.419000000000153</v>
      </c>
      <c r="CF61" s="38">
        <f t="shared" si="90"/>
        <v>422.41900000000015</v>
      </c>
      <c r="CG61" s="37">
        <v>70</v>
      </c>
      <c r="CH61" s="37">
        <v>302.36399999999998</v>
      </c>
      <c r="CI61" s="108">
        <f t="shared" si="91"/>
        <v>2571.6190000000001</v>
      </c>
      <c r="CJ61" s="37"/>
      <c r="CK61" s="67">
        <v>482.24799999999999</v>
      </c>
      <c r="CL61" s="37"/>
      <c r="CM61" s="33">
        <v>0</v>
      </c>
      <c r="CN61" s="34">
        <v>300</v>
      </c>
      <c r="CO61" s="34">
        <v>150</v>
      </c>
      <c r="CP61" s="34">
        <v>20</v>
      </c>
      <c r="CQ61" s="34">
        <v>0</v>
      </c>
      <c r="CR61" s="34">
        <v>0</v>
      </c>
      <c r="CS61" s="35">
        <f t="shared" si="92"/>
        <v>470</v>
      </c>
      <c r="CT61" s="43">
        <f t="shared" si="93"/>
        <v>0.18276424307022152</v>
      </c>
      <c r="CU61" s="37"/>
      <c r="CV61" s="61" t="s">
        <v>215</v>
      </c>
      <c r="CW61" s="56">
        <v>22.6</v>
      </c>
      <c r="CX61" s="68">
        <v>1</v>
      </c>
      <c r="CY61" s="69" t="s">
        <v>133</v>
      </c>
      <c r="CZ61" s="74" t="s">
        <v>136</v>
      </c>
      <c r="DA61" s="56"/>
      <c r="DB61" s="70">
        <f t="shared" si="94"/>
        <v>7.0899163299723564E-4</v>
      </c>
      <c r="DC61" s="56"/>
      <c r="DD61" s="33">
        <v>245.09100000000001</v>
      </c>
      <c r="DE61" s="34">
        <v>245.09100000000001</v>
      </c>
      <c r="DF61" s="35">
        <v>284.303</v>
      </c>
      <c r="DG61" s="56"/>
      <c r="DH61" s="61">
        <f t="shared" si="95"/>
        <v>1401.6005</v>
      </c>
      <c r="DI61" s="34">
        <v>1367.232</v>
      </c>
      <c r="DJ61" s="35">
        <v>1435.9690000000001</v>
      </c>
      <c r="DK61" s="56"/>
      <c r="DL61" s="33">
        <v>66.7</v>
      </c>
      <c r="DM61" s="34">
        <v>2.9</v>
      </c>
      <c r="DN61" s="34">
        <v>114.18</v>
      </c>
      <c r="DO61" s="34">
        <v>20.470000000000002</v>
      </c>
      <c r="DP61" s="34">
        <v>259.68</v>
      </c>
      <c r="DQ61" s="34">
        <v>18.23</v>
      </c>
      <c r="DR61" s="34">
        <v>16.71</v>
      </c>
      <c r="DS61" s="34">
        <v>75.129999999999981</v>
      </c>
      <c r="DT61" s="35">
        <v>1395.9469999999999</v>
      </c>
      <c r="DU61" s="71">
        <f t="shared" si="96"/>
        <v>1969.9469999999999</v>
      </c>
      <c r="DV61" s="34"/>
      <c r="DW61" s="47">
        <f t="shared" si="97"/>
        <v>3.3858778941768489E-2</v>
      </c>
      <c r="DX61" s="42">
        <f t="shared" si="98"/>
        <v>1.4721208235551515E-3</v>
      </c>
      <c r="DY61" s="42">
        <f t="shared" si="99"/>
        <v>5.7960950218457659E-2</v>
      </c>
      <c r="DZ61" s="42">
        <f t="shared" si="100"/>
        <v>1.0391142502818605E-2</v>
      </c>
      <c r="EA61" s="42">
        <f t="shared" si="101"/>
        <v>0.13182080533131096</v>
      </c>
      <c r="EB61" s="42">
        <f t="shared" si="102"/>
        <v>9.2540560735897975E-3</v>
      </c>
      <c r="EC61" s="42">
        <f t="shared" si="103"/>
        <v>8.4824617108988226E-3</v>
      </c>
      <c r="ED61" s="42">
        <f t="shared" si="104"/>
        <v>3.8138081887482245E-2</v>
      </c>
      <c r="EE61" s="42">
        <f t="shared" si="105"/>
        <v>0.7086216025101183</v>
      </c>
      <c r="EF61" s="72">
        <f t="shared" si="106"/>
        <v>1</v>
      </c>
      <c r="EG61" s="56"/>
      <c r="EH61" s="36">
        <v>25.356000000000002</v>
      </c>
      <c r="EI61" s="37">
        <v>27.146000000000001</v>
      </c>
      <c r="EJ61" s="66">
        <f t="shared" si="107"/>
        <v>52.502000000000002</v>
      </c>
      <c r="EL61" s="36">
        <v>17.824999999999999</v>
      </c>
      <c r="EM61" s="37">
        <v>3.294</v>
      </c>
      <c r="EN61" s="66">
        <f t="shared" si="108"/>
        <v>21.119</v>
      </c>
      <c r="EP61" s="33">
        <f>ET61*E61</f>
        <v>1404.4829999999999</v>
      </c>
      <c r="EQ61" s="34">
        <f>E61*EU61</f>
        <v>614.06100000000015</v>
      </c>
      <c r="ER61" s="35">
        <f t="shared" si="109"/>
        <v>2018.5440000000001</v>
      </c>
      <c r="ET61" s="47">
        <v>0.69579013387867683</v>
      </c>
      <c r="EU61" s="42">
        <v>0.30420986612132317</v>
      </c>
      <c r="EV61" s="43">
        <f t="shared" si="110"/>
        <v>1</v>
      </c>
      <c r="EW61" s="56"/>
      <c r="EX61" s="61">
        <f t="shared" si="111"/>
        <v>292.678</v>
      </c>
      <c r="EY61" s="34">
        <v>282.99200000000002</v>
      </c>
      <c r="EZ61" s="35">
        <v>302.36399999999998</v>
      </c>
      <c r="FB61" s="61">
        <f t="shared" si="112"/>
        <v>1994.2455</v>
      </c>
      <c r="FC61" s="34">
        <v>1969.9469999999999</v>
      </c>
      <c r="FD61" s="35">
        <v>2018.5440000000001</v>
      </c>
      <c r="FF61" s="61">
        <f t="shared" si="113"/>
        <v>741.97450000000003</v>
      </c>
      <c r="FG61" s="34">
        <v>724</v>
      </c>
      <c r="FH61" s="35">
        <v>759.94899999999996</v>
      </c>
      <c r="FJ61" s="61">
        <f t="shared" si="114"/>
        <v>2736.2200000000003</v>
      </c>
      <c r="FK61" s="56">
        <v>2693.9470000000001</v>
      </c>
      <c r="FL61" s="68">
        <v>2778.4929999999999</v>
      </c>
      <c r="FN61" s="61">
        <f t="shared" si="115"/>
        <v>1702.6320000000001</v>
      </c>
      <c r="FO61" s="34">
        <v>1639.1659999999999</v>
      </c>
      <c r="FP61" s="35">
        <v>1766.098</v>
      </c>
      <c r="FQ61" s="34"/>
      <c r="FR61" s="64"/>
    </row>
    <row r="62" spans="1:174" x14ac:dyDescent="0.2">
      <c r="A62" s="1"/>
      <c r="B62" s="73" t="s">
        <v>192</v>
      </c>
      <c r="C62" s="33">
        <v>4302.93</v>
      </c>
      <c r="D62" s="34">
        <v>4175.3885</v>
      </c>
      <c r="E62" s="34">
        <v>3654.424</v>
      </c>
      <c r="F62" s="34">
        <v>1298</v>
      </c>
      <c r="G62" s="34">
        <v>2865.3209999999999</v>
      </c>
      <c r="H62" s="34">
        <f t="shared" si="58"/>
        <v>5600.93</v>
      </c>
      <c r="I62" s="35">
        <f t="shared" si="59"/>
        <v>4952.424</v>
      </c>
      <c r="J62" s="34"/>
      <c r="K62" s="36">
        <v>53.509</v>
      </c>
      <c r="L62" s="37">
        <v>17.596</v>
      </c>
      <c r="M62" s="37">
        <v>1E-3</v>
      </c>
      <c r="N62" s="38">
        <f t="shared" si="60"/>
        <v>71.106000000000009</v>
      </c>
      <c r="O62" s="37">
        <v>45.566000000000003</v>
      </c>
      <c r="P62" s="38">
        <f t="shared" si="61"/>
        <v>25.540000000000006</v>
      </c>
      <c r="Q62" s="37">
        <v>2.2919999999999998</v>
      </c>
      <c r="R62" s="38">
        <f t="shared" si="62"/>
        <v>23.248000000000005</v>
      </c>
      <c r="S62" s="37">
        <v>6.5420000000000007</v>
      </c>
      <c r="T62" s="37">
        <v>2.0310000000000001</v>
      </c>
      <c r="U62" s="37">
        <v>2.3639999999999999</v>
      </c>
      <c r="V62" s="38">
        <f t="shared" si="63"/>
        <v>34.185000000000002</v>
      </c>
      <c r="W62" s="37">
        <v>8.6690000000000005</v>
      </c>
      <c r="X62" s="39">
        <f t="shared" si="64"/>
        <v>25.516000000000002</v>
      </c>
      <c r="Y62" s="37"/>
      <c r="Z62" s="40">
        <f t="shared" si="65"/>
        <v>1.7087112572478785E-2</v>
      </c>
      <c r="AA62" s="41">
        <f t="shared" si="66"/>
        <v>5.6189581719960505E-3</v>
      </c>
      <c r="AB62" s="42">
        <f t="shared" si="67"/>
        <v>0.57186962687784726</v>
      </c>
      <c r="AC62" s="42">
        <f t="shared" si="68"/>
        <v>0.64081793378899099</v>
      </c>
      <c r="AD62" s="41">
        <f t="shared" si="69"/>
        <v>1.4550661972333035E-2</v>
      </c>
      <c r="AE62" s="41">
        <f t="shared" si="70"/>
        <v>8.1480641462065954E-3</v>
      </c>
      <c r="AF62" s="41">
        <f>X62/DH62*4/3</f>
        <v>1.5523131540532099E-2</v>
      </c>
      <c r="AG62" s="41">
        <f>(P62+S62+T62)/DH62*4/3</f>
        <v>2.0753275836423089E-2</v>
      </c>
      <c r="AH62" s="41">
        <f>R62/DH62*4/3</f>
        <v>1.4143351703021253E-2</v>
      </c>
      <c r="AI62" s="43">
        <f>X62/EX62*4/3</f>
        <v>8.4125637861812208E-2</v>
      </c>
      <c r="AJ62" s="37"/>
      <c r="AK62" s="47">
        <f t="shared" si="71"/>
        <v>8.3511426843297404E-2</v>
      </c>
      <c r="AL62" s="42">
        <f t="shared" si="72"/>
        <v>7.3403037869329946E-2</v>
      </c>
      <c r="AM62" s="43">
        <f t="shared" si="73"/>
        <v>8.110593236166698E-2</v>
      </c>
      <c r="AN62" s="37"/>
      <c r="AO62" s="47">
        <f t="shared" si="74"/>
        <v>0.78406911732190898</v>
      </c>
      <c r="AP62" s="42">
        <f t="shared" si="75"/>
        <v>0.7531286822618245</v>
      </c>
      <c r="AQ62" s="42">
        <f t="shared" si="76"/>
        <v>0.10278321980603912</v>
      </c>
      <c r="AR62" s="43">
        <f t="shared" si="77"/>
        <v>0.11549502315863842</v>
      </c>
      <c r="AS62" s="37"/>
      <c r="AT62" s="47">
        <f>DE62/C62</f>
        <v>9.4186047251523949E-2</v>
      </c>
      <c r="AU62" s="42">
        <f t="shared" si="78"/>
        <v>0.16947911364926102</v>
      </c>
      <c r="AV62" s="42">
        <f t="shared" si="79"/>
        <v>0.18010000000000001</v>
      </c>
      <c r="AW62" s="43">
        <f t="shared" si="80"/>
        <v>0.1966</v>
      </c>
      <c r="AX62" s="37"/>
      <c r="AY62" s="47">
        <f>EZ62/C62</f>
        <v>0.10355873788325629</v>
      </c>
      <c r="AZ62" s="42">
        <f>(DE62+X62)/C62</f>
        <v>0.10011596012484515</v>
      </c>
      <c r="BA62" s="42">
        <f>(DD62+X62)/DJ62</f>
        <v>0.18081813189718807</v>
      </c>
      <c r="BB62" s="42">
        <f>(DE62+X62)/DJ62</f>
        <v>0.19143901824792706</v>
      </c>
      <c r="BC62" s="43">
        <f>(DF62+X62)/DJ62</f>
        <v>0.20793901824792704</v>
      </c>
      <c r="BD62" s="37"/>
      <c r="BE62" s="40">
        <f>Q62/FB62*4/3</f>
        <v>8.6976518616845662E-4</v>
      </c>
      <c r="BF62" s="42">
        <f t="shared" si="81"/>
        <v>6.7188461876703881E-2</v>
      </c>
      <c r="BG62" s="41">
        <f>EJ62/E62</f>
        <v>6.0657986046501449E-3</v>
      </c>
      <c r="BH62" s="42">
        <f t="shared" si="82"/>
        <v>4.8530319682288089E-2</v>
      </c>
      <c r="BI62" s="42">
        <f t="shared" si="83"/>
        <v>0.78792827542726296</v>
      </c>
      <c r="BJ62" s="43">
        <f t="shared" si="84"/>
        <v>0.84351097563536559</v>
      </c>
      <c r="BK62" s="37"/>
      <c r="BL62" s="36">
        <v>56.804000000000002</v>
      </c>
      <c r="BM62" s="37">
        <v>47.215000000000003</v>
      </c>
      <c r="BN62" s="38">
        <f t="shared" si="85"/>
        <v>104.01900000000001</v>
      </c>
      <c r="BO62" s="34">
        <v>3654.424</v>
      </c>
      <c r="BP62" s="37">
        <v>5.0599999999999996</v>
      </c>
      <c r="BQ62" s="37">
        <v>6.1</v>
      </c>
      <c r="BR62" s="38">
        <f t="shared" si="86"/>
        <v>3643.2640000000001</v>
      </c>
      <c r="BS62" s="37">
        <v>370.21300000000002</v>
      </c>
      <c r="BT62" s="37">
        <v>114.09</v>
      </c>
      <c r="BU62" s="38">
        <f t="shared" si="87"/>
        <v>484.303</v>
      </c>
      <c r="BV62" s="37">
        <v>0</v>
      </c>
      <c r="BW62" s="37">
        <v>0.89900000000000002</v>
      </c>
      <c r="BX62" s="37">
        <v>60.2</v>
      </c>
      <c r="BY62" s="37">
        <v>10.244999999999999</v>
      </c>
      <c r="BZ62" s="38">
        <f t="shared" si="88"/>
        <v>4302.93</v>
      </c>
      <c r="CA62" s="37">
        <v>149.23599999999999</v>
      </c>
      <c r="CB62" s="34">
        <v>2865.3209999999999</v>
      </c>
      <c r="CC62" s="38">
        <f t="shared" si="89"/>
        <v>3014.5569999999998</v>
      </c>
      <c r="CD62" s="37">
        <v>700</v>
      </c>
      <c r="CE62" s="37">
        <v>52.767000000000507</v>
      </c>
      <c r="CF62" s="38">
        <f t="shared" si="90"/>
        <v>752.76700000000051</v>
      </c>
      <c r="CG62" s="37">
        <v>90</v>
      </c>
      <c r="CH62" s="37">
        <v>445.60599999999999</v>
      </c>
      <c r="CI62" s="108">
        <f t="shared" si="91"/>
        <v>4302.93</v>
      </c>
      <c r="CJ62" s="37"/>
      <c r="CK62" s="67">
        <v>496.96700000000004</v>
      </c>
      <c r="CL62" s="37"/>
      <c r="CM62" s="33">
        <v>100</v>
      </c>
      <c r="CN62" s="34">
        <v>377</v>
      </c>
      <c r="CO62" s="34">
        <v>150</v>
      </c>
      <c r="CP62" s="34">
        <v>300</v>
      </c>
      <c r="CQ62" s="34">
        <v>0</v>
      </c>
      <c r="CR62" s="34">
        <v>0</v>
      </c>
      <c r="CS62" s="35">
        <f t="shared" si="92"/>
        <v>927</v>
      </c>
      <c r="CT62" s="43">
        <f t="shared" si="93"/>
        <v>0.2154345992149535</v>
      </c>
      <c r="CU62" s="37"/>
      <c r="CV62" s="61" t="s">
        <v>219</v>
      </c>
      <c r="CW62" s="56">
        <v>37.9</v>
      </c>
      <c r="CX62" s="68">
        <v>3</v>
      </c>
      <c r="CY62" s="69" t="s">
        <v>133</v>
      </c>
      <c r="CZ62" s="74" t="s">
        <v>136</v>
      </c>
      <c r="DA62" s="56"/>
      <c r="DB62" s="70">
        <f t="shared" si="94"/>
        <v>1.2142470644958218E-3</v>
      </c>
      <c r="DC62" s="56"/>
      <c r="DD62" s="33">
        <v>381.37596830000001</v>
      </c>
      <c r="DE62" s="34">
        <v>405.27596829999999</v>
      </c>
      <c r="DF62" s="35">
        <v>442.40563779999997</v>
      </c>
      <c r="DG62" s="56"/>
      <c r="DH62" s="61">
        <f t="shared" si="95"/>
        <v>2191.654</v>
      </c>
      <c r="DI62" s="34">
        <v>2133.0250000000001</v>
      </c>
      <c r="DJ62" s="35">
        <v>2250.2829999999999</v>
      </c>
      <c r="DK62" s="56"/>
      <c r="DL62" s="33">
        <v>162.59200000000001</v>
      </c>
      <c r="DM62" s="34">
        <v>157.38900000000001</v>
      </c>
      <c r="DN62" s="34">
        <v>90.402000000000001</v>
      </c>
      <c r="DO62" s="34">
        <v>81.603000000000009</v>
      </c>
      <c r="DP62" s="34">
        <v>155.68100000000001</v>
      </c>
      <c r="DQ62" s="34">
        <v>100.816</v>
      </c>
      <c r="DR62" s="34">
        <v>19.667000000000002</v>
      </c>
      <c r="DS62" s="34">
        <v>0</v>
      </c>
      <c r="DT62" s="35">
        <v>2604.61</v>
      </c>
      <c r="DU62" s="71">
        <f t="shared" si="96"/>
        <v>3372.76</v>
      </c>
      <c r="DV62" s="34"/>
      <c r="DW62" s="47">
        <f t="shared" si="97"/>
        <v>4.8207402839217733E-2</v>
      </c>
      <c r="DX62" s="42">
        <f t="shared" si="98"/>
        <v>4.6664749344750296E-2</v>
      </c>
      <c r="DY62" s="42">
        <f t="shared" si="99"/>
        <v>2.6803567404736772E-2</v>
      </c>
      <c r="DZ62" s="42">
        <f t="shared" si="100"/>
        <v>2.4194724795123284E-2</v>
      </c>
      <c r="EA62" s="42">
        <f t="shared" si="101"/>
        <v>4.6158339164363904E-2</v>
      </c>
      <c r="EB62" s="42">
        <f t="shared" si="102"/>
        <v>2.9891246338310463E-2</v>
      </c>
      <c r="EC62" s="42">
        <f t="shared" si="103"/>
        <v>5.8311294014397703E-3</v>
      </c>
      <c r="ED62" s="42">
        <f t="shared" si="104"/>
        <v>0</v>
      </c>
      <c r="EE62" s="42">
        <f t="shared" si="105"/>
        <v>0.77224884071205779</v>
      </c>
      <c r="EF62" s="72">
        <f t="shared" si="106"/>
        <v>1</v>
      </c>
      <c r="EG62" s="56"/>
      <c r="EH62" s="36">
        <v>13.103</v>
      </c>
      <c r="EI62" s="37">
        <v>9.0640000000000001</v>
      </c>
      <c r="EJ62" s="66">
        <f t="shared" si="107"/>
        <v>22.167000000000002</v>
      </c>
      <c r="EL62" s="36">
        <v>5.0599999999999996</v>
      </c>
      <c r="EM62" s="37">
        <v>6.1</v>
      </c>
      <c r="EN62" s="66">
        <f t="shared" si="108"/>
        <v>11.16</v>
      </c>
      <c r="EP62" s="33">
        <f>ET62*E62</f>
        <v>2879.424</v>
      </c>
      <c r="EQ62" s="34">
        <f>E62*EU62</f>
        <v>775</v>
      </c>
      <c r="ER62" s="35">
        <f t="shared" si="109"/>
        <v>3654.424</v>
      </c>
      <c r="ET62" s="47">
        <v>0.78792827542726296</v>
      </c>
      <c r="EU62" s="42">
        <v>0.21207172457273704</v>
      </c>
      <c r="EV62" s="43">
        <f t="shared" si="110"/>
        <v>1</v>
      </c>
      <c r="EW62" s="56"/>
      <c r="EX62" s="61">
        <f t="shared" si="111"/>
        <v>404.411</v>
      </c>
      <c r="EY62" s="34">
        <v>363.21600000000001</v>
      </c>
      <c r="EZ62" s="35">
        <v>445.60599999999999</v>
      </c>
      <c r="FB62" s="61">
        <f t="shared" si="112"/>
        <v>3513.5920000000001</v>
      </c>
      <c r="FC62" s="34">
        <v>3372.76</v>
      </c>
      <c r="FD62" s="35">
        <v>3654.424</v>
      </c>
      <c r="FF62" s="61">
        <f t="shared" si="113"/>
        <v>1269.5</v>
      </c>
      <c r="FG62" s="34">
        <v>1241</v>
      </c>
      <c r="FH62" s="35">
        <v>1298</v>
      </c>
      <c r="FJ62" s="61">
        <f t="shared" si="114"/>
        <v>4783.0920000000006</v>
      </c>
      <c r="FK62" s="56">
        <v>4613.76</v>
      </c>
      <c r="FL62" s="68">
        <v>4952.424</v>
      </c>
      <c r="FN62" s="61">
        <f t="shared" si="115"/>
        <v>2757.8409999999999</v>
      </c>
      <c r="FO62" s="34">
        <v>2650.3609999999999</v>
      </c>
      <c r="FP62" s="35">
        <v>2865.3209999999999</v>
      </c>
      <c r="FQ62" s="34"/>
      <c r="FR62" s="64"/>
    </row>
    <row r="63" spans="1:174" x14ac:dyDescent="0.2">
      <c r="A63" s="1"/>
      <c r="B63" s="73" t="s">
        <v>193</v>
      </c>
      <c r="C63" s="33">
        <v>2876.4</v>
      </c>
      <c r="D63" s="34">
        <v>2756.2785000000003</v>
      </c>
      <c r="E63" s="34">
        <v>2247.6759999999999</v>
      </c>
      <c r="F63" s="34">
        <v>658.44899999999996</v>
      </c>
      <c r="G63" s="34">
        <v>2111.232</v>
      </c>
      <c r="H63" s="34">
        <f t="shared" si="58"/>
        <v>3534.8490000000002</v>
      </c>
      <c r="I63" s="35">
        <f t="shared" si="59"/>
        <v>2906.125</v>
      </c>
      <c r="J63" s="34"/>
      <c r="K63" s="36">
        <v>38.152999999999999</v>
      </c>
      <c r="L63" s="37">
        <v>10.889000000000001</v>
      </c>
      <c r="M63" s="37">
        <v>0.05</v>
      </c>
      <c r="N63" s="38">
        <f t="shared" si="60"/>
        <v>49.091999999999999</v>
      </c>
      <c r="O63" s="37">
        <v>35.210999999999999</v>
      </c>
      <c r="P63" s="38">
        <f t="shared" si="61"/>
        <v>13.881</v>
      </c>
      <c r="Q63" s="37">
        <v>2.5310000000000001</v>
      </c>
      <c r="R63" s="38">
        <f t="shared" si="62"/>
        <v>11.35</v>
      </c>
      <c r="S63" s="37">
        <v>6.1130000000000004</v>
      </c>
      <c r="T63" s="37">
        <v>1.1080000000000001</v>
      </c>
      <c r="U63" s="37">
        <v>2.5379999999999998</v>
      </c>
      <c r="V63" s="38">
        <f t="shared" si="63"/>
        <v>21.109000000000002</v>
      </c>
      <c r="W63" s="37">
        <v>4.2940000000000005</v>
      </c>
      <c r="X63" s="39">
        <f t="shared" si="64"/>
        <v>16.815000000000001</v>
      </c>
      <c r="Y63" s="37"/>
      <c r="Z63" s="40">
        <f t="shared" si="65"/>
        <v>1.8456286861674776E-2</v>
      </c>
      <c r="AA63" s="41">
        <f t="shared" si="66"/>
        <v>5.2674889952762996E-3</v>
      </c>
      <c r="AB63" s="42">
        <f t="shared" si="67"/>
        <v>0.62527302754248582</v>
      </c>
      <c r="AC63" s="42">
        <f t="shared" si="68"/>
        <v>0.7172451723295038</v>
      </c>
      <c r="AD63" s="41">
        <f t="shared" si="69"/>
        <v>1.7033111857165373E-2</v>
      </c>
      <c r="AE63" s="41">
        <f t="shared" si="70"/>
        <v>8.1341562545294305E-3</v>
      </c>
      <c r="AF63" s="41">
        <f>X63/DH63*4/3</f>
        <v>1.5428312880955289E-2</v>
      </c>
      <c r="AG63" s="41">
        <f>(P63+S63+T63)/DH63*4/3</f>
        <v>1.936177570109536E-2</v>
      </c>
      <c r="AH63" s="41">
        <f>R63/DH63*4/3</f>
        <v>1.0413996503053377E-2</v>
      </c>
      <c r="AI63" s="43">
        <f>X63/EX63*4/3</f>
        <v>8.9666729324060043E-2</v>
      </c>
      <c r="AJ63" s="37"/>
      <c r="AK63" s="47">
        <f t="shared" si="71"/>
        <v>8.3208996942674099E-2</v>
      </c>
      <c r="AL63" s="42">
        <f t="shared" si="72"/>
        <v>6.1010596506190513E-2</v>
      </c>
      <c r="AM63" s="43">
        <f t="shared" si="73"/>
        <v>9.2069272309697692E-2</v>
      </c>
      <c r="AN63" s="37"/>
      <c r="AO63" s="47">
        <f t="shared" si="74"/>
        <v>0.93929552124060589</v>
      </c>
      <c r="AP63" s="42">
        <f t="shared" si="75"/>
        <v>0.81475992886781268</v>
      </c>
      <c r="AQ63" s="42">
        <f t="shared" si="76"/>
        <v>-2.7194062021971915E-2</v>
      </c>
      <c r="AR63" s="43">
        <f t="shared" si="77"/>
        <v>0.19406932276456682</v>
      </c>
      <c r="AS63" s="37"/>
      <c r="AT63" s="47">
        <f>DE63/C63</f>
        <v>8.6457377277151998E-2</v>
      </c>
      <c r="AU63" s="42">
        <f t="shared" si="78"/>
        <v>0.14434798523139603</v>
      </c>
      <c r="AV63" s="42">
        <f t="shared" si="79"/>
        <v>0.16490414199927855</v>
      </c>
      <c r="AW63" s="43">
        <f t="shared" si="80"/>
        <v>0.18612207439472064</v>
      </c>
      <c r="AX63" s="37"/>
      <c r="AY63" s="47">
        <f>EZ63/C63</f>
        <v>8.9849812265331674E-2</v>
      </c>
      <c r="AZ63" s="42">
        <f>(DE63+X63)/C63</f>
        <v>9.2303226255041032E-2</v>
      </c>
      <c r="BA63" s="42">
        <f>(DD63+X63)/DJ63</f>
        <v>0.15549804252339422</v>
      </c>
      <c r="BB63" s="42">
        <f>(DE63+X63)/DJ63</f>
        <v>0.17605419929127678</v>
      </c>
      <c r="BC63" s="43">
        <f>(DF63+X63)/DJ63</f>
        <v>0.19727213168671887</v>
      </c>
      <c r="BD63" s="37"/>
      <c r="BE63" s="40">
        <f>Q63/FB63*4/3</f>
        <v>1.5613727124979835E-3</v>
      </c>
      <c r="BF63" s="42">
        <f t="shared" si="81"/>
        <v>0.11994123779736518</v>
      </c>
      <c r="BG63" s="41">
        <f>EJ63/E63</f>
        <v>1.4244935657986294E-2</v>
      </c>
      <c r="BH63" s="42">
        <f t="shared" si="82"/>
        <v>0.11692143644875511</v>
      </c>
      <c r="BI63" s="42">
        <f t="shared" si="83"/>
        <v>0.73570390038421907</v>
      </c>
      <c r="BJ63" s="43">
        <f t="shared" si="84"/>
        <v>0.79558621876209723</v>
      </c>
      <c r="BK63" s="37"/>
      <c r="BL63" s="36">
        <v>65.924000000000007</v>
      </c>
      <c r="BM63" s="37">
        <v>214.68799999999999</v>
      </c>
      <c r="BN63" s="38">
        <f t="shared" si="85"/>
        <v>280.61199999999997</v>
      </c>
      <c r="BO63" s="34">
        <v>2247.6759999999999</v>
      </c>
      <c r="BP63" s="37">
        <v>10.07</v>
      </c>
      <c r="BQ63" s="37">
        <v>5.3280000000000003</v>
      </c>
      <c r="BR63" s="38">
        <f t="shared" si="86"/>
        <v>2232.2779999999998</v>
      </c>
      <c r="BS63" s="37">
        <v>256.822</v>
      </c>
      <c r="BT63" s="37">
        <v>84.623999999999995</v>
      </c>
      <c r="BU63" s="38">
        <f t="shared" si="87"/>
        <v>341.44600000000003</v>
      </c>
      <c r="BV63" s="37">
        <v>0</v>
      </c>
      <c r="BW63" s="37">
        <v>1.198</v>
      </c>
      <c r="BX63" s="37">
        <v>14.071</v>
      </c>
      <c r="BY63" s="37">
        <v>6.7950000000001918</v>
      </c>
      <c r="BZ63" s="38">
        <f t="shared" si="88"/>
        <v>2876.3999999999996</v>
      </c>
      <c r="CA63" s="37">
        <v>0</v>
      </c>
      <c r="CB63" s="34">
        <v>2111.232</v>
      </c>
      <c r="CC63" s="38">
        <f t="shared" si="89"/>
        <v>2111.232</v>
      </c>
      <c r="CD63" s="37">
        <v>400</v>
      </c>
      <c r="CE63" s="37">
        <v>26.724000000000103</v>
      </c>
      <c r="CF63" s="38">
        <f t="shared" si="90"/>
        <v>426.7240000000001</v>
      </c>
      <c r="CG63" s="37">
        <v>80</v>
      </c>
      <c r="CH63" s="37">
        <v>258.44400000000002</v>
      </c>
      <c r="CI63" s="108">
        <f t="shared" si="91"/>
        <v>2876.4</v>
      </c>
      <c r="CJ63" s="37"/>
      <c r="CK63" s="67">
        <v>558.221</v>
      </c>
      <c r="CL63" s="37"/>
      <c r="CM63" s="33">
        <v>125</v>
      </c>
      <c r="CN63" s="34">
        <v>165</v>
      </c>
      <c r="CO63" s="34">
        <v>190</v>
      </c>
      <c r="CP63" s="34">
        <v>0</v>
      </c>
      <c r="CQ63" s="34">
        <v>0</v>
      </c>
      <c r="CR63" s="34">
        <v>0</v>
      </c>
      <c r="CS63" s="35">
        <f t="shared" si="92"/>
        <v>480</v>
      </c>
      <c r="CT63" s="43">
        <f t="shared" si="93"/>
        <v>0.1668752607425949</v>
      </c>
      <c r="CU63" s="37"/>
      <c r="CV63" s="61" t="s">
        <v>213</v>
      </c>
      <c r="CW63" s="56">
        <v>35.299999999999997</v>
      </c>
      <c r="CX63" s="68">
        <v>4</v>
      </c>
      <c r="CY63" s="69" t="s">
        <v>133</v>
      </c>
      <c r="CZ63" s="68"/>
      <c r="DA63" s="56"/>
      <c r="DB63" s="70">
        <f t="shared" si="94"/>
        <v>7.2085313320462098E-4</v>
      </c>
      <c r="DC63" s="56"/>
      <c r="DD63" s="33">
        <v>217.68600000000001</v>
      </c>
      <c r="DE63" s="34">
        <v>248.68600000000001</v>
      </c>
      <c r="DF63" s="35">
        <v>280.68400000000003</v>
      </c>
      <c r="DG63" s="56"/>
      <c r="DH63" s="61">
        <f t="shared" si="95"/>
        <v>1453.1725000000001</v>
      </c>
      <c r="DI63" s="34">
        <v>1398.2809999999999</v>
      </c>
      <c r="DJ63" s="35">
        <v>1508.0640000000001</v>
      </c>
      <c r="DK63" s="56"/>
      <c r="DL63" s="33">
        <v>25.5</v>
      </c>
      <c r="DM63" s="34">
        <v>104.849</v>
      </c>
      <c r="DN63" s="34">
        <v>71.694999999999993</v>
      </c>
      <c r="DO63" s="34">
        <v>62.944000000000003</v>
      </c>
      <c r="DP63" s="34">
        <v>198.96899999999999</v>
      </c>
      <c r="DQ63" s="34">
        <v>32.746000000000002</v>
      </c>
      <c r="DR63" s="34">
        <v>16.096</v>
      </c>
      <c r="DS63" s="34">
        <v>0</v>
      </c>
      <c r="DT63" s="35">
        <v>1562.2179999999998</v>
      </c>
      <c r="DU63" s="71">
        <f t="shared" si="96"/>
        <v>2075.0169999999998</v>
      </c>
      <c r="DV63" s="34"/>
      <c r="DW63" s="47">
        <f t="shared" si="97"/>
        <v>1.2289055945083824E-2</v>
      </c>
      <c r="DX63" s="42">
        <f t="shared" si="98"/>
        <v>5.0529224579846821E-2</v>
      </c>
      <c r="DY63" s="42">
        <f t="shared" si="99"/>
        <v>3.4551524156187632E-2</v>
      </c>
      <c r="DZ63" s="42">
        <f t="shared" si="100"/>
        <v>3.0334209310092404E-2</v>
      </c>
      <c r="EA63" s="42">
        <f t="shared" si="101"/>
        <v>9.5887889111269942E-2</v>
      </c>
      <c r="EB63" s="42">
        <f t="shared" si="102"/>
        <v>1.5781075528537841E-2</v>
      </c>
      <c r="EC63" s="42">
        <f t="shared" si="103"/>
        <v>7.7570448820419311E-3</v>
      </c>
      <c r="ED63" s="42">
        <f t="shared" si="104"/>
        <v>0</v>
      </c>
      <c r="EE63" s="42">
        <f t="shared" si="105"/>
        <v>0.75286997648693965</v>
      </c>
      <c r="EF63" s="72">
        <f t="shared" si="106"/>
        <v>1</v>
      </c>
      <c r="EG63" s="56"/>
      <c r="EH63" s="36">
        <v>4.2530000000000001</v>
      </c>
      <c r="EI63" s="37">
        <v>27.765000000000001</v>
      </c>
      <c r="EJ63" s="66">
        <f t="shared" si="107"/>
        <v>32.018000000000001</v>
      </c>
      <c r="EL63" s="36">
        <v>10.07</v>
      </c>
      <c r="EM63" s="37">
        <v>5.3280000000000003</v>
      </c>
      <c r="EN63" s="66">
        <f t="shared" si="108"/>
        <v>15.398</v>
      </c>
      <c r="EP63" s="33">
        <f>ET63*E63</f>
        <v>1653.624</v>
      </c>
      <c r="EQ63" s="34">
        <f>E63*EU63</f>
        <v>594.05200000000002</v>
      </c>
      <c r="ER63" s="35">
        <f t="shared" si="109"/>
        <v>2247.6759999999999</v>
      </c>
      <c r="ET63" s="47">
        <v>0.73570390038421907</v>
      </c>
      <c r="EU63" s="42">
        <v>0.26429609961578093</v>
      </c>
      <c r="EV63" s="43">
        <f t="shared" si="110"/>
        <v>1</v>
      </c>
      <c r="EW63" s="56"/>
      <c r="EX63" s="61">
        <f t="shared" si="111"/>
        <v>250.03700000000001</v>
      </c>
      <c r="EY63" s="34">
        <v>241.63</v>
      </c>
      <c r="EZ63" s="35">
        <v>258.44400000000002</v>
      </c>
      <c r="FB63" s="61">
        <f t="shared" si="112"/>
        <v>2161.346</v>
      </c>
      <c r="FC63" s="34">
        <v>2075.0160000000001</v>
      </c>
      <c r="FD63" s="35">
        <v>2247.6759999999999</v>
      </c>
      <c r="FF63" s="61">
        <f t="shared" si="113"/>
        <v>661.22450000000003</v>
      </c>
      <c r="FG63" s="34">
        <v>664</v>
      </c>
      <c r="FH63" s="35">
        <v>658.44899999999996</v>
      </c>
      <c r="FJ63" s="61">
        <f t="shared" si="114"/>
        <v>2822.5704999999998</v>
      </c>
      <c r="FK63" s="56">
        <v>2739.0160000000001</v>
      </c>
      <c r="FL63" s="68">
        <v>2906.125</v>
      </c>
      <c r="FN63" s="61">
        <f t="shared" si="115"/>
        <v>2022.2359999999999</v>
      </c>
      <c r="FO63" s="34">
        <v>1933.24</v>
      </c>
      <c r="FP63" s="35">
        <v>2111.232</v>
      </c>
      <c r="FQ63" s="34"/>
      <c r="FR63" s="64"/>
    </row>
    <row r="64" spans="1:174" x14ac:dyDescent="0.2">
      <c r="A64" s="1"/>
      <c r="B64" s="73" t="s">
        <v>194</v>
      </c>
      <c r="C64" s="33">
        <v>3147.9639999999999</v>
      </c>
      <c r="D64" s="34">
        <v>2963.2870000000003</v>
      </c>
      <c r="E64" s="34">
        <v>2561.9380000000001</v>
      </c>
      <c r="F64" s="34">
        <v>458</v>
      </c>
      <c r="G64" s="34">
        <v>2559.61</v>
      </c>
      <c r="H64" s="34">
        <f t="shared" si="58"/>
        <v>3605.9639999999999</v>
      </c>
      <c r="I64" s="35">
        <f t="shared" si="59"/>
        <v>3019.9380000000001</v>
      </c>
      <c r="J64" s="34"/>
      <c r="K64" s="36">
        <v>37.834000000000003</v>
      </c>
      <c r="L64" s="37">
        <v>11.199000000000002</v>
      </c>
      <c r="M64" s="37">
        <v>0.39800000000000002</v>
      </c>
      <c r="N64" s="38">
        <f t="shared" si="60"/>
        <v>49.431000000000004</v>
      </c>
      <c r="O64" s="37">
        <v>29.700000000000003</v>
      </c>
      <c r="P64" s="38">
        <f t="shared" si="61"/>
        <v>19.731000000000002</v>
      </c>
      <c r="Q64" s="37">
        <v>2.9990000000000001</v>
      </c>
      <c r="R64" s="38">
        <f t="shared" si="62"/>
        <v>16.732000000000003</v>
      </c>
      <c r="S64" s="37">
        <v>4.96</v>
      </c>
      <c r="T64" s="37">
        <v>0.95199999999999996</v>
      </c>
      <c r="U64" s="37">
        <v>2.323</v>
      </c>
      <c r="V64" s="38">
        <f t="shared" si="63"/>
        <v>24.967000000000006</v>
      </c>
      <c r="W64" s="37">
        <v>6.2419999999999991</v>
      </c>
      <c r="X64" s="39">
        <f t="shared" si="64"/>
        <v>18.725000000000009</v>
      </c>
      <c r="Y64" s="37"/>
      <c r="Z64" s="40">
        <f t="shared" si="65"/>
        <v>1.7023438274231733E-2</v>
      </c>
      <c r="AA64" s="41">
        <f t="shared" si="66"/>
        <v>5.0389989224803406E-3</v>
      </c>
      <c r="AB64" s="42">
        <f t="shared" si="67"/>
        <v>0.53665323527817432</v>
      </c>
      <c r="AC64" s="42">
        <f t="shared" si="68"/>
        <v>0.6008375311039631</v>
      </c>
      <c r="AD64" s="41">
        <f t="shared" si="69"/>
        <v>1.336353853001751E-2</v>
      </c>
      <c r="AE64" s="41">
        <f t="shared" si="70"/>
        <v>8.4253285850026255E-3</v>
      </c>
      <c r="AF64" s="41">
        <f>X64/DH64*4/3</f>
        <v>1.571910772971908E-2</v>
      </c>
      <c r="AG64" s="41">
        <f>(P64+S64+T64)/DH64*4/3</f>
        <v>2.1526573004709545E-2</v>
      </c>
      <c r="AH64" s="41">
        <f>R64/DH64*4/3</f>
        <v>1.4046040615949778E-2</v>
      </c>
      <c r="AI64" s="43">
        <f>X64/EX64*4/3</f>
        <v>8.9062177647533811E-2</v>
      </c>
      <c r="AJ64" s="37"/>
      <c r="AK64" s="47">
        <f t="shared" si="71"/>
        <v>0.11700301101072481</v>
      </c>
      <c r="AL64" s="42">
        <f t="shared" si="72"/>
        <v>8.68630114209335E-2</v>
      </c>
      <c r="AM64" s="43">
        <f t="shared" si="73"/>
        <v>0.17805465257510908</v>
      </c>
      <c r="AN64" s="37"/>
      <c r="AO64" s="47">
        <f t="shared" si="74"/>
        <v>0.9990913129045278</v>
      </c>
      <c r="AP64" s="42">
        <f t="shared" si="75"/>
        <v>0.91035577216156016</v>
      </c>
      <c r="AQ64" s="42">
        <f t="shared" si="76"/>
        <v>-8.9901628449889637E-2</v>
      </c>
      <c r="AR64" s="43">
        <f t="shared" si="77"/>
        <v>0.16996896088041691</v>
      </c>
      <c r="AS64" s="37"/>
      <c r="AT64" s="47">
        <f>DE64/C64</f>
        <v>8.9277280807531473E-2</v>
      </c>
      <c r="AU64" s="42">
        <f t="shared" si="78"/>
        <v>0.16160724088648123</v>
      </c>
      <c r="AV64" s="42">
        <f t="shared" si="79"/>
        <v>0.17540000000000003</v>
      </c>
      <c r="AW64" s="43">
        <f t="shared" si="80"/>
        <v>0.17540000000000003</v>
      </c>
      <c r="AX64" s="37"/>
      <c r="AY64" s="47">
        <f>EZ64/C64</f>
        <v>9.2024877031630592E-2</v>
      </c>
      <c r="AZ64" s="42">
        <f>(DE64+X64)/C64</f>
        <v>9.5225569923925446E-2</v>
      </c>
      <c r="BA64" s="42">
        <f>(DD64+X64)/DJ64</f>
        <v>0.1732936397281391</v>
      </c>
      <c r="BB64" s="42">
        <f>(DE64+X64)/DJ64</f>
        <v>0.1870863988416579</v>
      </c>
      <c r="BC64" s="43">
        <f>(DF64+X64)/DJ64</f>
        <v>0.1870863988416579</v>
      </c>
      <c r="BD64" s="37"/>
      <c r="BE64" s="40">
        <f>Q64/FB64*4/3</f>
        <v>1.6470601157720147E-3</v>
      </c>
      <c r="BF64" s="42">
        <f t="shared" si="81"/>
        <v>0.11695199469640838</v>
      </c>
      <c r="BG64" s="41">
        <f>EJ64/E64</f>
        <v>1.3849671615784612E-2</v>
      </c>
      <c r="BH64" s="42">
        <f t="shared" si="82"/>
        <v>0.11396104730337368</v>
      </c>
      <c r="BI64" s="42">
        <f t="shared" si="83"/>
        <v>0.82747435730294805</v>
      </c>
      <c r="BJ64" s="43">
        <f t="shared" si="84"/>
        <v>0.85363937935149659</v>
      </c>
      <c r="BK64" s="37"/>
      <c r="BL64" s="36">
        <v>84.808000000000007</v>
      </c>
      <c r="BM64" s="37">
        <v>202.49</v>
      </c>
      <c r="BN64" s="38">
        <f t="shared" si="85"/>
        <v>287.298</v>
      </c>
      <c r="BO64" s="34">
        <v>2561.9380000000001</v>
      </c>
      <c r="BP64" s="37">
        <v>4.2160000000000002</v>
      </c>
      <c r="BQ64" s="37">
        <v>17.445</v>
      </c>
      <c r="BR64" s="38">
        <f t="shared" si="86"/>
        <v>2540.277</v>
      </c>
      <c r="BS64" s="37">
        <v>246.25200000000001</v>
      </c>
      <c r="BT64" s="37">
        <v>49.95</v>
      </c>
      <c r="BU64" s="38">
        <f t="shared" si="87"/>
        <v>296.202</v>
      </c>
      <c r="BV64" s="37">
        <v>0</v>
      </c>
      <c r="BW64" s="37">
        <v>0.80100000000000005</v>
      </c>
      <c r="BX64" s="37">
        <v>14.846</v>
      </c>
      <c r="BY64" s="37">
        <v>8.5389999999999997</v>
      </c>
      <c r="BZ64" s="38">
        <f t="shared" si="88"/>
        <v>3147.9630000000002</v>
      </c>
      <c r="CA64" s="37">
        <v>2.214</v>
      </c>
      <c r="CB64" s="34">
        <v>2559.61</v>
      </c>
      <c r="CC64" s="38">
        <f t="shared" si="89"/>
        <v>2561.8240000000001</v>
      </c>
      <c r="CD64" s="37">
        <v>220</v>
      </c>
      <c r="CE64" s="37">
        <v>46.61300000000017</v>
      </c>
      <c r="CF64" s="38">
        <f t="shared" si="90"/>
        <v>266.61300000000017</v>
      </c>
      <c r="CG64" s="37">
        <v>29.835000000000001</v>
      </c>
      <c r="CH64" s="37">
        <v>289.69099999999997</v>
      </c>
      <c r="CI64" s="108">
        <f t="shared" si="91"/>
        <v>3147.9630000000002</v>
      </c>
      <c r="CJ64" s="37"/>
      <c r="CK64" s="67">
        <v>535.05599999999993</v>
      </c>
      <c r="CL64" s="37"/>
      <c r="CM64" s="33">
        <v>115</v>
      </c>
      <c r="CN64" s="34">
        <v>75</v>
      </c>
      <c r="CO64" s="34">
        <v>70</v>
      </c>
      <c r="CP64" s="34">
        <v>0</v>
      </c>
      <c r="CQ64" s="34">
        <v>0</v>
      </c>
      <c r="CR64" s="34">
        <v>0</v>
      </c>
      <c r="CS64" s="35">
        <f t="shared" si="92"/>
        <v>260</v>
      </c>
      <c r="CT64" s="43">
        <f t="shared" si="93"/>
        <v>8.2593066502666485E-2</v>
      </c>
      <c r="CU64" s="37"/>
      <c r="CV64" s="61" t="s">
        <v>215</v>
      </c>
      <c r="CW64" s="56">
        <v>25.4</v>
      </c>
      <c r="CX64" s="68">
        <v>4</v>
      </c>
      <c r="CY64" s="69" t="s">
        <v>133</v>
      </c>
      <c r="CZ64" s="68"/>
      <c r="DA64" s="56"/>
      <c r="DB64" s="70">
        <f t="shared" si="94"/>
        <v>7.3126583024711502E-4</v>
      </c>
      <c r="DC64" s="56"/>
      <c r="DD64" s="33">
        <v>258.941666</v>
      </c>
      <c r="DE64" s="34">
        <v>281.04166600000002</v>
      </c>
      <c r="DF64" s="35">
        <v>281.04166600000002</v>
      </c>
      <c r="DG64" s="56"/>
      <c r="DH64" s="61">
        <f t="shared" si="95"/>
        <v>1588.3004999999998</v>
      </c>
      <c r="DI64" s="34">
        <v>1574.3109999999999</v>
      </c>
      <c r="DJ64" s="35">
        <v>1602.29</v>
      </c>
      <c r="DK64" s="56"/>
      <c r="DL64" s="33">
        <v>173.035</v>
      </c>
      <c r="DM64" s="34">
        <v>33.914999999999999</v>
      </c>
      <c r="DN64" s="34">
        <v>58.478000000000002</v>
      </c>
      <c r="DO64" s="34">
        <v>44.335999999999999</v>
      </c>
      <c r="DP64" s="34">
        <v>79.221999999999994</v>
      </c>
      <c r="DQ64" s="34">
        <v>33.429000000000002</v>
      </c>
      <c r="DR64" s="34">
        <v>8.6120000000000001</v>
      </c>
      <c r="DS64" s="34">
        <v>5.1889999999998508</v>
      </c>
      <c r="DT64" s="35">
        <v>1857.366</v>
      </c>
      <c r="DU64" s="71">
        <f t="shared" si="96"/>
        <v>2293.5819999999999</v>
      </c>
      <c r="DV64" s="34"/>
      <c r="DW64" s="47">
        <f t="shared" si="97"/>
        <v>7.5443127823640058E-2</v>
      </c>
      <c r="DX64" s="42">
        <f t="shared" si="98"/>
        <v>1.478691409332651E-2</v>
      </c>
      <c r="DY64" s="42">
        <f t="shared" si="99"/>
        <v>2.5496363330371447E-2</v>
      </c>
      <c r="DZ64" s="42">
        <f t="shared" si="100"/>
        <v>1.9330462133030343E-2</v>
      </c>
      <c r="EA64" s="42">
        <f t="shared" si="101"/>
        <v>3.4540731484638439E-2</v>
      </c>
      <c r="EB64" s="42">
        <f t="shared" si="102"/>
        <v>1.4575018464567652E-2</v>
      </c>
      <c r="EC64" s="42">
        <f t="shared" si="103"/>
        <v>3.7548254215458618E-3</v>
      </c>
      <c r="ED64" s="42">
        <f t="shared" si="104"/>
        <v>2.2624000362750714E-3</v>
      </c>
      <c r="EE64" s="42">
        <f t="shared" si="105"/>
        <v>0.80981015721260463</v>
      </c>
      <c r="EF64" s="72">
        <f t="shared" si="106"/>
        <v>1</v>
      </c>
      <c r="EG64" s="56"/>
      <c r="EH64" s="36">
        <v>20.965</v>
      </c>
      <c r="EI64" s="37">
        <v>14.516999999999999</v>
      </c>
      <c r="EJ64" s="66">
        <f t="shared" si="107"/>
        <v>35.481999999999999</v>
      </c>
      <c r="EL64" s="36">
        <v>4.2160000000000002</v>
      </c>
      <c r="EM64" s="37">
        <v>17.445</v>
      </c>
      <c r="EN64" s="66">
        <f t="shared" si="108"/>
        <v>21.661000000000001</v>
      </c>
      <c r="EP64" s="33">
        <f>ET64*E64</f>
        <v>2119.9380000000001</v>
      </c>
      <c r="EQ64" s="34">
        <f>E64*EU64</f>
        <v>441.99999999999989</v>
      </c>
      <c r="ER64" s="35">
        <f t="shared" si="109"/>
        <v>2561.9380000000001</v>
      </c>
      <c r="ET64" s="47">
        <v>0.82747435730294805</v>
      </c>
      <c r="EU64" s="42">
        <v>0.17252564269705195</v>
      </c>
      <c r="EV64" s="43">
        <f t="shared" si="110"/>
        <v>1</v>
      </c>
      <c r="EW64" s="56"/>
      <c r="EX64" s="61">
        <f t="shared" si="111"/>
        <v>280.32849999999996</v>
      </c>
      <c r="EY64" s="34">
        <v>270.96600000000001</v>
      </c>
      <c r="EZ64" s="35">
        <v>289.69099999999997</v>
      </c>
      <c r="FB64" s="61">
        <f t="shared" si="112"/>
        <v>2427.7600000000002</v>
      </c>
      <c r="FC64" s="34">
        <v>2293.5819999999999</v>
      </c>
      <c r="FD64" s="35">
        <v>2561.9380000000001</v>
      </c>
      <c r="FF64" s="61">
        <f t="shared" si="113"/>
        <v>471.5</v>
      </c>
      <c r="FG64" s="34">
        <v>485</v>
      </c>
      <c r="FH64" s="35">
        <v>458</v>
      </c>
      <c r="FJ64" s="61">
        <f t="shared" si="114"/>
        <v>2899.26</v>
      </c>
      <c r="FK64" s="56">
        <v>2778.5819999999999</v>
      </c>
      <c r="FL64" s="68">
        <v>3019.9380000000001</v>
      </c>
      <c r="FN64" s="61">
        <f t="shared" si="115"/>
        <v>2366.1765</v>
      </c>
      <c r="FO64" s="34">
        <v>2172.7429999999999</v>
      </c>
      <c r="FP64" s="35">
        <v>2559.61</v>
      </c>
      <c r="FQ64" s="34"/>
      <c r="FR64" s="64"/>
    </row>
    <row r="65" spans="1:174" x14ac:dyDescent="0.2">
      <c r="A65" s="1"/>
      <c r="B65" s="73" t="s">
        <v>195</v>
      </c>
      <c r="C65" s="33">
        <v>12503.329</v>
      </c>
      <c r="D65" s="34">
        <v>11984.129000000001</v>
      </c>
      <c r="E65" s="34">
        <v>10084.496999999999</v>
      </c>
      <c r="F65" s="34">
        <v>4581</v>
      </c>
      <c r="G65" s="34">
        <v>7455.8280000000004</v>
      </c>
      <c r="H65" s="34">
        <f t="shared" si="58"/>
        <v>17084.328999999998</v>
      </c>
      <c r="I65" s="35">
        <f t="shared" si="59"/>
        <v>14665.496999999999</v>
      </c>
      <c r="J65" s="34"/>
      <c r="K65" s="36">
        <v>172.57499999999999</v>
      </c>
      <c r="L65" s="37">
        <v>54.196000000000005</v>
      </c>
      <c r="M65" s="37">
        <v>0.93500000000000005</v>
      </c>
      <c r="N65" s="38">
        <f t="shared" si="60"/>
        <v>227.70599999999999</v>
      </c>
      <c r="O65" s="37">
        <v>127.97199999999999</v>
      </c>
      <c r="P65" s="38">
        <f t="shared" si="61"/>
        <v>99.733999999999995</v>
      </c>
      <c r="Q65" s="37">
        <v>5.9170000000000007</v>
      </c>
      <c r="R65" s="38">
        <f t="shared" si="62"/>
        <v>93.816999999999993</v>
      </c>
      <c r="S65" s="37">
        <v>23.103999999999999</v>
      </c>
      <c r="T65" s="37">
        <v>1.152000000000001</v>
      </c>
      <c r="U65" s="37">
        <v>-1.6499999999999995</v>
      </c>
      <c r="V65" s="38">
        <f t="shared" si="63"/>
        <v>116.42299999999999</v>
      </c>
      <c r="W65" s="37">
        <v>23.200000000000003</v>
      </c>
      <c r="X65" s="39">
        <f t="shared" si="64"/>
        <v>93.222999999999985</v>
      </c>
      <c r="Y65" s="37"/>
      <c r="Z65" s="40">
        <f t="shared" si="65"/>
        <v>1.9200394121258204E-2</v>
      </c>
      <c r="AA65" s="41">
        <f t="shared" si="66"/>
        <v>6.0297526281078359E-3</v>
      </c>
      <c r="AB65" s="42">
        <f t="shared" si="67"/>
        <v>0.50790198521999352</v>
      </c>
      <c r="AC65" s="42">
        <f t="shared" si="68"/>
        <v>0.56200539291893936</v>
      </c>
      <c r="AD65" s="41">
        <f t="shared" si="69"/>
        <v>1.4237941975869361E-2</v>
      </c>
      <c r="AE65" s="41">
        <f t="shared" si="70"/>
        <v>1.0371828718910929E-2</v>
      </c>
      <c r="AF65" s="41">
        <f>X65/DH65*4/3</f>
        <v>1.7437688329262232E-2</v>
      </c>
      <c r="AG65" s="41">
        <f>(P65+S65+T65)/DH65*4/3</f>
        <v>2.3192763330350068E-2</v>
      </c>
      <c r="AH65" s="41">
        <f>R65/DH65*4/3</f>
        <v>1.7548798107617163E-2</v>
      </c>
      <c r="AI65" s="43">
        <f>X65/EX65*4/3</f>
        <v>0.1001592940297038</v>
      </c>
      <c r="AJ65" s="37"/>
      <c r="AK65" s="47">
        <f t="shared" si="71"/>
        <v>8.3612998588922571E-2</v>
      </c>
      <c r="AL65" s="42">
        <f t="shared" si="72"/>
        <v>7.8395798509400871E-2</v>
      </c>
      <c r="AM65" s="43">
        <f t="shared" si="73"/>
        <v>5.6488585097329354E-2</v>
      </c>
      <c r="AN65" s="37"/>
      <c r="AO65" s="47">
        <f t="shared" si="74"/>
        <v>0.73933563567920157</v>
      </c>
      <c r="AP65" s="42">
        <f t="shared" si="75"/>
        <v>0.67688450546027623</v>
      </c>
      <c r="AQ65" s="42">
        <f t="shared" si="76"/>
        <v>0.13177970442911641</v>
      </c>
      <c r="AR65" s="43">
        <f t="shared" si="77"/>
        <v>0.15287176719096171</v>
      </c>
      <c r="AS65" s="37"/>
      <c r="AT65" s="47">
        <f>DE65/C65</f>
        <v>9.8288543795016517E-2</v>
      </c>
      <c r="AU65" s="42">
        <f t="shared" si="78"/>
        <v>0.14469746058606803</v>
      </c>
      <c r="AV65" s="42">
        <f t="shared" si="79"/>
        <v>0.1645282645017565</v>
      </c>
      <c r="AW65" s="43">
        <f t="shared" si="80"/>
        <v>0.18391351962128352</v>
      </c>
      <c r="AX65" s="37"/>
      <c r="AY65" s="47">
        <f>EZ65/C65</f>
        <v>0.10139379680403515</v>
      </c>
      <c r="AZ65" s="42">
        <f>(DE65+X65)/C65</f>
        <v>0.10574439815188419</v>
      </c>
      <c r="BA65" s="42">
        <f>(DD65+X65)/DJ65</f>
        <v>0.15717804815354297</v>
      </c>
      <c r="BB65" s="42">
        <f>(DE65+X65)/DJ65</f>
        <v>0.17700885206923142</v>
      </c>
      <c r="BC65" s="43">
        <f>(DF65+X65)/DJ65</f>
        <v>0.19639410718875847</v>
      </c>
      <c r="BD65" s="37"/>
      <c r="BE65" s="40">
        <f>Q65/FB65*4/3</f>
        <v>8.1371666099131293E-4</v>
      </c>
      <c r="BF65" s="42">
        <f t="shared" si="81"/>
        <v>4.7721590450842816E-2</v>
      </c>
      <c r="BG65" s="41">
        <f>EJ65/E65</f>
        <v>1.9416635257068351E-2</v>
      </c>
      <c r="BH65" s="42">
        <f t="shared" si="82"/>
        <v>0.14318778135612559</v>
      </c>
      <c r="BI65" s="42">
        <f t="shared" si="83"/>
        <v>0.67000664485298578</v>
      </c>
      <c r="BJ65" s="43">
        <f t="shared" si="84"/>
        <v>0.77308528991550718</v>
      </c>
      <c r="BK65" s="37"/>
      <c r="BL65" s="36">
        <v>86.611000000000004</v>
      </c>
      <c r="BM65" s="37">
        <v>396.58699999999999</v>
      </c>
      <c r="BN65" s="38">
        <f t="shared" si="85"/>
        <v>483.19799999999998</v>
      </c>
      <c r="BO65" s="34">
        <v>10084.496999999999</v>
      </c>
      <c r="BP65" s="37">
        <v>65.278000000000006</v>
      </c>
      <c r="BQ65" s="37">
        <v>34.445999999999998</v>
      </c>
      <c r="BR65" s="38">
        <f t="shared" si="86"/>
        <v>9984.7729999999992</v>
      </c>
      <c r="BS65" s="37">
        <v>1374.577</v>
      </c>
      <c r="BT65" s="37">
        <v>302.815</v>
      </c>
      <c r="BU65" s="38">
        <f t="shared" si="87"/>
        <v>1677.3920000000001</v>
      </c>
      <c r="BV65" s="37">
        <v>184.77</v>
      </c>
      <c r="BW65" s="37">
        <v>12.683999999999999</v>
      </c>
      <c r="BX65" s="37">
        <v>13.287000000000001</v>
      </c>
      <c r="BY65" s="37">
        <v>147.22500000000011</v>
      </c>
      <c r="BZ65" s="38">
        <f t="shared" si="88"/>
        <v>12503.329</v>
      </c>
      <c r="CA65" s="37">
        <v>33.505000000000003</v>
      </c>
      <c r="CB65" s="34">
        <v>7455.8280000000004</v>
      </c>
      <c r="CC65" s="38">
        <f t="shared" si="89"/>
        <v>7489.3330000000005</v>
      </c>
      <c r="CD65" s="37">
        <v>3167.8359999999998</v>
      </c>
      <c r="CE65" s="37">
        <v>220.64999999999941</v>
      </c>
      <c r="CF65" s="38">
        <f t="shared" si="90"/>
        <v>3388.485999999999</v>
      </c>
      <c r="CG65" s="37">
        <v>357.75</v>
      </c>
      <c r="CH65" s="37">
        <v>1267.76</v>
      </c>
      <c r="CI65" s="108">
        <f t="shared" si="91"/>
        <v>12503.329</v>
      </c>
      <c r="CJ65" s="37"/>
      <c r="CK65" s="67">
        <v>1911.4060000000002</v>
      </c>
      <c r="CL65" s="37"/>
      <c r="CM65" s="33">
        <v>248</v>
      </c>
      <c r="CN65" s="34">
        <v>600</v>
      </c>
      <c r="CO65" s="34">
        <v>830</v>
      </c>
      <c r="CP65" s="34">
        <v>410</v>
      </c>
      <c r="CQ65" s="34">
        <v>1175</v>
      </c>
      <c r="CR65" s="34">
        <v>0</v>
      </c>
      <c r="CS65" s="35">
        <f t="shared" si="92"/>
        <v>3263</v>
      </c>
      <c r="CT65" s="43">
        <f t="shared" si="93"/>
        <v>0.26097049833688291</v>
      </c>
      <c r="CU65" s="37"/>
      <c r="CV65" s="61" t="s">
        <v>215</v>
      </c>
      <c r="CW65" s="56">
        <v>121</v>
      </c>
      <c r="CX65" s="68">
        <v>9</v>
      </c>
      <c r="CY65" s="69" t="s">
        <v>133</v>
      </c>
      <c r="CZ65" s="74" t="s">
        <v>139</v>
      </c>
      <c r="DA65" s="56"/>
      <c r="DB65" s="70">
        <f t="shared" si="94"/>
        <v>3.5790738608012023E-3</v>
      </c>
      <c r="DC65" s="56"/>
      <c r="DD65" s="33">
        <v>1080.809</v>
      </c>
      <c r="DE65" s="34">
        <v>1228.934</v>
      </c>
      <c r="DF65" s="35">
        <v>1373.731</v>
      </c>
      <c r="DG65" s="56"/>
      <c r="DH65" s="61">
        <f t="shared" si="95"/>
        <v>7128.0854999999992</v>
      </c>
      <c r="DI65" s="34">
        <v>6786.7309999999998</v>
      </c>
      <c r="DJ65" s="35">
        <v>7469.44</v>
      </c>
      <c r="DK65" s="56"/>
      <c r="DL65" s="33">
        <v>598.53300000000002</v>
      </c>
      <c r="DM65" s="34">
        <v>107.218</v>
      </c>
      <c r="DN65" s="34">
        <v>474.82400000000001</v>
      </c>
      <c r="DO65" s="34">
        <v>147.108</v>
      </c>
      <c r="DP65" s="34">
        <v>1295.8</v>
      </c>
      <c r="DQ65" s="34">
        <v>237.06400000000002</v>
      </c>
      <c r="DR65" s="34">
        <v>103.372</v>
      </c>
      <c r="DS65" s="34">
        <v>84.983999999999995</v>
      </c>
      <c r="DT65" s="35">
        <v>6257.4610000000002</v>
      </c>
      <c r="DU65" s="71">
        <f t="shared" si="96"/>
        <v>9306.3639999999996</v>
      </c>
      <c r="DV65" s="34"/>
      <c r="DW65" s="47">
        <f t="shared" si="97"/>
        <v>6.4314376699643391E-2</v>
      </c>
      <c r="DX65" s="42">
        <f t="shared" si="98"/>
        <v>1.1520933417175602E-2</v>
      </c>
      <c r="DY65" s="42">
        <f t="shared" si="99"/>
        <v>5.1021430066565204E-2</v>
      </c>
      <c r="DZ65" s="42">
        <f t="shared" si="100"/>
        <v>1.5807247599599589E-2</v>
      </c>
      <c r="EA65" s="42">
        <f t="shared" si="101"/>
        <v>0.13923805258423161</v>
      </c>
      <c r="EB65" s="42">
        <f t="shared" si="102"/>
        <v>2.5473321267038343E-2</v>
      </c>
      <c r="EC65" s="42">
        <f t="shared" si="103"/>
        <v>1.1107667828165758E-2</v>
      </c>
      <c r="ED65" s="42">
        <f t="shared" si="104"/>
        <v>9.1318156048914492E-3</v>
      </c>
      <c r="EE65" s="42">
        <f t="shared" si="105"/>
        <v>0.67238515493268913</v>
      </c>
      <c r="EF65" s="72">
        <f t="shared" si="106"/>
        <v>1</v>
      </c>
      <c r="EG65" s="56"/>
      <c r="EH65" s="36">
        <v>78.695999999999998</v>
      </c>
      <c r="EI65" s="37">
        <v>117.111</v>
      </c>
      <c r="EJ65" s="66">
        <f t="shared" si="107"/>
        <v>195.80700000000002</v>
      </c>
      <c r="EL65" s="36">
        <v>65.278000000000006</v>
      </c>
      <c r="EM65" s="37">
        <v>34.445999999999998</v>
      </c>
      <c r="EN65" s="66">
        <f t="shared" si="108"/>
        <v>99.724000000000004</v>
      </c>
      <c r="EP65" s="33">
        <f>ET65*E65</f>
        <v>6756.68</v>
      </c>
      <c r="EQ65" s="34">
        <f>E65*EU65</f>
        <v>3327.8169999999991</v>
      </c>
      <c r="ER65" s="35">
        <f t="shared" si="109"/>
        <v>10084.496999999999</v>
      </c>
      <c r="ET65" s="47">
        <v>0.67000664485298578</v>
      </c>
      <c r="EU65" s="42">
        <v>0.32999335514701422</v>
      </c>
      <c r="EV65" s="43">
        <f t="shared" si="110"/>
        <v>1</v>
      </c>
      <c r="EW65" s="56"/>
      <c r="EX65" s="61">
        <f t="shared" si="111"/>
        <v>1240.9965</v>
      </c>
      <c r="EY65" s="34">
        <v>1214.2329999999999</v>
      </c>
      <c r="EZ65" s="35">
        <v>1267.76</v>
      </c>
      <c r="FB65" s="61">
        <f t="shared" si="112"/>
        <v>9695.4304999999986</v>
      </c>
      <c r="FC65" s="34">
        <v>9306.3639999999996</v>
      </c>
      <c r="FD65" s="35">
        <v>10084.496999999999</v>
      </c>
      <c r="FF65" s="61">
        <f t="shared" si="113"/>
        <v>4437</v>
      </c>
      <c r="FG65" s="34">
        <v>4293</v>
      </c>
      <c r="FH65" s="35">
        <v>4581</v>
      </c>
      <c r="FJ65" s="61">
        <f t="shared" si="114"/>
        <v>14132.430499999999</v>
      </c>
      <c r="FK65" s="56">
        <v>13599.364</v>
      </c>
      <c r="FL65" s="68">
        <v>14665.496999999999</v>
      </c>
      <c r="FN65" s="61">
        <f t="shared" si="115"/>
        <v>7256.5030000000006</v>
      </c>
      <c r="FO65" s="34">
        <v>7057.1779999999999</v>
      </c>
      <c r="FP65" s="35">
        <v>7455.8280000000004</v>
      </c>
      <c r="FQ65" s="34"/>
      <c r="FR65" s="64"/>
    </row>
    <row r="66" spans="1:174" x14ac:dyDescent="0.2">
      <c r="A66" s="1"/>
      <c r="B66" s="73" t="s">
        <v>196</v>
      </c>
      <c r="C66" s="33">
        <v>2543.2739999999999</v>
      </c>
      <c r="D66" s="34">
        <v>2492.7739999999999</v>
      </c>
      <c r="E66" s="34">
        <v>2090.5619999999999</v>
      </c>
      <c r="F66" s="34">
        <v>771.5</v>
      </c>
      <c r="G66" s="34">
        <v>1762.8710000000001</v>
      </c>
      <c r="H66" s="34">
        <f t="shared" si="58"/>
        <v>3314.7739999999999</v>
      </c>
      <c r="I66" s="35">
        <f t="shared" si="59"/>
        <v>2862.0619999999999</v>
      </c>
      <c r="J66" s="34"/>
      <c r="K66" s="36">
        <v>36.986999999999995</v>
      </c>
      <c r="L66" s="37">
        <v>14.501999999999999</v>
      </c>
      <c r="M66" s="37">
        <v>1.1040000000000001</v>
      </c>
      <c r="N66" s="38">
        <f t="shared" si="60"/>
        <v>52.592999999999989</v>
      </c>
      <c r="O66" s="37">
        <v>30.416000000000004</v>
      </c>
      <c r="P66" s="38">
        <f t="shared" si="61"/>
        <v>22.176999999999985</v>
      </c>
      <c r="Q66" s="37">
        <v>0.51700000000000013</v>
      </c>
      <c r="R66" s="38">
        <f t="shared" si="62"/>
        <v>21.659999999999986</v>
      </c>
      <c r="S66" s="37">
        <v>5.79</v>
      </c>
      <c r="T66" s="37">
        <v>0.42900000000000005</v>
      </c>
      <c r="U66" s="37">
        <v>2.2410000000000001</v>
      </c>
      <c r="V66" s="38">
        <f t="shared" si="63"/>
        <v>30.119999999999983</v>
      </c>
      <c r="W66" s="37">
        <v>6.0709999999999997</v>
      </c>
      <c r="X66" s="39">
        <f t="shared" si="64"/>
        <v>24.048999999999985</v>
      </c>
      <c r="Y66" s="37"/>
      <c r="Z66" s="40">
        <f t="shared" si="65"/>
        <v>1.9783582466761925E-2</v>
      </c>
      <c r="AA66" s="41">
        <f t="shared" si="66"/>
        <v>7.7568203134339491E-3</v>
      </c>
      <c r="AB66" s="42">
        <f t="shared" si="67"/>
        <v>0.51717336597973218</v>
      </c>
      <c r="AC66" s="42">
        <f t="shared" si="68"/>
        <v>0.57832791436122699</v>
      </c>
      <c r="AD66" s="41">
        <f t="shared" si="69"/>
        <v>1.6268890267094681E-2</v>
      </c>
      <c r="AE66" s="41">
        <f t="shared" si="70"/>
        <v>1.2863313454542336E-2</v>
      </c>
      <c r="AF66" s="41">
        <f>X66/DH66*4/3</f>
        <v>2.3259083720829566E-2</v>
      </c>
      <c r="AG66" s="41">
        <f>(P66+S66+T66)/DH66*4/3</f>
        <v>2.7463301648163185E-2</v>
      </c>
      <c r="AH66" s="41">
        <f>R66/DH66*4/3</f>
        <v>2.0948553095478748E-2</v>
      </c>
      <c r="AI66" s="43">
        <f>X66/EX66*4/3</f>
        <v>0.1040161977903748</v>
      </c>
      <c r="AJ66" s="37"/>
      <c r="AK66" s="47">
        <f t="shared" si="71"/>
        <v>6.4377529444528986E-2</v>
      </c>
      <c r="AL66" s="42">
        <f t="shared" si="72"/>
        <v>6.4244466011475126E-2</v>
      </c>
      <c r="AM66" s="43">
        <f t="shared" si="73"/>
        <v>4.0557562449827646E-2</v>
      </c>
      <c r="AN66" s="37"/>
      <c r="AO66" s="47">
        <f t="shared" si="74"/>
        <v>0.84325219725604894</v>
      </c>
      <c r="AP66" s="42">
        <f t="shared" si="75"/>
        <v>0.80227246766213978</v>
      </c>
      <c r="AQ66" s="42">
        <f t="shared" si="76"/>
        <v>3.1617120294549488E-2</v>
      </c>
      <c r="AR66" s="43">
        <f t="shared" si="77"/>
        <v>0.13921622286863308</v>
      </c>
      <c r="AS66" s="37"/>
      <c r="AT66" s="47">
        <f>DE66/C66</f>
        <v>0.10667509674537623</v>
      </c>
      <c r="AU66" s="42">
        <f t="shared" si="78"/>
        <v>0.19219922115477936</v>
      </c>
      <c r="AV66" s="42">
        <f t="shared" si="79"/>
        <v>0.19219922115477936</v>
      </c>
      <c r="AW66" s="43">
        <f t="shared" si="80"/>
        <v>0.20667806290411364</v>
      </c>
      <c r="AX66" s="37"/>
      <c r="AY66" s="47">
        <f>EZ66/C66</f>
        <v>0.12580359017549819</v>
      </c>
      <c r="AZ66" s="42">
        <f>(DE66+X66)/C66</f>
        <v>0.11613101852179512</v>
      </c>
      <c r="BA66" s="42">
        <f>(DD66+X66)/DJ66</f>
        <v>0.20923619469571972</v>
      </c>
      <c r="BB66" s="42">
        <f>(DE66+X66)/DJ66</f>
        <v>0.20923619469571972</v>
      </c>
      <c r="BC66" s="43">
        <f>(DF66+X66)/DJ66</f>
        <v>0.223715036445054</v>
      </c>
      <c r="BD66" s="37"/>
      <c r="BE66" s="40">
        <f>Q66/FB66*4/3</f>
        <v>3.4001869609571241E-4</v>
      </c>
      <c r="BF66" s="42">
        <f t="shared" si="81"/>
        <v>1.8206789688688562E-2</v>
      </c>
      <c r="BG66" s="41">
        <f>EJ66/E66</f>
        <v>7.1884976384340663E-3</v>
      </c>
      <c r="BH66" s="42">
        <f t="shared" si="82"/>
        <v>4.5565076073180645E-2</v>
      </c>
      <c r="BI66" s="42">
        <f t="shared" si="83"/>
        <v>0.72399670519219239</v>
      </c>
      <c r="BJ66" s="43">
        <f t="shared" si="84"/>
        <v>0.79839640091654196</v>
      </c>
      <c r="BK66" s="37"/>
      <c r="BL66" s="36">
        <v>26.414999999999999</v>
      </c>
      <c r="BM66" s="37">
        <v>33.033000000000001</v>
      </c>
      <c r="BN66" s="38">
        <f t="shared" si="85"/>
        <v>59.448</v>
      </c>
      <c r="BO66" s="34">
        <v>2090.5619999999999</v>
      </c>
      <c r="BP66" s="37">
        <v>3.0609999999999999</v>
      </c>
      <c r="BQ66" s="37">
        <v>6.8</v>
      </c>
      <c r="BR66" s="38">
        <f t="shared" si="86"/>
        <v>2080.7009999999996</v>
      </c>
      <c r="BS66" s="37">
        <v>255.89385184999998</v>
      </c>
      <c r="BT66" s="37">
        <v>94.46514814999999</v>
      </c>
      <c r="BU66" s="38">
        <f t="shared" si="87"/>
        <v>350.35899999999998</v>
      </c>
      <c r="BV66" s="37">
        <v>0.58199999999999996</v>
      </c>
      <c r="BW66" s="37">
        <v>0.748</v>
      </c>
      <c r="BX66" s="37">
        <v>42.792000000000002</v>
      </c>
      <c r="BY66" s="37">
        <v>8.6440000000004744</v>
      </c>
      <c r="BZ66" s="38">
        <f t="shared" si="88"/>
        <v>2543.2739999999999</v>
      </c>
      <c r="CA66" s="37">
        <v>57.975999999999999</v>
      </c>
      <c r="CB66" s="34">
        <v>1762.8710000000001</v>
      </c>
      <c r="CC66" s="38">
        <f t="shared" si="89"/>
        <v>1820.8470000000002</v>
      </c>
      <c r="CD66" s="37">
        <v>350</v>
      </c>
      <c r="CE66" s="37">
        <v>25.973999999999705</v>
      </c>
      <c r="CF66" s="38">
        <f t="shared" si="90"/>
        <v>375.97399999999971</v>
      </c>
      <c r="CG66" s="37">
        <v>26.5</v>
      </c>
      <c r="CH66" s="37">
        <v>319.95299999999997</v>
      </c>
      <c r="CI66" s="108">
        <f t="shared" si="91"/>
        <v>2543.2739999999999</v>
      </c>
      <c r="CJ66" s="37"/>
      <c r="CK66" s="67">
        <v>354.06499999999994</v>
      </c>
      <c r="CL66" s="37"/>
      <c r="CM66" s="33">
        <v>50</v>
      </c>
      <c r="CN66" s="34">
        <v>100</v>
      </c>
      <c r="CO66" s="34">
        <v>100</v>
      </c>
      <c r="CP66" s="34">
        <v>100</v>
      </c>
      <c r="CQ66" s="34">
        <v>50</v>
      </c>
      <c r="CR66" s="34">
        <v>26.5</v>
      </c>
      <c r="CS66" s="35">
        <f t="shared" si="92"/>
        <v>426.5</v>
      </c>
      <c r="CT66" s="43">
        <f t="shared" si="93"/>
        <v>0.16769722806115267</v>
      </c>
      <c r="CU66" s="37"/>
      <c r="CV66" s="61" t="s">
        <v>221</v>
      </c>
      <c r="CW66" s="56">
        <v>24.8</v>
      </c>
      <c r="CX66" s="68">
        <v>2</v>
      </c>
      <c r="CY66" s="69" t="s">
        <v>133</v>
      </c>
      <c r="CZ66" s="68"/>
      <c r="DA66" s="56"/>
      <c r="DB66" s="70">
        <f t="shared" si="94"/>
        <v>7.0776600605102315E-4</v>
      </c>
      <c r="DC66" s="56"/>
      <c r="DD66" s="33">
        <v>271.30399999999997</v>
      </c>
      <c r="DE66" s="34">
        <v>271.30399999999997</v>
      </c>
      <c r="DF66" s="35">
        <v>291.74200000000002</v>
      </c>
      <c r="DG66" s="56"/>
      <c r="DH66" s="61">
        <f t="shared" si="95"/>
        <v>1378.6154999999999</v>
      </c>
      <c r="DI66" s="34">
        <v>1345.654</v>
      </c>
      <c r="DJ66" s="35">
        <v>1411.577</v>
      </c>
      <c r="DK66" s="56"/>
      <c r="DL66" s="33">
        <v>126.328</v>
      </c>
      <c r="DM66" s="34">
        <v>28.687000000000001</v>
      </c>
      <c r="DN66" s="34">
        <v>102.116</v>
      </c>
      <c r="DO66" s="34">
        <v>57.719000000000001</v>
      </c>
      <c r="DP66" s="34">
        <v>187.12899999999999</v>
      </c>
      <c r="DQ66" s="34">
        <v>43.280999999999999</v>
      </c>
      <c r="DR66" s="34">
        <v>11.291</v>
      </c>
      <c r="DS66" s="34">
        <v>0</v>
      </c>
      <c r="DT66" s="35">
        <v>1407.566</v>
      </c>
      <c r="DU66" s="71">
        <f t="shared" si="96"/>
        <v>1964.1170000000002</v>
      </c>
      <c r="DV66" s="34"/>
      <c r="DW66" s="47">
        <f t="shared" si="97"/>
        <v>6.4317960691751053E-2</v>
      </c>
      <c r="DX66" s="42">
        <f t="shared" si="98"/>
        <v>1.4605545392662452E-2</v>
      </c>
      <c r="DY66" s="42">
        <f t="shared" si="99"/>
        <v>5.1990792809186004E-2</v>
      </c>
      <c r="DZ66" s="42">
        <f t="shared" si="100"/>
        <v>2.9386742235824034E-2</v>
      </c>
      <c r="EA66" s="42">
        <f t="shared" si="101"/>
        <v>9.5273855885367298E-2</v>
      </c>
      <c r="EB66" s="42">
        <f t="shared" si="102"/>
        <v>2.2035856316095219E-2</v>
      </c>
      <c r="EC66" s="42">
        <f t="shared" si="103"/>
        <v>5.7486392103932703E-3</v>
      </c>
      <c r="ED66" s="42">
        <f t="shared" si="104"/>
        <v>0</v>
      </c>
      <c r="EE66" s="42">
        <f t="shared" si="105"/>
        <v>0.7166406074587206</v>
      </c>
      <c r="EF66" s="72">
        <f t="shared" si="106"/>
        <v>1</v>
      </c>
      <c r="EG66" s="56"/>
      <c r="EH66" s="36">
        <v>13.202999999999999</v>
      </c>
      <c r="EI66" s="37">
        <v>1.825</v>
      </c>
      <c r="EJ66" s="66">
        <f t="shared" si="107"/>
        <v>15.027999999999999</v>
      </c>
      <c r="EL66" s="36">
        <v>3.0609999999999999</v>
      </c>
      <c r="EM66" s="37">
        <v>6.8</v>
      </c>
      <c r="EN66" s="66">
        <f t="shared" si="108"/>
        <v>9.8610000000000007</v>
      </c>
      <c r="EP66" s="33">
        <f>ET66*E66</f>
        <v>1513.56</v>
      </c>
      <c r="EQ66" s="34">
        <f>E66*EU66</f>
        <v>577.00199999999984</v>
      </c>
      <c r="ER66" s="35">
        <f t="shared" si="109"/>
        <v>2090.5619999999999</v>
      </c>
      <c r="ET66" s="47">
        <v>0.72399670519219239</v>
      </c>
      <c r="EU66" s="42">
        <v>0.27600329480780761</v>
      </c>
      <c r="EV66" s="43">
        <f t="shared" si="110"/>
        <v>1</v>
      </c>
      <c r="EW66" s="56"/>
      <c r="EX66" s="61">
        <f t="shared" si="111"/>
        <v>308.27249999999998</v>
      </c>
      <c r="EY66" s="34">
        <v>296.59199999999998</v>
      </c>
      <c r="EZ66" s="35">
        <v>319.95299999999997</v>
      </c>
      <c r="FB66" s="61">
        <f t="shared" si="112"/>
        <v>2027.3395</v>
      </c>
      <c r="FC66" s="34">
        <v>1964.117</v>
      </c>
      <c r="FD66" s="35">
        <v>2090.5619999999999</v>
      </c>
      <c r="FF66" s="61">
        <f t="shared" si="113"/>
        <v>748.3365</v>
      </c>
      <c r="FG66" s="34">
        <v>725.173</v>
      </c>
      <c r="FH66" s="35">
        <v>771.5</v>
      </c>
      <c r="FJ66" s="61">
        <f t="shared" si="114"/>
        <v>2775.6759999999999</v>
      </c>
      <c r="FK66" s="56">
        <v>2689.29</v>
      </c>
      <c r="FL66" s="68">
        <v>2862.0619999999999</v>
      </c>
      <c r="FN66" s="61">
        <f t="shared" si="115"/>
        <v>1728.5155</v>
      </c>
      <c r="FO66" s="34">
        <v>1694.16</v>
      </c>
      <c r="FP66" s="35">
        <v>1762.8710000000001</v>
      </c>
      <c r="FQ66" s="34"/>
      <c r="FR66" s="64"/>
    </row>
    <row r="67" spans="1:174" x14ac:dyDescent="0.2">
      <c r="A67" s="1"/>
      <c r="B67" s="73" t="s">
        <v>197</v>
      </c>
      <c r="C67" s="33">
        <v>1731.9590000000001</v>
      </c>
      <c r="D67" s="34">
        <v>1591.0045</v>
      </c>
      <c r="E67" s="34">
        <v>1514.7950000000001</v>
      </c>
      <c r="F67" s="34">
        <v>569.21900000000005</v>
      </c>
      <c r="G67" s="34">
        <v>1195.6310000000001</v>
      </c>
      <c r="H67" s="34">
        <f t="shared" si="58"/>
        <v>2301.1779999999999</v>
      </c>
      <c r="I67" s="35">
        <f t="shared" si="59"/>
        <v>2084.0140000000001</v>
      </c>
      <c r="J67" s="34"/>
      <c r="K67" s="36">
        <v>26.561999999999998</v>
      </c>
      <c r="L67" s="37">
        <v>5.0839999999999996</v>
      </c>
      <c r="M67" s="37">
        <v>0</v>
      </c>
      <c r="N67" s="38">
        <f t="shared" si="60"/>
        <v>31.645999999999997</v>
      </c>
      <c r="O67" s="37">
        <v>18.844999999999999</v>
      </c>
      <c r="P67" s="38">
        <f t="shared" si="61"/>
        <v>12.800999999999998</v>
      </c>
      <c r="Q67" s="37">
        <v>2.0169999999999999</v>
      </c>
      <c r="R67" s="38">
        <f t="shared" si="62"/>
        <v>10.783999999999999</v>
      </c>
      <c r="S67" s="37">
        <v>1.3519999999999999</v>
      </c>
      <c r="T67" s="37">
        <v>0.46399999999999997</v>
      </c>
      <c r="U67" s="37">
        <v>1.1359999999999999</v>
      </c>
      <c r="V67" s="38">
        <f t="shared" si="63"/>
        <v>13.735999999999999</v>
      </c>
      <c r="W67" s="37">
        <v>2.863</v>
      </c>
      <c r="X67" s="39">
        <f t="shared" si="64"/>
        <v>10.872999999999999</v>
      </c>
      <c r="Y67" s="37"/>
      <c r="Z67" s="40">
        <f t="shared" si="65"/>
        <v>2.2260150741245543E-2</v>
      </c>
      <c r="AA67" s="41">
        <f t="shared" si="66"/>
        <v>4.2606206749677116E-3</v>
      </c>
      <c r="AB67" s="42">
        <f t="shared" si="67"/>
        <v>0.56317614009921702</v>
      </c>
      <c r="AC67" s="42">
        <f t="shared" si="68"/>
        <v>0.59549390128294255</v>
      </c>
      <c r="AD67" s="41">
        <f t="shared" si="69"/>
        <v>1.5792957635673982E-2</v>
      </c>
      <c r="AE67" s="41">
        <f t="shared" si="70"/>
        <v>9.1120630603705594E-3</v>
      </c>
      <c r="AF67" s="41">
        <f>X67/DH67*4/3</f>
        <v>1.639139139139139E-2</v>
      </c>
      <c r="AG67" s="41">
        <f>(P67+S67+T67)/DH67*4/3</f>
        <v>2.2035589806674138E-2</v>
      </c>
      <c r="AH67" s="41">
        <f>R67/DH67*4/3</f>
        <v>1.6257221076498182E-2</v>
      </c>
      <c r="AI67" s="43">
        <f>X67/EX67*4/3</f>
        <v>9.5428988321512198E-2</v>
      </c>
      <c r="AJ67" s="37"/>
      <c r="AK67" s="47">
        <f t="shared" si="71"/>
        <v>0.17019665826946595</v>
      </c>
      <c r="AL67" s="42">
        <f t="shared" si="72"/>
        <v>0.23718609730367674</v>
      </c>
      <c r="AM67" s="43">
        <f t="shared" si="73"/>
        <v>6.1116450872274415E-2</v>
      </c>
      <c r="AN67" s="37"/>
      <c r="AO67" s="47">
        <f t="shared" si="74"/>
        <v>0.78930218280361375</v>
      </c>
      <c r="AP67" s="42">
        <f t="shared" si="75"/>
        <v>0.76855992600006295</v>
      </c>
      <c r="AQ67" s="42">
        <f t="shared" si="76"/>
        <v>9.1977927883974145E-2</v>
      </c>
      <c r="AR67" s="43">
        <f t="shared" si="77"/>
        <v>0.11590574603671333</v>
      </c>
      <c r="AS67" s="37"/>
      <c r="AT67" s="47">
        <f>DE67/C67</f>
        <v>8.6491654825547257E-2</v>
      </c>
      <c r="AU67" s="42">
        <f t="shared" si="78"/>
        <v>0.14659717352057675</v>
      </c>
      <c r="AV67" s="42">
        <f t="shared" si="79"/>
        <v>0.16088100068412015</v>
      </c>
      <c r="AW67" s="43">
        <f t="shared" si="80"/>
        <v>0.16088100068412015</v>
      </c>
      <c r="AX67" s="37"/>
      <c r="AY67" s="47">
        <f>EZ67/C67</f>
        <v>9.0858963751451388E-2</v>
      </c>
      <c r="AZ67" s="42">
        <f>(DE67+X67)/C67</f>
        <v>9.2769517061316115E-2</v>
      </c>
      <c r="BA67" s="42">
        <f>(DD67+X67)/DJ67</f>
        <v>0.15827447071976525</v>
      </c>
      <c r="BB67" s="42">
        <f>(DE67+X67)/DJ67</f>
        <v>0.17255829788330865</v>
      </c>
      <c r="BC67" s="43">
        <f>(DF67+X67)/DJ67</f>
        <v>0.17255829788330865</v>
      </c>
      <c r="BD67" s="37"/>
      <c r="BE67" s="40">
        <f>Q67/FB67*4/3</f>
        <v>1.9146109160824703E-3</v>
      </c>
      <c r="BF67" s="42">
        <f t="shared" si="81"/>
        <v>0.13799001163029351</v>
      </c>
      <c r="BG67" s="41">
        <f>EJ67/E67</f>
        <v>1.2561435705821578E-2</v>
      </c>
      <c r="BH67" s="42">
        <f t="shared" si="82"/>
        <v>0.11381131533773155</v>
      </c>
      <c r="BI67" s="42">
        <f t="shared" si="83"/>
        <v>0.80243597318449034</v>
      </c>
      <c r="BJ67" s="43">
        <f t="shared" si="84"/>
        <v>0.85639779771153168</v>
      </c>
      <c r="BK67" s="37"/>
      <c r="BL67" s="36">
        <v>54.404000000000003</v>
      </c>
      <c r="BM67" s="37">
        <v>67.754999999999995</v>
      </c>
      <c r="BN67" s="38">
        <f t="shared" si="85"/>
        <v>122.15899999999999</v>
      </c>
      <c r="BO67" s="34">
        <v>1514.7950000000001</v>
      </c>
      <c r="BP67" s="37">
        <v>4.8250000000000002</v>
      </c>
      <c r="BQ67" s="37">
        <v>5</v>
      </c>
      <c r="BR67" s="38">
        <f t="shared" si="86"/>
        <v>1504.97</v>
      </c>
      <c r="BS67" s="37">
        <v>65.98</v>
      </c>
      <c r="BT67" s="37">
        <v>28.145</v>
      </c>
      <c r="BU67" s="38">
        <f t="shared" si="87"/>
        <v>94.125</v>
      </c>
      <c r="BV67" s="37">
        <v>0</v>
      </c>
      <c r="BW67" s="37">
        <v>0.73</v>
      </c>
      <c r="BX67" s="37">
        <v>8.3629999999999995</v>
      </c>
      <c r="BY67" s="37">
        <v>1.6120000000001546</v>
      </c>
      <c r="BZ67" s="38">
        <f t="shared" si="88"/>
        <v>1731.9590000000001</v>
      </c>
      <c r="CA67" s="37">
        <v>120.003</v>
      </c>
      <c r="CB67" s="34">
        <v>1195.6310000000001</v>
      </c>
      <c r="CC67" s="38">
        <f t="shared" si="89"/>
        <v>1315.634</v>
      </c>
      <c r="CD67" s="37">
        <v>220.04300000000001</v>
      </c>
      <c r="CE67" s="37">
        <v>18.918000000000035</v>
      </c>
      <c r="CF67" s="38">
        <f t="shared" si="90"/>
        <v>238.96100000000004</v>
      </c>
      <c r="CG67" s="37">
        <v>20</v>
      </c>
      <c r="CH67" s="37">
        <v>157.364</v>
      </c>
      <c r="CI67" s="108">
        <f t="shared" si="91"/>
        <v>1731.9590000000001</v>
      </c>
      <c r="CJ67" s="37"/>
      <c r="CK67" s="67">
        <v>200.744</v>
      </c>
      <c r="CL67" s="37"/>
      <c r="CM67" s="33">
        <v>50</v>
      </c>
      <c r="CN67" s="34">
        <v>85</v>
      </c>
      <c r="CO67" s="34">
        <v>175</v>
      </c>
      <c r="CP67" s="34">
        <v>0</v>
      </c>
      <c r="CQ67" s="34">
        <v>0</v>
      </c>
      <c r="CR67" s="34">
        <v>0</v>
      </c>
      <c r="CS67" s="35">
        <f t="shared" si="92"/>
        <v>310</v>
      </c>
      <c r="CT67" s="43">
        <f t="shared" si="93"/>
        <v>0.17898807073377601</v>
      </c>
      <c r="CU67" s="37"/>
      <c r="CV67" s="61" t="s">
        <v>214</v>
      </c>
      <c r="CW67" s="56">
        <v>16</v>
      </c>
      <c r="CX67" s="68">
        <v>3</v>
      </c>
      <c r="CY67" s="69" t="s">
        <v>133</v>
      </c>
      <c r="CZ67" s="74" t="s">
        <v>136</v>
      </c>
      <c r="DA67" s="56"/>
      <c r="DB67" s="70">
        <f t="shared" si="94"/>
        <v>4.4332034630211744E-4</v>
      </c>
      <c r="DC67" s="56"/>
      <c r="DD67" s="33">
        <v>136.5</v>
      </c>
      <c r="DE67" s="34">
        <v>149.80000000000001</v>
      </c>
      <c r="DF67" s="35">
        <v>149.80000000000001</v>
      </c>
      <c r="DG67" s="56"/>
      <c r="DH67" s="61">
        <f t="shared" si="95"/>
        <v>884.44800000000009</v>
      </c>
      <c r="DI67" s="34">
        <v>837.77300000000002</v>
      </c>
      <c r="DJ67" s="35">
        <v>931.12300000000005</v>
      </c>
      <c r="DK67" s="56"/>
      <c r="DL67" s="33">
        <v>17.532</v>
      </c>
      <c r="DM67" s="34">
        <v>16.853999999999999</v>
      </c>
      <c r="DN67" s="34">
        <v>45.942</v>
      </c>
      <c r="DO67" s="34">
        <v>16.401</v>
      </c>
      <c r="DP67" s="34">
        <v>103.492</v>
      </c>
      <c r="DQ67" s="34">
        <v>22.928000000000001</v>
      </c>
      <c r="DR67" s="34">
        <v>7.5919999999999996</v>
      </c>
      <c r="DS67" s="34">
        <v>0</v>
      </c>
      <c r="DT67" s="35">
        <v>1063.7380000000001</v>
      </c>
      <c r="DU67" s="71">
        <f t="shared" si="96"/>
        <v>1294.479</v>
      </c>
      <c r="DV67" s="34"/>
      <c r="DW67" s="47">
        <f t="shared" si="97"/>
        <v>1.3543672782640738E-2</v>
      </c>
      <c r="DX67" s="42">
        <f t="shared" si="98"/>
        <v>1.3019909940601584E-2</v>
      </c>
      <c r="DY67" s="42">
        <f t="shared" si="99"/>
        <v>3.5490726384900799E-2</v>
      </c>
      <c r="DZ67" s="42">
        <f t="shared" si="100"/>
        <v>1.2669962201009055E-2</v>
      </c>
      <c r="EA67" s="42">
        <f t="shared" si="101"/>
        <v>7.9948767032914397E-2</v>
      </c>
      <c r="EB67" s="42">
        <f t="shared" si="102"/>
        <v>1.7712145195093933E-2</v>
      </c>
      <c r="EC67" s="42">
        <f t="shared" si="103"/>
        <v>5.8649078123322197E-3</v>
      </c>
      <c r="ED67" s="42">
        <f t="shared" si="104"/>
        <v>0</v>
      </c>
      <c r="EE67" s="42">
        <f t="shared" si="105"/>
        <v>0.82174990865050723</v>
      </c>
      <c r="EF67" s="72">
        <f t="shared" si="106"/>
        <v>1</v>
      </c>
      <c r="EG67" s="56"/>
      <c r="EH67" s="36">
        <v>16.632999999999999</v>
      </c>
      <c r="EI67" s="37">
        <v>2.395</v>
      </c>
      <c r="EJ67" s="66">
        <f t="shared" si="107"/>
        <v>19.027999999999999</v>
      </c>
      <c r="EL67" s="36">
        <v>4.8250000000000002</v>
      </c>
      <c r="EM67" s="37">
        <v>5</v>
      </c>
      <c r="EN67" s="66">
        <f t="shared" si="108"/>
        <v>9.8249999999999993</v>
      </c>
      <c r="EP67" s="33">
        <f>ET67*E67</f>
        <v>1215.5260000000001</v>
      </c>
      <c r="EQ67" s="34">
        <f>E67*EU67</f>
        <v>299.26899999999995</v>
      </c>
      <c r="ER67" s="35">
        <f t="shared" si="109"/>
        <v>1514.7950000000001</v>
      </c>
      <c r="ET67" s="47">
        <v>0.80243597318449034</v>
      </c>
      <c r="EU67" s="42">
        <v>0.19756402681550966</v>
      </c>
      <c r="EV67" s="43">
        <f t="shared" si="110"/>
        <v>1</v>
      </c>
      <c r="EW67" s="56"/>
      <c r="EX67" s="61">
        <f t="shared" si="111"/>
        <v>151.91750000000002</v>
      </c>
      <c r="EY67" s="34">
        <v>146.471</v>
      </c>
      <c r="EZ67" s="35">
        <v>157.364</v>
      </c>
      <c r="FB67" s="61">
        <f t="shared" si="112"/>
        <v>1404.6370000000002</v>
      </c>
      <c r="FC67" s="34">
        <v>1294.479</v>
      </c>
      <c r="FD67" s="35">
        <v>1514.7950000000001</v>
      </c>
      <c r="FF67" s="61">
        <f t="shared" si="113"/>
        <v>479.60950000000003</v>
      </c>
      <c r="FG67" s="34">
        <v>390</v>
      </c>
      <c r="FH67" s="35">
        <v>569.21900000000005</v>
      </c>
      <c r="FJ67" s="61">
        <f t="shared" si="114"/>
        <v>1884.2465000000002</v>
      </c>
      <c r="FK67" s="56">
        <v>1684.479</v>
      </c>
      <c r="FL67" s="68">
        <v>2084.0140000000001</v>
      </c>
      <c r="FN67" s="61">
        <f t="shared" si="115"/>
        <v>1161.1990000000001</v>
      </c>
      <c r="FO67" s="34">
        <v>1126.7670000000001</v>
      </c>
      <c r="FP67" s="35">
        <v>1195.6310000000001</v>
      </c>
      <c r="FQ67" s="34"/>
      <c r="FR67" s="64"/>
    </row>
    <row r="68" spans="1:174" x14ac:dyDescent="0.2">
      <c r="A68" s="1"/>
      <c r="B68" s="73" t="s">
        <v>198</v>
      </c>
      <c r="C68" s="33">
        <v>1407.376</v>
      </c>
      <c r="D68" s="34">
        <v>1390.5965000000001</v>
      </c>
      <c r="E68" s="34">
        <v>1238.8030000000001</v>
      </c>
      <c r="F68" s="34">
        <v>471</v>
      </c>
      <c r="G68" s="34">
        <v>1066.473</v>
      </c>
      <c r="H68" s="34">
        <f t="shared" si="58"/>
        <v>1878.376</v>
      </c>
      <c r="I68" s="35">
        <f t="shared" si="59"/>
        <v>1709.8030000000001</v>
      </c>
      <c r="J68" s="34"/>
      <c r="K68" s="36">
        <v>21.276</v>
      </c>
      <c r="L68" s="37">
        <v>4.242</v>
      </c>
      <c r="M68" s="37">
        <v>0.152</v>
      </c>
      <c r="N68" s="38">
        <f t="shared" si="60"/>
        <v>25.67</v>
      </c>
      <c r="O68" s="37">
        <v>16.608000000000001</v>
      </c>
      <c r="P68" s="38">
        <f t="shared" si="61"/>
        <v>9.0620000000000012</v>
      </c>
      <c r="Q68" s="37">
        <v>1.3560000000000001</v>
      </c>
      <c r="R68" s="38">
        <f t="shared" si="62"/>
        <v>7.7060000000000013</v>
      </c>
      <c r="S68" s="37">
        <v>1.9630000000000001</v>
      </c>
      <c r="T68" s="37">
        <v>0.66200000000000003</v>
      </c>
      <c r="U68" s="37">
        <v>1.2569999999999999</v>
      </c>
      <c r="V68" s="38">
        <f t="shared" si="63"/>
        <v>11.588000000000001</v>
      </c>
      <c r="W68" s="37">
        <v>2.1749999999999998</v>
      </c>
      <c r="X68" s="39">
        <f t="shared" si="64"/>
        <v>9.4130000000000003</v>
      </c>
      <c r="Y68" s="37"/>
      <c r="Z68" s="40">
        <f t="shared" si="65"/>
        <v>2.0399878757065761E-2</v>
      </c>
      <c r="AA68" s="41">
        <f t="shared" si="66"/>
        <v>4.0673193122519723E-3</v>
      </c>
      <c r="AB68" s="42">
        <f t="shared" si="67"/>
        <v>0.58695882664781762</v>
      </c>
      <c r="AC68" s="42">
        <f t="shared" si="68"/>
        <v>0.64698091156992599</v>
      </c>
      <c r="AD68" s="41">
        <f t="shared" si="69"/>
        <v>1.592410163552116E-2</v>
      </c>
      <c r="AE68" s="41">
        <f t="shared" si="70"/>
        <v>9.0253834715294228E-3</v>
      </c>
      <c r="AF68" s="41">
        <f>X68/DH68*4/3</f>
        <v>1.6447520018276967E-2</v>
      </c>
      <c r="AG68" s="41">
        <f>(P68+S68+T68)/DH68*4/3</f>
        <v>2.0420924939297029E-2</v>
      </c>
      <c r="AH68" s="41">
        <f>R68/DH68*4/3</f>
        <v>1.3464845348012568E-2</v>
      </c>
      <c r="AI68" s="43">
        <f>X68/EX68*4/3</f>
        <v>6.5934508533818756E-2</v>
      </c>
      <c r="AJ68" s="37"/>
      <c r="AK68" s="47">
        <f t="shared" si="71"/>
        <v>3.6648290220651303E-2</v>
      </c>
      <c r="AL68" s="42">
        <f t="shared" si="72"/>
        <v>6.1984164053843258E-2</v>
      </c>
      <c r="AM68" s="43">
        <f t="shared" si="73"/>
        <v>-1.4391251018249216E-3</v>
      </c>
      <c r="AN68" s="37"/>
      <c r="AO68" s="47">
        <f t="shared" si="74"/>
        <v>0.86088990743483818</v>
      </c>
      <c r="AP68" s="42">
        <f t="shared" si="75"/>
        <v>0.88746655793227125</v>
      </c>
      <c r="AQ68" s="42">
        <f t="shared" si="76"/>
        <v>1.1412728368254119E-2</v>
      </c>
      <c r="AR68" s="43">
        <f t="shared" si="77"/>
        <v>8.4675310649037619E-2</v>
      </c>
      <c r="AS68" s="37"/>
      <c r="AT68" s="47">
        <f>DE68/C68</f>
        <v>0.11889818058571412</v>
      </c>
      <c r="AU68" s="42">
        <f t="shared" si="78"/>
        <v>0.21690000000000001</v>
      </c>
      <c r="AV68" s="42">
        <f t="shared" si="79"/>
        <v>0.21690000000000001</v>
      </c>
      <c r="AW68" s="43">
        <f t="shared" si="80"/>
        <v>0.21690000000000001</v>
      </c>
      <c r="AX68" s="37"/>
      <c r="AY68" s="47">
        <f>EZ68/C68</f>
        <v>0.13787715578495013</v>
      </c>
      <c r="AZ68" s="42">
        <f>(DE68+X68)/C68</f>
        <v>0.125586514051682</v>
      </c>
      <c r="BA68" s="42">
        <f>(DD68+X68)/DJ68</f>
        <v>0.22910119199151766</v>
      </c>
      <c r="BB68" s="42">
        <f>(DE68+X68)/DJ68</f>
        <v>0.22910119199151766</v>
      </c>
      <c r="BC68" s="43">
        <f>(DF68+X68)/DJ68</f>
        <v>0.22910119199151766</v>
      </c>
      <c r="BD68" s="37"/>
      <c r="BE68" s="40">
        <f>Q68/FB68*4/3</f>
        <v>1.4857357452982174E-3</v>
      </c>
      <c r="BF68" s="42">
        <f t="shared" si="81"/>
        <v>0.11602635406862323</v>
      </c>
      <c r="BG68" s="41">
        <f>EJ68/E68</f>
        <v>2.2742921998090089E-2</v>
      </c>
      <c r="BH68" s="42">
        <f t="shared" si="82"/>
        <v>0.14158998507410181</v>
      </c>
      <c r="BI68" s="42">
        <f t="shared" si="83"/>
        <v>0.86680690957319284</v>
      </c>
      <c r="BJ68" s="43">
        <f t="shared" si="84"/>
        <v>0.90349765440813945</v>
      </c>
      <c r="BK68" s="37"/>
      <c r="BL68" s="36">
        <v>15.462999999999999</v>
      </c>
      <c r="BM68" s="37">
        <v>16.012</v>
      </c>
      <c r="BN68" s="38">
        <f t="shared" si="85"/>
        <v>31.475000000000001</v>
      </c>
      <c r="BO68" s="34">
        <v>1238.8030000000001</v>
      </c>
      <c r="BP68" s="37">
        <v>2.3380000000000001</v>
      </c>
      <c r="BQ68" s="37">
        <v>2.6</v>
      </c>
      <c r="BR68" s="38">
        <f t="shared" si="86"/>
        <v>1233.8650000000002</v>
      </c>
      <c r="BS68" s="37">
        <v>85.975999999999999</v>
      </c>
      <c r="BT68" s="37">
        <v>31.777000000000001</v>
      </c>
      <c r="BU68" s="38">
        <f t="shared" si="87"/>
        <v>117.753</v>
      </c>
      <c r="BV68" s="37">
        <v>0</v>
      </c>
      <c r="BW68" s="37">
        <v>0</v>
      </c>
      <c r="BX68" s="37">
        <v>14.786</v>
      </c>
      <c r="BY68" s="37">
        <v>9.4969999999999999</v>
      </c>
      <c r="BZ68" s="38">
        <f t="shared" si="88"/>
        <v>1407.3760000000002</v>
      </c>
      <c r="CA68" s="37">
        <v>135.232</v>
      </c>
      <c r="CB68" s="34">
        <v>1066.473</v>
      </c>
      <c r="CC68" s="38">
        <f t="shared" si="89"/>
        <v>1201.7049999999999</v>
      </c>
      <c r="CD68" s="37">
        <v>0</v>
      </c>
      <c r="CE68" s="37">
        <v>11.626000000000289</v>
      </c>
      <c r="CF68" s="38">
        <f t="shared" si="90"/>
        <v>11.626000000000289</v>
      </c>
      <c r="CG68" s="37">
        <v>0</v>
      </c>
      <c r="CH68" s="37">
        <v>194.04499999999999</v>
      </c>
      <c r="CI68" s="108">
        <f t="shared" si="91"/>
        <v>1407.3760000000002</v>
      </c>
      <c r="CJ68" s="37"/>
      <c r="CK68" s="67">
        <v>119.16999999999999</v>
      </c>
      <c r="CL68" s="37"/>
      <c r="CM68" s="33">
        <v>25</v>
      </c>
      <c r="CN68" s="34">
        <v>35</v>
      </c>
      <c r="CO68" s="34">
        <v>50</v>
      </c>
      <c r="CP68" s="34">
        <v>0</v>
      </c>
      <c r="CQ68" s="34">
        <v>0</v>
      </c>
      <c r="CR68" s="34">
        <v>0</v>
      </c>
      <c r="CS68" s="35">
        <f t="shared" si="92"/>
        <v>110</v>
      </c>
      <c r="CT68" s="43">
        <f t="shared" si="93"/>
        <v>7.8159638930889827E-2</v>
      </c>
      <c r="CU68" s="37"/>
      <c r="CV68" s="61" t="s">
        <v>218</v>
      </c>
      <c r="CW68" s="56">
        <v>14</v>
      </c>
      <c r="CX68" s="68">
        <v>2</v>
      </c>
      <c r="CY68" s="61"/>
      <c r="CZ68" s="68"/>
      <c r="DA68" s="56"/>
      <c r="DB68" s="70">
        <f t="shared" si="94"/>
        <v>4.2372110552234813E-4</v>
      </c>
      <c r="DC68" s="56"/>
      <c r="DD68" s="33">
        <v>167.3344458</v>
      </c>
      <c r="DE68" s="34">
        <v>167.3344458</v>
      </c>
      <c r="DF68" s="35">
        <v>167.3344458</v>
      </c>
      <c r="DG68" s="56"/>
      <c r="DH68" s="61">
        <f t="shared" si="95"/>
        <v>763.07349999999997</v>
      </c>
      <c r="DI68" s="34">
        <v>754.66499999999996</v>
      </c>
      <c r="DJ68" s="35">
        <v>771.48199999999997</v>
      </c>
      <c r="DK68" s="56"/>
      <c r="DL68" s="33">
        <v>14.260999999999999</v>
      </c>
      <c r="DM68" s="34">
        <v>14.510999999999999</v>
      </c>
      <c r="DN68" s="34">
        <v>21.15</v>
      </c>
      <c r="DO68" s="34">
        <v>25.707000000000001</v>
      </c>
      <c r="DP68" s="34">
        <v>69.254999999999995</v>
      </c>
      <c r="DQ68" s="34">
        <v>16.808</v>
      </c>
      <c r="DR68" s="34">
        <v>2.1859999999999999</v>
      </c>
      <c r="DS68" s="34">
        <v>0</v>
      </c>
      <c r="DT68" s="35">
        <v>1031.1300000000001</v>
      </c>
      <c r="DU68" s="71">
        <f t="shared" si="96"/>
        <v>1195.008</v>
      </c>
      <c r="DV68" s="34"/>
      <c r="DW68" s="47">
        <f t="shared" si="97"/>
        <v>1.1933811321765209E-2</v>
      </c>
      <c r="DX68" s="42">
        <f t="shared" si="98"/>
        <v>1.2143014942159382E-2</v>
      </c>
      <c r="DY68" s="42">
        <f t="shared" si="99"/>
        <v>1.7698626285347043E-2</v>
      </c>
      <c r="DZ68" s="42">
        <f t="shared" si="100"/>
        <v>2.1511989877892032E-2</v>
      </c>
      <c r="EA68" s="42">
        <f t="shared" si="101"/>
        <v>5.7953586921593823E-2</v>
      </c>
      <c r="EB68" s="42">
        <f t="shared" si="102"/>
        <v>1.4065177806341044E-2</v>
      </c>
      <c r="EC68" s="42">
        <f t="shared" si="103"/>
        <v>1.8292764567266495E-3</v>
      </c>
      <c r="ED68" s="42">
        <f t="shared" si="104"/>
        <v>0</v>
      </c>
      <c r="EE68" s="42">
        <f t="shared" si="105"/>
        <v>0.86286451638817485</v>
      </c>
      <c r="EF68" s="72">
        <f t="shared" si="106"/>
        <v>1</v>
      </c>
      <c r="EG68" s="56"/>
      <c r="EH68" s="36">
        <v>9.18</v>
      </c>
      <c r="EI68" s="37">
        <v>18.994</v>
      </c>
      <c r="EJ68" s="66">
        <f t="shared" si="107"/>
        <v>28.173999999999999</v>
      </c>
      <c r="EL68" s="36">
        <v>2.3380000000000001</v>
      </c>
      <c r="EM68" s="37">
        <v>2.6</v>
      </c>
      <c r="EN68" s="66">
        <f t="shared" si="108"/>
        <v>4.9380000000000006</v>
      </c>
      <c r="EP68" s="33">
        <f>ET68*E68</f>
        <v>1073.8030000000001</v>
      </c>
      <c r="EQ68" s="34">
        <f>E68*EU68</f>
        <v>165</v>
      </c>
      <c r="ER68" s="35">
        <f t="shared" si="109"/>
        <v>1238.8030000000001</v>
      </c>
      <c r="ET68" s="47">
        <v>0.86680690957319284</v>
      </c>
      <c r="EU68" s="42">
        <v>0.13319309042680716</v>
      </c>
      <c r="EV68" s="43">
        <f t="shared" si="110"/>
        <v>1</v>
      </c>
      <c r="EW68" s="56"/>
      <c r="EX68" s="61">
        <f t="shared" si="111"/>
        <v>190.35050000000001</v>
      </c>
      <c r="EY68" s="34">
        <v>186.65600000000001</v>
      </c>
      <c r="EZ68" s="35">
        <v>194.04499999999999</v>
      </c>
      <c r="FB68" s="61">
        <f t="shared" si="112"/>
        <v>1216.9055000000001</v>
      </c>
      <c r="FC68" s="34">
        <v>1195.008</v>
      </c>
      <c r="FD68" s="35">
        <v>1238.8030000000001</v>
      </c>
      <c r="FF68" s="61">
        <f t="shared" si="113"/>
        <v>443</v>
      </c>
      <c r="FG68" s="34">
        <v>415</v>
      </c>
      <c r="FH68" s="35">
        <v>471</v>
      </c>
      <c r="FJ68" s="61">
        <f t="shared" si="114"/>
        <v>1659.9055000000001</v>
      </c>
      <c r="FK68" s="56">
        <v>1610.008</v>
      </c>
      <c r="FL68" s="68">
        <v>1709.8030000000001</v>
      </c>
      <c r="FN68" s="61">
        <f t="shared" si="115"/>
        <v>1067.2415000000001</v>
      </c>
      <c r="FO68" s="34">
        <v>1068.01</v>
      </c>
      <c r="FP68" s="35">
        <v>1066.473</v>
      </c>
      <c r="FQ68" s="34"/>
      <c r="FR68" s="64"/>
    </row>
    <row r="69" spans="1:174" x14ac:dyDescent="0.2">
      <c r="A69" s="1"/>
      <c r="B69" s="73" t="s">
        <v>199</v>
      </c>
      <c r="C69" s="33">
        <v>711.46600000000001</v>
      </c>
      <c r="D69" s="34">
        <v>680.005</v>
      </c>
      <c r="E69" s="34">
        <v>580.05499999999995</v>
      </c>
      <c r="F69" s="34">
        <v>66</v>
      </c>
      <c r="G69" s="34">
        <v>574.29899999999998</v>
      </c>
      <c r="H69" s="34">
        <f t="shared" ref="H69:H76" si="116">C69+F69</f>
        <v>777.46600000000001</v>
      </c>
      <c r="I69" s="35">
        <f t="shared" ref="I69:I76" si="117">E69+F69</f>
        <v>646.05499999999995</v>
      </c>
      <c r="J69" s="34"/>
      <c r="K69" s="36">
        <v>9.3109999999999999</v>
      </c>
      <c r="L69" s="37">
        <v>2.7170000000000001</v>
      </c>
      <c r="M69" s="37">
        <v>0.126</v>
      </c>
      <c r="N69" s="38">
        <f t="shared" ref="N69:N77" si="118">K69+L69+M69</f>
        <v>12.154</v>
      </c>
      <c r="O69" s="37">
        <v>10.290000000000001</v>
      </c>
      <c r="P69" s="38">
        <f t="shared" ref="P69:P77" si="119">N69-O69</f>
        <v>1.863999999999999</v>
      </c>
      <c r="Q69" s="37">
        <v>-1.7000000000000001E-2</v>
      </c>
      <c r="R69" s="38">
        <f t="shared" ref="R69:R76" si="120">P69-Q69</f>
        <v>1.8809999999999989</v>
      </c>
      <c r="S69" s="37">
        <v>1.0149999999999999</v>
      </c>
      <c r="T69" s="37">
        <v>0.29199999999999998</v>
      </c>
      <c r="U69" s="37">
        <v>0.59599999999999997</v>
      </c>
      <c r="V69" s="38">
        <f t="shared" ref="V69:V77" si="121">R69+S69+T69+U69</f>
        <v>3.7839999999999989</v>
      </c>
      <c r="W69" s="37">
        <v>0.69299999999999995</v>
      </c>
      <c r="X69" s="39">
        <f t="shared" ref="X69:X76" si="122">V69-W69</f>
        <v>3.0909999999999989</v>
      </c>
      <c r="Y69" s="37"/>
      <c r="Z69" s="40">
        <f t="shared" ref="Z69:Z76" si="123">K69/D69*4/3</f>
        <v>1.8256728504447272E-2</v>
      </c>
      <c r="AA69" s="41">
        <f t="shared" ref="AA69:AA76" si="124">L69/D69*4/3</f>
        <v>5.3274118082465086E-3</v>
      </c>
      <c r="AB69" s="42">
        <f t="shared" ref="AB69:AB77" si="125">O69/(N69+S69+T69)</f>
        <v>0.76443057722308894</v>
      </c>
      <c r="AC69" s="42">
        <f t="shared" ref="AC69:AC77" si="126">O69/N69</f>
        <v>0.84663485272338335</v>
      </c>
      <c r="AD69" s="41">
        <f t="shared" ref="AD69:AD76" si="127">O69/D69*4/3</f>
        <v>2.0176322232924759E-2</v>
      </c>
      <c r="AE69" s="41">
        <f t="shared" ref="AE69:AE76" si="128">X69/D69*4/3</f>
        <v>6.0607397494626238E-3</v>
      </c>
      <c r="AF69" s="41">
        <f>X69/DH69*4/3</f>
        <v>1.1966462160563901E-2</v>
      </c>
      <c r="AG69" s="41">
        <f>(P69+S69+T69)/DH69*4/3</f>
        <v>1.2276173248511204E-2</v>
      </c>
      <c r="AH69" s="41">
        <f>R69/DH69*4/3</f>
        <v>7.2820819553609493E-3</v>
      </c>
      <c r="AI69" s="43">
        <f>X69/EX69*4/3</f>
        <v>4.918821933394598E-2</v>
      </c>
      <c r="AJ69" s="37"/>
      <c r="AK69" s="47">
        <f t="shared" ref="AK69:AK77" si="129">(FD69-FC69)/FC69</f>
        <v>0.15074523527532924</v>
      </c>
      <c r="AL69" s="42">
        <f t="shared" ref="AL69:AL77" si="130">(FL69-FK69)/FK69</f>
        <v>0.12933055278296848</v>
      </c>
      <c r="AM69" s="43">
        <f t="shared" ref="AM69:AM77" si="131">(FP69-FO69)/FO69</f>
        <v>2.5803201911930501E-2</v>
      </c>
      <c r="AN69" s="37"/>
      <c r="AO69" s="47">
        <f t="shared" ref="AO69:AO76" si="132">G69/E69</f>
        <v>0.9900768030617787</v>
      </c>
      <c r="AP69" s="42">
        <f t="shared" ref="AP69:AP76" si="133">CB69/(CB69+CA69+CD69+CG69)</f>
        <v>0.93412936974215843</v>
      </c>
      <c r="AQ69" s="42">
        <f t="shared" ref="AQ69:AQ76" si="134">((CA69+CD69+CG69)-CK69)/BZ69</f>
        <v>-0.11224429558123647</v>
      </c>
      <c r="AR69" s="43">
        <f t="shared" ref="AR69:AR76" si="135">CK69/CI69</f>
        <v>0.16916479494452299</v>
      </c>
      <c r="AS69" s="37"/>
      <c r="AT69" s="47">
        <f>DE69/C69</f>
        <v>0.11237887052930147</v>
      </c>
      <c r="AU69" s="42">
        <f t="shared" ref="AU69:AU77" si="136">DD69/$DJ69</f>
        <v>0.21510000000000001</v>
      </c>
      <c r="AV69" s="42">
        <f t="shared" ref="AV69:AV77" si="137">DE69/$DJ69</f>
        <v>0.21510000000000001</v>
      </c>
      <c r="AW69" s="43">
        <f t="shared" ref="AW69:AW77" si="138">DF69/$DJ69</f>
        <v>0.21510000000000001</v>
      </c>
      <c r="AX69" s="37"/>
      <c r="AY69" s="47">
        <f>EZ69/C69</f>
        <v>0.11993967385651598</v>
      </c>
      <c r="AZ69" s="42">
        <f>(DE69+X69)/C69</f>
        <v>0.11672342107704373</v>
      </c>
      <c r="BA69" s="42">
        <f>(DD69+X69)/DJ69</f>
        <v>0.22341573425162425</v>
      </c>
      <c r="BB69" s="42">
        <f>(DE69+X69)/DJ69</f>
        <v>0.22341573425162425</v>
      </c>
      <c r="BC69" s="43">
        <f>(DF69+X69)/DJ69</f>
        <v>0.22341573425162425</v>
      </c>
      <c r="BD69" s="37"/>
      <c r="BE69" s="40">
        <f>Q69/FB69*4/3</f>
        <v>-4.1815634865876353E-5</v>
      </c>
      <c r="BF69" s="42">
        <f t="shared" ref="BF69:BF77" si="139">Q69/(P69+S69+T69)</f>
        <v>-5.3610848312835094E-3</v>
      </c>
      <c r="BG69" s="41">
        <f>EJ69/E69</f>
        <v>3.5944867297066654E-2</v>
      </c>
      <c r="BH69" s="42">
        <f t="shared" ref="BH69:BH77" si="140">EJ69/(EZ69+EN69)</f>
        <v>0.23411446344558101</v>
      </c>
      <c r="BI69" s="42">
        <f t="shared" ref="BI69:BI77" si="141">EP69/ER69</f>
        <v>0.78105524476127264</v>
      </c>
      <c r="BJ69" s="43">
        <f t="shared" ref="BJ69:BJ77" si="142">(BI69*E69+F69)/(E69+F69)</f>
        <v>0.80342230924611679</v>
      </c>
      <c r="BK69" s="37"/>
      <c r="BL69" s="36">
        <v>47.787999999999997</v>
      </c>
      <c r="BM69" s="37">
        <v>43.418999999999997</v>
      </c>
      <c r="BN69" s="38">
        <f t="shared" ref="BN69:BN76" si="143">BL69+BM69</f>
        <v>91.206999999999994</v>
      </c>
      <c r="BO69" s="34">
        <v>580.05499999999995</v>
      </c>
      <c r="BP69" s="37">
        <v>1.8260000000000001</v>
      </c>
      <c r="BQ69" s="37">
        <v>1.9</v>
      </c>
      <c r="BR69" s="38">
        <f t="shared" ref="BR69:BR76" si="144">BO69-BP69-BQ69</f>
        <v>576.32899999999995</v>
      </c>
      <c r="BS69" s="37">
        <v>23.068000000000001</v>
      </c>
      <c r="BT69" s="37">
        <v>14.778</v>
      </c>
      <c r="BU69" s="38">
        <f t="shared" ref="BU69:BU76" si="145">BS69+BT69</f>
        <v>37.846000000000004</v>
      </c>
      <c r="BV69" s="37">
        <v>1.0049999999999999</v>
      </c>
      <c r="BW69" s="37">
        <v>2.3010000000000002</v>
      </c>
      <c r="BX69" s="37">
        <v>1.556</v>
      </c>
      <c r="BY69" s="37">
        <v>1.222</v>
      </c>
      <c r="BZ69" s="38">
        <f t="shared" ref="BZ69:BZ76" si="146">BN69+BR69+BU69+BV69+BW69+BX69+BY69</f>
        <v>711.46600000000001</v>
      </c>
      <c r="CA69" s="37">
        <v>40.497</v>
      </c>
      <c r="CB69" s="34">
        <v>574.29899999999998</v>
      </c>
      <c r="CC69" s="38">
        <f t="shared" ref="CC69:CC76" si="147">CA69+CB69</f>
        <v>614.79599999999994</v>
      </c>
      <c r="CD69" s="37">
        <v>0</v>
      </c>
      <c r="CE69" s="37">
        <v>11.337000000000074</v>
      </c>
      <c r="CF69" s="38">
        <f t="shared" ref="CF69:CF76" si="148">CD69+CE69</f>
        <v>11.337000000000074</v>
      </c>
      <c r="CG69" s="37">
        <v>0</v>
      </c>
      <c r="CH69" s="37">
        <v>85.332999999999998</v>
      </c>
      <c r="CI69" s="108">
        <f t="shared" ref="CI69:CI76" si="149">CC69+CF69+CG69+CH69</f>
        <v>711.46600000000001</v>
      </c>
      <c r="CJ69" s="37"/>
      <c r="CK69" s="67">
        <v>120.35499999999999</v>
      </c>
      <c r="CL69" s="37"/>
      <c r="CM69" s="33">
        <v>0</v>
      </c>
      <c r="CN69" s="34">
        <v>0</v>
      </c>
      <c r="CO69" s="34">
        <v>0</v>
      </c>
      <c r="CP69" s="34">
        <v>0</v>
      </c>
      <c r="CQ69" s="34">
        <v>0</v>
      </c>
      <c r="CR69" s="34">
        <v>0</v>
      </c>
      <c r="CS69" s="35">
        <f t="shared" ref="CS69:CS76" si="150">CM69+CN69+CO69+CP69+CQ69+CR69</f>
        <v>0</v>
      </c>
      <c r="CT69" s="43">
        <f t="shared" ref="CT69:CT77" si="151">CS69/C69</f>
        <v>0</v>
      </c>
      <c r="CU69" s="37"/>
      <c r="CV69" s="61" t="s">
        <v>220</v>
      </c>
      <c r="CW69" s="56">
        <v>9.5</v>
      </c>
      <c r="CX69" s="68">
        <v>1</v>
      </c>
      <c r="CY69" s="61"/>
      <c r="CZ69" s="68"/>
      <c r="DA69" s="56"/>
      <c r="DB69" s="70">
        <f t="shared" ref="DB69:DB76" si="152">(DU69+FG69)/3799688</f>
        <v>1.5055683519278425E-4</v>
      </c>
      <c r="DC69" s="56"/>
      <c r="DD69" s="33">
        <v>79.953745499999997</v>
      </c>
      <c r="DE69" s="34">
        <v>79.953745499999997</v>
      </c>
      <c r="DF69" s="35">
        <v>79.953745499999997</v>
      </c>
      <c r="DG69" s="56"/>
      <c r="DH69" s="61">
        <f t="shared" ref="DH69:DH76" si="153">DI69/2+DJ69/2</f>
        <v>344.40699999999998</v>
      </c>
      <c r="DI69" s="34">
        <v>317.10899999999998</v>
      </c>
      <c r="DJ69" s="35">
        <v>371.70499999999998</v>
      </c>
      <c r="DK69" s="56"/>
      <c r="DL69" s="33">
        <v>34.265000000000001</v>
      </c>
      <c r="DM69" s="34">
        <v>8.1780000000000008</v>
      </c>
      <c r="DN69" s="34">
        <v>24.34</v>
      </c>
      <c r="DO69" s="34">
        <v>3.9689999999999999</v>
      </c>
      <c r="DP69" s="34">
        <v>28.853000000000002</v>
      </c>
      <c r="DQ69" s="34">
        <v>0.90200000000000002</v>
      </c>
      <c r="DR69" s="34">
        <v>8.8740000000000006</v>
      </c>
      <c r="DS69" s="34">
        <v>0</v>
      </c>
      <c r="DT69" s="35">
        <v>394.68799999999999</v>
      </c>
      <c r="DU69" s="71">
        <f t="shared" ref="DU69:DU76" si="154">DL69+DM69+DN69+DO69+DP69+DQ69+DR69+DS69+DT69</f>
        <v>504.06899999999996</v>
      </c>
      <c r="DV69" s="34"/>
      <c r="DW69" s="47">
        <f t="shared" ref="DW69:DW76" si="155">DL69/$DU69</f>
        <v>6.7976804762840015E-2</v>
      </c>
      <c r="DX69" s="42">
        <f t="shared" ref="DX69:DX76" si="156">DM69/$DU69</f>
        <v>1.6223969337531174E-2</v>
      </c>
      <c r="DY69" s="42">
        <f t="shared" ref="DY69:DY76" si="157">DN69/$DU69</f>
        <v>4.8287040067927209E-2</v>
      </c>
      <c r="DZ69" s="42">
        <f t="shared" ref="DZ69:DZ76" si="158">DO69/$DU69</f>
        <v>7.8739220225802417E-3</v>
      </c>
      <c r="EA69" s="42">
        <f t="shared" ref="EA69:EA76" si="159">DP69/$DU69</f>
        <v>5.7240179419881014E-2</v>
      </c>
      <c r="EB69" s="42">
        <f t="shared" ref="EB69:EB76" si="160">DQ69/$DU69</f>
        <v>1.7894375571598335E-3</v>
      </c>
      <c r="EC69" s="42">
        <f t="shared" ref="EC69:EC76" si="161">DR69/$DU69</f>
        <v>1.7604732685406167E-2</v>
      </c>
      <c r="ED69" s="42">
        <f t="shared" ref="ED69:ED76" si="162">DS69/$DU69</f>
        <v>0</v>
      </c>
      <c r="EE69" s="42">
        <f t="shared" ref="EE69:EE76" si="163">DT69/$DU69</f>
        <v>0.78300391414667436</v>
      </c>
      <c r="EF69" s="72">
        <f t="shared" ref="EF69:EF76" si="164">DW69+DX69+DY69+DZ69+EA69+EB69+EC69+ED69+EE69</f>
        <v>1</v>
      </c>
      <c r="EG69" s="56"/>
      <c r="EH69" s="36">
        <v>20.106999999999999</v>
      </c>
      <c r="EI69" s="37">
        <v>0.74299999999999999</v>
      </c>
      <c r="EJ69" s="66">
        <f t="shared" ref="EJ69:EJ76" si="165">EH69+EI69</f>
        <v>20.849999999999998</v>
      </c>
      <c r="EL69" s="36">
        <v>1.8260000000000001</v>
      </c>
      <c r="EM69" s="37">
        <v>1.9</v>
      </c>
      <c r="EN69" s="66">
        <f t="shared" ref="EN69:EN76" si="166">EL69+EM69</f>
        <v>3.726</v>
      </c>
      <c r="EP69" s="33">
        <f>ET69*E69</f>
        <v>453.05499999999995</v>
      </c>
      <c r="EQ69" s="34">
        <f>E69*EU69</f>
        <v>126.99999999999999</v>
      </c>
      <c r="ER69" s="35">
        <f t="shared" ref="ER69:ER76" si="167">EP69+EQ69</f>
        <v>580.05499999999995</v>
      </c>
      <c r="ET69" s="47">
        <v>0.78105524476127264</v>
      </c>
      <c r="EU69" s="42">
        <v>0.21894475523872736</v>
      </c>
      <c r="EV69" s="43">
        <f t="shared" ref="EV69:EV76" si="168">ET69+EU69</f>
        <v>1</v>
      </c>
      <c r="EW69" s="56"/>
      <c r="EX69" s="61">
        <f t="shared" ref="EX69:EX76" si="169">EY69/2+EZ69/2</f>
        <v>83.787000000000006</v>
      </c>
      <c r="EY69" s="34">
        <v>82.241</v>
      </c>
      <c r="EZ69" s="35">
        <v>85.332999999999998</v>
      </c>
      <c r="FB69" s="61">
        <f t="shared" ref="FB69:FB76" si="170">FC69/2+FD69/2</f>
        <v>542.06200000000001</v>
      </c>
      <c r="FC69" s="34">
        <v>504.06900000000002</v>
      </c>
      <c r="FD69" s="35">
        <v>580.05499999999995</v>
      </c>
      <c r="FF69" s="61">
        <f t="shared" ref="FF69:FF76" si="171">FG69/2+FH69/2</f>
        <v>67</v>
      </c>
      <c r="FG69" s="34">
        <v>68</v>
      </c>
      <c r="FH69" s="35">
        <v>66</v>
      </c>
      <c r="FJ69" s="61">
        <f t="shared" ref="FJ69:FJ76" si="172">FK69/2+FL69/2</f>
        <v>609.0619999999999</v>
      </c>
      <c r="FK69" s="56">
        <v>572.06899999999996</v>
      </c>
      <c r="FL69" s="68">
        <v>646.05499999999995</v>
      </c>
      <c r="FN69" s="61">
        <f t="shared" ref="FN69:FN76" si="173">FO69/2+FP69/2</f>
        <v>567.07600000000002</v>
      </c>
      <c r="FO69" s="34">
        <v>559.85299999999995</v>
      </c>
      <c r="FP69" s="35">
        <v>574.29899999999998</v>
      </c>
      <c r="FQ69" s="34"/>
      <c r="FR69" s="64"/>
    </row>
    <row r="70" spans="1:174" x14ac:dyDescent="0.2">
      <c r="A70" s="1"/>
      <c r="B70" s="73" t="s">
        <v>200</v>
      </c>
      <c r="C70" s="33">
        <v>940.24099999999999</v>
      </c>
      <c r="D70" s="34">
        <v>920.23649999999998</v>
      </c>
      <c r="E70" s="34">
        <v>766.41600000000005</v>
      </c>
      <c r="F70" s="34">
        <v>302.71699999999998</v>
      </c>
      <c r="G70" s="34">
        <v>689.06200000000001</v>
      </c>
      <c r="H70" s="34">
        <f t="shared" si="116"/>
        <v>1242.9580000000001</v>
      </c>
      <c r="I70" s="35">
        <f t="shared" si="117"/>
        <v>1069.133</v>
      </c>
      <c r="J70" s="34"/>
      <c r="K70" s="36">
        <v>12.308</v>
      </c>
      <c r="L70" s="37">
        <v>3.8940000000000001</v>
      </c>
      <c r="M70" s="37">
        <v>0</v>
      </c>
      <c r="N70" s="38">
        <f t="shared" si="118"/>
        <v>16.201999999999998</v>
      </c>
      <c r="O70" s="37">
        <v>12.222000000000001</v>
      </c>
      <c r="P70" s="38">
        <f t="shared" si="119"/>
        <v>3.9799999999999969</v>
      </c>
      <c r="Q70" s="37">
        <v>1.216</v>
      </c>
      <c r="R70" s="38">
        <f t="shared" si="120"/>
        <v>2.7639999999999967</v>
      </c>
      <c r="S70" s="37">
        <v>1.65</v>
      </c>
      <c r="T70" s="37">
        <v>0.36499999999999999</v>
      </c>
      <c r="U70" s="37">
        <v>0.92899999999999994</v>
      </c>
      <c r="V70" s="38">
        <f t="shared" si="121"/>
        <v>5.7079999999999966</v>
      </c>
      <c r="W70" s="37">
        <v>1.3120000000000001</v>
      </c>
      <c r="X70" s="39">
        <f t="shared" si="122"/>
        <v>4.3959999999999964</v>
      </c>
      <c r="Y70" s="37"/>
      <c r="Z70" s="40">
        <f t="shared" si="123"/>
        <v>1.7833096890491375E-2</v>
      </c>
      <c r="AA70" s="41">
        <f t="shared" si="124"/>
        <v>5.6420278917430474E-3</v>
      </c>
      <c r="AB70" s="42">
        <f t="shared" si="125"/>
        <v>0.67091178569468102</v>
      </c>
      <c r="AC70" s="42">
        <f t="shared" si="126"/>
        <v>0.75435131465251215</v>
      </c>
      <c r="AD70" s="41">
        <f t="shared" si="127"/>
        <v>1.7708491241110302E-2</v>
      </c>
      <c r="AE70" s="41">
        <f t="shared" si="128"/>
        <v>6.369377147432566E-3</v>
      </c>
      <c r="AF70" s="41">
        <f>X70/DH70*4/3</f>
        <v>1.2654697815474144E-2</v>
      </c>
      <c r="AG70" s="41">
        <f>(P70+S70+T70)/DH70*4/3</f>
        <v>1.7257714605042659E-2</v>
      </c>
      <c r="AH70" s="41">
        <f>R70/DH70*4/3</f>
        <v>7.9566844317494351E-3</v>
      </c>
      <c r="AI70" s="43">
        <f>X70/EX70*4/3</f>
        <v>7.9557151162659115E-2</v>
      </c>
      <c r="AJ70" s="37"/>
      <c r="AK70" s="47">
        <f t="shared" si="129"/>
        <v>1.9183765741565773E-2</v>
      </c>
      <c r="AL70" s="42">
        <f t="shared" si="130"/>
        <v>2.3789368853479469E-2</v>
      </c>
      <c r="AM70" s="43">
        <f t="shared" si="131"/>
        <v>3.5182522763703643E-2</v>
      </c>
      <c r="AN70" s="37"/>
      <c r="AO70" s="47">
        <f t="shared" si="132"/>
        <v>0.89907047869564305</v>
      </c>
      <c r="AP70" s="42">
        <f t="shared" si="133"/>
        <v>0.80706924358999899</v>
      </c>
      <c r="AQ70" s="42">
        <f t="shared" si="134"/>
        <v>7.0928623618838572E-3</v>
      </c>
      <c r="AR70" s="43">
        <f t="shared" si="135"/>
        <v>0.16809732823818571</v>
      </c>
      <c r="AS70" s="37"/>
      <c r="AT70" s="47">
        <f>DE70/C70</f>
        <v>9.0478930401886329E-2</v>
      </c>
      <c r="AU70" s="42">
        <f t="shared" si="136"/>
        <v>0.13401949643639277</v>
      </c>
      <c r="AV70" s="42">
        <f t="shared" si="137"/>
        <v>0.18519437659731022</v>
      </c>
      <c r="AW70" s="43">
        <f t="shared" si="138"/>
        <v>0.18519437659731022</v>
      </c>
      <c r="AX70" s="37"/>
      <c r="AY70" s="47">
        <f>EZ70/C70</f>
        <v>8.0682505868176352E-2</v>
      </c>
      <c r="AZ70" s="42">
        <f>(DE70+X70)/C70</f>
        <v>9.5154327454344156E-2</v>
      </c>
      <c r="BA70" s="42">
        <f>(DD70+X70)/DJ70</f>
        <v>0.14358920773413791</v>
      </c>
      <c r="BB70" s="42">
        <f>(DE70+X70)/DJ70</f>
        <v>0.19476408789505537</v>
      </c>
      <c r="BC70" s="43">
        <f>(DF70+X70)/DJ70</f>
        <v>0.19476408789505537</v>
      </c>
      <c r="BD70" s="37"/>
      <c r="BE70" s="40">
        <f>Q70/FB70*4/3</f>
        <v>2.1355728748876563E-3</v>
      </c>
      <c r="BF70" s="42">
        <f t="shared" si="139"/>
        <v>0.20283569641367816</v>
      </c>
      <c r="BG70" s="41">
        <f>EJ70/E70</f>
        <v>3.5889125487985632E-2</v>
      </c>
      <c r="BH70" s="42">
        <f t="shared" si="140"/>
        <v>0.30715801228364037</v>
      </c>
      <c r="BI70" s="42">
        <f t="shared" si="141"/>
        <v>0.86239999999999994</v>
      </c>
      <c r="BJ70" s="43">
        <f t="shared" si="142"/>
        <v>0.90136040922878624</v>
      </c>
      <c r="BK70" s="37"/>
      <c r="BL70" s="36">
        <v>53.134</v>
      </c>
      <c r="BM70" s="37">
        <v>40.579000000000001</v>
      </c>
      <c r="BN70" s="38">
        <f t="shared" si="143"/>
        <v>93.712999999999994</v>
      </c>
      <c r="BO70" s="34">
        <v>766.41600000000005</v>
      </c>
      <c r="BP70" s="37">
        <v>10.888999999999999</v>
      </c>
      <c r="BQ70" s="37">
        <v>2.8</v>
      </c>
      <c r="BR70" s="38">
        <f t="shared" si="144"/>
        <v>752.72700000000009</v>
      </c>
      <c r="BS70" s="37">
        <v>64.259</v>
      </c>
      <c r="BT70" s="37">
        <v>23.524999999999999</v>
      </c>
      <c r="BU70" s="38">
        <f t="shared" si="145"/>
        <v>87.783999999999992</v>
      </c>
      <c r="BV70" s="37">
        <v>0.28999999999999998</v>
      </c>
      <c r="BW70" s="37">
        <v>0.61399999999999999</v>
      </c>
      <c r="BX70" s="37">
        <v>4.5640000000000001</v>
      </c>
      <c r="BY70" s="37">
        <v>0.54899999999993909</v>
      </c>
      <c r="BZ70" s="38">
        <f t="shared" si="146"/>
        <v>940.24099999999999</v>
      </c>
      <c r="CA70" s="37">
        <v>35.000999999999998</v>
      </c>
      <c r="CB70" s="34">
        <v>689.06200000000001</v>
      </c>
      <c r="CC70" s="38">
        <f t="shared" si="147"/>
        <v>724.06299999999999</v>
      </c>
      <c r="CD70" s="37">
        <v>99.882000000000005</v>
      </c>
      <c r="CE70" s="37">
        <v>10.596999999999994</v>
      </c>
      <c r="CF70" s="38">
        <f t="shared" si="148"/>
        <v>110.479</v>
      </c>
      <c r="CG70" s="37">
        <v>29.838000000000001</v>
      </c>
      <c r="CH70" s="37">
        <v>75.861000000000004</v>
      </c>
      <c r="CI70" s="108">
        <f t="shared" si="149"/>
        <v>940.24099999999999</v>
      </c>
      <c r="CJ70" s="37"/>
      <c r="CK70" s="67">
        <v>158.05199999999996</v>
      </c>
      <c r="CL70" s="37"/>
      <c r="CM70" s="33">
        <v>35</v>
      </c>
      <c r="CN70" s="34">
        <v>50</v>
      </c>
      <c r="CO70" s="34">
        <v>65</v>
      </c>
      <c r="CP70" s="34">
        <v>15</v>
      </c>
      <c r="CQ70" s="34">
        <v>0</v>
      </c>
      <c r="CR70" s="34">
        <v>0</v>
      </c>
      <c r="CS70" s="35">
        <f t="shared" si="150"/>
        <v>165</v>
      </c>
      <c r="CT70" s="43">
        <f t="shared" si="151"/>
        <v>0.17548692303356267</v>
      </c>
      <c r="CU70" s="37"/>
      <c r="CV70" s="61" t="s">
        <v>218</v>
      </c>
      <c r="CW70" s="56">
        <v>11.3</v>
      </c>
      <c r="CX70" s="68">
        <v>2</v>
      </c>
      <c r="CY70" s="69" t="s">
        <v>133</v>
      </c>
      <c r="CZ70" s="68"/>
      <c r="DA70" s="56"/>
      <c r="DB70" s="70">
        <f t="shared" si="152"/>
        <v>2.7483598653363123E-4</v>
      </c>
      <c r="DC70" s="56"/>
      <c r="DD70" s="33">
        <v>61.564</v>
      </c>
      <c r="DE70" s="34">
        <v>85.072000000000003</v>
      </c>
      <c r="DF70" s="35">
        <v>85.072000000000003</v>
      </c>
      <c r="DG70" s="56"/>
      <c r="DH70" s="61">
        <f t="shared" si="153"/>
        <v>463.17449999999997</v>
      </c>
      <c r="DI70" s="34">
        <v>466.983</v>
      </c>
      <c r="DJ70" s="35">
        <v>459.36599999999999</v>
      </c>
      <c r="DK70" s="56"/>
      <c r="DL70" s="33">
        <v>6.8460000000000001</v>
      </c>
      <c r="DM70" s="34">
        <v>7.3419999999999996</v>
      </c>
      <c r="DN70" s="34">
        <v>26.536999999999999</v>
      </c>
      <c r="DO70" s="34">
        <v>8.8460000000000001</v>
      </c>
      <c r="DP70" s="34">
        <v>45.777000000000001</v>
      </c>
      <c r="DQ70" s="34">
        <v>0</v>
      </c>
      <c r="DR70" s="34">
        <v>2.5510000000000002</v>
      </c>
      <c r="DS70" s="34">
        <v>10.853999999999999</v>
      </c>
      <c r="DT70" s="35">
        <v>643.23800000000006</v>
      </c>
      <c r="DU70" s="71">
        <f t="shared" si="154"/>
        <v>751.9910000000001</v>
      </c>
      <c r="DV70" s="34"/>
      <c r="DW70" s="47">
        <f t="shared" si="155"/>
        <v>9.1038323596957932E-3</v>
      </c>
      <c r="DX70" s="42">
        <f t="shared" si="156"/>
        <v>9.7634147217187418E-3</v>
      </c>
      <c r="DY70" s="42">
        <f t="shared" si="157"/>
        <v>3.5288986171377046E-2</v>
      </c>
      <c r="DZ70" s="42">
        <f t="shared" si="158"/>
        <v>1.1763438658175428E-2</v>
      </c>
      <c r="EA70" s="42">
        <f t="shared" si="159"/>
        <v>6.0874398762751143E-2</v>
      </c>
      <c r="EB70" s="42">
        <f t="shared" si="160"/>
        <v>0</v>
      </c>
      <c r="EC70" s="42">
        <f t="shared" si="161"/>
        <v>3.3923278337107754E-3</v>
      </c>
      <c r="ED70" s="42">
        <f t="shared" si="162"/>
        <v>1.4433683381848982E-2</v>
      </c>
      <c r="EE70" s="42">
        <f t="shared" si="163"/>
        <v>0.855379918110722</v>
      </c>
      <c r="EF70" s="72">
        <f t="shared" si="164"/>
        <v>0.99999999999999989</v>
      </c>
      <c r="EG70" s="56"/>
      <c r="EH70" s="36">
        <v>16.288</v>
      </c>
      <c r="EI70" s="37">
        <v>11.218</v>
      </c>
      <c r="EJ70" s="66">
        <f t="shared" si="165"/>
        <v>27.506</v>
      </c>
      <c r="EL70" s="36">
        <v>10.888999999999999</v>
      </c>
      <c r="EM70" s="37">
        <v>2.8</v>
      </c>
      <c r="EN70" s="66">
        <f t="shared" si="166"/>
        <v>13.689</v>
      </c>
      <c r="EP70" s="33">
        <f>ET70*E70</f>
        <v>660.95715840000003</v>
      </c>
      <c r="EQ70" s="34">
        <f>E70*EU70</f>
        <v>105.45884160000006</v>
      </c>
      <c r="ER70" s="35">
        <f t="shared" si="167"/>
        <v>766.41600000000005</v>
      </c>
      <c r="ET70" s="47">
        <v>0.86239999999999994</v>
      </c>
      <c r="EU70" s="42">
        <v>0.13760000000000006</v>
      </c>
      <c r="EV70" s="43">
        <f t="shared" si="168"/>
        <v>1</v>
      </c>
      <c r="EW70" s="56"/>
      <c r="EX70" s="61">
        <f t="shared" si="169"/>
        <v>73.674499999999995</v>
      </c>
      <c r="EY70" s="34">
        <v>71.488</v>
      </c>
      <c r="EZ70" s="35">
        <v>75.861000000000004</v>
      </c>
      <c r="FB70" s="61">
        <f t="shared" si="170"/>
        <v>759.20299999999997</v>
      </c>
      <c r="FC70" s="34">
        <v>751.99</v>
      </c>
      <c r="FD70" s="35">
        <v>766.41600000000005</v>
      </c>
      <c r="FF70" s="61">
        <f t="shared" si="171"/>
        <v>297.50850000000003</v>
      </c>
      <c r="FG70" s="34">
        <v>292.3</v>
      </c>
      <c r="FH70" s="35">
        <v>302.71699999999998</v>
      </c>
      <c r="FJ70" s="61">
        <f t="shared" si="172"/>
        <v>1056.7114999999999</v>
      </c>
      <c r="FK70" s="56">
        <v>1044.29</v>
      </c>
      <c r="FL70" s="68">
        <v>1069.133</v>
      </c>
      <c r="FN70" s="61">
        <f t="shared" si="173"/>
        <v>677.35249999999996</v>
      </c>
      <c r="FO70" s="34">
        <v>665.64300000000003</v>
      </c>
      <c r="FP70" s="35">
        <v>689.06200000000001</v>
      </c>
      <c r="FQ70" s="34"/>
      <c r="FR70" s="64"/>
    </row>
    <row r="71" spans="1:174" ht="13.5" customHeight="1" x14ac:dyDescent="0.2">
      <c r="A71" s="1"/>
      <c r="B71" s="73" t="s">
        <v>201</v>
      </c>
      <c r="C71" s="33">
        <v>4235.5630000000001</v>
      </c>
      <c r="D71" s="34">
        <v>3993.5360000000001</v>
      </c>
      <c r="E71" s="34">
        <v>3711.616</v>
      </c>
      <c r="F71" s="34">
        <v>236.131</v>
      </c>
      <c r="G71" s="34">
        <v>2958.1909999999998</v>
      </c>
      <c r="H71" s="34">
        <f t="shared" si="116"/>
        <v>4471.6940000000004</v>
      </c>
      <c r="I71" s="35">
        <f t="shared" si="117"/>
        <v>3947.7469999999998</v>
      </c>
      <c r="J71" s="34"/>
      <c r="K71" s="36">
        <v>56.225000000000009</v>
      </c>
      <c r="L71" s="37">
        <v>4.702</v>
      </c>
      <c r="M71" s="37">
        <v>8.7999999999999995E-2</v>
      </c>
      <c r="N71" s="38">
        <f t="shared" si="118"/>
        <v>61.015000000000008</v>
      </c>
      <c r="O71" s="37">
        <v>36.612000000000002</v>
      </c>
      <c r="P71" s="38">
        <f t="shared" si="119"/>
        <v>24.403000000000006</v>
      </c>
      <c r="Q71" s="37">
        <v>1.75</v>
      </c>
      <c r="R71" s="38">
        <f t="shared" si="120"/>
        <v>22.653000000000006</v>
      </c>
      <c r="S71" s="37">
        <v>3.528</v>
      </c>
      <c r="T71" s="37">
        <v>-0.48699999999999999</v>
      </c>
      <c r="U71" s="37">
        <v>1.9540000000000002</v>
      </c>
      <c r="V71" s="38">
        <f t="shared" si="121"/>
        <v>27.648000000000007</v>
      </c>
      <c r="W71" s="37">
        <v>5.8449999999999998</v>
      </c>
      <c r="X71" s="39">
        <f t="shared" si="122"/>
        <v>21.803000000000008</v>
      </c>
      <c r="Y71" s="37"/>
      <c r="Z71" s="40">
        <f t="shared" si="123"/>
        <v>1.8772002222257837E-2</v>
      </c>
      <c r="AA71" s="41">
        <f t="shared" si="124"/>
        <v>1.5698702436470671E-3</v>
      </c>
      <c r="AB71" s="42">
        <f t="shared" si="125"/>
        <v>0.57156238291494932</v>
      </c>
      <c r="AC71" s="42">
        <f t="shared" si="126"/>
        <v>0.60004916823731869</v>
      </c>
      <c r="AD71" s="41">
        <f t="shared" si="127"/>
        <v>1.2223753585794644E-2</v>
      </c>
      <c r="AE71" s="41">
        <f t="shared" si="128"/>
        <v>7.2794302259117432E-3</v>
      </c>
      <c r="AF71" s="41">
        <f>X71/DH71*4/3</f>
        <v>1.4170706874739418E-2</v>
      </c>
      <c r="AG71" s="41">
        <f>(P71+S71+T71)/DH71*4/3</f>
        <v>1.783703524608304E-2</v>
      </c>
      <c r="AH71" s="41">
        <f>R71/DH71*4/3</f>
        <v>1.4723158410928404E-2</v>
      </c>
      <c r="AI71" s="43">
        <f>X71/EX71*4/3</f>
        <v>7.9297405276734456E-2</v>
      </c>
      <c r="AJ71" s="37"/>
      <c r="AK71" s="47">
        <f t="shared" si="129"/>
        <v>0.16882663739259196</v>
      </c>
      <c r="AL71" s="42">
        <f t="shared" si="130"/>
        <v>0.15585278738528935</v>
      </c>
      <c r="AM71" s="43">
        <f t="shared" si="131"/>
        <v>1.6378510926394144E-2</v>
      </c>
      <c r="AN71" s="37"/>
      <c r="AO71" s="47">
        <f t="shared" si="132"/>
        <v>0.79700890393833845</v>
      </c>
      <c r="AP71" s="42">
        <f t="shared" si="133"/>
        <v>0.77630807205920138</v>
      </c>
      <c r="AQ71" s="42">
        <f t="shared" si="134"/>
        <v>8.7517527185878213E-2</v>
      </c>
      <c r="AR71" s="43">
        <f t="shared" si="135"/>
        <v>0.11373033525885462</v>
      </c>
      <c r="AS71" s="37"/>
      <c r="AT71" s="47">
        <f>DE71/C71</f>
        <v>8.7085707378216318E-2</v>
      </c>
      <c r="AU71" s="42">
        <f t="shared" si="136"/>
        <v>0.16122681006302017</v>
      </c>
      <c r="AV71" s="42">
        <f t="shared" si="137"/>
        <v>0.17096001368210337</v>
      </c>
      <c r="AW71" s="43">
        <f t="shared" si="138"/>
        <v>0.19156984060256874</v>
      </c>
      <c r="AX71" s="37"/>
      <c r="AY71" s="47">
        <f>EZ71/C71</f>
        <v>8.809974022343664E-2</v>
      </c>
      <c r="AZ71" s="42">
        <f>(DE71+X71)/C71</f>
        <v>9.223331113242797E-2</v>
      </c>
      <c r="BA71" s="42">
        <f>(DD71+X71)/DJ71</f>
        <v>0.17133219284906165</v>
      </c>
      <c r="BB71" s="42">
        <f>(DE71+X71)/DJ71</f>
        <v>0.18106539646814485</v>
      </c>
      <c r="BC71" s="43">
        <f>(DF71+X71)/DJ71</f>
        <v>0.20167522338861019</v>
      </c>
      <c r="BD71" s="37"/>
      <c r="BE71" s="40">
        <f>Q71/FB71*4/3</f>
        <v>6.7759314655187859E-4</v>
      </c>
      <c r="BF71" s="42">
        <f t="shared" si="139"/>
        <v>6.3766214837487234E-2</v>
      </c>
      <c r="BG71" s="41">
        <f>EJ71/E71</f>
        <v>1.9190562816843126E-2</v>
      </c>
      <c r="BH71" s="42">
        <f t="shared" si="140"/>
        <v>0.16897332125048042</v>
      </c>
      <c r="BI71" s="42">
        <f t="shared" si="141"/>
        <v>0.79345438752284725</v>
      </c>
      <c r="BJ71" s="43">
        <f t="shared" si="142"/>
        <v>0.80580873090398142</v>
      </c>
      <c r="BK71" s="37"/>
      <c r="BL71" s="36">
        <v>74.584000000000003</v>
      </c>
      <c r="BM71" s="37">
        <v>138.13200000000001</v>
      </c>
      <c r="BN71" s="38">
        <f t="shared" si="143"/>
        <v>212.71600000000001</v>
      </c>
      <c r="BO71" s="34">
        <v>3711.616</v>
      </c>
      <c r="BP71" s="37">
        <v>28.905999999999999</v>
      </c>
      <c r="BQ71" s="37">
        <v>19.475999999999999</v>
      </c>
      <c r="BR71" s="38">
        <f t="shared" si="144"/>
        <v>3663.2339999999999</v>
      </c>
      <c r="BS71" s="37">
        <v>255.6</v>
      </c>
      <c r="BT71" s="37">
        <v>55.61</v>
      </c>
      <c r="BU71" s="38">
        <f t="shared" si="145"/>
        <v>311.20999999999998</v>
      </c>
      <c r="BV71" s="37">
        <v>0</v>
      </c>
      <c r="BW71" s="37">
        <v>4.9989999999999997</v>
      </c>
      <c r="BX71" s="37">
        <v>32.082000000000001</v>
      </c>
      <c r="BY71" s="37">
        <v>11.322000000000301</v>
      </c>
      <c r="BZ71" s="38">
        <f t="shared" si="146"/>
        <v>4235.5630000000001</v>
      </c>
      <c r="CA71" s="37">
        <v>0</v>
      </c>
      <c r="CB71" s="34">
        <v>2958.1909999999998</v>
      </c>
      <c r="CC71" s="38">
        <f t="shared" si="147"/>
        <v>2958.1909999999998</v>
      </c>
      <c r="CD71" s="37">
        <v>774.96299999999997</v>
      </c>
      <c r="CE71" s="37">
        <v>51.822000000000344</v>
      </c>
      <c r="CF71" s="38">
        <f t="shared" si="148"/>
        <v>826.78500000000031</v>
      </c>
      <c r="CG71" s="37">
        <v>77.435000000000002</v>
      </c>
      <c r="CH71" s="37">
        <v>373.15199999999999</v>
      </c>
      <c r="CI71" s="108">
        <f t="shared" si="149"/>
        <v>4235.5630000000001</v>
      </c>
      <c r="CJ71" s="37"/>
      <c r="CK71" s="67">
        <v>481.71200000000005</v>
      </c>
      <c r="CL71" s="37"/>
      <c r="CM71" s="33">
        <v>300</v>
      </c>
      <c r="CN71" s="34">
        <v>50</v>
      </c>
      <c r="CO71" s="34">
        <v>200</v>
      </c>
      <c r="CP71" s="34">
        <v>275</v>
      </c>
      <c r="CQ71" s="34">
        <v>0</v>
      </c>
      <c r="CR71" s="34">
        <v>0</v>
      </c>
      <c r="CS71" s="35">
        <f t="shared" si="150"/>
        <v>825</v>
      </c>
      <c r="CT71" s="43">
        <f t="shared" si="151"/>
        <v>0.19477930088632844</v>
      </c>
      <c r="CU71" s="37"/>
      <c r="CV71" s="61" t="s">
        <v>202</v>
      </c>
      <c r="CW71" s="56">
        <v>24.4</v>
      </c>
      <c r="CX71" s="68">
        <v>1</v>
      </c>
      <c r="CY71" s="69" t="s">
        <v>133</v>
      </c>
      <c r="CZ71" s="74" t="s">
        <v>203</v>
      </c>
      <c r="DA71" s="56"/>
      <c r="DB71" s="70">
        <f t="shared" si="152"/>
        <v>8.9887406544958436E-4</v>
      </c>
      <c r="DC71" s="56"/>
      <c r="DD71" s="33">
        <v>347.85700000000003</v>
      </c>
      <c r="DE71" s="34">
        <v>368.85700000000003</v>
      </c>
      <c r="DF71" s="35">
        <v>413.32400000000001</v>
      </c>
      <c r="DG71" s="56"/>
      <c r="DH71" s="61">
        <f t="shared" si="153"/>
        <v>2051.462</v>
      </c>
      <c r="DI71" s="34">
        <v>1945.3610000000001</v>
      </c>
      <c r="DJ71" s="35">
        <v>2157.5630000000001</v>
      </c>
      <c r="DK71" s="56"/>
      <c r="DL71" s="33">
        <v>24.254000000000001</v>
      </c>
      <c r="DM71" s="34">
        <v>46.33</v>
      </c>
      <c r="DN71" s="34">
        <v>81.543999999999997</v>
      </c>
      <c r="DO71" s="34">
        <v>67.734999999999999</v>
      </c>
      <c r="DP71" s="34">
        <v>238.36099999999999</v>
      </c>
      <c r="DQ71" s="34">
        <v>64.942999999999998</v>
      </c>
      <c r="DR71" s="34">
        <v>35.091000000000001</v>
      </c>
      <c r="DS71" s="34">
        <v>13.486000000000001</v>
      </c>
      <c r="DT71" s="35">
        <v>2603.7620000000002</v>
      </c>
      <c r="DU71" s="71">
        <f t="shared" si="154"/>
        <v>3175.5060000000003</v>
      </c>
      <c r="DV71" s="34"/>
      <c r="DW71" s="47">
        <f t="shared" si="155"/>
        <v>7.6378378752866467E-3</v>
      </c>
      <c r="DX71" s="42">
        <f t="shared" si="156"/>
        <v>1.4589800806548623E-2</v>
      </c>
      <c r="DY71" s="42">
        <f t="shared" si="157"/>
        <v>2.5679057132941958E-2</v>
      </c>
      <c r="DZ71" s="42">
        <f t="shared" si="158"/>
        <v>2.1330458830813102E-2</v>
      </c>
      <c r="EA71" s="42">
        <f t="shared" si="159"/>
        <v>7.5062368013160727E-2</v>
      </c>
      <c r="EB71" s="42">
        <f t="shared" si="160"/>
        <v>2.0451228875020232E-2</v>
      </c>
      <c r="EC71" s="42">
        <f t="shared" si="161"/>
        <v>1.1050522341951172E-2</v>
      </c>
      <c r="ED71" s="42">
        <f t="shared" si="162"/>
        <v>4.246882229162848E-3</v>
      </c>
      <c r="EE71" s="42">
        <f t="shared" si="163"/>
        <v>0.81995184389511466</v>
      </c>
      <c r="EF71" s="72">
        <f t="shared" si="164"/>
        <v>1</v>
      </c>
      <c r="EG71" s="56"/>
      <c r="EH71" s="36">
        <v>26.048999999999999</v>
      </c>
      <c r="EI71" s="37">
        <v>45.179000000000002</v>
      </c>
      <c r="EJ71" s="66">
        <f t="shared" si="165"/>
        <v>71.228000000000009</v>
      </c>
      <c r="EL71" s="36">
        <v>28.905999999999999</v>
      </c>
      <c r="EM71" s="37">
        <v>19.475999999999999</v>
      </c>
      <c r="EN71" s="66">
        <f t="shared" si="166"/>
        <v>48.381999999999998</v>
      </c>
      <c r="EP71" s="33">
        <f>ET71*E71</f>
        <v>2944.998</v>
      </c>
      <c r="EQ71" s="34">
        <f>E71*EU71</f>
        <v>766.61799999999982</v>
      </c>
      <c r="ER71" s="35">
        <f t="shared" si="167"/>
        <v>3711.616</v>
      </c>
      <c r="ET71" s="47">
        <v>0.79345438752284725</v>
      </c>
      <c r="EU71" s="42">
        <v>0.20654561247715275</v>
      </c>
      <c r="EV71" s="43">
        <f t="shared" si="168"/>
        <v>1</v>
      </c>
      <c r="EW71" s="56"/>
      <c r="EX71" s="61">
        <f t="shared" si="169"/>
        <v>366.60299999999995</v>
      </c>
      <c r="EY71" s="34">
        <v>360.05399999999997</v>
      </c>
      <c r="EZ71" s="35">
        <v>373.15199999999999</v>
      </c>
      <c r="FB71" s="61">
        <f t="shared" si="170"/>
        <v>3443.5609999999997</v>
      </c>
      <c r="FC71" s="34">
        <v>3175.5059999999999</v>
      </c>
      <c r="FD71" s="35">
        <v>3711.616</v>
      </c>
      <c r="FF71" s="61">
        <f t="shared" si="171"/>
        <v>238.03300000000002</v>
      </c>
      <c r="FG71" s="34">
        <v>239.935</v>
      </c>
      <c r="FH71" s="35">
        <v>236.131</v>
      </c>
      <c r="FJ71" s="61">
        <f t="shared" si="172"/>
        <v>3681.5940000000001</v>
      </c>
      <c r="FK71" s="56">
        <v>3415.4409999999998</v>
      </c>
      <c r="FL71" s="68">
        <v>3947.7469999999998</v>
      </c>
      <c r="FN71" s="61">
        <f t="shared" si="173"/>
        <v>2934.3559999999998</v>
      </c>
      <c r="FO71" s="34">
        <v>2910.5210000000002</v>
      </c>
      <c r="FP71" s="35">
        <v>2958.1909999999998</v>
      </c>
      <c r="FQ71" s="34"/>
      <c r="FR71" s="64"/>
    </row>
    <row r="72" spans="1:174" ht="13.5" customHeight="1" x14ac:dyDescent="0.2">
      <c r="A72" s="1"/>
      <c r="B72" s="73" t="s">
        <v>204</v>
      </c>
      <c r="C72" s="33">
        <v>883.29100000000005</v>
      </c>
      <c r="D72" s="34">
        <v>850.17800000000011</v>
      </c>
      <c r="E72" s="34">
        <v>732.45899999999995</v>
      </c>
      <c r="F72" s="34">
        <v>113</v>
      </c>
      <c r="G72" s="34">
        <v>745.11599999999999</v>
      </c>
      <c r="H72" s="34">
        <f t="shared" si="116"/>
        <v>996.29100000000005</v>
      </c>
      <c r="I72" s="35">
        <f t="shared" si="117"/>
        <v>845.45899999999995</v>
      </c>
      <c r="J72" s="34"/>
      <c r="K72" s="36">
        <v>12.870999999999999</v>
      </c>
      <c r="L72" s="37">
        <v>3.75</v>
      </c>
      <c r="M72" s="37">
        <v>3.599999999999999E-2</v>
      </c>
      <c r="N72" s="38">
        <f t="shared" si="118"/>
        <v>16.657</v>
      </c>
      <c r="O72" s="37">
        <v>12.552</v>
      </c>
      <c r="P72" s="38">
        <f t="shared" si="119"/>
        <v>4.1050000000000004</v>
      </c>
      <c r="Q72" s="37">
        <v>0.44100000000000006</v>
      </c>
      <c r="R72" s="38">
        <f t="shared" si="120"/>
        <v>3.6640000000000006</v>
      </c>
      <c r="S72" s="37">
        <v>1.3800000000000003</v>
      </c>
      <c r="T72" s="37">
        <v>0.19200000000000003</v>
      </c>
      <c r="U72" s="37">
        <v>0.69899999999999995</v>
      </c>
      <c r="V72" s="38">
        <f t="shared" si="121"/>
        <v>5.9350000000000005</v>
      </c>
      <c r="W72" s="37">
        <v>1.4850000000000001</v>
      </c>
      <c r="X72" s="39">
        <f t="shared" si="122"/>
        <v>4.45</v>
      </c>
      <c r="Y72" s="37"/>
      <c r="Z72" s="40">
        <f t="shared" si="123"/>
        <v>2.018557682430424E-2</v>
      </c>
      <c r="AA72" s="41">
        <f t="shared" si="124"/>
        <v>5.8811213651729392E-3</v>
      </c>
      <c r="AB72" s="42">
        <f t="shared" si="125"/>
        <v>0.68857315266882446</v>
      </c>
      <c r="AC72" s="42">
        <f t="shared" si="126"/>
        <v>0.75355706309659598</v>
      </c>
      <c r="AD72" s="41">
        <f t="shared" si="127"/>
        <v>1.9685289433506861E-2</v>
      </c>
      <c r="AE72" s="41">
        <f t="shared" si="128"/>
        <v>6.9789306866718881E-3</v>
      </c>
      <c r="AF72" s="41">
        <f>X72/DH72*4/3</f>
        <v>1.3461459199489373E-2</v>
      </c>
      <c r="AG72" s="41">
        <f>(P72+S72+T72)/DH72*4/3</f>
        <v>1.7173191882135098E-2</v>
      </c>
      <c r="AH72" s="41">
        <f>R72/DH72*4/3</f>
        <v>1.1083772248748104E-2</v>
      </c>
      <c r="AI72" s="43">
        <f>X72/EX72*4/3</f>
        <v>6.0291056770126798E-2</v>
      </c>
      <c r="AJ72" s="37"/>
      <c r="AK72" s="47">
        <f t="shared" si="129"/>
        <v>7.8030207140565258E-2</v>
      </c>
      <c r="AL72" s="42">
        <f t="shared" si="130"/>
        <v>7.5043041953506986E-2</v>
      </c>
      <c r="AM72" s="43">
        <f t="shared" si="131"/>
        <v>8.1156846357431423E-2</v>
      </c>
      <c r="AN72" s="37"/>
      <c r="AO72" s="47">
        <f t="shared" si="132"/>
        <v>1.0172801481038529</v>
      </c>
      <c r="AP72" s="42">
        <f t="shared" si="133"/>
        <v>0.96653708005961758</v>
      </c>
      <c r="AQ72" s="42">
        <f t="shared" si="134"/>
        <v>-0.12403500092268575</v>
      </c>
      <c r="AR72" s="43">
        <f t="shared" si="135"/>
        <v>0.15324055152831856</v>
      </c>
      <c r="AS72" s="37"/>
      <c r="AT72" s="47">
        <f>DE72/C72</f>
        <v>0.10428477500619841</v>
      </c>
      <c r="AU72" s="42">
        <f t="shared" si="136"/>
        <v>0.1996</v>
      </c>
      <c r="AV72" s="42">
        <f t="shared" si="137"/>
        <v>0.1996</v>
      </c>
      <c r="AW72" s="43">
        <f t="shared" si="138"/>
        <v>0.1996</v>
      </c>
      <c r="AX72" s="37"/>
      <c r="AY72" s="47">
        <f>EZ72/C72</f>
        <v>0.11393413948517532</v>
      </c>
      <c r="AZ72" s="42">
        <f>(DE72+X72)/C72</f>
        <v>0.10932275229794032</v>
      </c>
      <c r="BA72" s="42">
        <f>(DD72+X72)/DJ72</f>
        <v>0.20924263735882748</v>
      </c>
      <c r="BB72" s="42">
        <f>(DE72+X72)/DJ72</f>
        <v>0.20924263735882748</v>
      </c>
      <c r="BC72" s="43">
        <f>(DF72+X72)/DJ72</f>
        <v>0.20924263735882748</v>
      </c>
      <c r="BD72" s="37"/>
      <c r="BE72" s="40">
        <f>Q72/FB72*4/3</f>
        <v>8.3291958855472188E-4</v>
      </c>
      <c r="BF72" s="42">
        <f t="shared" si="139"/>
        <v>7.768187422934647E-2</v>
      </c>
      <c r="BG72" s="41">
        <f>EJ72/E72</f>
        <v>1.2746105925382856E-2</v>
      </c>
      <c r="BH72" s="42">
        <f t="shared" si="140"/>
        <v>8.8114541353241538E-2</v>
      </c>
      <c r="BI72" s="42">
        <f t="shared" si="141"/>
        <v>0.80203670103036484</v>
      </c>
      <c r="BJ72" s="43">
        <f t="shared" si="142"/>
        <v>0.82849552728163045</v>
      </c>
      <c r="BK72" s="37"/>
      <c r="BL72" s="36">
        <v>23.16</v>
      </c>
      <c r="BM72" s="37">
        <v>42.881999999999998</v>
      </c>
      <c r="BN72" s="38">
        <f t="shared" si="143"/>
        <v>66.042000000000002</v>
      </c>
      <c r="BO72" s="34">
        <v>732.45899999999995</v>
      </c>
      <c r="BP72" s="37">
        <v>2.0760000000000001</v>
      </c>
      <c r="BQ72" s="37">
        <v>3.24</v>
      </c>
      <c r="BR72" s="38">
        <f t="shared" si="144"/>
        <v>727.14299999999992</v>
      </c>
      <c r="BS72" s="37">
        <v>68.558999999999997</v>
      </c>
      <c r="BT72" s="37">
        <v>14.298999999999999</v>
      </c>
      <c r="BU72" s="38">
        <f t="shared" si="145"/>
        <v>82.858000000000004</v>
      </c>
      <c r="BV72" s="37">
        <v>1.0049999999999999</v>
      </c>
      <c r="BW72" s="37">
        <v>0.67</v>
      </c>
      <c r="BX72" s="37">
        <v>3.0339999999999998</v>
      </c>
      <c r="BY72" s="37">
        <v>2.5390000000000001</v>
      </c>
      <c r="BZ72" s="38">
        <f t="shared" si="146"/>
        <v>883.29099999999983</v>
      </c>
      <c r="CA72" s="37">
        <v>25.797000000000001</v>
      </c>
      <c r="CB72" s="34">
        <v>745.11599999999999</v>
      </c>
      <c r="CC72" s="38">
        <f t="shared" si="147"/>
        <v>770.91300000000001</v>
      </c>
      <c r="CD72" s="37">
        <v>0</v>
      </c>
      <c r="CE72" s="37">
        <v>11.740999999999815</v>
      </c>
      <c r="CF72" s="38">
        <f t="shared" si="148"/>
        <v>11.740999999999815</v>
      </c>
      <c r="CG72" s="37">
        <v>0</v>
      </c>
      <c r="CH72" s="37">
        <v>100.637</v>
      </c>
      <c r="CI72" s="108">
        <f t="shared" si="149"/>
        <v>883.29099999999971</v>
      </c>
      <c r="CJ72" s="37"/>
      <c r="CK72" s="67">
        <v>135.35599999999999</v>
      </c>
      <c r="CL72" s="37"/>
      <c r="CM72" s="33">
        <v>25</v>
      </c>
      <c r="CN72" s="34">
        <v>0</v>
      </c>
      <c r="CO72" s="34">
        <v>0</v>
      </c>
      <c r="CP72" s="34">
        <v>0</v>
      </c>
      <c r="CQ72" s="34">
        <v>0</v>
      </c>
      <c r="CR72" s="34">
        <v>0</v>
      </c>
      <c r="CS72" s="35">
        <f t="shared" si="150"/>
        <v>25</v>
      </c>
      <c r="CT72" s="43">
        <f t="shared" si="151"/>
        <v>2.8303243212033178E-2</v>
      </c>
      <c r="CU72" s="37"/>
      <c r="CV72" s="61" t="s">
        <v>231</v>
      </c>
      <c r="CW72" s="56">
        <v>12.4</v>
      </c>
      <c r="CX72" s="68">
        <v>2</v>
      </c>
      <c r="CY72" s="61"/>
      <c r="CZ72" s="68"/>
      <c r="DA72" s="56"/>
      <c r="DB72" s="70">
        <f t="shared" si="152"/>
        <v>2.0697515164402972E-4</v>
      </c>
      <c r="DC72" s="56"/>
      <c r="DD72" s="33">
        <v>92.113803200000007</v>
      </c>
      <c r="DE72" s="34">
        <v>92.113803200000007</v>
      </c>
      <c r="DF72" s="35">
        <v>92.113803200000007</v>
      </c>
      <c r="DG72" s="56"/>
      <c r="DH72" s="61">
        <f t="shared" si="153"/>
        <v>440.7645</v>
      </c>
      <c r="DI72" s="34">
        <v>420.03699999999998</v>
      </c>
      <c r="DJ72" s="35">
        <v>461.49200000000002</v>
      </c>
      <c r="DK72" s="56"/>
      <c r="DL72" s="33">
        <v>80.926000000000002</v>
      </c>
      <c r="DM72" s="34">
        <v>2.7240000000000002</v>
      </c>
      <c r="DN72" s="34">
        <v>26.422000000000001</v>
      </c>
      <c r="DO72" s="34">
        <v>3.2669999999999999</v>
      </c>
      <c r="DP72" s="34">
        <v>20.335999999999999</v>
      </c>
      <c r="DQ72" s="34">
        <v>8.3330000000000002</v>
      </c>
      <c r="DR72" s="34">
        <v>0.57799999999999996</v>
      </c>
      <c r="DS72" s="34">
        <v>10.005000000000001</v>
      </c>
      <c r="DT72" s="35">
        <v>526.85</v>
      </c>
      <c r="DU72" s="71">
        <f t="shared" si="154"/>
        <v>679.44100000000003</v>
      </c>
      <c r="DV72" s="34"/>
      <c r="DW72" s="47">
        <f t="shared" si="155"/>
        <v>0.1191067362729067</v>
      </c>
      <c r="DX72" s="42">
        <f t="shared" si="156"/>
        <v>4.0091781332006757E-3</v>
      </c>
      <c r="DY72" s="42">
        <f t="shared" si="157"/>
        <v>3.8887850453534593E-2</v>
      </c>
      <c r="DZ72" s="42">
        <f t="shared" si="158"/>
        <v>4.8083645231889148E-3</v>
      </c>
      <c r="EA72" s="42">
        <f t="shared" si="159"/>
        <v>2.9930486973850558E-2</v>
      </c>
      <c r="EB72" s="42">
        <f t="shared" si="160"/>
        <v>1.2264493900132609E-2</v>
      </c>
      <c r="EC72" s="42">
        <f t="shared" si="161"/>
        <v>8.5069932488619315E-4</v>
      </c>
      <c r="ED72" s="42">
        <f t="shared" si="162"/>
        <v>1.4725340390114815E-2</v>
      </c>
      <c r="EE72" s="42">
        <f t="shared" si="163"/>
        <v>0.77541685002818495</v>
      </c>
      <c r="EF72" s="72">
        <f t="shared" si="164"/>
        <v>1</v>
      </c>
      <c r="EG72" s="56"/>
      <c r="EH72" s="36">
        <v>5.5289999999999999</v>
      </c>
      <c r="EI72" s="37">
        <v>3.8069999999999999</v>
      </c>
      <c r="EJ72" s="66">
        <f t="shared" si="165"/>
        <v>9.3360000000000003</v>
      </c>
      <c r="EL72" s="36">
        <v>2.0760000000000001</v>
      </c>
      <c r="EM72" s="37">
        <v>3.24</v>
      </c>
      <c r="EN72" s="66">
        <f t="shared" si="166"/>
        <v>5.3160000000000007</v>
      </c>
      <c r="EP72" s="33">
        <f>ET72*E72</f>
        <v>587.45899999999995</v>
      </c>
      <c r="EQ72" s="34">
        <f>E72*EU72</f>
        <v>145</v>
      </c>
      <c r="ER72" s="35">
        <f t="shared" si="167"/>
        <v>732.45899999999995</v>
      </c>
      <c r="ET72" s="47">
        <v>0.80203670103036484</v>
      </c>
      <c r="EU72" s="42">
        <v>0.19796329896963516</v>
      </c>
      <c r="EV72" s="43">
        <f t="shared" si="168"/>
        <v>1</v>
      </c>
      <c r="EW72" s="56"/>
      <c r="EX72" s="61">
        <f t="shared" si="169"/>
        <v>98.411500000000004</v>
      </c>
      <c r="EY72" s="34">
        <v>96.186000000000007</v>
      </c>
      <c r="EZ72" s="35">
        <v>100.637</v>
      </c>
      <c r="FB72" s="61">
        <f t="shared" si="170"/>
        <v>705.95049999999992</v>
      </c>
      <c r="FC72" s="34">
        <v>679.44200000000001</v>
      </c>
      <c r="FD72" s="35">
        <v>732.45899999999995</v>
      </c>
      <c r="FF72" s="61">
        <f t="shared" si="171"/>
        <v>110</v>
      </c>
      <c r="FG72" s="34">
        <v>107</v>
      </c>
      <c r="FH72" s="35">
        <v>113</v>
      </c>
      <c r="FJ72" s="61">
        <f t="shared" si="172"/>
        <v>815.95049999999992</v>
      </c>
      <c r="FK72" s="56">
        <v>786.44200000000001</v>
      </c>
      <c r="FL72" s="68">
        <v>845.45899999999995</v>
      </c>
      <c r="FN72" s="61">
        <f t="shared" si="173"/>
        <v>717.15</v>
      </c>
      <c r="FO72" s="34">
        <v>689.18399999999997</v>
      </c>
      <c r="FP72" s="35">
        <v>745.11599999999999</v>
      </c>
      <c r="FQ72" s="34"/>
      <c r="FR72" s="64"/>
    </row>
    <row r="73" spans="1:174" ht="13.5" customHeight="1" x14ac:dyDescent="0.2">
      <c r="A73" s="1"/>
      <c r="B73" s="73" t="s">
        <v>205</v>
      </c>
      <c r="C73" s="33">
        <v>1247.9860000000001</v>
      </c>
      <c r="D73" s="34">
        <v>1222.1775</v>
      </c>
      <c r="E73" s="34">
        <v>963.31899999999996</v>
      </c>
      <c r="F73" s="34">
        <v>84</v>
      </c>
      <c r="G73" s="34">
        <v>1056.652</v>
      </c>
      <c r="H73" s="34">
        <f t="shared" si="116"/>
        <v>1331.9860000000001</v>
      </c>
      <c r="I73" s="35">
        <f t="shared" si="117"/>
        <v>1047.319</v>
      </c>
      <c r="J73" s="34"/>
      <c r="K73" s="36">
        <v>13.477</v>
      </c>
      <c r="L73" s="37">
        <v>3.4420000000000002</v>
      </c>
      <c r="M73" s="37">
        <v>0.99699999999999989</v>
      </c>
      <c r="N73" s="38">
        <f t="shared" si="118"/>
        <v>17.916</v>
      </c>
      <c r="O73" s="37">
        <v>14.844999999999999</v>
      </c>
      <c r="P73" s="38">
        <f t="shared" si="119"/>
        <v>3.0710000000000015</v>
      </c>
      <c r="Q73" s="37">
        <v>0.55400000000000005</v>
      </c>
      <c r="R73" s="38">
        <f t="shared" si="120"/>
        <v>2.5170000000000012</v>
      </c>
      <c r="S73" s="37">
        <v>2.5539999999999994</v>
      </c>
      <c r="T73" s="37">
        <v>3.456</v>
      </c>
      <c r="U73" s="37">
        <v>-1.355</v>
      </c>
      <c r="V73" s="38">
        <f t="shared" si="121"/>
        <v>7.1720000000000006</v>
      </c>
      <c r="W73" s="37">
        <v>1.93</v>
      </c>
      <c r="X73" s="39">
        <f t="shared" si="122"/>
        <v>5.2420000000000009</v>
      </c>
      <c r="Y73" s="37"/>
      <c r="Z73" s="40">
        <f t="shared" si="123"/>
        <v>1.4702719804065558E-2</v>
      </c>
      <c r="AA73" s="41">
        <f t="shared" si="124"/>
        <v>3.7550464914738926E-3</v>
      </c>
      <c r="AB73" s="42">
        <f t="shared" si="125"/>
        <v>0.62045473543425567</v>
      </c>
      <c r="AC73" s="42">
        <f t="shared" si="126"/>
        <v>0.82858897075240001</v>
      </c>
      <c r="AD73" s="41">
        <f t="shared" si="127"/>
        <v>1.6195138049369531E-2</v>
      </c>
      <c r="AE73" s="41">
        <f t="shared" si="128"/>
        <v>5.7187547089791249E-3</v>
      </c>
      <c r="AF73" s="41">
        <f>X73/DH73*4/3</f>
        <v>1.0690306887467797E-2</v>
      </c>
      <c r="AG73" s="41">
        <f>(P73+S73+T73)/DH73*4/3</f>
        <v>1.8519396574798754E-2</v>
      </c>
      <c r="AH73" s="41">
        <f>R73/DH73*4/3</f>
        <v>5.1330603654628874E-3</v>
      </c>
      <c r="AI73" s="43">
        <f>X73/EX73*4/3</f>
        <v>5.056654644812697E-2</v>
      </c>
      <c r="AJ73" s="37"/>
      <c r="AK73" s="47">
        <f t="shared" si="129"/>
        <v>9.7240494016153547E-2</v>
      </c>
      <c r="AL73" s="42">
        <f t="shared" si="130"/>
        <v>6.7661147849985739E-2</v>
      </c>
      <c r="AM73" s="43">
        <f t="shared" si="131"/>
        <v>4.1003633382986945E-2</v>
      </c>
      <c r="AN73" s="37"/>
      <c r="AO73" s="47">
        <f t="shared" si="132"/>
        <v>1.0968869086979496</v>
      </c>
      <c r="AP73" s="42">
        <f t="shared" si="133"/>
        <v>0.96344891537549049</v>
      </c>
      <c r="AQ73" s="42">
        <f t="shared" si="134"/>
        <v>-0.16575426326897899</v>
      </c>
      <c r="AR73" s="43">
        <f t="shared" si="135"/>
        <v>0.19787561719442368</v>
      </c>
      <c r="AS73" s="37"/>
      <c r="AT73" s="47">
        <f>DE73/C73</f>
        <v>0.10412327622264993</v>
      </c>
      <c r="AU73" s="42">
        <f t="shared" si="136"/>
        <v>0.19299999999999998</v>
      </c>
      <c r="AV73" s="42">
        <f t="shared" si="137"/>
        <v>0.19299999999999998</v>
      </c>
      <c r="AW73" s="43">
        <f t="shared" si="138"/>
        <v>0.19299999999999998</v>
      </c>
      <c r="AX73" s="37"/>
      <c r="AY73" s="47">
        <f>EZ73/C73</f>
        <v>0.11285463138208281</v>
      </c>
      <c r="AZ73" s="42">
        <f>(DE73+X73)/C73</f>
        <v>0.10832364385497913</v>
      </c>
      <c r="BA73" s="42">
        <f>(DD73+X73)/DJ73</f>
        <v>0.2007856842624319</v>
      </c>
      <c r="BB73" s="42">
        <f>(DE73+X73)/DJ73</f>
        <v>0.2007856842624319</v>
      </c>
      <c r="BC73" s="43">
        <f>(DF73+X73)/DJ73</f>
        <v>0.2007856842624319</v>
      </c>
      <c r="BD73" s="37"/>
      <c r="BE73" s="40">
        <f>Q73/FB73*4/3</f>
        <v>8.0234650144701174E-4</v>
      </c>
      <c r="BF73" s="42">
        <f t="shared" si="139"/>
        <v>6.1006497081819176E-2</v>
      </c>
      <c r="BG73" s="41">
        <f>EJ73/E73</f>
        <v>3.6810236276871937E-3</v>
      </c>
      <c r="BH73" s="42">
        <f t="shared" si="140"/>
        <v>2.4408375665964561E-2</v>
      </c>
      <c r="BI73" s="42">
        <f t="shared" si="141"/>
        <v>0.85155488472665852</v>
      </c>
      <c r="BJ73" s="43">
        <f t="shared" si="142"/>
        <v>0.86346089395876513</v>
      </c>
      <c r="BK73" s="37"/>
      <c r="BL73" s="36">
        <v>59.231000000000002</v>
      </c>
      <c r="BM73" s="37">
        <v>35.241999999999997</v>
      </c>
      <c r="BN73" s="38">
        <f t="shared" si="143"/>
        <v>94.472999999999999</v>
      </c>
      <c r="BO73" s="34">
        <v>963.31899999999996</v>
      </c>
      <c r="BP73" s="37">
        <v>0.93700000000000006</v>
      </c>
      <c r="BQ73" s="37">
        <v>3.5</v>
      </c>
      <c r="BR73" s="38">
        <f t="shared" si="144"/>
        <v>958.88199999999995</v>
      </c>
      <c r="BS73" s="37">
        <v>151.327</v>
      </c>
      <c r="BT73" s="37">
        <v>20.803999999999998</v>
      </c>
      <c r="BU73" s="38">
        <f t="shared" si="145"/>
        <v>172.131</v>
      </c>
      <c r="BV73" s="37">
        <v>0</v>
      </c>
      <c r="BW73" s="37">
        <v>0.35799999999999998</v>
      </c>
      <c r="BX73" s="37">
        <v>19.966000000000001</v>
      </c>
      <c r="BY73" s="37">
        <v>2.1760000000000002</v>
      </c>
      <c r="BZ73" s="38">
        <f t="shared" si="146"/>
        <v>1247.9859999999999</v>
      </c>
      <c r="CA73" s="37">
        <v>40.087000000000003</v>
      </c>
      <c r="CB73" s="34">
        <v>1056.652</v>
      </c>
      <c r="CC73" s="38">
        <f t="shared" si="147"/>
        <v>1096.739</v>
      </c>
      <c r="CD73" s="37">
        <v>0</v>
      </c>
      <c r="CE73" s="37">
        <v>10.405999999999835</v>
      </c>
      <c r="CF73" s="38">
        <f t="shared" si="148"/>
        <v>10.405999999999835</v>
      </c>
      <c r="CG73" s="37">
        <v>0</v>
      </c>
      <c r="CH73" s="37">
        <v>140.84100000000001</v>
      </c>
      <c r="CI73" s="108">
        <f t="shared" si="149"/>
        <v>1247.9859999999999</v>
      </c>
      <c r="CJ73" s="37"/>
      <c r="CK73" s="67">
        <v>246.946</v>
      </c>
      <c r="CL73" s="37"/>
      <c r="CM73" s="33">
        <v>20</v>
      </c>
      <c r="CN73" s="34">
        <v>20</v>
      </c>
      <c r="CO73" s="34">
        <v>0</v>
      </c>
      <c r="CP73" s="34">
        <v>0</v>
      </c>
      <c r="CQ73" s="34">
        <v>0</v>
      </c>
      <c r="CR73" s="34">
        <v>0</v>
      </c>
      <c r="CS73" s="35">
        <f t="shared" si="150"/>
        <v>40</v>
      </c>
      <c r="CT73" s="43">
        <f t="shared" si="151"/>
        <v>3.2051641604953898E-2</v>
      </c>
      <c r="CU73" s="37"/>
      <c r="CV73" s="61" t="s">
        <v>216</v>
      </c>
      <c r="CW73" s="56">
        <v>14</v>
      </c>
      <c r="CX73" s="68">
        <v>1</v>
      </c>
      <c r="CY73" s="61"/>
      <c r="CZ73" s="68"/>
      <c r="DA73" s="56"/>
      <c r="DB73" s="70">
        <f t="shared" si="152"/>
        <v>2.5816514408551439E-4</v>
      </c>
      <c r="DC73" s="56"/>
      <c r="DD73" s="33">
        <v>129.944391</v>
      </c>
      <c r="DE73" s="34">
        <v>129.944391</v>
      </c>
      <c r="DF73" s="35">
        <v>129.944391</v>
      </c>
      <c r="DG73" s="56"/>
      <c r="DH73" s="61">
        <f t="shared" si="153"/>
        <v>653.80100000000004</v>
      </c>
      <c r="DI73" s="34">
        <v>634.31500000000005</v>
      </c>
      <c r="DJ73" s="35">
        <v>673.28700000000003</v>
      </c>
      <c r="DK73" s="56"/>
      <c r="DL73" s="33">
        <v>34.529000000000003</v>
      </c>
      <c r="DM73" s="34">
        <v>17.231000000000002</v>
      </c>
      <c r="DN73" s="34">
        <v>29.274000000000001</v>
      </c>
      <c r="DO73" s="34">
        <v>11.891999999999999</v>
      </c>
      <c r="DP73" s="34">
        <v>25.495999999999999</v>
      </c>
      <c r="DQ73" s="34">
        <v>14.836</v>
      </c>
      <c r="DR73" s="34">
        <v>2.048</v>
      </c>
      <c r="DS73" s="34">
        <v>0</v>
      </c>
      <c r="DT73" s="35">
        <v>742.64099999999996</v>
      </c>
      <c r="DU73" s="71">
        <f t="shared" si="154"/>
        <v>877.947</v>
      </c>
      <c r="DV73" s="34"/>
      <c r="DW73" s="47">
        <f t="shared" si="155"/>
        <v>3.9329253360396471E-2</v>
      </c>
      <c r="DX73" s="42">
        <f t="shared" si="156"/>
        <v>1.962646947936493E-2</v>
      </c>
      <c r="DY73" s="42">
        <f t="shared" si="157"/>
        <v>3.3343698423708948E-2</v>
      </c>
      <c r="DZ73" s="42">
        <f t="shared" si="158"/>
        <v>1.3545236785364036E-2</v>
      </c>
      <c r="EA73" s="42">
        <f t="shared" si="159"/>
        <v>2.9040477386448157E-2</v>
      </c>
      <c r="EB73" s="42">
        <f t="shared" si="160"/>
        <v>1.6898514375013527E-2</v>
      </c>
      <c r="EC73" s="42">
        <f t="shared" si="161"/>
        <v>2.3327148449735578E-3</v>
      </c>
      <c r="ED73" s="42">
        <f t="shared" si="162"/>
        <v>0</v>
      </c>
      <c r="EE73" s="42">
        <f t="shared" si="163"/>
        <v>0.84588363534473032</v>
      </c>
      <c r="EF73" s="72">
        <f t="shared" si="164"/>
        <v>1</v>
      </c>
      <c r="EG73" s="56"/>
      <c r="EH73" s="36">
        <v>0.88300000000000001</v>
      </c>
      <c r="EI73" s="37">
        <v>2.6629999999999998</v>
      </c>
      <c r="EJ73" s="66">
        <f t="shared" si="165"/>
        <v>3.5459999999999998</v>
      </c>
      <c r="EL73" s="36">
        <v>0.93700000000000006</v>
      </c>
      <c r="EM73" s="37">
        <v>3.5</v>
      </c>
      <c r="EN73" s="66">
        <f t="shared" si="166"/>
        <v>4.4370000000000003</v>
      </c>
      <c r="EP73" s="33">
        <f>ET73*E73</f>
        <v>820.31899999999996</v>
      </c>
      <c r="EQ73" s="34">
        <f>E73*EU73</f>
        <v>143.00000000000003</v>
      </c>
      <c r="ER73" s="35">
        <f t="shared" si="167"/>
        <v>963.31899999999996</v>
      </c>
      <c r="ET73" s="47">
        <v>0.85155488472665852</v>
      </c>
      <c r="EU73" s="42">
        <v>0.14844511527334148</v>
      </c>
      <c r="EV73" s="43">
        <f t="shared" si="168"/>
        <v>1</v>
      </c>
      <c r="EW73" s="56"/>
      <c r="EX73" s="61">
        <f t="shared" si="169"/>
        <v>138.22050000000002</v>
      </c>
      <c r="EY73" s="34">
        <v>135.6</v>
      </c>
      <c r="EZ73" s="35">
        <v>140.84100000000001</v>
      </c>
      <c r="FB73" s="61">
        <f t="shared" si="170"/>
        <v>920.63300000000004</v>
      </c>
      <c r="FC73" s="34">
        <v>877.947</v>
      </c>
      <c r="FD73" s="35">
        <v>963.31899999999996</v>
      </c>
      <c r="FF73" s="61">
        <f t="shared" si="171"/>
        <v>93.5</v>
      </c>
      <c r="FG73" s="34">
        <v>103</v>
      </c>
      <c r="FH73" s="35">
        <v>84</v>
      </c>
      <c r="FJ73" s="61">
        <f t="shared" si="172"/>
        <v>1014.133</v>
      </c>
      <c r="FK73" s="56">
        <v>980.947</v>
      </c>
      <c r="FL73" s="68">
        <v>1047.319</v>
      </c>
      <c r="FN73" s="61">
        <f t="shared" si="173"/>
        <v>1035.8420000000001</v>
      </c>
      <c r="FO73" s="34">
        <v>1015.032</v>
      </c>
      <c r="FP73" s="35">
        <v>1056.652</v>
      </c>
      <c r="FQ73" s="34"/>
      <c r="FR73" s="64"/>
    </row>
    <row r="74" spans="1:174" ht="13.5" customHeight="1" x14ac:dyDescent="0.2">
      <c r="A74" s="1"/>
      <c r="B74" s="73" t="s">
        <v>206</v>
      </c>
      <c r="C74" s="33">
        <v>3076.5349999999999</v>
      </c>
      <c r="D74" s="34">
        <v>2931.1675</v>
      </c>
      <c r="E74" s="34">
        <v>2534.9299999999998</v>
      </c>
      <c r="F74" s="34">
        <v>597</v>
      </c>
      <c r="G74" s="34">
        <v>2090.9659999999999</v>
      </c>
      <c r="H74" s="34">
        <f t="shared" si="116"/>
        <v>3673.5349999999999</v>
      </c>
      <c r="I74" s="35">
        <f t="shared" si="117"/>
        <v>3131.93</v>
      </c>
      <c r="J74" s="34"/>
      <c r="K74" s="36">
        <v>53.01700000000001</v>
      </c>
      <c r="L74" s="37">
        <v>12.358000000000001</v>
      </c>
      <c r="M74" s="37">
        <v>0</v>
      </c>
      <c r="N74" s="38">
        <f t="shared" si="118"/>
        <v>65.375000000000014</v>
      </c>
      <c r="O74" s="37">
        <v>36.927999999999997</v>
      </c>
      <c r="P74" s="38">
        <f t="shared" si="119"/>
        <v>28.447000000000017</v>
      </c>
      <c r="Q74" s="37">
        <v>3.5619999999999998</v>
      </c>
      <c r="R74" s="38">
        <f t="shared" si="120"/>
        <v>24.885000000000016</v>
      </c>
      <c r="S74" s="37">
        <v>2.395</v>
      </c>
      <c r="T74" s="37">
        <v>0.70099999999999985</v>
      </c>
      <c r="U74" s="37">
        <v>2.0550000000000002</v>
      </c>
      <c r="V74" s="38">
        <f t="shared" si="121"/>
        <v>30.036000000000016</v>
      </c>
      <c r="W74" s="37">
        <v>7.64</v>
      </c>
      <c r="X74" s="39">
        <f t="shared" si="122"/>
        <v>22.396000000000015</v>
      </c>
      <c r="Y74" s="37"/>
      <c r="Z74" s="40">
        <f t="shared" si="123"/>
        <v>2.4116442793983405E-2</v>
      </c>
      <c r="AA74" s="41">
        <f t="shared" si="124"/>
        <v>5.6214233179555017E-3</v>
      </c>
      <c r="AB74" s="42">
        <f t="shared" si="125"/>
        <v>0.53932321712841924</v>
      </c>
      <c r="AC74" s="42">
        <f t="shared" si="126"/>
        <v>0.56486424474187369</v>
      </c>
      <c r="AD74" s="41">
        <f t="shared" si="127"/>
        <v>1.6797857281555331E-2</v>
      </c>
      <c r="AE74" s="41">
        <f t="shared" si="128"/>
        <v>1.0187521980007405E-2</v>
      </c>
      <c r="AF74" s="41">
        <f>X74/DH74*4/3</f>
        <v>1.8021530321309268E-2</v>
      </c>
      <c r="AG74" s="41">
        <f>(P74+S74+T74)/DH74*4/3</f>
        <v>2.5381904399225674E-2</v>
      </c>
      <c r="AH74" s="41">
        <f>R74/DH74*4/3</f>
        <v>2.002436962161909E-2</v>
      </c>
      <c r="AI74" s="43">
        <f>X74/EX74*4/3</f>
        <v>8.2112764811695868E-2</v>
      </c>
      <c r="AJ74" s="37"/>
      <c r="AK74" s="47">
        <f t="shared" si="129"/>
        <v>9.7134819303181061E-2</v>
      </c>
      <c r="AL74" s="42">
        <f t="shared" si="130"/>
        <v>8.8685344827586082E-2</v>
      </c>
      <c r="AM74" s="43">
        <f t="shared" si="131"/>
        <v>0.11684969554534763</v>
      </c>
      <c r="AN74" s="37"/>
      <c r="AO74" s="47">
        <f t="shared" si="132"/>
        <v>0.82486143601598472</v>
      </c>
      <c r="AP74" s="42">
        <f t="shared" si="133"/>
        <v>0.78651801196911053</v>
      </c>
      <c r="AQ74" s="42">
        <f t="shared" si="134"/>
        <v>3.7021194298130847E-2</v>
      </c>
      <c r="AR74" s="43">
        <f t="shared" si="135"/>
        <v>0.14745387261968415</v>
      </c>
      <c r="AS74" s="37"/>
      <c r="AT74" s="47">
        <f>DE74/C74</f>
        <v>0.11000737459512082</v>
      </c>
      <c r="AU74" s="42">
        <f t="shared" si="136"/>
        <v>0.1961</v>
      </c>
      <c r="AV74" s="42">
        <f t="shared" si="137"/>
        <v>0.1961</v>
      </c>
      <c r="AW74" s="43">
        <f t="shared" si="138"/>
        <v>0.1961</v>
      </c>
      <c r="AX74" s="37"/>
      <c r="AY74" s="47">
        <f>EZ74/C74</f>
        <v>0.12176848304992467</v>
      </c>
      <c r="AZ74" s="42">
        <f>(DE74+X74)/C74</f>
        <v>0.11728699273695897</v>
      </c>
      <c r="BA74" s="42">
        <f>(DD74+X74)/DJ74</f>
        <v>0.20907670381525292</v>
      </c>
      <c r="BB74" s="42">
        <f>(DE74+X74)/DJ74</f>
        <v>0.20907670381525292</v>
      </c>
      <c r="BC74" s="43">
        <f>(DF74+X74)/DJ74</f>
        <v>0.20907670381525292</v>
      </c>
      <c r="BD74" s="37"/>
      <c r="BE74" s="40">
        <f>Q74/FB74*4/3</f>
        <v>1.9603351336551483E-3</v>
      </c>
      <c r="BF74" s="42">
        <f t="shared" si="139"/>
        <v>0.11292521320102711</v>
      </c>
      <c r="BG74" s="41">
        <f>EJ74/E74</f>
        <v>3.7573818606430949E-2</v>
      </c>
      <c r="BH74" s="42">
        <f t="shared" si="140"/>
        <v>0.23281115182209489</v>
      </c>
      <c r="BI74" s="42">
        <f t="shared" si="141"/>
        <v>0.79604959505785167</v>
      </c>
      <c r="BJ74" s="43">
        <f t="shared" si="142"/>
        <v>0.83492606795171032</v>
      </c>
      <c r="BK74" s="37"/>
      <c r="BL74" s="36">
        <v>63.694000000000003</v>
      </c>
      <c r="BM74" s="37">
        <v>93.307000000000002</v>
      </c>
      <c r="BN74" s="38">
        <f t="shared" si="143"/>
        <v>157.001</v>
      </c>
      <c r="BO74" s="34">
        <v>2534.9299999999998</v>
      </c>
      <c r="BP74" s="37">
        <v>19.742000000000001</v>
      </c>
      <c r="BQ74" s="37">
        <v>14.75</v>
      </c>
      <c r="BR74" s="38">
        <f t="shared" si="144"/>
        <v>2500.4379999999996</v>
      </c>
      <c r="BS74" s="37">
        <v>295.44200000000001</v>
      </c>
      <c r="BT74" s="37">
        <v>44.148000000000003</v>
      </c>
      <c r="BU74" s="38">
        <f t="shared" si="145"/>
        <v>339.59000000000003</v>
      </c>
      <c r="BV74" s="37">
        <v>3.0720000000000001</v>
      </c>
      <c r="BW74" s="37">
        <v>3.61</v>
      </c>
      <c r="BX74" s="37">
        <v>66.539000000000001</v>
      </c>
      <c r="BY74" s="37">
        <v>6.2850000000000001</v>
      </c>
      <c r="BZ74" s="38">
        <f t="shared" si="146"/>
        <v>3076.5350000000003</v>
      </c>
      <c r="CA74" s="37">
        <v>133.54400000000001</v>
      </c>
      <c r="CB74" s="34">
        <v>2090.9659999999999</v>
      </c>
      <c r="CC74" s="38">
        <f t="shared" si="147"/>
        <v>2224.5099999999998</v>
      </c>
      <c r="CD74" s="37">
        <v>434</v>
      </c>
      <c r="CE74" s="37">
        <v>43.400000000000546</v>
      </c>
      <c r="CF74" s="38">
        <f t="shared" si="148"/>
        <v>477.40000000000055</v>
      </c>
      <c r="CG74" s="37">
        <v>0</v>
      </c>
      <c r="CH74" s="37">
        <v>374.625</v>
      </c>
      <c r="CI74" s="108">
        <f t="shared" si="149"/>
        <v>3076.5350000000003</v>
      </c>
      <c r="CJ74" s="37"/>
      <c r="CK74" s="67">
        <v>453.64699999999999</v>
      </c>
      <c r="CL74" s="37"/>
      <c r="CM74" s="33">
        <v>155</v>
      </c>
      <c r="CN74" s="34">
        <v>175</v>
      </c>
      <c r="CO74" s="34">
        <v>255</v>
      </c>
      <c r="CP74" s="34">
        <v>0</v>
      </c>
      <c r="CQ74" s="34">
        <v>0</v>
      </c>
      <c r="CR74" s="34">
        <v>0</v>
      </c>
      <c r="CS74" s="35">
        <f t="shared" si="150"/>
        <v>585</v>
      </c>
      <c r="CT74" s="43">
        <f t="shared" si="151"/>
        <v>0.19014898254042292</v>
      </c>
      <c r="CU74" s="37"/>
      <c r="CV74" s="61" t="s">
        <v>219</v>
      </c>
      <c r="CW74" s="56">
        <v>28</v>
      </c>
      <c r="CX74" s="68">
        <v>1</v>
      </c>
      <c r="CY74" s="69" t="s">
        <v>133</v>
      </c>
      <c r="CZ74" s="68"/>
      <c r="DA74" s="56"/>
      <c r="DB74" s="70">
        <f t="shared" si="152"/>
        <v>7.5711479468840604E-4</v>
      </c>
      <c r="DC74" s="56"/>
      <c r="DD74" s="33">
        <v>338.44153820000002</v>
      </c>
      <c r="DE74" s="34">
        <v>338.44153820000002</v>
      </c>
      <c r="DF74" s="35">
        <v>338.44153820000002</v>
      </c>
      <c r="DG74" s="56"/>
      <c r="DH74" s="61">
        <f t="shared" si="153"/>
        <v>1656.981</v>
      </c>
      <c r="DI74" s="34">
        <v>1588.1</v>
      </c>
      <c r="DJ74" s="35">
        <v>1725.8620000000001</v>
      </c>
      <c r="DK74" s="56"/>
      <c r="DL74" s="33">
        <v>92.8</v>
      </c>
      <c r="DM74" s="34">
        <v>32.799999999999997</v>
      </c>
      <c r="DN74" s="34">
        <v>85.5</v>
      </c>
      <c r="DO74" s="34">
        <v>25.7</v>
      </c>
      <c r="DP74" s="34">
        <v>130</v>
      </c>
      <c r="DQ74" s="34">
        <v>27.6</v>
      </c>
      <c r="DR74" s="34">
        <v>33.799999999999997</v>
      </c>
      <c r="DS74" s="34">
        <v>31.3</v>
      </c>
      <c r="DT74" s="35">
        <v>1851</v>
      </c>
      <c r="DU74" s="71">
        <f t="shared" si="154"/>
        <v>2310.5</v>
      </c>
      <c r="DV74" s="34"/>
      <c r="DW74" s="47">
        <f t="shared" si="155"/>
        <v>4.0164466565678424E-2</v>
      </c>
      <c r="DX74" s="42">
        <f t="shared" si="156"/>
        <v>1.4196061458558753E-2</v>
      </c>
      <c r="DY74" s="42">
        <f t="shared" si="157"/>
        <v>3.7004977277645533E-2</v>
      </c>
      <c r="DZ74" s="42">
        <f t="shared" si="158"/>
        <v>1.1123133520882926E-2</v>
      </c>
      <c r="EA74" s="42">
        <f t="shared" si="159"/>
        <v>5.626487773209262E-2</v>
      </c>
      <c r="EB74" s="42">
        <f t="shared" si="160"/>
        <v>1.194546634927505E-2</v>
      </c>
      <c r="EC74" s="42">
        <f t="shared" si="161"/>
        <v>1.462886821034408E-2</v>
      </c>
      <c r="ED74" s="42">
        <f t="shared" si="162"/>
        <v>1.3546851330880762E-2</v>
      </c>
      <c r="EE74" s="42">
        <f t="shared" si="163"/>
        <v>0.8011252975546419</v>
      </c>
      <c r="EF74" s="72">
        <f t="shared" si="164"/>
        <v>1</v>
      </c>
      <c r="EG74" s="56"/>
      <c r="EH74" s="36">
        <v>8.2449999999999992</v>
      </c>
      <c r="EI74" s="37">
        <v>87.001999999999995</v>
      </c>
      <c r="EJ74" s="66">
        <f t="shared" si="165"/>
        <v>95.247</v>
      </c>
      <c r="EL74" s="36">
        <v>19.742000000000001</v>
      </c>
      <c r="EM74" s="37">
        <v>14.75</v>
      </c>
      <c r="EN74" s="66">
        <f t="shared" si="166"/>
        <v>34.492000000000004</v>
      </c>
      <c r="EP74" s="33">
        <f>ET74*E74</f>
        <v>2017.9299999999998</v>
      </c>
      <c r="EQ74" s="34">
        <f>E74*EU74</f>
        <v>517</v>
      </c>
      <c r="ER74" s="35">
        <f t="shared" si="167"/>
        <v>2534.9299999999998</v>
      </c>
      <c r="ET74" s="47">
        <v>0.79604959505785167</v>
      </c>
      <c r="EU74" s="42">
        <v>0.20395040494214833</v>
      </c>
      <c r="EV74" s="43">
        <f t="shared" si="168"/>
        <v>1</v>
      </c>
      <c r="EW74" s="56"/>
      <c r="EX74" s="61">
        <f t="shared" si="169"/>
        <v>363.66250000000002</v>
      </c>
      <c r="EY74" s="34">
        <v>352.7</v>
      </c>
      <c r="EZ74" s="35">
        <v>374.625</v>
      </c>
      <c r="FB74" s="61">
        <f t="shared" si="170"/>
        <v>2422.7150000000001</v>
      </c>
      <c r="FC74" s="34">
        <v>2310.5</v>
      </c>
      <c r="FD74" s="35">
        <v>2534.9299999999998</v>
      </c>
      <c r="FF74" s="61">
        <f t="shared" si="171"/>
        <v>581.65</v>
      </c>
      <c r="FG74" s="34">
        <v>566.29999999999995</v>
      </c>
      <c r="FH74" s="35">
        <v>597</v>
      </c>
      <c r="FJ74" s="61">
        <f t="shared" si="172"/>
        <v>3004.3649999999998</v>
      </c>
      <c r="FK74" s="56">
        <v>2876.8</v>
      </c>
      <c r="FL74" s="68">
        <v>3131.93</v>
      </c>
      <c r="FN74" s="61">
        <f t="shared" si="173"/>
        <v>1981.5830000000001</v>
      </c>
      <c r="FO74" s="34">
        <v>1872.2</v>
      </c>
      <c r="FP74" s="35">
        <v>2090.9659999999999</v>
      </c>
      <c r="FQ74" s="34"/>
      <c r="FR74" s="64"/>
    </row>
    <row r="75" spans="1:174" ht="13.5" customHeight="1" x14ac:dyDescent="0.2">
      <c r="A75" s="1"/>
      <c r="B75" s="73" t="s">
        <v>207</v>
      </c>
      <c r="C75" s="33">
        <v>2330.163</v>
      </c>
      <c r="D75" s="34">
        <v>2266.5985000000001</v>
      </c>
      <c r="E75" s="34">
        <v>1992.1590000000001</v>
      </c>
      <c r="F75" s="34">
        <v>304.25099999999998</v>
      </c>
      <c r="G75" s="34">
        <v>1643.5650000000001</v>
      </c>
      <c r="H75" s="34">
        <f t="shared" si="116"/>
        <v>2634.4139999999998</v>
      </c>
      <c r="I75" s="35">
        <f t="shared" si="117"/>
        <v>2296.41</v>
      </c>
      <c r="J75" s="34"/>
      <c r="K75" s="36">
        <v>30.827999999999999</v>
      </c>
      <c r="L75" s="37">
        <v>7.5030000000000001</v>
      </c>
      <c r="M75" s="37">
        <v>0.64600000000000002</v>
      </c>
      <c r="N75" s="38">
        <f t="shared" si="118"/>
        <v>38.977000000000004</v>
      </c>
      <c r="O75" s="37">
        <v>21.174000000000003</v>
      </c>
      <c r="P75" s="38">
        <f t="shared" si="119"/>
        <v>17.803000000000001</v>
      </c>
      <c r="Q75" s="37">
        <v>1.4050000000000002</v>
      </c>
      <c r="R75" s="38">
        <f t="shared" si="120"/>
        <v>16.398</v>
      </c>
      <c r="S75" s="37">
        <v>1.708</v>
      </c>
      <c r="T75" s="37">
        <v>1.1970000000000001</v>
      </c>
      <c r="U75" s="37">
        <v>1.669</v>
      </c>
      <c r="V75" s="38">
        <f t="shared" si="121"/>
        <v>20.971999999999998</v>
      </c>
      <c r="W75" s="37">
        <v>5.7</v>
      </c>
      <c r="X75" s="39">
        <f t="shared" si="122"/>
        <v>15.271999999999998</v>
      </c>
      <c r="Y75" s="37"/>
      <c r="Z75" s="40">
        <f t="shared" si="123"/>
        <v>1.8134663020380536E-2</v>
      </c>
      <c r="AA75" s="41">
        <f t="shared" si="124"/>
        <v>4.4136621461630726E-3</v>
      </c>
      <c r="AB75" s="42">
        <f t="shared" si="125"/>
        <v>0.50556324912850392</v>
      </c>
      <c r="AC75" s="42">
        <f t="shared" si="126"/>
        <v>0.54324345126613138</v>
      </c>
      <c r="AD75" s="41">
        <f t="shared" si="127"/>
        <v>1.245566870356616E-2</v>
      </c>
      <c r="AE75" s="41">
        <f t="shared" si="128"/>
        <v>8.9837995863257924E-3</v>
      </c>
      <c r="AF75" s="41">
        <f>X75/DH75*4/3</f>
        <v>1.7356969019964006E-2</v>
      </c>
      <c r="AG75" s="41">
        <f>(P75+S75+T75)/DH75*4/3</f>
        <v>2.3535104404492843E-2</v>
      </c>
      <c r="AH75" s="41">
        <f>R75/DH75*4/3</f>
        <v>1.8636693163264131E-2</v>
      </c>
      <c r="AI75" s="43">
        <f>X75/EX75*4/3</f>
        <v>8.3550970975037123E-2</v>
      </c>
      <c r="AJ75" s="37"/>
      <c r="AK75" s="47">
        <f t="shared" si="129"/>
        <v>6.0458334819382488E-2</v>
      </c>
      <c r="AL75" s="42">
        <f t="shared" si="130"/>
        <v>5.2152426734744919E-2</v>
      </c>
      <c r="AM75" s="43">
        <f t="shared" si="131"/>
        <v>5.5732235526570272E-2</v>
      </c>
      <c r="AN75" s="37"/>
      <c r="AO75" s="47">
        <f t="shared" si="132"/>
        <v>0.8250169790664299</v>
      </c>
      <c r="AP75" s="42">
        <f t="shared" si="133"/>
        <v>0.80148919434381183</v>
      </c>
      <c r="AQ75" s="42">
        <f t="shared" si="134"/>
        <v>3.7947989046259858E-2</v>
      </c>
      <c r="AR75" s="43">
        <f t="shared" si="135"/>
        <v>0.13674966086063506</v>
      </c>
      <c r="AS75" s="37"/>
      <c r="AT75" s="47">
        <f>DE75/C75</f>
        <v>9.8460493965443624E-2</v>
      </c>
      <c r="AU75" s="42">
        <f t="shared" si="136"/>
        <v>0.19179450654267641</v>
      </c>
      <c r="AV75" s="42">
        <f t="shared" si="137"/>
        <v>0.19179450654267641</v>
      </c>
      <c r="AW75" s="43">
        <f t="shared" si="138"/>
        <v>0.21553673520739861</v>
      </c>
      <c r="AX75" s="37"/>
      <c r="AY75" s="47">
        <f>EZ75/C75</f>
        <v>0.10786841950541658</v>
      </c>
      <c r="AZ75" s="42">
        <f>(DE75+X75)/C75</f>
        <v>0.10501454190114597</v>
      </c>
      <c r="BA75" s="42">
        <f>(DD75+X75)/DJ75</f>
        <v>0.20456135687075069</v>
      </c>
      <c r="BB75" s="42">
        <f>(DE75+X75)/DJ75</f>
        <v>0.20456135687075069</v>
      </c>
      <c r="BC75" s="43">
        <f>(DF75+X75)/DJ75</f>
        <v>0.22830358553547289</v>
      </c>
      <c r="BD75" s="37"/>
      <c r="BE75" s="40">
        <f>Q75/FB75*4/3</f>
        <v>9.6794533623441369E-4</v>
      </c>
      <c r="BF75" s="42">
        <f t="shared" si="139"/>
        <v>6.7848174618504939E-2</v>
      </c>
      <c r="BG75" s="41">
        <f>EJ75/E75</f>
        <v>4.1330536367830073E-2</v>
      </c>
      <c r="BH75" s="42">
        <f t="shared" si="140"/>
        <v>0.30565826205749586</v>
      </c>
      <c r="BI75" s="42">
        <f t="shared" si="141"/>
        <v>0.78176942703870522</v>
      </c>
      <c r="BJ75" s="43">
        <f t="shared" si="142"/>
        <v>0.81068276135359107</v>
      </c>
      <c r="BK75" s="37"/>
      <c r="BL75" s="36">
        <v>47.814</v>
      </c>
      <c r="BM75" s="37">
        <v>50.795999999999999</v>
      </c>
      <c r="BN75" s="38">
        <f t="shared" si="143"/>
        <v>98.61</v>
      </c>
      <c r="BO75" s="34">
        <v>1992.1590000000001</v>
      </c>
      <c r="BP75" s="37">
        <v>15.425000000000001</v>
      </c>
      <c r="BQ75" s="37">
        <v>2.6</v>
      </c>
      <c r="BR75" s="38">
        <f t="shared" si="144"/>
        <v>1974.1340000000002</v>
      </c>
      <c r="BS75" s="37">
        <v>213.423</v>
      </c>
      <c r="BT75" s="37">
        <v>25.760000000000005</v>
      </c>
      <c r="BU75" s="38">
        <f t="shared" si="145"/>
        <v>239.18299999999999</v>
      </c>
      <c r="BV75" s="37">
        <v>0</v>
      </c>
      <c r="BW75" s="37">
        <v>3.0430000000000001</v>
      </c>
      <c r="BX75" s="37">
        <v>11.678000000000001</v>
      </c>
      <c r="BY75" s="37">
        <v>3.5149999999996488</v>
      </c>
      <c r="BZ75" s="38">
        <f t="shared" si="146"/>
        <v>2330.163</v>
      </c>
      <c r="CA75" s="37">
        <v>212.07400000000001</v>
      </c>
      <c r="CB75" s="34">
        <v>1643.5650000000001</v>
      </c>
      <c r="CC75" s="38">
        <f t="shared" si="147"/>
        <v>1855.6390000000001</v>
      </c>
      <c r="CD75" s="37">
        <v>165</v>
      </c>
      <c r="CE75" s="37">
        <v>28.172999999999888</v>
      </c>
      <c r="CF75" s="38">
        <f t="shared" si="148"/>
        <v>193.17299999999989</v>
      </c>
      <c r="CG75" s="37">
        <v>30</v>
      </c>
      <c r="CH75" s="37">
        <v>251.351</v>
      </c>
      <c r="CI75" s="108">
        <f t="shared" si="149"/>
        <v>2330.163</v>
      </c>
      <c r="CJ75" s="37"/>
      <c r="CK75" s="67">
        <v>318.649</v>
      </c>
      <c r="CL75" s="37"/>
      <c r="CM75" s="33">
        <v>85</v>
      </c>
      <c r="CN75" s="34">
        <v>142</v>
      </c>
      <c r="CO75" s="34">
        <v>100</v>
      </c>
      <c r="CP75" s="34">
        <v>50</v>
      </c>
      <c r="CQ75" s="34">
        <v>30</v>
      </c>
      <c r="CR75" s="34">
        <v>0</v>
      </c>
      <c r="CS75" s="35">
        <f t="shared" si="150"/>
        <v>407</v>
      </c>
      <c r="CT75" s="43">
        <f t="shared" si="151"/>
        <v>0.17466589247190004</v>
      </c>
      <c r="CU75" s="37"/>
      <c r="CV75" s="61" t="s">
        <v>221</v>
      </c>
      <c r="CW75" s="56">
        <v>15.3</v>
      </c>
      <c r="CX75" s="68">
        <v>1</v>
      </c>
      <c r="CY75" s="69" t="s">
        <v>133</v>
      </c>
      <c r="CZ75" s="68"/>
      <c r="DA75" s="56"/>
      <c r="DB75" s="70">
        <f t="shared" si="152"/>
        <v>5.7440584595366785E-4</v>
      </c>
      <c r="DC75" s="56"/>
      <c r="DD75" s="33">
        <v>229.429</v>
      </c>
      <c r="DE75" s="34">
        <v>229.429</v>
      </c>
      <c r="DF75" s="35">
        <v>257.83</v>
      </c>
      <c r="DG75" s="56"/>
      <c r="DH75" s="61">
        <f t="shared" si="153"/>
        <v>1173.1695</v>
      </c>
      <c r="DI75" s="34">
        <v>1150.116</v>
      </c>
      <c r="DJ75" s="35">
        <v>1196.223</v>
      </c>
      <c r="DK75" s="56"/>
      <c r="DL75" s="33">
        <v>27.952999999999999</v>
      </c>
      <c r="DM75" s="34">
        <v>36.049999999999997</v>
      </c>
      <c r="DN75" s="34">
        <v>43.845999999999997</v>
      </c>
      <c r="DO75" s="34">
        <v>49.460999999999999</v>
      </c>
      <c r="DP75" s="34">
        <v>232.636</v>
      </c>
      <c r="DQ75" s="34">
        <v>44.883000000000003</v>
      </c>
      <c r="DR75" s="34">
        <v>11.698</v>
      </c>
      <c r="DS75" s="34">
        <v>0</v>
      </c>
      <c r="DT75" s="35">
        <v>1432.0360000000001</v>
      </c>
      <c r="DU75" s="71">
        <f t="shared" si="154"/>
        <v>1878.5630000000001</v>
      </c>
      <c r="DV75" s="34"/>
      <c r="DW75" s="47">
        <f t="shared" si="155"/>
        <v>1.4879990716308156E-2</v>
      </c>
      <c r="DX75" s="42">
        <f t="shared" si="156"/>
        <v>1.9190200168958931E-2</v>
      </c>
      <c r="DY75" s="42">
        <f t="shared" si="157"/>
        <v>2.3340180765830047E-2</v>
      </c>
      <c r="DZ75" s="42">
        <f t="shared" si="158"/>
        <v>2.6329167560523652E-2</v>
      </c>
      <c r="EA75" s="42">
        <f t="shared" si="159"/>
        <v>0.12383720961181498</v>
      </c>
      <c r="EB75" s="42">
        <f t="shared" si="160"/>
        <v>2.389219845168887E-2</v>
      </c>
      <c r="EC75" s="42">
        <f t="shared" si="161"/>
        <v>6.2271001824266738E-3</v>
      </c>
      <c r="ED75" s="42">
        <f t="shared" si="162"/>
        <v>0</v>
      </c>
      <c r="EE75" s="42">
        <f t="shared" si="163"/>
        <v>0.76230395254244865</v>
      </c>
      <c r="EF75" s="72">
        <f t="shared" si="164"/>
        <v>1</v>
      </c>
      <c r="EG75" s="56"/>
      <c r="EH75" s="36">
        <v>9.8529999999999998</v>
      </c>
      <c r="EI75" s="37">
        <v>72.483999999999995</v>
      </c>
      <c r="EJ75" s="66">
        <f t="shared" si="165"/>
        <v>82.336999999999989</v>
      </c>
      <c r="EL75" s="36">
        <v>15.425000000000001</v>
      </c>
      <c r="EM75" s="37">
        <v>2.6</v>
      </c>
      <c r="EN75" s="66">
        <f t="shared" si="166"/>
        <v>18.025000000000002</v>
      </c>
      <c r="EP75" s="33">
        <f>ET75*E75</f>
        <v>1557.4090000000001</v>
      </c>
      <c r="EQ75" s="34">
        <f>E75*EU75</f>
        <v>434.75000000000006</v>
      </c>
      <c r="ER75" s="35">
        <f t="shared" si="167"/>
        <v>1992.1590000000001</v>
      </c>
      <c r="ET75" s="47">
        <v>0.78176942703870522</v>
      </c>
      <c r="EU75" s="42">
        <v>0.21823057296129478</v>
      </c>
      <c r="EV75" s="43">
        <f t="shared" si="168"/>
        <v>1</v>
      </c>
      <c r="EW75" s="56"/>
      <c r="EX75" s="61">
        <f t="shared" si="169"/>
        <v>243.71550000000002</v>
      </c>
      <c r="EY75" s="34">
        <v>236.08</v>
      </c>
      <c r="EZ75" s="35">
        <v>251.351</v>
      </c>
      <c r="FB75" s="61">
        <f t="shared" si="170"/>
        <v>1935.3710000000001</v>
      </c>
      <c r="FC75" s="34">
        <v>1878.5830000000001</v>
      </c>
      <c r="FD75" s="35">
        <v>1992.1590000000001</v>
      </c>
      <c r="FF75" s="61">
        <f t="shared" si="171"/>
        <v>304.12549999999999</v>
      </c>
      <c r="FG75" s="34">
        <v>304</v>
      </c>
      <c r="FH75" s="35">
        <v>304.25099999999998</v>
      </c>
      <c r="FJ75" s="61">
        <f t="shared" si="172"/>
        <v>2239.4965000000002</v>
      </c>
      <c r="FK75" s="56">
        <v>2182.5830000000001</v>
      </c>
      <c r="FL75" s="68">
        <v>2296.41</v>
      </c>
      <c r="FN75" s="61">
        <f t="shared" si="173"/>
        <v>1600.183</v>
      </c>
      <c r="FO75" s="34">
        <v>1556.8009999999999</v>
      </c>
      <c r="FP75" s="35">
        <v>1643.5650000000001</v>
      </c>
      <c r="FQ75" s="34"/>
      <c r="FR75" s="64"/>
    </row>
    <row r="76" spans="1:174" ht="13.5" customHeight="1" x14ac:dyDescent="0.2">
      <c r="A76" s="1"/>
      <c r="B76" s="77" t="s">
        <v>208</v>
      </c>
      <c r="C76" s="78">
        <v>2323.13</v>
      </c>
      <c r="D76" s="79">
        <v>2278.4809999999998</v>
      </c>
      <c r="E76" s="79">
        <v>1897.4079999999999</v>
      </c>
      <c r="F76" s="79">
        <v>305</v>
      </c>
      <c r="G76" s="79">
        <v>1592.318</v>
      </c>
      <c r="H76" s="79">
        <f t="shared" si="116"/>
        <v>2628.13</v>
      </c>
      <c r="I76" s="80">
        <f t="shared" si="117"/>
        <v>2202.4079999999999</v>
      </c>
      <c r="J76" s="34"/>
      <c r="K76" s="81">
        <v>33.902999999999999</v>
      </c>
      <c r="L76" s="82">
        <v>5.96</v>
      </c>
      <c r="M76" s="82">
        <v>7.2999999999999995E-2</v>
      </c>
      <c r="N76" s="83">
        <f t="shared" si="118"/>
        <v>39.936</v>
      </c>
      <c r="O76" s="82">
        <v>28.584</v>
      </c>
      <c r="P76" s="83">
        <f t="shared" si="119"/>
        <v>11.352</v>
      </c>
      <c r="Q76" s="82">
        <v>2.09</v>
      </c>
      <c r="R76" s="83">
        <f t="shared" si="120"/>
        <v>9.2620000000000005</v>
      </c>
      <c r="S76" s="82">
        <v>1.3339999999999999</v>
      </c>
      <c r="T76" s="82">
        <v>-0.51700000000000035</v>
      </c>
      <c r="U76" s="82">
        <v>1.423</v>
      </c>
      <c r="V76" s="83">
        <f t="shared" si="121"/>
        <v>11.502000000000001</v>
      </c>
      <c r="W76" s="82">
        <v>2.75</v>
      </c>
      <c r="X76" s="84">
        <f t="shared" si="122"/>
        <v>8.7520000000000007</v>
      </c>
      <c r="Y76" s="37"/>
      <c r="Z76" s="85">
        <f t="shared" si="123"/>
        <v>1.9839533443552965E-2</v>
      </c>
      <c r="AA76" s="86">
        <f t="shared" si="124"/>
        <v>3.4877037230798356E-3</v>
      </c>
      <c r="AB76" s="87">
        <f t="shared" si="125"/>
        <v>0.70139621622948001</v>
      </c>
      <c r="AC76" s="87">
        <f t="shared" si="126"/>
        <v>0.71574519230769229</v>
      </c>
      <c r="AD76" s="86">
        <f t="shared" si="127"/>
        <v>1.6726933426260745E-2</v>
      </c>
      <c r="AE76" s="86">
        <f t="shared" si="128"/>
        <v>5.121540769193746E-3</v>
      </c>
      <c r="AF76" s="86">
        <f>X76/DH76*4/3</f>
        <v>9.1659479587385736E-3</v>
      </c>
      <c r="AG76" s="86">
        <f>(P76+S76+T76)/DH76*4/3</f>
        <v>1.2744563609448091E-2</v>
      </c>
      <c r="AH76" s="86">
        <f>R76/DH76*4/3</f>
        <v>9.7000696976504413E-3</v>
      </c>
      <c r="AI76" s="88">
        <f>X76/EX76*4/3</f>
        <v>5.6303144053253817E-2</v>
      </c>
      <c r="AJ76" s="37"/>
      <c r="AK76" s="89">
        <f t="shared" si="129"/>
        <v>0.10384949453168031</v>
      </c>
      <c r="AL76" s="87">
        <f t="shared" si="130"/>
        <v>0.10180944428963706</v>
      </c>
      <c r="AM76" s="88">
        <f t="shared" si="131"/>
        <v>1.7059815062381516E-2</v>
      </c>
      <c r="AN76" s="37"/>
      <c r="AO76" s="89">
        <f t="shared" si="132"/>
        <v>0.83920696023206398</v>
      </c>
      <c r="AP76" s="87">
        <f t="shared" si="133"/>
        <v>0.76418144532946586</v>
      </c>
      <c r="AQ76" s="87">
        <f t="shared" si="134"/>
        <v>4.4490426489445921E-2</v>
      </c>
      <c r="AR76" s="88">
        <f t="shared" si="135"/>
        <v>0.16702301077555309</v>
      </c>
      <c r="AS76" s="37"/>
      <c r="AT76" s="89">
        <f>DE76/C76</f>
        <v>9.1152980676931561E-2</v>
      </c>
      <c r="AU76" s="87">
        <f t="shared" si="136"/>
        <v>0.15243843519923742</v>
      </c>
      <c r="AV76" s="87">
        <f t="shared" si="137"/>
        <v>0.16600000000000001</v>
      </c>
      <c r="AW76" s="88">
        <f t="shared" si="138"/>
        <v>0.18739999999999998</v>
      </c>
      <c r="AX76" s="37"/>
      <c r="AY76" s="89">
        <f>EZ76/C76</f>
        <v>9.0974245952658697E-2</v>
      </c>
      <c r="AZ76" s="87">
        <f>(DE76+X76)/C76</f>
        <v>9.4920311820690204E-2</v>
      </c>
      <c r="BA76" s="87">
        <f>(DD76+X76)/DJ76</f>
        <v>0.15929917595855964</v>
      </c>
      <c r="BB76" s="87">
        <f>(DE76+X76)/DJ76</f>
        <v>0.17286074075932223</v>
      </c>
      <c r="BC76" s="88">
        <f>(DF76+X76)/DJ76</f>
        <v>0.1942607407593222</v>
      </c>
      <c r="BD76" s="37"/>
      <c r="BE76" s="85">
        <f>Q76/FB76*4/3</f>
        <v>1.541166236992838E-3</v>
      </c>
      <c r="BF76" s="87">
        <f t="shared" si="139"/>
        <v>0.17174788396745827</v>
      </c>
      <c r="BG76" s="86">
        <f>EJ76/E76</f>
        <v>1.4021233177049956E-2</v>
      </c>
      <c r="BH76" s="87">
        <f t="shared" si="140"/>
        <v>0.12018594397285833</v>
      </c>
      <c r="BI76" s="87">
        <f t="shared" si="141"/>
        <v>0.67745471717205785</v>
      </c>
      <c r="BJ76" s="88">
        <f t="shared" si="142"/>
        <v>0.72212233155709571</v>
      </c>
      <c r="BK76" s="37"/>
      <c r="BL76" s="81">
        <v>83.39</v>
      </c>
      <c r="BM76" s="82">
        <v>9.1820000000000004</v>
      </c>
      <c r="BN76" s="83">
        <f t="shared" si="143"/>
        <v>92.572000000000003</v>
      </c>
      <c r="BO76" s="79">
        <v>1897.4079999999999</v>
      </c>
      <c r="BP76" s="82">
        <v>2.1520000000000001</v>
      </c>
      <c r="BQ76" s="82">
        <v>7.86</v>
      </c>
      <c r="BR76" s="83">
        <f t="shared" si="144"/>
        <v>1887.396</v>
      </c>
      <c r="BS76" s="82">
        <v>284.81299999999999</v>
      </c>
      <c r="BT76" s="82">
        <v>35.488999999999997</v>
      </c>
      <c r="BU76" s="83">
        <f t="shared" si="145"/>
        <v>320.30199999999996</v>
      </c>
      <c r="BV76" s="82">
        <v>9.26</v>
      </c>
      <c r="BW76" s="82">
        <v>7.0679999999999996</v>
      </c>
      <c r="BX76" s="82">
        <v>3.802</v>
      </c>
      <c r="BY76" s="82">
        <v>2.7290000000000001</v>
      </c>
      <c r="BZ76" s="83">
        <f t="shared" si="146"/>
        <v>2323.1290000000004</v>
      </c>
      <c r="CA76" s="82">
        <v>91.501999999999995</v>
      </c>
      <c r="CB76" s="79">
        <v>1592.318</v>
      </c>
      <c r="CC76" s="83">
        <f t="shared" si="147"/>
        <v>1683.82</v>
      </c>
      <c r="CD76" s="82">
        <v>349.96</v>
      </c>
      <c r="CE76" s="82">
        <v>28.093000000000444</v>
      </c>
      <c r="CF76" s="83">
        <f t="shared" si="148"/>
        <v>378.05300000000045</v>
      </c>
      <c r="CG76" s="82">
        <v>49.911000000000001</v>
      </c>
      <c r="CH76" s="82">
        <v>211.345</v>
      </c>
      <c r="CI76" s="109">
        <f t="shared" si="149"/>
        <v>2323.1290000000004</v>
      </c>
      <c r="CJ76" s="37"/>
      <c r="CK76" s="91">
        <v>388.01599999999996</v>
      </c>
      <c r="CL76" s="37"/>
      <c r="CM76" s="78">
        <v>170</v>
      </c>
      <c r="CN76" s="79">
        <v>105</v>
      </c>
      <c r="CO76" s="79">
        <v>195</v>
      </c>
      <c r="CP76" s="79">
        <v>30</v>
      </c>
      <c r="CQ76" s="79">
        <v>0</v>
      </c>
      <c r="CR76" s="79">
        <v>0</v>
      </c>
      <c r="CS76" s="80">
        <f t="shared" si="150"/>
        <v>500</v>
      </c>
      <c r="CT76" s="88">
        <f t="shared" si="151"/>
        <v>0.2152268706443462</v>
      </c>
      <c r="CU76" s="37"/>
      <c r="CV76" s="92" t="s">
        <v>213</v>
      </c>
      <c r="CW76" s="93">
        <v>20.100000000000001</v>
      </c>
      <c r="CX76" s="94">
        <v>2</v>
      </c>
      <c r="CY76" s="92"/>
      <c r="CZ76" s="95" t="s">
        <v>136</v>
      </c>
      <c r="DA76" s="56"/>
      <c r="DB76" s="96">
        <f t="shared" si="152"/>
        <v>5.2606766660841632E-4</v>
      </c>
      <c r="DC76" s="56"/>
      <c r="DD76" s="78">
        <v>194.46022400000001</v>
      </c>
      <c r="DE76" s="79">
        <v>211.76022400000002</v>
      </c>
      <c r="DF76" s="80">
        <v>239.05943359999998</v>
      </c>
      <c r="DG76" s="56"/>
      <c r="DH76" s="92">
        <f t="shared" si="153"/>
        <v>1273.1179999999999</v>
      </c>
      <c r="DI76" s="79">
        <v>1270.5719999999999</v>
      </c>
      <c r="DJ76" s="80">
        <v>1275.664</v>
      </c>
      <c r="DK76" s="56"/>
      <c r="DL76" s="78">
        <v>162.52199999999999</v>
      </c>
      <c r="DM76" s="79">
        <v>45.220999999999997</v>
      </c>
      <c r="DN76" s="79">
        <v>44.625999999999998</v>
      </c>
      <c r="DO76" s="79">
        <v>39.826000000000001</v>
      </c>
      <c r="DP76" s="79">
        <v>197.899</v>
      </c>
      <c r="DQ76" s="79">
        <v>60.762999999999998</v>
      </c>
      <c r="DR76" s="79">
        <v>17.759</v>
      </c>
      <c r="DS76" s="79">
        <v>0</v>
      </c>
      <c r="DT76" s="80">
        <v>1150.277</v>
      </c>
      <c r="DU76" s="97">
        <f t="shared" si="154"/>
        <v>1718.893</v>
      </c>
      <c r="DV76" s="34"/>
      <c r="DW76" s="89">
        <f t="shared" si="155"/>
        <v>9.4550387953176829E-2</v>
      </c>
      <c r="DX76" s="87">
        <f t="shared" si="156"/>
        <v>2.630821115683175E-2</v>
      </c>
      <c r="DY76" s="87">
        <f t="shared" si="157"/>
        <v>2.5962058138581049E-2</v>
      </c>
      <c r="DZ76" s="87">
        <f t="shared" si="158"/>
        <v>2.3169563201432548E-2</v>
      </c>
      <c r="EA76" s="87">
        <f t="shared" si="159"/>
        <v>0.11513165740973987</v>
      </c>
      <c r="EB76" s="87">
        <f t="shared" si="160"/>
        <v>3.5350077055407172E-2</v>
      </c>
      <c r="EC76" s="87">
        <f t="shared" si="161"/>
        <v>1.0331649497670885E-2</v>
      </c>
      <c r="ED76" s="87">
        <f t="shared" si="162"/>
        <v>0</v>
      </c>
      <c r="EE76" s="87">
        <f t="shared" si="163"/>
        <v>0.66919639558715993</v>
      </c>
      <c r="EF76" s="98">
        <f t="shared" si="164"/>
        <v>1</v>
      </c>
      <c r="EG76" s="56"/>
      <c r="EH76" s="81">
        <v>23.545999999999999</v>
      </c>
      <c r="EI76" s="82">
        <v>3.0579999999999998</v>
      </c>
      <c r="EJ76" s="90">
        <f t="shared" si="165"/>
        <v>26.603999999999999</v>
      </c>
      <c r="EL76" s="81">
        <v>2.1520000000000001</v>
      </c>
      <c r="EM76" s="82">
        <v>7.86</v>
      </c>
      <c r="EN76" s="90">
        <f t="shared" si="166"/>
        <v>10.012</v>
      </c>
      <c r="EP76" s="78">
        <f>ET76*E76</f>
        <v>1285.4079999999999</v>
      </c>
      <c r="EQ76" s="79">
        <f>E76*EU76</f>
        <v>612</v>
      </c>
      <c r="ER76" s="80">
        <f t="shared" si="167"/>
        <v>1897.4079999999999</v>
      </c>
      <c r="ET76" s="89">
        <v>0.67745471717205785</v>
      </c>
      <c r="EU76" s="87">
        <v>0.32254528282794215</v>
      </c>
      <c r="EV76" s="88">
        <f t="shared" si="168"/>
        <v>1</v>
      </c>
      <c r="EW76" s="56"/>
      <c r="EX76" s="92">
        <f t="shared" si="169"/>
        <v>207.25900000000001</v>
      </c>
      <c r="EY76" s="79">
        <v>203.173</v>
      </c>
      <c r="EZ76" s="80">
        <v>211.345</v>
      </c>
      <c r="FB76" s="92">
        <f t="shared" si="170"/>
        <v>1808.1545000000001</v>
      </c>
      <c r="FC76" s="79">
        <v>1718.9010000000001</v>
      </c>
      <c r="FD76" s="80">
        <v>1897.4079999999999</v>
      </c>
      <c r="FF76" s="92">
        <f t="shared" si="171"/>
        <v>292.5</v>
      </c>
      <c r="FG76" s="79">
        <v>280</v>
      </c>
      <c r="FH76" s="80">
        <v>305</v>
      </c>
      <c r="FJ76" s="92">
        <f t="shared" si="172"/>
        <v>2100.6545000000001</v>
      </c>
      <c r="FK76" s="93">
        <v>1998.9010000000001</v>
      </c>
      <c r="FL76" s="94">
        <v>2202.4079999999999</v>
      </c>
      <c r="FN76" s="92">
        <f t="shared" si="173"/>
        <v>1578.9634999999998</v>
      </c>
      <c r="FO76" s="79">
        <v>1565.6089999999999</v>
      </c>
      <c r="FP76" s="80">
        <v>1592.318</v>
      </c>
      <c r="FQ76" s="34"/>
      <c r="FR76" s="64"/>
    </row>
    <row r="77" spans="1:174" ht="13.5" customHeight="1" x14ac:dyDescent="0.2">
      <c r="A77" s="6"/>
      <c r="B77" s="32" t="s">
        <v>210</v>
      </c>
      <c r="C77" s="62">
        <f t="shared" ref="C77:I77" si="174">SUM(C5:C76)</f>
        <v>250379.47399999999</v>
      </c>
      <c r="D77" s="34">
        <f t="shared" si="174"/>
        <v>241096.69100000008</v>
      </c>
      <c r="E77" s="34">
        <f t="shared" si="174"/>
        <v>209583.48800000001</v>
      </c>
      <c r="F77" s="34">
        <f t="shared" si="174"/>
        <v>63866.767999999996</v>
      </c>
      <c r="G77" s="34">
        <f t="shared" si="174"/>
        <v>175243.37799999994</v>
      </c>
      <c r="H77" s="34">
        <f t="shared" si="174"/>
        <v>314246.24199999979</v>
      </c>
      <c r="I77" s="60">
        <f t="shared" si="174"/>
        <v>273450.25599999994</v>
      </c>
      <c r="J77" s="71"/>
      <c r="K77" s="37">
        <f>SUM(K5:K76)</f>
        <v>3370.7129999999997</v>
      </c>
      <c r="L77" s="37">
        <f>SUM(L5:L76)</f>
        <v>883.70809999999994</v>
      </c>
      <c r="M77" s="37">
        <f>SUM(M5:M76)</f>
        <v>28.023000000000007</v>
      </c>
      <c r="N77" s="38">
        <f t="shared" si="118"/>
        <v>4282.4440999999997</v>
      </c>
      <c r="O77" s="37">
        <f>SUM(O5:O76)</f>
        <v>2630.8320000000003</v>
      </c>
      <c r="P77" s="38">
        <f t="shared" si="119"/>
        <v>1651.6120999999994</v>
      </c>
      <c r="Q77" s="37">
        <f>SUM(Q5:Q76)</f>
        <v>175.93000000000006</v>
      </c>
      <c r="R77" s="38">
        <f t="shared" ref="R77" si="175">P77-Q77</f>
        <v>1475.6820999999993</v>
      </c>
      <c r="S77" s="37">
        <f>SUM(S5:S76)</f>
        <v>385.61500000000001</v>
      </c>
      <c r="T77" s="37">
        <f>SUM(T5:T76)</f>
        <v>128.56500000000003</v>
      </c>
      <c r="U77" s="37">
        <f>SUM(U5:U76)</f>
        <v>201.87500000000011</v>
      </c>
      <c r="V77" s="38">
        <f t="shared" si="121"/>
        <v>2191.7370999999994</v>
      </c>
      <c r="W77" s="37">
        <f>SUM(W5:W76)</f>
        <v>478.24200000000002</v>
      </c>
      <c r="X77" s="110">
        <f t="shared" ref="X77" si="176">V77-W77</f>
        <v>1713.4950999999994</v>
      </c>
      <c r="Y77" s="37"/>
      <c r="Z77" s="47">
        <f t="shared" ref="Z77" si="177">K77/D77*4/3</f>
        <v>1.8641002418403156E-2</v>
      </c>
      <c r="AA77" s="42">
        <f t="shared" ref="AA77" si="178">L77/D77*4/3</f>
        <v>4.8871573549164396E-3</v>
      </c>
      <c r="AB77" s="42">
        <f t="shared" si="125"/>
        <v>0.54847574985081715</v>
      </c>
      <c r="AC77" s="42">
        <f t="shared" si="126"/>
        <v>0.61432956007528516</v>
      </c>
      <c r="AD77" s="41">
        <f t="shared" ref="AD77" si="179">O77/D77*4/3</f>
        <v>1.4549249869215332E-2</v>
      </c>
      <c r="AE77" s="41">
        <f t="shared" ref="AE77" si="180">X77/D77*4/3</f>
        <v>9.4761156773127669E-3</v>
      </c>
      <c r="AF77" s="41">
        <f>X77/DH77*4/3</f>
        <v>1.7648756405804378E-2</v>
      </c>
      <c r="AG77" s="41">
        <f>(P77+S77+T77)/DH77*4/3</f>
        <v>2.2307351330339675E-2</v>
      </c>
      <c r="AH77" s="41">
        <f>R77/DH77*4/3</f>
        <v>1.519931624858796E-2</v>
      </c>
      <c r="AI77" s="43">
        <f>X77/EX77*4/3</f>
        <v>9.283028196926639E-2</v>
      </c>
      <c r="AJ77" s="37"/>
      <c r="AK77" s="44">
        <f t="shared" si="129"/>
        <v>8.2695990064655486E-2</v>
      </c>
      <c r="AL77" s="42">
        <f t="shared" si="130"/>
        <v>7.9927540464465777E-2</v>
      </c>
      <c r="AM77" s="45">
        <f t="shared" si="131"/>
        <v>6.4037476129898241E-2</v>
      </c>
      <c r="AN77" s="37"/>
      <c r="AO77" s="44">
        <f t="shared" ref="AO77" si="181">G77/E77</f>
        <v>0.83615068950469962</v>
      </c>
      <c r="AP77" s="42">
        <f t="shared" ref="AP77" si="182">CB77/(CB77+CA77+CD77+CG77)</f>
        <v>0.79084581822315281</v>
      </c>
      <c r="AQ77" s="42">
        <f t="shared" ref="AQ77" si="183">((CA77+CD77+CG77)-CK77)/BZ77</f>
        <v>4.8653199287253056E-2</v>
      </c>
      <c r="AR77" s="45">
        <f t="shared" ref="AR77" si="184">CK77/CI77</f>
        <v>0.13645157833247443</v>
      </c>
      <c r="AS77" s="37"/>
      <c r="AT77" s="44">
        <f>DE77/C77</f>
        <v>9.3520384250815269E-2</v>
      </c>
      <c r="AU77" s="42">
        <f t="shared" si="136"/>
        <v>0.16380310617680008</v>
      </c>
      <c r="AV77" s="42">
        <f t="shared" si="137"/>
        <v>0.17531426887873874</v>
      </c>
      <c r="AW77" s="45">
        <f t="shared" si="138"/>
        <v>0.18514104183219404</v>
      </c>
      <c r="AX77" s="37"/>
      <c r="AY77" s="44">
        <f>EZ77/C77</f>
        <v>0.10223644770497438</v>
      </c>
      <c r="AZ77" s="42">
        <f>(DE77+X77)/C77</f>
        <v>0.10036397678907581</v>
      </c>
      <c r="BA77" s="42">
        <f>(DD77+X77)/DJ77</f>
        <v>0.17663217474789802</v>
      </c>
      <c r="BB77" s="42">
        <f>(DE77+X77)/DJ77</f>
        <v>0.18814333744983669</v>
      </c>
      <c r="BC77" s="43">
        <f>(DF77+X77)/DJ77</f>
        <v>0.19797011040329202</v>
      </c>
      <c r="BD77" s="37"/>
      <c r="BE77" s="40">
        <f>Q77/FB77*4/3</f>
        <v>1.1636763782820641E-3</v>
      </c>
      <c r="BF77" s="42">
        <f t="shared" si="139"/>
        <v>8.1231250220185083E-2</v>
      </c>
      <c r="BG77" s="41">
        <f>EJ77/E77</f>
        <v>1.3530798762162016E-2</v>
      </c>
      <c r="BH77" s="42">
        <f t="shared" si="140"/>
        <v>0.10473001856482786</v>
      </c>
      <c r="BI77" s="42">
        <f t="shared" si="141"/>
        <v>0.74552857284682661</v>
      </c>
      <c r="BJ77" s="43">
        <f t="shared" si="142"/>
        <v>0.80496266458386501</v>
      </c>
      <c r="BK77" s="37"/>
      <c r="BL77" s="48">
        <f t="shared" ref="BL77:CK77" si="185">SUM(BL5:BL76)</f>
        <v>5133.6149999999989</v>
      </c>
      <c r="BM77" s="37">
        <f t="shared" si="185"/>
        <v>6846.6569999999983</v>
      </c>
      <c r="BN77" s="38">
        <f t="shared" si="185"/>
        <v>11980.272000000001</v>
      </c>
      <c r="BO77" s="37">
        <f t="shared" si="185"/>
        <v>209583.48800000001</v>
      </c>
      <c r="BP77" s="37">
        <f t="shared" si="185"/>
        <v>736.50500000000011</v>
      </c>
      <c r="BQ77" s="37">
        <f t="shared" si="185"/>
        <v>743.1339999999999</v>
      </c>
      <c r="BR77" s="38">
        <f t="shared" si="185"/>
        <v>208103.84899999993</v>
      </c>
      <c r="BS77" s="37">
        <f t="shared" si="185"/>
        <v>21295.156851849988</v>
      </c>
      <c r="BT77" s="37">
        <f t="shared" si="185"/>
        <v>5853.8141481499988</v>
      </c>
      <c r="BU77" s="38">
        <f t="shared" si="185"/>
        <v>27148.971000000001</v>
      </c>
      <c r="BV77" s="37">
        <f t="shared" si="185"/>
        <v>428.10999999999996</v>
      </c>
      <c r="BW77" s="37">
        <f t="shared" si="185"/>
        <v>235.30100000000004</v>
      </c>
      <c r="BX77" s="37">
        <f t="shared" si="185"/>
        <v>1498.9949999999999</v>
      </c>
      <c r="BY77" s="37">
        <f t="shared" si="185"/>
        <v>983.97300000000405</v>
      </c>
      <c r="BZ77" s="38">
        <f t="shared" si="185"/>
        <v>250379.47099999996</v>
      </c>
      <c r="CA77" s="37">
        <f t="shared" si="185"/>
        <v>4167.4643000000005</v>
      </c>
      <c r="CB77" s="37">
        <f t="shared" si="185"/>
        <v>175243.37799999994</v>
      </c>
      <c r="CC77" s="38">
        <f t="shared" si="185"/>
        <v>179410.84229999999</v>
      </c>
      <c r="CD77" s="37">
        <f t="shared" si="185"/>
        <v>38175.097000000002</v>
      </c>
      <c r="CE77" s="37">
        <f t="shared" si="185"/>
        <v>3191.7487000000015</v>
      </c>
      <c r="CF77" s="38">
        <f t="shared" si="185"/>
        <v>41366.845700000027</v>
      </c>
      <c r="CG77" s="37">
        <f t="shared" si="185"/>
        <v>4003.8750000000005</v>
      </c>
      <c r="CH77" s="37">
        <f t="shared" si="185"/>
        <v>25597.907999999992</v>
      </c>
      <c r="CI77" s="107">
        <f t="shared" si="185"/>
        <v>250379.47099999996</v>
      </c>
      <c r="CJ77" s="34"/>
      <c r="CK77" s="62">
        <f t="shared" si="185"/>
        <v>34164.674000000006</v>
      </c>
      <c r="CL77" s="67"/>
      <c r="CM77" s="34">
        <f t="shared" ref="CM77:CS77" si="186">SUM(CM5:CM76)</f>
        <v>11104.981</v>
      </c>
      <c r="CN77" s="34">
        <f t="shared" si="186"/>
        <v>11363.75</v>
      </c>
      <c r="CO77" s="34">
        <f t="shared" si="186"/>
        <v>12391</v>
      </c>
      <c r="CP77" s="34">
        <f t="shared" si="186"/>
        <v>5740</v>
      </c>
      <c r="CQ77" s="34">
        <f t="shared" si="186"/>
        <v>3185</v>
      </c>
      <c r="CR77" s="34">
        <f t="shared" si="186"/>
        <v>26.5</v>
      </c>
      <c r="CS77" s="35">
        <f t="shared" si="186"/>
        <v>43811.231</v>
      </c>
      <c r="CT77" s="54">
        <f t="shared" si="151"/>
        <v>0.17497932358464816</v>
      </c>
      <c r="CU77" s="37"/>
      <c r="CV77" s="55"/>
      <c r="CW77" s="34">
        <f>SUM(CW5:CW76)</f>
        <v>2165.9100000000003</v>
      </c>
      <c r="CX77" s="34">
        <f>SUM(CX5:CX76)</f>
        <v>204</v>
      </c>
      <c r="CY77" s="111">
        <f>COUNTIF(CY5:CY76,"=yes")</f>
        <v>56</v>
      </c>
      <c r="CZ77" s="34">
        <f>COUNTIF(CZ5:CZ76,"=EC")+COUNTIF(CZ5:CZ76,"=EC (listed)")+COUNTIF(CZ5:CZ76,"=stocks")+COUNTIF(CZ5:CZ76,"=stocks listed")+COUNTIF(CZ5:CZ76,"=EC (1Q17)")</f>
        <v>29</v>
      </c>
      <c r="DA77" s="61"/>
      <c r="DB77" s="112">
        <f>SUM(DB5:DB76)</f>
        <v>6.6640073926729965E-2</v>
      </c>
      <c r="DC77" s="61"/>
      <c r="DD77" s="62">
        <f>SUM(DD5:DD76)</f>
        <v>21878.113616997001</v>
      </c>
      <c r="DE77" s="34">
        <f>SUM(DE5:DE76)</f>
        <v>23415.58461699701</v>
      </c>
      <c r="DF77" s="34">
        <f>SUM(DF5:DF76)</f>
        <v>24728.082653097001</v>
      </c>
      <c r="DG77" s="61"/>
      <c r="DH77" s="62">
        <f>SUM(DH5:DH76)</f>
        <v>129451.62145146649</v>
      </c>
      <c r="DI77" s="34">
        <f>SUM(DI5:DI76)</f>
        <v>125339.75849999998</v>
      </c>
      <c r="DJ77" s="34">
        <f>SUM(DJ5:DJ76)</f>
        <v>133563.48440293293</v>
      </c>
      <c r="DK77" s="61"/>
      <c r="DL77" s="62">
        <f t="shared" ref="DL77:DU77" si="187">SUM(DL5:DL76)</f>
        <v>9223.7057657269343</v>
      </c>
      <c r="DM77" s="34">
        <f t="shared" si="187"/>
        <v>2593.2586745469398</v>
      </c>
      <c r="DN77" s="34">
        <f t="shared" si="187"/>
        <v>7467.0998232816701</v>
      </c>
      <c r="DO77" s="34">
        <f t="shared" si="187"/>
        <v>3926.9706629287393</v>
      </c>
      <c r="DP77" s="34">
        <f t="shared" si="187"/>
        <v>20482.342888535488</v>
      </c>
      <c r="DQ77" s="34">
        <f t="shared" si="187"/>
        <v>3638.4097377968083</v>
      </c>
      <c r="DR77" s="34">
        <f t="shared" si="187"/>
        <v>1340.0669478921886</v>
      </c>
      <c r="DS77" s="34">
        <f t="shared" si="187"/>
        <v>1333.8787177999984</v>
      </c>
      <c r="DT77" s="34">
        <f t="shared" si="187"/>
        <v>143569.65100000001</v>
      </c>
      <c r="DU77" s="62">
        <f t="shared" si="187"/>
        <v>193575.3842185087</v>
      </c>
      <c r="DV77" s="61"/>
      <c r="DW77" s="44">
        <f t="shared" ref="DW77:EB77" si="188">DL77/$DU77</f>
        <v>4.764916677275028E-2</v>
      </c>
      <c r="DX77" s="42">
        <f t="shared" si="188"/>
        <v>1.3396634520532108E-2</v>
      </c>
      <c r="DY77" s="42">
        <f t="shared" si="188"/>
        <v>3.8574635165661231E-2</v>
      </c>
      <c r="DZ77" s="42">
        <f t="shared" si="188"/>
        <v>2.0286518757446755E-2</v>
      </c>
      <c r="EA77" s="42">
        <f t="shared" si="188"/>
        <v>0.10581067924119388</v>
      </c>
      <c r="EB77" s="42">
        <f t="shared" si="188"/>
        <v>1.8795828573377679E-2</v>
      </c>
      <c r="EC77" s="42">
        <f t="shared" ref="EC77:EE77" si="189">DR77/$DU77</f>
        <v>6.9227136151749314E-3</v>
      </c>
      <c r="ED77" s="42">
        <f t="shared" si="189"/>
        <v>6.8907455521013483E-3</v>
      </c>
      <c r="EE77" s="42">
        <f t="shared" si="189"/>
        <v>0.74167307780176217</v>
      </c>
      <c r="EF77" s="44">
        <f t="shared" ref="EF77" si="190">DW77+DX77+DY77+DZ77+EA77+EB77+EC77+ED77+EE77</f>
        <v>1.0000000000000004</v>
      </c>
      <c r="EG77" s="61"/>
      <c r="EH77" s="48">
        <f>SUM(EH5:EH76)</f>
        <v>1506.211</v>
      </c>
      <c r="EI77" s="37">
        <f>SUM(EI5:EI76)</f>
        <v>1329.6210000000001</v>
      </c>
      <c r="EJ77" s="37">
        <f>SUM(EJ5:EJ76)</f>
        <v>2835.8319999999981</v>
      </c>
      <c r="EK77" s="113"/>
      <c r="EL77" s="48">
        <f>SUM(EL5:EL76)</f>
        <v>736.50500000000011</v>
      </c>
      <c r="EM77" s="37">
        <f>SUM(EM5:EM76)</f>
        <v>743.1339999999999</v>
      </c>
      <c r="EN77" s="37">
        <f>SUM(EN5:EN76)</f>
        <v>1479.6390000000001</v>
      </c>
      <c r="EO77" s="113"/>
      <c r="EP77" s="62">
        <f>SUM(EP5:EP76)</f>
        <v>156250.47870090001</v>
      </c>
      <c r="EQ77" s="34">
        <f>SUM(EQ5:EQ76)</f>
        <v>53333.009299099998</v>
      </c>
      <c r="ER77" s="34">
        <f>SUM(ER5:ER76)</f>
        <v>209583.48800000001</v>
      </c>
      <c r="ES77" s="113"/>
      <c r="ET77" s="44">
        <f>EP77/ER77</f>
        <v>0.74552857284682661</v>
      </c>
      <c r="EU77" s="42">
        <f>EQ77/ER77</f>
        <v>0.25447142715317339</v>
      </c>
      <c r="EV77" s="43">
        <f t="shared" ref="EV77" si="191">ET77+EU77</f>
        <v>1</v>
      </c>
      <c r="EW77" s="56"/>
      <c r="EX77" s="34">
        <f>SUM(EX5:EX76)</f>
        <v>24611.151499999993</v>
      </c>
      <c r="EY77" s="34">
        <f>SUM(EY5:EY76)</f>
        <v>23624.395000000008</v>
      </c>
      <c r="EZ77" s="34">
        <f>SUM(EZ5:EZ76)</f>
        <v>25597.907999999992</v>
      </c>
      <c r="FA77" s="6"/>
      <c r="FB77" s="34">
        <f>SUM(FB5:FB76)</f>
        <v>201579.52650000004</v>
      </c>
      <c r="FC77" s="34">
        <f>SUM(FC5:FC76)</f>
        <v>193575.56499999994</v>
      </c>
      <c r="FD77" s="34">
        <f>SUM(FD5:FD76)</f>
        <v>209583.48800000001</v>
      </c>
      <c r="FE77" s="6"/>
      <c r="FF77" s="34">
        <f>SUM(FF5:FF76)</f>
        <v>61751.436499999996</v>
      </c>
      <c r="FG77" s="34">
        <f>SUM(FG5:FG76)</f>
        <v>59636.105000000003</v>
      </c>
      <c r="FH77" s="34">
        <f>SUM(FH5:FH76)</f>
        <v>63866.767999999996</v>
      </c>
      <c r="FI77" s="6"/>
      <c r="FJ77" s="34">
        <f>SUM(FJ5:FJ76)</f>
        <v>263330.96300000005</v>
      </c>
      <c r="FK77" s="34">
        <f>SUM(FK5:FK76)</f>
        <v>253211.66999999998</v>
      </c>
      <c r="FL77" s="34">
        <f>SUM(FL5:FL76)</f>
        <v>273450.25599999994</v>
      </c>
      <c r="FM77" s="6"/>
      <c r="FN77" s="34">
        <f>SUM(FN5:FN76)</f>
        <v>169970.00000000009</v>
      </c>
      <c r="FO77" s="34">
        <f>SUM(FO5:FO76)</f>
        <v>164696.62200000006</v>
      </c>
      <c r="FP77" s="34">
        <f>SUM(FP5:FP76)</f>
        <v>175243.37799999994</v>
      </c>
      <c r="FQ77" s="34"/>
      <c r="FR77" s="99"/>
    </row>
    <row r="78" spans="1:174" ht="13.5" customHeight="1" x14ac:dyDescent="0.2">
      <c r="A78" s="1"/>
      <c r="B78" s="1"/>
      <c r="C78" s="100"/>
      <c r="D78" s="100"/>
      <c r="E78" s="100"/>
      <c r="F78" s="100"/>
      <c r="G78" s="100"/>
      <c r="H78" s="1"/>
      <c r="I78" s="1"/>
      <c r="J78" s="1"/>
      <c r="K78" s="100"/>
      <c r="L78" s="100"/>
      <c r="M78" s="100"/>
      <c r="N78" s="100"/>
      <c r="O78" s="100"/>
      <c r="P78" s="1"/>
      <c r="Q78" s="100"/>
      <c r="R78" s="1"/>
      <c r="S78" s="100"/>
      <c r="T78" s="100"/>
      <c r="U78" s="100"/>
      <c r="V78" s="100"/>
      <c r="W78" s="100"/>
      <c r="X78" s="100"/>
      <c r="Y78" s="6"/>
      <c r="Z78" s="101"/>
      <c r="AA78" s="101"/>
      <c r="AB78" s="101"/>
      <c r="AC78" s="101"/>
      <c r="AD78" s="102"/>
      <c r="AE78" s="1"/>
      <c r="AF78" s="1"/>
      <c r="AG78" s="1"/>
      <c r="AH78" s="1"/>
      <c r="AI78" s="1"/>
      <c r="AM78" s="6"/>
      <c r="AO78" s="101"/>
      <c r="AR78" s="6"/>
      <c r="AT78" s="6"/>
      <c r="AY78" s="101"/>
      <c r="AZ78" s="6"/>
      <c r="BE78" s="11"/>
      <c r="BH78" s="6"/>
      <c r="CI78" s="37"/>
      <c r="CK78" s="6"/>
      <c r="CM78" s="42"/>
      <c r="CN78" s="42"/>
      <c r="CO78" s="42"/>
      <c r="CP78" s="42"/>
      <c r="CQ78" s="42"/>
      <c r="CR78" s="42"/>
      <c r="CS78" s="42"/>
      <c r="CT78" s="1"/>
      <c r="CV78" s="6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6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34"/>
      <c r="EL78" s="1"/>
      <c r="EM78" s="1"/>
      <c r="EN78" s="34"/>
      <c r="EW78" s="1"/>
      <c r="EX78" s="1"/>
      <c r="EY78" s="6"/>
      <c r="EZ78" s="1"/>
      <c r="FB78" s="1"/>
      <c r="FC78" s="1"/>
      <c r="FD78" s="1"/>
      <c r="FF78" s="1"/>
      <c r="FG78" s="1"/>
      <c r="FH78" s="1"/>
      <c r="FJ78" s="1"/>
      <c r="FN78" s="1"/>
      <c r="FO78" s="1"/>
      <c r="FP78" s="1"/>
      <c r="FQ78" s="1"/>
    </row>
    <row r="79" spans="1:174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"/>
      <c r="Z79" s="1"/>
      <c r="AA79" s="1"/>
      <c r="AB79" s="1"/>
      <c r="AC79" s="1"/>
      <c r="AD79" s="1"/>
      <c r="AE79" s="1"/>
      <c r="AF79" s="1"/>
      <c r="AG79" s="1"/>
      <c r="AH79" s="1"/>
      <c r="AI79" s="1"/>
      <c r="AM79" s="6"/>
      <c r="AR79" s="6"/>
      <c r="AT79" s="6"/>
      <c r="AY79" s="6"/>
      <c r="AZ79" s="6"/>
      <c r="CK79" s="6"/>
      <c r="CM79" s="1"/>
      <c r="CN79" s="1"/>
      <c r="CO79" s="1"/>
      <c r="CP79" s="1"/>
      <c r="CQ79" s="1"/>
      <c r="CR79" s="1"/>
      <c r="CS79" s="1"/>
      <c r="CT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34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L79" s="1"/>
      <c r="EM79" s="1"/>
      <c r="EN79" s="1"/>
      <c r="EW79" s="1"/>
      <c r="EX79" s="1"/>
      <c r="EY79" s="1"/>
      <c r="EZ79" s="1"/>
      <c r="FB79" s="1"/>
      <c r="FC79" s="1"/>
      <c r="FD79" s="1"/>
      <c r="FF79" s="1"/>
      <c r="FG79" s="1"/>
      <c r="FH79" s="1"/>
      <c r="FJ79" s="1"/>
      <c r="FN79" s="1"/>
      <c r="FO79" s="1"/>
      <c r="FP79" s="1"/>
      <c r="FQ79" s="1"/>
    </row>
    <row r="80" spans="1:174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1"/>
      <c r="AC80" s="1"/>
      <c r="AD80" s="1"/>
      <c r="AE80" s="1"/>
      <c r="AF80" s="1"/>
      <c r="AG80" s="1"/>
      <c r="AH80" s="1"/>
      <c r="AI80" s="1"/>
      <c r="AM80" s="6"/>
      <c r="AR80" s="6"/>
      <c r="AT80" s="6"/>
      <c r="AY80" s="6"/>
      <c r="AZ80" s="6"/>
      <c r="CK80" s="6"/>
      <c r="CM80" s="103"/>
      <c r="CN80" s="8"/>
      <c r="CO80" s="8"/>
      <c r="CP80" s="8"/>
      <c r="CQ80" s="8"/>
      <c r="CR80" s="8"/>
      <c r="CS80" s="8"/>
      <c r="CT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6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L80" s="1"/>
      <c r="EM80" s="1"/>
      <c r="EN80" s="1"/>
      <c r="EW80" s="1"/>
      <c r="EX80" s="1"/>
      <c r="EY80" s="1"/>
      <c r="EZ80" s="1"/>
      <c r="FB80" s="1"/>
      <c r="FC80" s="1"/>
      <c r="FD80" s="1"/>
      <c r="FF80" s="1"/>
      <c r="FG80" s="1"/>
      <c r="FH80" s="1"/>
      <c r="FJ80" s="1"/>
      <c r="FN80" s="1"/>
      <c r="FO80" s="1"/>
      <c r="FP80" s="1"/>
      <c r="FQ80" s="1"/>
    </row>
    <row r="81" spans="1:173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M81" s="6"/>
      <c r="AR81" s="6"/>
      <c r="AT81" s="6"/>
      <c r="AY81" s="6"/>
      <c r="AZ81" s="6"/>
      <c r="CK81" s="6"/>
      <c r="CM81" s="103"/>
      <c r="CN81" s="1"/>
      <c r="CO81" s="1"/>
      <c r="CP81" s="8"/>
      <c r="CQ81" s="1"/>
      <c r="CR81" s="1"/>
      <c r="CS81" s="1"/>
      <c r="CT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6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L81" s="1"/>
      <c r="EM81" s="1"/>
      <c r="EN81" s="1"/>
      <c r="EW81" s="1"/>
      <c r="EX81" s="1"/>
      <c r="EY81" s="1"/>
      <c r="EZ81" s="1"/>
      <c r="FB81" s="1"/>
      <c r="FC81" s="1"/>
      <c r="FD81" s="1"/>
      <c r="FF81" s="1"/>
      <c r="FG81" s="1"/>
      <c r="FH81" s="1"/>
      <c r="FJ81" s="1"/>
      <c r="FN81" s="1"/>
      <c r="FO81" s="1"/>
      <c r="FP81" s="1"/>
      <c r="FQ81" s="1"/>
    </row>
    <row r="82" spans="1:173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M82" s="6"/>
      <c r="AR82" s="6"/>
      <c r="AT82" s="6"/>
      <c r="AY82" s="6"/>
      <c r="AZ82" s="6"/>
      <c r="CK82" s="6"/>
      <c r="CM82" s="103"/>
      <c r="CN82" s="1"/>
      <c r="CO82" s="1"/>
      <c r="CP82" s="1"/>
      <c r="CQ82" s="1"/>
      <c r="CR82" s="1"/>
      <c r="CS82" s="1"/>
      <c r="CT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6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L82" s="1"/>
      <c r="EM82" s="1"/>
      <c r="EN82" s="1"/>
      <c r="EW82" s="1"/>
      <c r="EX82" s="1"/>
      <c r="EY82" s="1"/>
      <c r="EZ82" s="1"/>
      <c r="FB82" s="1"/>
      <c r="FC82" s="1"/>
      <c r="FD82" s="1"/>
      <c r="FF82" s="1"/>
      <c r="FG82" s="1"/>
      <c r="FH82" s="1"/>
      <c r="FJ82" s="1"/>
      <c r="FN82" s="1"/>
      <c r="FO82" s="1"/>
      <c r="FP82" s="1"/>
      <c r="FQ82" s="1"/>
    </row>
    <row r="83" spans="1:173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M83" s="6"/>
      <c r="AR83" s="6"/>
      <c r="AT83" s="6"/>
      <c r="AY83" s="6"/>
      <c r="AZ83" s="6"/>
      <c r="CK83" s="6"/>
      <c r="CM83" s="1"/>
      <c r="CN83" s="1"/>
      <c r="CO83" s="1"/>
      <c r="CP83" s="1"/>
      <c r="CQ83" s="1"/>
      <c r="CR83" s="1"/>
      <c r="CS83" s="1"/>
      <c r="CT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6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L83" s="1"/>
      <c r="EM83" s="1"/>
      <c r="EN83" s="1"/>
      <c r="EW83" s="1"/>
      <c r="EX83" s="1"/>
      <c r="EY83" s="1"/>
      <c r="EZ83" s="1"/>
      <c r="FB83" s="1"/>
      <c r="FC83" s="1"/>
      <c r="FD83" s="1"/>
      <c r="FF83" s="1"/>
      <c r="FG83" s="1"/>
      <c r="FH83" s="1"/>
      <c r="FJ83" s="1"/>
      <c r="FN83" s="1"/>
      <c r="FO83" s="1"/>
      <c r="FP83" s="1"/>
      <c r="FQ83" s="1"/>
    </row>
    <row r="84" spans="1:173" ht="13.5" customHeight="1" x14ac:dyDescent="0.2">
      <c r="AR84" s="6"/>
      <c r="CK84" s="6"/>
      <c r="CM84" s="104"/>
      <c r="CN84" s="104"/>
      <c r="CO84" s="104"/>
      <c r="CP84" s="104"/>
      <c r="CQ84" s="104"/>
      <c r="CR84" s="104"/>
      <c r="CS84" s="1"/>
      <c r="CT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6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L84" s="1"/>
      <c r="EM84" s="1"/>
      <c r="EN84" s="1"/>
      <c r="EW84" s="1"/>
      <c r="EX84" s="1"/>
      <c r="EY84" s="1"/>
      <c r="EZ84" s="1"/>
      <c r="FB84" s="1"/>
      <c r="FC84" s="1"/>
      <c r="FD84" s="1"/>
      <c r="FF84" s="1"/>
      <c r="FG84" s="1"/>
      <c r="FH84" s="1"/>
      <c r="FJ84" s="1"/>
      <c r="FN84" s="1"/>
      <c r="FO84" s="1"/>
      <c r="FP84" s="1"/>
      <c r="FQ84" s="1"/>
    </row>
    <row r="85" spans="1:173" ht="13.5" customHeight="1" x14ac:dyDescent="0.2">
      <c r="AR85" s="6"/>
      <c r="CK85" s="6"/>
      <c r="CM85" s="1"/>
      <c r="CN85" s="1"/>
      <c r="CO85" s="1"/>
      <c r="CP85" s="104"/>
      <c r="CQ85" s="1"/>
      <c r="CR85" s="1"/>
      <c r="CS85" s="1"/>
      <c r="CT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6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L85" s="1"/>
      <c r="EM85" s="1"/>
      <c r="EN85" s="1"/>
      <c r="EW85" s="1"/>
      <c r="EX85" s="1"/>
      <c r="EY85" s="1"/>
      <c r="EZ85" s="1"/>
      <c r="FB85" s="1"/>
      <c r="FC85" s="1"/>
      <c r="FD85" s="1"/>
      <c r="FF85" s="1"/>
      <c r="FG85" s="1"/>
      <c r="FH85" s="1"/>
      <c r="FJ85" s="1"/>
      <c r="FN85" s="1"/>
      <c r="FO85" s="1"/>
      <c r="FP85" s="1"/>
      <c r="FQ85" s="1"/>
    </row>
    <row r="86" spans="1:173" ht="13.5" customHeight="1" x14ac:dyDescent="0.2">
      <c r="AR86" s="6"/>
      <c r="CK86" s="6"/>
      <c r="CM86" s="1"/>
      <c r="CN86" s="1"/>
      <c r="CO86" s="1"/>
      <c r="CP86" s="1"/>
      <c r="CQ86" s="1"/>
      <c r="CR86" s="1"/>
      <c r="CS86" s="1"/>
      <c r="CT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6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L86" s="1"/>
      <c r="EM86" s="1"/>
      <c r="EN86" s="1"/>
      <c r="EW86" s="1"/>
      <c r="EX86" s="1"/>
      <c r="EY86" s="1"/>
      <c r="EZ86" s="1"/>
      <c r="FB86" s="1"/>
      <c r="FC86" s="1"/>
      <c r="FD86" s="1"/>
      <c r="FF86" s="1"/>
      <c r="FG86" s="1"/>
      <c r="FH86" s="1"/>
      <c r="FJ86" s="1"/>
      <c r="FN86" s="1"/>
      <c r="FO86" s="1"/>
      <c r="FP86" s="1"/>
      <c r="FQ86" s="1"/>
    </row>
    <row r="87" spans="1:173" ht="13.5" customHeight="1" x14ac:dyDescent="0.2">
      <c r="AR87" s="6"/>
      <c r="CK87" s="6"/>
      <c r="CM87" s="1"/>
      <c r="CN87" s="1"/>
      <c r="CO87" s="1"/>
      <c r="CP87" s="1"/>
      <c r="CQ87" s="1"/>
      <c r="CR87" s="1"/>
      <c r="CS87" s="1"/>
      <c r="CT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L87" s="1"/>
      <c r="EM87" s="1"/>
      <c r="EN87" s="1"/>
      <c r="EW87" s="1"/>
      <c r="EX87" s="1"/>
      <c r="EY87" s="1"/>
      <c r="EZ87" s="1"/>
      <c r="FB87" s="1"/>
      <c r="FC87" s="1"/>
      <c r="FD87" s="1"/>
      <c r="FF87" s="1"/>
      <c r="FG87" s="1"/>
      <c r="FH87" s="1"/>
      <c r="FJ87" s="1"/>
      <c r="FN87" s="1"/>
      <c r="FO87" s="1"/>
      <c r="FP87" s="1"/>
      <c r="FQ87" s="1"/>
    </row>
    <row r="88" spans="1:173" ht="13.5" customHeight="1" x14ac:dyDescent="0.2">
      <c r="CK88" s="6"/>
      <c r="CM88" s="1"/>
      <c r="CN88" s="1"/>
      <c r="CO88" s="1"/>
      <c r="CP88" s="1"/>
      <c r="CQ88" s="1"/>
      <c r="CR88" s="1"/>
      <c r="CS88" s="1"/>
      <c r="CT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L88" s="1"/>
      <c r="EM88" s="1"/>
      <c r="EN88" s="1"/>
      <c r="EW88" s="1"/>
      <c r="EX88" s="1"/>
      <c r="EY88" s="1"/>
      <c r="EZ88" s="1"/>
      <c r="FB88" s="1"/>
      <c r="FC88" s="1"/>
      <c r="FD88" s="1"/>
      <c r="FF88" s="1"/>
      <c r="FG88" s="1"/>
      <c r="FH88" s="1"/>
      <c r="FJ88" s="1"/>
      <c r="FN88" s="1"/>
      <c r="FO88" s="1"/>
      <c r="FP88" s="1"/>
      <c r="FQ88" s="1"/>
    </row>
    <row r="89" spans="1:173" ht="13.5" customHeight="1" x14ac:dyDescent="0.2">
      <c r="CK89" s="6"/>
      <c r="CM89" s="1"/>
      <c r="CN89" s="1"/>
      <c r="CO89" s="1"/>
      <c r="CP89" s="1"/>
      <c r="CQ89" s="1"/>
      <c r="CR89" s="1"/>
      <c r="CS89" s="1"/>
      <c r="CT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L89" s="1"/>
      <c r="EM89" s="1"/>
      <c r="EN89" s="1"/>
      <c r="EW89" s="1"/>
      <c r="EX89" s="1"/>
      <c r="EY89" s="1"/>
      <c r="EZ89" s="1"/>
      <c r="FB89" s="1"/>
      <c r="FC89" s="1"/>
      <c r="FD89" s="1"/>
      <c r="FF89" s="1"/>
      <c r="FG89" s="1"/>
      <c r="FH89" s="1"/>
      <c r="FJ89" s="1"/>
      <c r="FN89" s="1"/>
      <c r="FO89" s="1"/>
      <c r="FP89" s="1"/>
      <c r="FQ89" s="1"/>
    </row>
    <row r="90" spans="1:173" ht="13.5" customHeight="1" x14ac:dyDescent="0.2">
      <c r="CK90" s="6"/>
      <c r="CM90" s="1"/>
      <c r="CN90" s="1"/>
      <c r="CO90" s="1"/>
      <c r="CP90" s="1"/>
      <c r="CQ90" s="1"/>
      <c r="CR90" s="1"/>
      <c r="CS90" s="1"/>
      <c r="CT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L90" s="1"/>
      <c r="EM90" s="1"/>
      <c r="EN90" s="1"/>
      <c r="EW90" s="1"/>
      <c r="EX90" s="1"/>
      <c r="EY90" s="1"/>
      <c r="EZ90" s="1"/>
      <c r="FB90" s="1"/>
      <c r="FC90" s="1"/>
      <c r="FD90" s="1"/>
      <c r="FF90" s="1"/>
      <c r="FG90" s="1"/>
      <c r="FH90" s="1"/>
      <c r="FJ90" s="1"/>
      <c r="FN90" s="1"/>
      <c r="FO90" s="1"/>
      <c r="FP90" s="1"/>
      <c r="FQ90" s="1"/>
    </row>
    <row r="91" spans="1:173" ht="13.5" customHeight="1" x14ac:dyDescent="0.2"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 s="105"/>
      <c r="CL91"/>
      <c r="CM91" s="1"/>
      <c r="CN91" s="1"/>
      <c r="CO91" s="1"/>
      <c r="CP91" s="1"/>
      <c r="CQ91" s="1"/>
      <c r="CR91" s="1"/>
      <c r="CS91" s="1"/>
      <c r="CT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L91" s="1"/>
      <c r="EM91" s="1"/>
      <c r="EN91" s="1"/>
      <c r="EW91" s="1"/>
      <c r="EX91" s="1"/>
      <c r="EY91" s="1"/>
      <c r="EZ91" s="1"/>
      <c r="FB91" s="1"/>
      <c r="FC91" s="1"/>
      <c r="FD91" s="1"/>
      <c r="FF91" s="1"/>
      <c r="FG91" s="1"/>
      <c r="FH91" s="1"/>
      <c r="FJ91" s="1"/>
      <c r="FN91" s="1"/>
      <c r="FO91" s="1"/>
      <c r="FP91" s="1"/>
      <c r="FQ91" s="1"/>
    </row>
    <row r="92" spans="1:173" ht="13.5" customHeight="1" x14ac:dyDescent="0.2"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 s="105"/>
      <c r="CL92"/>
      <c r="CM92" s="1"/>
      <c r="CN92" s="1"/>
      <c r="CO92" s="1"/>
      <c r="CP92" s="1"/>
      <c r="CQ92" s="1"/>
      <c r="CR92" s="1"/>
      <c r="CS92" s="1"/>
      <c r="CT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L92" s="1"/>
      <c r="EM92" s="1"/>
      <c r="EN92" s="1"/>
      <c r="EW92" s="1"/>
      <c r="EX92" s="1"/>
      <c r="EY92" s="1"/>
      <c r="EZ92" s="1"/>
      <c r="FB92" s="1"/>
      <c r="FC92" s="1"/>
      <c r="FD92" s="1"/>
      <c r="FF92" s="1"/>
      <c r="FG92" s="1"/>
      <c r="FH92" s="1"/>
      <c r="FJ92" s="1"/>
      <c r="FN92" s="1"/>
      <c r="FO92" s="1"/>
      <c r="FP92" s="1"/>
      <c r="FQ92" s="1"/>
    </row>
    <row r="93" spans="1:173" ht="13.5" customHeight="1" x14ac:dyDescent="0.2"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 s="105"/>
      <c r="CL93"/>
      <c r="CM93" s="1"/>
      <c r="CN93" s="1"/>
      <c r="CO93" s="1"/>
      <c r="CP93" s="1"/>
      <c r="CQ93" s="1"/>
      <c r="CR93" s="1"/>
      <c r="CS93" s="1"/>
      <c r="CT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L93" s="1"/>
      <c r="EM93" s="1"/>
      <c r="EN93" s="1"/>
      <c r="EW93" s="1"/>
      <c r="EX93" s="1"/>
      <c r="EY93" s="1"/>
      <c r="EZ93" s="1"/>
      <c r="FB93" s="1"/>
      <c r="FC93" s="1"/>
      <c r="FD93" s="1"/>
      <c r="FF93" s="1"/>
      <c r="FG93" s="1"/>
      <c r="FH93" s="1"/>
      <c r="FJ93" s="1"/>
      <c r="FN93" s="1"/>
      <c r="FO93" s="1"/>
      <c r="FP93" s="1"/>
      <c r="FQ93" s="1"/>
    </row>
    <row r="94" spans="1:173" ht="13.5" customHeight="1" x14ac:dyDescent="0.2"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 s="105"/>
      <c r="CL94"/>
      <c r="CM94" s="1"/>
      <c r="CN94" s="1"/>
      <c r="CO94" s="1"/>
      <c r="CP94" s="1"/>
      <c r="CQ94" s="1"/>
      <c r="CR94" s="1"/>
      <c r="CS94" s="1"/>
      <c r="CT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L94" s="1"/>
      <c r="EM94" s="1"/>
      <c r="EN94" s="1"/>
      <c r="EW94" s="1"/>
      <c r="EX94" s="1"/>
      <c r="EY94" s="1"/>
      <c r="EZ94" s="1"/>
      <c r="FB94" s="1"/>
      <c r="FC94" s="1"/>
      <c r="FD94" s="1"/>
      <c r="FF94" s="1"/>
      <c r="FG94" s="1"/>
      <c r="FH94" s="1"/>
      <c r="FJ94" s="1"/>
      <c r="FN94" s="1"/>
      <c r="FO94" s="1"/>
      <c r="FP94" s="1"/>
      <c r="FQ94" s="1"/>
    </row>
    <row r="95" spans="1:173" ht="13.5" customHeight="1" x14ac:dyDescent="0.2"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 s="105"/>
      <c r="CL95"/>
      <c r="CM95" s="1"/>
      <c r="CN95" s="1"/>
      <c r="CO95" s="1"/>
      <c r="CP95" s="1"/>
      <c r="CQ95" s="1"/>
      <c r="CR95" s="1"/>
      <c r="CS95" s="1"/>
      <c r="CT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L95" s="1"/>
      <c r="EM95" s="1"/>
      <c r="EN95" s="1"/>
      <c r="EW95" s="1"/>
      <c r="EX95" s="1"/>
      <c r="EY95" s="1"/>
      <c r="EZ95" s="1"/>
      <c r="FB95" s="1"/>
      <c r="FC95" s="1"/>
      <c r="FD95" s="1"/>
      <c r="FF95" s="1"/>
      <c r="FG95" s="1"/>
      <c r="FH95" s="1"/>
      <c r="FJ95" s="1"/>
      <c r="FN95" s="1"/>
      <c r="FO95" s="1"/>
      <c r="FP95" s="1"/>
      <c r="FQ95" s="1"/>
    </row>
    <row r="96" spans="1:173" ht="13.5" customHeight="1" x14ac:dyDescent="0.2"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 s="105"/>
      <c r="CL96"/>
      <c r="CM96" s="1"/>
      <c r="CN96" s="1"/>
      <c r="CO96" s="1"/>
      <c r="CP96" s="1"/>
      <c r="CQ96" s="1"/>
      <c r="CR96" s="1"/>
      <c r="CS96" s="1"/>
      <c r="CT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L96" s="1"/>
      <c r="EM96" s="1"/>
      <c r="EN96" s="1"/>
      <c r="EW96" s="1"/>
      <c r="EX96" s="1"/>
      <c r="EY96" s="1"/>
      <c r="EZ96" s="1"/>
      <c r="FB96" s="1"/>
      <c r="FC96" s="1"/>
      <c r="FD96" s="1"/>
      <c r="FF96" s="1"/>
      <c r="FG96" s="1"/>
      <c r="FH96" s="1"/>
      <c r="FJ96" s="1"/>
      <c r="FN96" s="1"/>
      <c r="FO96" s="1"/>
      <c r="FP96" s="1"/>
      <c r="FQ96" s="1"/>
    </row>
    <row r="97" spans="36:193" ht="13.5" customHeight="1" x14ac:dyDescent="0.2"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 s="105"/>
      <c r="CL97"/>
      <c r="CM97" s="1"/>
      <c r="CN97" s="1"/>
      <c r="CO97" s="1"/>
      <c r="CP97" s="1"/>
      <c r="CQ97" s="1"/>
      <c r="CR97" s="1"/>
      <c r="CS97" s="1"/>
      <c r="CT97" s="1"/>
      <c r="CU97"/>
      <c r="CV97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L97" s="1"/>
      <c r="EM97" s="1"/>
      <c r="EN97" s="1"/>
      <c r="EW97" s="1"/>
      <c r="EX97" s="1"/>
      <c r="EY97" s="1"/>
      <c r="EZ97" s="1"/>
      <c r="FB97" s="1"/>
      <c r="FC97" s="1"/>
      <c r="FD97" s="1"/>
      <c r="FF97" s="1"/>
      <c r="FG97" s="1"/>
      <c r="FH97" s="1"/>
      <c r="FJ97" s="1"/>
      <c r="FN97" s="1"/>
      <c r="FO97" s="1"/>
      <c r="FP97" s="1"/>
      <c r="FQ97" s="1"/>
    </row>
    <row r="98" spans="36:193" ht="13.5" customHeight="1" x14ac:dyDescent="0.2"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 s="105"/>
      <c r="CL98"/>
      <c r="CM98" s="1"/>
      <c r="CN98" s="1"/>
      <c r="CO98" s="1"/>
      <c r="CP98" s="1"/>
      <c r="CQ98" s="1"/>
      <c r="CR98" s="1"/>
      <c r="CS98" s="1"/>
      <c r="CT98" s="1"/>
      <c r="CU98"/>
      <c r="CV98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L98" s="1"/>
      <c r="EM98" s="1"/>
      <c r="EN98" s="1"/>
      <c r="EW98" s="1"/>
      <c r="EX98" s="1"/>
      <c r="EY98" s="1"/>
      <c r="EZ98" s="1"/>
      <c r="FB98" s="1"/>
      <c r="FC98" s="1"/>
      <c r="FD98" s="1"/>
      <c r="FF98" s="1"/>
      <c r="FG98" s="1"/>
      <c r="FH98" s="1"/>
      <c r="FJ98" s="1"/>
      <c r="FN98" s="1"/>
      <c r="FO98" s="1"/>
      <c r="FP98" s="1"/>
      <c r="FQ98" s="1"/>
    </row>
    <row r="99" spans="36:193" ht="13.5" customHeight="1" x14ac:dyDescent="0.2"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 s="105"/>
      <c r="CL99"/>
      <c r="CM99" s="1"/>
      <c r="CN99" s="1"/>
      <c r="CO99" s="1"/>
      <c r="CP99" s="1"/>
      <c r="CQ99" s="1"/>
      <c r="CR99" s="1"/>
      <c r="CS99" s="1"/>
      <c r="CT99" s="1"/>
      <c r="CU99"/>
      <c r="CV99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L99" s="1"/>
      <c r="EM99" s="1"/>
      <c r="EN99" s="1"/>
      <c r="EW99" s="1"/>
      <c r="EX99" s="1"/>
      <c r="EY99" s="1"/>
      <c r="EZ99" s="1"/>
      <c r="FB99" s="1"/>
      <c r="FC99" s="1"/>
      <c r="FD99" s="1"/>
      <c r="FF99" s="1"/>
      <c r="FG99" s="1"/>
      <c r="FH99" s="1"/>
      <c r="FJ99" s="1"/>
      <c r="FN99" s="1"/>
      <c r="FO99" s="1"/>
      <c r="FP99" s="1"/>
      <c r="FQ99" s="1"/>
    </row>
    <row r="100" spans="36:193" ht="13.5" customHeight="1" x14ac:dyDescent="0.2"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 s="105"/>
      <c r="CL100"/>
      <c r="CM100" s="1"/>
      <c r="CN100" s="1"/>
      <c r="CO100" s="1"/>
      <c r="CP100" s="1"/>
      <c r="CQ100" s="1"/>
      <c r="CR100" s="1"/>
      <c r="CS100" s="1"/>
      <c r="CT100" s="1"/>
      <c r="CU100"/>
      <c r="CV100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L100" s="1"/>
      <c r="EM100" s="1"/>
      <c r="EN100" s="1"/>
      <c r="EW100" s="1"/>
      <c r="EX100" s="1"/>
      <c r="EY100" s="1"/>
      <c r="EZ100" s="1"/>
      <c r="FB100" s="1"/>
      <c r="FC100" s="1"/>
      <c r="FD100" s="1"/>
      <c r="FF100" s="1"/>
      <c r="FG100" s="1"/>
      <c r="FH100" s="1"/>
      <c r="FJ100" s="1"/>
      <c r="FN100" s="1"/>
      <c r="FO100" s="1"/>
      <c r="FP100" s="1"/>
      <c r="FQ100" s="1"/>
    </row>
    <row r="101" spans="36:193" ht="13.5" customHeight="1" x14ac:dyDescent="0.2"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 s="105"/>
      <c r="CL101"/>
      <c r="CM101" s="1"/>
      <c r="CN101" s="1"/>
      <c r="CO101" s="1"/>
      <c r="CP101" s="1"/>
      <c r="CQ101" s="1"/>
      <c r="CR101" s="1"/>
      <c r="CS101" s="1"/>
      <c r="CT101" s="1"/>
      <c r="CU101"/>
      <c r="CV10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L101" s="1"/>
      <c r="EM101" s="1"/>
      <c r="EN101" s="1"/>
      <c r="EW101" s="1"/>
      <c r="EX101" s="1"/>
      <c r="EY101" s="1"/>
      <c r="EZ101" s="1"/>
      <c r="FB101" s="1"/>
      <c r="FC101" s="1"/>
      <c r="FD101" s="1"/>
      <c r="FF101" s="1"/>
      <c r="FG101" s="1"/>
      <c r="FH101" s="1"/>
      <c r="FJ101" s="1"/>
      <c r="FN101" s="1"/>
      <c r="FO101" s="1"/>
      <c r="FP101" s="1"/>
      <c r="FQ101" s="1"/>
    </row>
    <row r="102" spans="36:193" ht="13.5" customHeight="1" x14ac:dyDescent="0.2"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 s="105"/>
      <c r="CL102"/>
      <c r="CM102" s="1"/>
      <c r="CN102" s="1"/>
      <c r="CO102" s="1"/>
      <c r="CP102" s="1"/>
      <c r="CQ102" s="1"/>
      <c r="CR102" s="1"/>
      <c r="CS102" s="1"/>
      <c r="CT102" s="1"/>
      <c r="CU102"/>
      <c r="CV102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L102" s="1"/>
      <c r="EM102" s="1"/>
      <c r="EN102" s="1"/>
      <c r="EW102" s="1"/>
      <c r="EX102" s="1"/>
      <c r="EY102" s="1"/>
      <c r="EZ102" s="1"/>
      <c r="FB102" s="1"/>
      <c r="FC102" s="1"/>
      <c r="FD102" s="1"/>
      <c r="FF102" s="1"/>
      <c r="FG102" s="1"/>
      <c r="FH102" s="1"/>
      <c r="FJ102" s="1"/>
      <c r="FN102" s="1"/>
      <c r="FO102" s="1"/>
      <c r="FP102" s="1"/>
      <c r="FQ102" s="1"/>
    </row>
    <row r="103" spans="36:193" ht="13.5" customHeight="1" x14ac:dyDescent="0.2"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 s="105"/>
      <c r="CL103"/>
      <c r="CM103" s="1"/>
      <c r="CN103" s="1"/>
      <c r="CO103" s="1"/>
      <c r="CP103" s="1"/>
      <c r="CQ103" s="1"/>
      <c r="CR103" s="1"/>
      <c r="CS103" s="1"/>
      <c r="CT103" s="1"/>
      <c r="CU103"/>
      <c r="CV103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L103" s="1"/>
      <c r="EM103" s="1"/>
      <c r="EN103" s="1"/>
      <c r="EW103" s="1"/>
      <c r="EX103" s="1"/>
      <c r="EY103" s="1"/>
      <c r="EZ103" s="1"/>
      <c r="FB103" s="1"/>
      <c r="FC103" s="1"/>
      <c r="FD103" s="1"/>
      <c r="FF103" s="1"/>
      <c r="FG103" s="1"/>
      <c r="FH103" s="1"/>
      <c r="FJ103" s="1"/>
      <c r="FN103" s="1"/>
      <c r="FO103" s="1"/>
      <c r="FP103" s="1"/>
      <c r="FQ103" s="1"/>
    </row>
    <row r="104" spans="36:193" ht="13.5" customHeight="1" x14ac:dyDescent="0.2"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 s="105"/>
      <c r="CL104"/>
      <c r="CM104" s="1"/>
      <c r="CN104" s="1"/>
      <c r="CO104" s="1"/>
      <c r="CP104" s="1"/>
      <c r="CQ104" s="1"/>
      <c r="CR104" s="1"/>
      <c r="CS104" s="1"/>
      <c r="CT104" s="1"/>
      <c r="CU104"/>
      <c r="CV104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L104" s="1"/>
      <c r="EM104" s="1"/>
      <c r="EN104" s="1"/>
      <c r="EW104" s="1"/>
      <c r="EX104" s="1"/>
      <c r="EY104" s="1"/>
      <c r="EZ104" s="1"/>
      <c r="FB104" s="1"/>
      <c r="FC104" s="1"/>
      <c r="FD104" s="1"/>
      <c r="FF104" s="1"/>
      <c r="FG104" s="1"/>
      <c r="FH104" s="1"/>
      <c r="FJ104" s="1"/>
      <c r="FN104" s="1"/>
      <c r="FO104" s="1"/>
      <c r="FP104" s="1"/>
      <c r="FQ104" s="1"/>
    </row>
    <row r="105" spans="36:193" ht="13.5" customHeight="1" x14ac:dyDescent="0.2"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 s="105"/>
      <c r="CL105"/>
      <c r="CM105" s="1"/>
      <c r="CN105" s="1"/>
      <c r="CO105" s="1"/>
      <c r="CP105" s="1"/>
      <c r="CQ105" s="1"/>
      <c r="CR105" s="1"/>
      <c r="CS105" s="1"/>
      <c r="CT105" s="1"/>
      <c r="CU105"/>
      <c r="CV105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L105" s="1"/>
      <c r="EM105" s="1"/>
      <c r="EN105" s="1"/>
      <c r="EW105" s="1"/>
      <c r="EX105" s="1"/>
      <c r="EY105" s="1"/>
      <c r="EZ105" s="1"/>
      <c r="FB105" s="1"/>
      <c r="FC105" s="1"/>
      <c r="FD105" s="1"/>
      <c r="FF105" s="1"/>
      <c r="FG105" s="1"/>
      <c r="FH105" s="1"/>
      <c r="FJ105" s="1"/>
      <c r="FN105" s="1"/>
      <c r="FO105" s="1"/>
      <c r="FP105" s="1"/>
      <c r="FQ105" s="1"/>
    </row>
    <row r="106" spans="36:193" ht="13.5" customHeight="1" x14ac:dyDescent="0.2"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 s="105"/>
      <c r="CL106"/>
      <c r="CM106" s="1"/>
      <c r="CN106" s="1"/>
      <c r="CO106" s="1"/>
      <c r="CP106" s="1"/>
      <c r="CQ106" s="1"/>
      <c r="CR106" s="1"/>
      <c r="CS106" s="1"/>
      <c r="CT106" s="1"/>
      <c r="CU106"/>
      <c r="CV106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L106" s="1"/>
      <c r="EM106" s="1"/>
      <c r="EN106" s="1"/>
      <c r="EW106" s="1"/>
      <c r="EX106" s="1"/>
      <c r="EY106" s="1"/>
      <c r="EZ106" s="1"/>
      <c r="FB106" s="1"/>
      <c r="FC106" s="1"/>
      <c r="FD106" s="1"/>
      <c r="FF106" s="1"/>
      <c r="FG106" s="1"/>
      <c r="FH106" s="1"/>
      <c r="FJ106" s="1"/>
      <c r="FN106" s="1"/>
      <c r="FO106" s="1"/>
      <c r="FP106" s="1"/>
      <c r="FQ106" s="1"/>
    </row>
    <row r="107" spans="36:193" ht="13.5" customHeight="1" x14ac:dyDescent="0.2"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 s="105"/>
      <c r="CL107"/>
      <c r="CM107" s="1"/>
      <c r="CN107" s="1"/>
      <c r="CO107" s="1"/>
      <c r="CP107" s="1"/>
      <c r="CQ107" s="1"/>
      <c r="CR107" s="1"/>
      <c r="CS107" s="1"/>
      <c r="CT107" s="1"/>
      <c r="CU107"/>
      <c r="CV107"/>
      <c r="CW107" s="1"/>
      <c r="CX107" s="1"/>
      <c r="CY107" s="1"/>
      <c r="CZ107" s="1"/>
      <c r="DA107" s="1"/>
      <c r="DB107" s="1"/>
      <c r="DC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W107" s="1"/>
      <c r="EX107" s="1"/>
      <c r="EY107" s="1"/>
      <c r="EZ107" s="1"/>
      <c r="FB107" s="1"/>
      <c r="FJ107" s="1"/>
      <c r="FN107" s="1"/>
    </row>
    <row r="108" spans="36:193" ht="13.5" customHeight="1" x14ac:dyDescent="0.2"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 s="105"/>
      <c r="CL108"/>
      <c r="CM108" s="1"/>
      <c r="CN108" s="1"/>
      <c r="CO108" s="1"/>
      <c r="CP108" s="1"/>
      <c r="CQ108" s="1"/>
      <c r="CR108" s="1"/>
      <c r="CS108" s="1"/>
      <c r="CT108" s="1"/>
      <c r="CU108"/>
      <c r="CV108"/>
      <c r="CW108" s="1"/>
      <c r="CX108" s="1"/>
      <c r="CY108" s="1"/>
      <c r="CZ108" s="1"/>
      <c r="DA108" s="1"/>
      <c r="DB108" s="1"/>
      <c r="DC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W108" s="1"/>
      <c r="EX108" s="1"/>
      <c r="EY108" s="1"/>
      <c r="EZ108" s="1"/>
      <c r="FB108" s="1"/>
      <c r="FJ108" s="1"/>
      <c r="FN108" s="1"/>
    </row>
    <row r="109" spans="36:193" ht="13.5" customHeight="1" x14ac:dyDescent="0.2"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 s="105"/>
      <c r="CL109"/>
      <c r="CM109" s="1"/>
      <c r="CN109" s="1"/>
      <c r="CO109" s="1"/>
      <c r="CP109" s="1"/>
      <c r="CQ109" s="1"/>
      <c r="CR109" s="1"/>
      <c r="CS109" s="1"/>
      <c r="CT109" s="1"/>
      <c r="CU109"/>
      <c r="CV109"/>
      <c r="CW109" s="1"/>
      <c r="CX109" s="1"/>
      <c r="CY109" s="1"/>
      <c r="CZ109" s="1"/>
      <c r="DA109" s="1"/>
      <c r="DB109" s="1"/>
      <c r="DC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W109" s="1"/>
      <c r="EX109" s="1"/>
      <c r="EY109" s="1"/>
      <c r="EZ109" s="1"/>
      <c r="FB109" s="1"/>
      <c r="FJ109" s="1"/>
      <c r="FN109" s="1"/>
    </row>
    <row r="110" spans="36:193" ht="13.5" customHeight="1" x14ac:dyDescent="0.2"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 s="105"/>
      <c r="CL110"/>
      <c r="CM110" s="1"/>
      <c r="CN110" s="1"/>
      <c r="CO110" s="1"/>
      <c r="CP110" s="1"/>
      <c r="CQ110" s="1"/>
      <c r="CR110" s="1"/>
      <c r="CS110" s="1"/>
      <c r="CT110" s="1"/>
      <c r="CU110"/>
      <c r="CV110"/>
      <c r="CW110" s="1"/>
      <c r="CX110" s="1"/>
      <c r="CY110" s="1"/>
      <c r="CZ110" s="1"/>
      <c r="DA110" s="1"/>
      <c r="DB110" s="1"/>
      <c r="DC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K110"/>
      <c r="EO110"/>
      <c r="EP110"/>
      <c r="EQ110"/>
      <c r="ER110"/>
      <c r="ES110"/>
      <c r="ET110"/>
      <c r="EU110"/>
      <c r="EV110"/>
      <c r="EW110" s="1"/>
      <c r="EX110" s="1"/>
      <c r="EY110" s="1"/>
      <c r="EZ110" s="1"/>
      <c r="FB110" s="1"/>
      <c r="FJ110" s="1"/>
      <c r="FN110" s="1"/>
      <c r="GK110"/>
    </row>
    <row r="111" spans="36:193" ht="13.5" customHeight="1" x14ac:dyDescent="0.2"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 s="105"/>
      <c r="CL111"/>
      <c r="CM111" s="1"/>
      <c r="CN111" s="1"/>
      <c r="CO111" s="1"/>
      <c r="CP111" s="1"/>
      <c r="CQ111" s="1"/>
      <c r="CR111" s="1"/>
      <c r="CS111" s="1"/>
      <c r="CT111" s="1"/>
      <c r="CU111"/>
      <c r="CV111"/>
      <c r="CW111" s="1"/>
      <c r="CX111" s="1"/>
      <c r="CY111" s="1"/>
      <c r="CZ111" s="1"/>
      <c r="DA111" s="1"/>
      <c r="DB111" s="1"/>
      <c r="DC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K111"/>
      <c r="EO111"/>
      <c r="EP111"/>
      <c r="EQ111"/>
      <c r="ER111"/>
      <c r="ES111"/>
      <c r="ET111"/>
      <c r="EU111"/>
      <c r="EV111"/>
      <c r="EW111" s="1"/>
      <c r="EX111" s="1"/>
      <c r="EY111" s="1"/>
      <c r="EZ111" s="1"/>
      <c r="FB111" s="1"/>
      <c r="FJ111" s="1"/>
      <c r="FN111" s="1"/>
      <c r="GK111"/>
    </row>
    <row r="112" spans="36:193" ht="13.5" customHeight="1" x14ac:dyDescent="0.2"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 s="105"/>
      <c r="CL112"/>
      <c r="CM112" s="1"/>
      <c r="CN112" s="1"/>
      <c r="CO112" s="1"/>
      <c r="CP112" s="1"/>
      <c r="CQ112" s="1"/>
      <c r="CR112" s="1"/>
      <c r="CS112" s="1"/>
      <c r="CT112" s="1"/>
      <c r="CU112"/>
      <c r="CV112"/>
      <c r="CW112" s="1"/>
      <c r="CX112" s="1"/>
      <c r="CY112" s="1"/>
      <c r="CZ112" s="1"/>
      <c r="DA112" s="1"/>
      <c r="DB112" s="1"/>
      <c r="DC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K112"/>
      <c r="EO112"/>
      <c r="EP112"/>
      <c r="EQ112"/>
      <c r="ER112"/>
      <c r="ES112"/>
      <c r="ET112"/>
      <c r="EU112"/>
      <c r="EV112"/>
      <c r="EW112" s="1"/>
      <c r="EX112" s="1"/>
      <c r="EY112" s="1"/>
      <c r="EZ112" s="1"/>
      <c r="FB112" s="1"/>
      <c r="FJ112" s="1"/>
      <c r="FN112" s="1"/>
      <c r="GK112"/>
    </row>
    <row r="113" spans="36:193" ht="13.5" customHeight="1" x14ac:dyDescent="0.2"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 s="105"/>
      <c r="CL113"/>
      <c r="CM113" s="1"/>
      <c r="CN113" s="1"/>
      <c r="CO113" s="1"/>
      <c r="CP113" s="1"/>
      <c r="CQ113" s="1"/>
      <c r="CR113" s="1"/>
      <c r="CS113" s="1"/>
      <c r="CT113" s="1"/>
      <c r="CU113"/>
      <c r="CV113"/>
      <c r="CW113" s="1"/>
      <c r="CX113" s="1"/>
      <c r="CY113" s="1"/>
      <c r="CZ113" s="1"/>
      <c r="DA113" s="1"/>
      <c r="DB113" s="1"/>
      <c r="DC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K113"/>
      <c r="EO113"/>
      <c r="EP113"/>
      <c r="EQ113"/>
      <c r="ER113"/>
      <c r="ES113"/>
      <c r="ET113"/>
      <c r="EU113"/>
      <c r="EV113"/>
      <c r="EW113" s="1"/>
      <c r="EX113" s="1"/>
      <c r="EY113" s="1"/>
      <c r="EZ113" s="1"/>
      <c r="FB113" s="1"/>
      <c r="FJ113" s="1"/>
      <c r="FN113" s="1"/>
      <c r="GK113"/>
    </row>
    <row r="114" spans="36:193" ht="13.5" customHeight="1" x14ac:dyDescent="0.2"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 s="105"/>
      <c r="CL114"/>
      <c r="CM114" s="1"/>
      <c r="CN114" s="1"/>
      <c r="CO114" s="1"/>
      <c r="CP114" s="1"/>
      <c r="CQ114" s="1"/>
      <c r="CR114" s="1"/>
      <c r="CS114" s="1"/>
      <c r="CT114" s="1"/>
      <c r="CU114"/>
      <c r="CV114"/>
      <c r="CW114" s="1"/>
      <c r="CX114" s="1"/>
      <c r="CY114" s="1"/>
      <c r="CZ114" s="1"/>
      <c r="DA114" s="1"/>
      <c r="DB114" s="1"/>
      <c r="DC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K114"/>
      <c r="EO114"/>
      <c r="EP114"/>
      <c r="EQ114"/>
      <c r="ER114"/>
      <c r="ES114"/>
      <c r="ET114"/>
      <c r="EU114"/>
      <c r="EV114"/>
      <c r="EW114" s="1"/>
      <c r="EX114" s="1"/>
      <c r="EY114" s="1"/>
      <c r="EZ114" s="1"/>
      <c r="FB114" s="1"/>
      <c r="FJ114" s="1"/>
      <c r="FN114" s="1"/>
      <c r="GK114"/>
    </row>
    <row r="115" spans="36:193" ht="13.5" customHeight="1" x14ac:dyDescent="0.2"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 s="105"/>
      <c r="CL115"/>
      <c r="CM115" s="1"/>
      <c r="CN115" s="1"/>
      <c r="CO115" s="1"/>
      <c r="CP115" s="1"/>
      <c r="CQ115" s="1"/>
      <c r="CR115" s="1"/>
      <c r="CS115" s="1"/>
      <c r="CT115" s="1"/>
      <c r="CU115"/>
      <c r="CV115"/>
      <c r="CW115" s="1"/>
      <c r="CX115" s="1"/>
      <c r="CY115" s="1"/>
      <c r="CZ115" s="1"/>
      <c r="DA115" s="1"/>
      <c r="DB115" s="1"/>
      <c r="DC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K115"/>
      <c r="EO115"/>
      <c r="EP115"/>
      <c r="EQ115"/>
      <c r="ER115"/>
      <c r="ES115"/>
      <c r="ET115"/>
      <c r="EU115"/>
      <c r="EV115"/>
      <c r="EW115" s="1"/>
      <c r="EX115" s="1"/>
      <c r="EY115" s="1"/>
      <c r="EZ115" s="1"/>
      <c r="FB115" s="1"/>
      <c r="FJ115" s="1"/>
      <c r="FN115" s="1"/>
      <c r="GK115"/>
    </row>
    <row r="116" spans="36:193" ht="13.5" customHeight="1" x14ac:dyDescent="0.2"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 s="1"/>
      <c r="CN116" s="1"/>
      <c r="CO116" s="1"/>
      <c r="CP116" s="1"/>
      <c r="CQ116" s="1"/>
      <c r="CR116" s="1"/>
      <c r="CS116" s="1"/>
      <c r="CT116" s="1"/>
      <c r="CU116"/>
      <c r="CV116"/>
      <c r="CW116" s="1"/>
      <c r="CX116" s="1"/>
      <c r="CY116" s="1"/>
      <c r="CZ116" s="1"/>
      <c r="DA116" s="1"/>
      <c r="DB116" s="1"/>
      <c r="DC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K116"/>
      <c r="EO116"/>
      <c r="EP116"/>
      <c r="EQ116"/>
      <c r="ER116"/>
      <c r="ES116"/>
      <c r="ET116"/>
      <c r="EU116"/>
      <c r="EV116"/>
      <c r="EW116" s="1"/>
      <c r="EX116" s="1"/>
      <c r="EY116" s="1"/>
      <c r="EZ116" s="1"/>
      <c r="FB116" s="1"/>
      <c r="FJ116" s="1"/>
      <c r="FN116" s="1"/>
      <c r="GK116"/>
    </row>
    <row r="117" spans="36:193" ht="13.5" customHeight="1" x14ac:dyDescent="0.2"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 s="1"/>
      <c r="CN117" s="1"/>
      <c r="CO117" s="1"/>
      <c r="CP117" s="1"/>
      <c r="CQ117" s="1"/>
      <c r="CR117" s="1"/>
      <c r="CS117" s="1"/>
      <c r="CT117" s="1"/>
      <c r="CU117"/>
      <c r="CV117"/>
      <c r="CW117" s="1"/>
      <c r="CX117" s="1"/>
      <c r="CY117" s="1"/>
      <c r="CZ117" s="1"/>
      <c r="DA117" s="1"/>
      <c r="DB117" s="1"/>
      <c r="DC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K117"/>
      <c r="EO117"/>
      <c r="EP117"/>
      <c r="EQ117"/>
      <c r="ER117"/>
      <c r="ES117"/>
      <c r="ET117"/>
      <c r="EU117"/>
      <c r="EV117"/>
      <c r="EW117" s="1"/>
      <c r="EX117" s="1"/>
      <c r="EY117" s="1"/>
      <c r="EZ117" s="1"/>
      <c r="FB117" s="1"/>
      <c r="FJ117" s="1"/>
      <c r="FN117" s="1"/>
      <c r="GK117"/>
    </row>
    <row r="118" spans="36:193" ht="13.5" customHeight="1" x14ac:dyDescent="0.2"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 s="1"/>
      <c r="CN118" s="1"/>
      <c r="CO118" s="1"/>
      <c r="CP118" s="1"/>
      <c r="CQ118" s="1"/>
      <c r="CR118" s="1"/>
      <c r="CS118" s="1"/>
      <c r="CT118" s="1"/>
      <c r="CU118"/>
      <c r="CV118"/>
      <c r="CW118" s="1"/>
      <c r="CX118" s="1"/>
      <c r="CY118" s="1"/>
      <c r="CZ118" s="1"/>
      <c r="DA118" s="1"/>
      <c r="DB118" s="1"/>
      <c r="DC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K118"/>
      <c r="EO118"/>
      <c r="EP118"/>
      <c r="EQ118"/>
      <c r="ER118"/>
      <c r="ES118"/>
      <c r="ET118"/>
      <c r="EU118"/>
      <c r="EV118"/>
      <c r="EW118" s="1"/>
      <c r="EX118" s="1"/>
      <c r="EY118" s="1"/>
      <c r="EZ118" s="1"/>
      <c r="FB118" s="1"/>
      <c r="FJ118" s="1"/>
      <c r="FN118" s="1"/>
      <c r="GK118"/>
    </row>
    <row r="119" spans="36:193" ht="13.5" customHeight="1" x14ac:dyDescent="0.2"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 s="1"/>
      <c r="CN119" s="1"/>
      <c r="CO119" s="1"/>
      <c r="CP119" s="1"/>
      <c r="CQ119" s="1"/>
      <c r="CR119" s="1"/>
      <c r="CS119" s="1"/>
      <c r="CT119" s="1"/>
      <c r="CU119"/>
      <c r="CV119"/>
      <c r="CW119" s="1"/>
      <c r="CX119" s="1"/>
      <c r="CY119" s="1"/>
      <c r="CZ119" s="1"/>
      <c r="DA119" s="1"/>
      <c r="DB119" s="1"/>
      <c r="DC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K119"/>
      <c r="EO119"/>
      <c r="EP119"/>
      <c r="EQ119"/>
      <c r="ER119"/>
      <c r="ES119"/>
      <c r="ET119"/>
      <c r="EU119"/>
      <c r="EV119"/>
      <c r="EW119" s="1"/>
      <c r="EX119" s="1"/>
      <c r="EY119" s="1"/>
      <c r="EZ119" s="1"/>
      <c r="FB119" s="1"/>
      <c r="FJ119" s="1"/>
      <c r="FN119" s="1"/>
      <c r="GK119"/>
    </row>
    <row r="120" spans="36:193" ht="13.5" customHeight="1" x14ac:dyDescent="0.2"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 s="1"/>
      <c r="CN120" s="1"/>
      <c r="CO120" s="1"/>
      <c r="CP120" s="1"/>
      <c r="CQ120" s="1"/>
      <c r="CR120" s="1"/>
      <c r="CS120" s="1"/>
      <c r="CT120" s="1"/>
      <c r="CU120"/>
      <c r="CV120"/>
      <c r="CW120" s="1"/>
      <c r="CX120" s="1"/>
      <c r="CY120" s="1"/>
      <c r="CZ120" s="1"/>
      <c r="DA120" s="1"/>
      <c r="DB120" s="1"/>
      <c r="DC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K120"/>
      <c r="EO120"/>
      <c r="EP120"/>
      <c r="EQ120"/>
      <c r="ER120"/>
      <c r="ES120"/>
      <c r="ET120"/>
      <c r="EU120"/>
      <c r="EV120"/>
      <c r="EW120" s="1"/>
      <c r="EX120" s="1"/>
      <c r="EY120" s="1"/>
      <c r="EZ120" s="1"/>
      <c r="FB120" s="1"/>
      <c r="FJ120" s="1"/>
      <c r="FN120" s="1"/>
      <c r="GK120"/>
    </row>
    <row r="121" spans="36:193" ht="13.5" customHeight="1" x14ac:dyDescent="0.2"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 s="1"/>
      <c r="CN121" s="1"/>
      <c r="CO121" s="1"/>
      <c r="CP121" s="1"/>
      <c r="CQ121" s="1"/>
      <c r="CR121" s="1"/>
      <c r="CS121" s="1"/>
      <c r="CT121" s="1"/>
      <c r="CU121"/>
      <c r="CV121"/>
      <c r="CW121" s="1"/>
      <c r="CX121" s="1"/>
      <c r="CY121" s="1"/>
      <c r="CZ121" s="1"/>
      <c r="DA121" s="1"/>
      <c r="DB121" s="1"/>
      <c r="DC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K121"/>
      <c r="EO121"/>
      <c r="EP121"/>
      <c r="EQ121"/>
      <c r="ER121"/>
      <c r="ES121"/>
      <c r="ET121"/>
      <c r="EU121"/>
      <c r="EV121"/>
      <c r="EW121" s="1"/>
      <c r="EX121" s="1"/>
      <c r="EY121" s="1"/>
      <c r="EZ121" s="1"/>
      <c r="FB121" s="1"/>
      <c r="FJ121" s="1"/>
      <c r="FN121" s="1"/>
      <c r="GK121"/>
    </row>
    <row r="122" spans="36:193" ht="13.5" customHeight="1" x14ac:dyDescent="0.2"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 s="1"/>
      <c r="CN122" s="1"/>
      <c r="CO122" s="1"/>
      <c r="CP122" s="1"/>
      <c r="CQ122" s="1"/>
      <c r="CR122" s="1"/>
      <c r="CS122" s="1"/>
      <c r="CT122" s="1"/>
      <c r="CU122"/>
      <c r="CV122"/>
      <c r="CW122" s="1"/>
      <c r="CX122" s="1"/>
      <c r="CY122" s="1"/>
      <c r="CZ122" s="1"/>
      <c r="DA122" s="1"/>
      <c r="DB122" s="1"/>
      <c r="DC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K122"/>
      <c r="EO122"/>
      <c r="EP122"/>
      <c r="EQ122"/>
      <c r="ER122"/>
      <c r="ES122"/>
      <c r="ET122"/>
      <c r="EU122"/>
      <c r="EV122"/>
      <c r="EW122" s="1"/>
      <c r="EX122" s="1"/>
      <c r="EY122" s="1"/>
      <c r="EZ122" s="1"/>
      <c r="FB122" s="1"/>
      <c r="FJ122" s="1"/>
      <c r="FN122" s="1"/>
      <c r="GK122"/>
    </row>
    <row r="123" spans="36:193" ht="13.5" customHeight="1" x14ac:dyDescent="0.2"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 s="1"/>
      <c r="CN123" s="1"/>
      <c r="CO123" s="1"/>
      <c r="CP123" s="1"/>
      <c r="CQ123" s="1"/>
      <c r="CR123" s="1"/>
      <c r="CS123" s="1"/>
      <c r="CT123" s="1"/>
      <c r="CU123"/>
      <c r="CV123"/>
      <c r="CW123" s="1"/>
      <c r="CX123" s="1"/>
      <c r="CY123" s="1"/>
      <c r="CZ123" s="1"/>
      <c r="DA123" s="1"/>
      <c r="DB123" s="1"/>
      <c r="DC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K123"/>
      <c r="EO123"/>
      <c r="EP123"/>
      <c r="EQ123"/>
      <c r="ER123"/>
      <c r="ES123"/>
      <c r="ET123"/>
      <c r="EU123"/>
      <c r="EV123"/>
      <c r="EW123" s="1"/>
      <c r="EX123" s="1"/>
      <c r="EY123" s="1"/>
      <c r="EZ123" s="1"/>
      <c r="FB123" s="1"/>
      <c r="FJ123" s="1"/>
      <c r="FN123" s="1"/>
      <c r="GK123"/>
    </row>
    <row r="124" spans="36:193" ht="13.5" customHeight="1" x14ac:dyDescent="0.2"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 s="1"/>
      <c r="CN124" s="1"/>
      <c r="CO124" s="1"/>
      <c r="CP124" s="1"/>
      <c r="CQ124" s="1"/>
      <c r="CR124" s="1"/>
      <c r="CS124" s="1"/>
      <c r="CT124" s="1"/>
      <c r="CU124"/>
      <c r="CV124"/>
      <c r="CW124" s="1"/>
      <c r="CX124" s="1"/>
      <c r="CY124" s="1"/>
      <c r="CZ124" s="1"/>
      <c r="DA124" s="1"/>
      <c r="DB124" s="1"/>
      <c r="DC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K124"/>
      <c r="EO124"/>
      <c r="EP124"/>
      <c r="EQ124"/>
      <c r="ER124"/>
      <c r="ES124"/>
      <c r="ET124"/>
      <c r="EU124"/>
      <c r="EV124"/>
      <c r="EW124" s="1"/>
      <c r="EX124" s="1"/>
      <c r="EY124" s="1"/>
      <c r="EZ124" s="1"/>
      <c r="FB124" s="1"/>
      <c r="FJ124" s="1"/>
      <c r="FN124" s="1"/>
      <c r="GK124"/>
    </row>
    <row r="125" spans="36:193" ht="13.5" customHeight="1" x14ac:dyDescent="0.2"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 s="1"/>
      <c r="CN125" s="1"/>
      <c r="CO125" s="1"/>
      <c r="CP125" s="1"/>
      <c r="CQ125" s="1"/>
      <c r="CR125" s="1"/>
      <c r="CS125" s="1"/>
      <c r="CT125" s="1"/>
      <c r="CU125"/>
      <c r="CV125"/>
      <c r="CW125" s="1"/>
      <c r="CX125" s="1"/>
      <c r="CY125" s="1"/>
      <c r="CZ125" s="1"/>
      <c r="DA125" s="1"/>
      <c r="DB125" s="1"/>
      <c r="DC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K125"/>
      <c r="EO125"/>
      <c r="EP125"/>
      <c r="EQ125"/>
      <c r="ER125"/>
      <c r="ES125"/>
      <c r="ET125"/>
      <c r="EU125"/>
      <c r="EV125"/>
      <c r="EW125" s="1"/>
      <c r="EX125" s="1"/>
      <c r="EY125" s="1"/>
      <c r="EZ125" s="1"/>
      <c r="FB125" s="1"/>
      <c r="FJ125" s="1"/>
      <c r="FN125" s="1"/>
      <c r="GK125"/>
    </row>
    <row r="126" spans="36:193" ht="13.5" customHeight="1" x14ac:dyDescent="0.2"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 s="1"/>
      <c r="CN126" s="1"/>
      <c r="CO126" s="1"/>
      <c r="CP126" s="1"/>
      <c r="CQ126" s="1"/>
      <c r="CR126" s="1"/>
      <c r="CS126" s="1"/>
      <c r="CT126" s="1"/>
      <c r="CU126"/>
      <c r="CV126"/>
      <c r="CW126" s="1"/>
      <c r="CX126" s="1"/>
      <c r="CY126" s="1"/>
      <c r="CZ126" s="1"/>
      <c r="DA126" s="1"/>
      <c r="DB126" s="1"/>
      <c r="DC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K126"/>
      <c r="EO126"/>
      <c r="EP126"/>
      <c r="EQ126"/>
      <c r="ER126"/>
      <c r="ES126"/>
      <c r="ET126"/>
      <c r="EU126"/>
      <c r="EV126"/>
      <c r="EW126" s="1"/>
      <c r="EX126" s="1"/>
      <c r="EY126" s="1"/>
      <c r="EZ126" s="1"/>
      <c r="FB126" s="1"/>
      <c r="FJ126" s="1"/>
      <c r="FN126" s="1"/>
      <c r="GK126"/>
    </row>
    <row r="127" spans="36:193" ht="13.5" customHeight="1" x14ac:dyDescent="0.2"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 s="1"/>
      <c r="CN127" s="1"/>
      <c r="CO127" s="1"/>
      <c r="CP127" s="1"/>
      <c r="CQ127" s="1"/>
      <c r="CR127" s="1"/>
      <c r="CS127" s="1"/>
      <c r="CT127" s="1"/>
      <c r="CU127"/>
      <c r="CV127"/>
      <c r="CW127" s="1"/>
      <c r="CX127" s="1"/>
      <c r="CY127" s="1"/>
      <c r="CZ127" s="1"/>
      <c r="DA127" s="1"/>
      <c r="DB127" s="1"/>
      <c r="DC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K127"/>
      <c r="EO127"/>
      <c r="EP127"/>
      <c r="EQ127"/>
      <c r="ER127"/>
      <c r="ES127"/>
      <c r="ET127"/>
      <c r="EU127"/>
      <c r="EV127"/>
      <c r="EW127" s="1"/>
      <c r="EX127" s="1"/>
      <c r="EY127" s="1"/>
      <c r="EZ127" s="1"/>
      <c r="FB127" s="1"/>
      <c r="FJ127" s="1"/>
      <c r="FN127" s="1"/>
      <c r="GK127"/>
    </row>
    <row r="128" spans="36:193" ht="13.5" customHeight="1" x14ac:dyDescent="0.2"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 s="1"/>
      <c r="CN128" s="1"/>
      <c r="CO128" s="1"/>
      <c r="CP128" s="1"/>
      <c r="CQ128" s="1"/>
      <c r="CR128" s="1"/>
      <c r="CS128" s="1"/>
      <c r="CT128" s="1"/>
      <c r="CU128"/>
      <c r="CV128"/>
      <c r="CW128" s="1"/>
      <c r="CX128" s="1"/>
      <c r="CY128" s="1"/>
      <c r="CZ128" s="1"/>
      <c r="DA128" s="1"/>
      <c r="DB128" s="1"/>
      <c r="DC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K128"/>
      <c r="EO128"/>
      <c r="EP128"/>
      <c r="EQ128"/>
      <c r="ER128"/>
      <c r="ES128"/>
      <c r="ET128"/>
      <c r="EU128"/>
      <c r="EV128"/>
      <c r="EW128" s="1"/>
      <c r="EX128" s="1"/>
      <c r="EY128" s="1"/>
      <c r="EZ128" s="1"/>
      <c r="FB128" s="1"/>
      <c r="FJ128" s="1"/>
      <c r="FN128" s="1"/>
      <c r="GK128"/>
    </row>
    <row r="129" spans="36:193" ht="13.5" customHeight="1" x14ac:dyDescent="0.2"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 s="1"/>
      <c r="CN129" s="1"/>
      <c r="CO129" s="1"/>
      <c r="CP129" s="1"/>
      <c r="CQ129" s="1"/>
      <c r="CR129" s="1"/>
      <c r="CS129" s="1"/>
      <c r="CT129" s="1"/>
      <c r="CU129"/>
      <c r="CV129"/>
      <c r="CW129" s="1"/>
      <c r="CX129" s="1"/>
      <c r="CY129" s="1"/>
      <c r="CZ129" s="1"/>
      <c r="DA129" s="1"/>
      <c r="DB129" s="1"/>
      <c r="DC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K129"/>
      <c r="EO129"/>
      <c r="EP129"/>
      <c r="EQ129"/>
      <c r="ER129"/>
      <c r="ES129"/>
      <c r="ET129"/>
      <c r="EU129"/>
      <c r="EV129"/>
      <c r="EW129" s="1"/>
      <c r="EX129" s="1"/>
      <c r="EY129" s="1"/>
      <c r="EZ129" s="1"/>
      <c r="FB129" s="1"/>
      <c r="FJ129" s="1"/>
      <c r="FN129" s="1"/>
      <c r="GK129"/>
    </row>
    <row r="130" spans="36:193" ht="13.5" customHeight="1" x14ac:dyDescent="0.2"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 s="1"/>
      <c r="CN130" s="1"/>
      <c r="CO130" s="1"/>
      <c r="CP130" s="1"/>
      <c r="CQ130" s="1"/>
      <c r="CR130" s="1"/>
      <c r="CS130" s="1"/>
      <c r="CT130" s="1"/>
      <c r="CU130"/>
      <c r="CV130"/>
      <c r="CW130" s="1"/>
      <c r="CX130" s="1"/>
      <c r="CY130" s="1"/>
      <c r="CZ130" s="1"/>
      <c r="DA130" s="1"/>
      <c r="DB130" s="1"/>
      <c r="DC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K130"/>
      <c r="EO130"/>
      <c r="EP130"/>
      <c r="EQ130"/>
      <c r="ER130"/>
      <c r="ES130"/>
      <c r="ET130"/>
      <c r="EU130"/>
      <c r="EV130"/>
      <c r="EW130" s="1"/>
      <c r="EX130" s="1"/>
      <c r="EY130" s="1"/>
      <c r="EZ130" s="1"/>
      <c r="FB130" s="1"/>
      <c r="FJ130" s="1"/>
      <c r="FN130" s="1"/>
      <c r="GK130"/>
    </row>
    <row r="131" spans="36:193" ht="13.5" customHeight="1" x14ac:dyDescent="0.2"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 s="1"/>
      <c r="CN131" s="1"/>
      <c r="CO131" s="1"/>
      <c r="CP131" s="1"/>
      <c r="CQ131" s="1"/>
      <c r="CR131" s="1"/>
      <c r="CS131" s="1"/>
      <c r="CT131" s="1"/>
      <c r="CU131"/>
      <c r="CV131"/>
      <c r="CW131" s="1"/>
      <c r="CX131" s="1"/>
      <c r="CY131" s="1"/>
      <c r="CZ131" s="1"/>
      <c r="DA131" s="1"/>
      <c r="DB131" s="1"/>
      <c r="DC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K131"/>
      <c r="EO131"/>
      <c r="EP131"/>
      <c r="EQ131"/>
      <c r="ER131"/>
      <c r="ES131"/>
      <c r="ET131"/>
      <c r="EU131"/>
      <c r="EV131"/>
      <c r="EW131" s="1"/>
      <c r="EX131" s="1"/>
      <c r="EY131" s="1"/>
      <c r="EZ131" s="1"/>
      <c r="FB131" s="1"/>
      <c r="FJ131" s="1"/>
      <c r="FN131" s="1"/>
      <c r="GK131"/>
    </row>
    <row r="132" spans="36:193" ht="13.5" customHeight="1" x14ac:dyDescent="0.2"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 s="1"/>
      <c r="CN132" s="1"/>
      <c r="CO132" s="1"/>
      <c r="CP132" s="1"/>
      <c r="CQ132" s="1"/>
      <c r="CR132" s="1"/>
      <c r="CS132" s="1"/>
      <c r="CT132" s="1"/>
      <c r="CU132"/>
      <c r="CV132"/>
      <c r="CW132" s="1"/>
      <c r="CX132" s="1"/>
      <c r="CY132" s="1"/>
      <c r="CZ132" s="1"/>
      <c r="DA132" s="1"/>
      <c r="DB132" s="1"/>
      <c r="DC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K132"/>
      <c r="EO132"/>
      <c r="EP132"/>
      <c r="EQ132"/>
      <c r="ER132"/>
      <c r="ES132"/>
      <c r="ET132"/>
      <c r="EU132"/>
      <c r="EV132"/>
      <c r="EW132" s="1"/>
      <c r="EX132" s="1"/>
      <c r="EY132" s="1"/>
      <c r="EZ132" s="1"/>
      <c r="FB132" s="1"/>
      <c r="FJ132" s="1"/>
      <c r="FN132" s="1"/>
      <c r="GK132"/>
    </row>
    <row r="133" spans="36:193" ht="13.5" customHeight="1" x14ac:dyDescent="0.2"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 s="1"/>
      <c r="CN133" s="1"/>
      <c r="CO133" s="1"/>
      <c r="CP133" s="1"/>
      <c r="CQ133" s="1"/>
      <c r="CR133" s="1"/>
      <c r="CS133" s="1"/>
      <c r="CT133" s="1"/>
      <c r="CU133"/>
      <c r="CV133"/>
      <c r="CW133" s="1"/>
      <c r="CX133" s="1"/>
      <c r="CY133" s="1"/>
      <c r="CZ133" s="1"/>
      <c r="DA133" s="1"/>
      <c r="DB133" s="1"/>
      <c r="DC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K133"/>
      <c r="EO133"/>
      <c r="EP133"/>
      <c r="EQ133"/>
      <c r="ER133"/>
      <c r="ES133"/>
      <c r="ET133"/>
      <c r="EU133"/>
      <c r="EV133"/>
      <c r="EW133" s="1"/>
      <c r="EX133" s="1"/>
      <c r="EY133" s="1"/>
      <c r="EZ133" s="1"/>
      <c r="FB133" s="1"/>
      <c r="FJ133" s="1"/>
      <c r="FN133" s="1"/>
      <c r="GK133"/>
    </row>
    <row r="134" spans="36:193" ht="13.5" customHeight="1" x14ac:dyDescent="0.2"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 s="1"/>
      <c r="CN134" s="1"/>
      <c r="CO134" s="1"/>
      <c r="CP134" s="1"/>
      <c r="CQ134" s="1"/>
      <c r="CR134" s="1"/>
      <c r="CS134" s="1"/>
      <c r="CT134" s="1"/>
      <c r="CU134"/>
      <c r="CV134"/>
      <c r="CW134" s="1"/>
      <c r="CX134" s="1"/>
      <c r="CY134" s="1"/>
      <c r="CZ134" s="1"/>
      <c r="DA134" s="1"/>
      <c r="DB134" s="1"/>
      <c r="DC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K134"/>
      <c r="EO134"/>
      <c r="EP134"/>
      <c r="EQ134"/>
      <c r="ER134"/>
      <c r="ES134"/>
      <c r="ET134"/>
      <c r="EU134"/>
      <c r="EV134"/>
      <c r="EW134" s="1"/>
      <c r="EX134" s="1"/>
      <c r="EY134" s="1"/>
      <c r="EZ134" s="1"/>
      <c r="FB134" s="1"/>
      <c r="FJ134" s="1"/>
      <c r="FN134" s="1"/>
      <c r="GK134"/>
    </row>
    <row r="135" spans="36:193" ht="13.5" customHeight="1" x14ac:dyDescent="0.2"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 s="1"/>
      <c r="CN135" s="1"/>
      <c r="CO135" s="1"/>
      <c r="CP135" s="1"/>
      <c r="CQ135" s="1"/>
      <c r="CR135" s="1"/>
      <c r="CS135" s="1"/>
      <c r="CT135" s="1"/>
      <c r="CU135"/>
      <c r="CV135"/>
      <c r="CW135" s="1"/>
      <c r="CX135" s="1"/>
      <c r="CY135" s="1"/>
      <c r="CZ135" s="1"/>
      <c r="DA135" s="1"/>
      <c r="DB135" s="1"/>
      <c r="DC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K135"/>
      <c r="EO135"/>
      <c r="EP135"/>
      <c r="EQ135"/>
      <c r="ER135"/>
      <c r="ES135"/>
      <c r="ET135"/>
      <c r="EU135"/>
      <c r="EV135"/>
      <c r="EW135" s="1"/>
      <c r="EX135" s="1"/>
      <c r="EY135" s="1"/>
      <c r="EZ135" s="1"/>
      <c r="FB135" s="1"/>
      <c r="FJ135" s="1"/>
      <c r="FN135" s="1"/>
      <c r="GK135"/>
    </row>
    <row r="136" spans="36:193" ht="13.5" customHeight="1" x14ac:dyDescent="0.2"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 s="1"/>
      <c r="CN136" s="1"/>
      <c r="CO136" s="1"/>
      <c r="CP136" s="1"/>
      <c r="CQ136" s="1"/>
      <c r="CR136" s="1"/>
      <c r="CS136" s="1"/>
      <c r="CT136" s="1"/>
      <c r="CU136"/>
      <c r="CV136"/>
      <c r="CW136" s="1"/>
      <c r="CX136" s="1"/>
      <c r="CY136" s="1"/>
      <c r="CZ136" s="1"/>
      <c r="DA136" s="1"/>
      <c r="DB136" s="1"/>
      <c r="DC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K136"/>
      <c r="EO136"/>
      <c r="EP136"/>
      <c r="EQ136"/>
      <c r="ER136"/>
      <c r="ES136"/>
      <c r="ET136"/>
      <c r="EU136"/>
      <c r="EV136"/>
      <c r="EW136" s="1"/>
      <c r="EX136" s="1"/>
      <c r="EY136" s="1"/>
      <c r="EZ136" s="1"/>
      <c r="FB136" s="1"/>
      <c r="FJ136" s="1"/>
      <c r="FN136" s="1"/>
      <c r="GK136"/>
    </row>
    <row r="137" spans="36:193" ht="13.5" customHeight="1" x14ac:dyDescent="0.2"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 s="1"/>
      <c r="CN137" s="1"/>
      <c r="CO137" s="1"/>
      <c r="CP137" s="1"/>
      <c r="CQ137" s="1"/>
      <c r="CR137" s="1"/>
      <c r="CS137" s="1"/>
      <c r="CT137" s="1"/>
      <c r="CU137"/>
      <c r="CV137"/>
      <c r="CW137" s="1"/>
      <c r="CX137" s="1"/>
      <c r="CY137" s="1"/>
      <c r="CZ137" s="1"/>
      <c r="DA137" s="1"/>
      <c r="DB137" s="1"/>
      <c r="DC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K137"/>
      <c r="EO137"/>
      <c r="EP137"/>
      <c r="EQ137"/>
      <c r="ER137"/>
      <c r="ES137"/>
      <c r="ET137"/>
      <c r="EU137"/>
      <c r="EV137"/>
      <c r="EW137" s="1"/>
      <c r="EX137" s="1"/>
      <c r="EY137" s="1"/>
      <c r="EZ137" s="1"/>
      <c r="FB137" s="1"/>
      <c r="FJ137" s="1"/>
      <c r="FN137" s="1"/>
      <c r="GK137"/>
    </row>
    <row r="138" spans="36:193" ht="13.5" customHeight="1" x14ac:dyDescent="0.2"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 s="1"/>
      <c r="CN138" s="1"/>
      <c r="CO138" s="1"/>
      <c r="CP138" s="1"/>
      <c r="CQ138" s="1"/>
      <c r="CR138" s="1"/>
      <c r="CS138" s="1"/>
      <c r="CT138" s="1"/>
      <c r="CU138"/>
      <c r="CV138"/>
      <c r="CW138" s="1"/>
      <c r="CX138" s="1"/>
      <c r="CY138" s="1"/>
      <c r="CZ138" s="1"/>
      <c r="DA138" s="1"/>
      <c r="DB138" s="1"/>
      <c r="DC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K138"/>
      <c r="EO138"/>
      <c r="EP138"/>
      <c r="EQ138"/>
      <c r="ER138"/>
      <c r="ES138"/>
      <c r="ET138"/>
      <c r="EU138"/>
      <c r="EV138"/>
      <c r="EW138" s="1"/>
      <c r="EX138" s="1"/>
      <c r="EY138" s="1"/>
      <c r="EZ138" s="1"/>
      <c r="FB138" s="1"/>
      <c r="FJ138" s="1"/>
      <c r="FN138" s="1"/>
      <c r="GK138"/>
    </row>
    <row r="139" spans="36:193" ht="13.5" customHeight="1" x14ac:dyDescent="0.2"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 s="1"/>
      <c r="CN139" s="1"/>
      <c r="CO139" s="1"/>
      <c r="CP139" s="1"/>
      <c r="CQ139" s="1"/>
      <c r="CR139" s="1"/>
      <c r="CS139" s="1"/>
      <c r="CT139" s="1"/>
      <c r="CU139"/>
      <c r="CV139"/>
      <c r="CW139" s="1"/>
      <c r="CX139" s="1"/>
      <c r="CY139" s="1"/>
      <c r="CZ139" s="1"/>
      <c r="DA139" s="1"/>
      <c r="DB139" s="1"/>
      <c r="DC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K139"/>
      <c r="EO139"/>
      <c r="EP139"/>
      <c r="EQ139"/>
      <c r="ER139"/>
      <c r="ES139"/>
      <c r="ET139"/>
      <c r="EU139"/>
      <c r="EV139"/>
      <c r="EW139" s="1"/>
      <c r="EX139" s="1"/>
      <c r="EY139" s="1"/>
      <c r="EZ139" s="1"/>
      <c r="FB139" s="1"/>
      <c r="FJ139" s="1"/>
      <c r="FN139" s="1"/>
      <c r="GK139"/>
    </row>
    <row r="140" spans="36:193" ht="13.5" customHeight="1" x14ac:dyDescent="0.2"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 s="1"/>
      <c r="CN140" s="1"/>
      <c r="CO140" s="1"/>
      <c r="CP140" s="1"/>
      <c r="CQ140" s="1"/>
      <c r="CR140" s="1"/>
      <c r="CS140" s="1"/>
      <c r="CT140" s="1"/>
      <c r="CU140"/>
      <c r="CV140"/>
      <c r="CW140" s="1"/>
      <c r="CX140" s="1"/>
      <c r="CY140" s="1"/>
      <c r="CZ140" s="1"/>
      <c r="DA140" s="1"/>
      <c r="DB140" s="1"/>
      <c r="DC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K140"/>
      <c r="EO140"/>
      <c r="EP140"/>
      <c r="EQ140"/>
      <c r="ER140"/>
      <c r="ES140"/>
      <c r="ET140"/>
      <c r="EU140"/>
      <c r="EV140"/>
      <c r="EW140" s="1"/>
      <c r="EX140" s="1"/>
      <c r="EY140" s="1"/>
      <c r="EZ140" s="1"/>
      <c r="FB140" s="1"/>
      <c r="FJ140" s="1"/>
      <c r="FN140" s="1"/>
      <c r="GK140"/>
    </row>
    <row r="141" spans="36:193" ht="13.5" customHeight="1" x14ac:dyDescent="0.2"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 s="1"/>
      <c r="CN141" s="1"/>
      <c r="CO141" s="1"/>
      <c r="CP141" s="1"/>
      <c r="CQ141" s="1"/>
      <c r="CR141" s="1"/>
      <c r="CS141" s="1"/>
      <c r="CT141" s="1"/>
      <c r="CU141"/>
      <c r="CV141"/>
      <c r="CW141" s="1"/>
      <c r="CX141" s="1"/>
      <c r="CY141" s="1"/>
      <c r="CZ141" s="1"/>
      <c r="DA141" s="1"/>
      <c r="DB141" s="1"/>
      <c r="DC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K141"/>
      <c r="EO141"/>
      <c r="EP141"/>
      <c r="EQ141"/>
      <c r="ER141"/>
      <c r="ES141"/>
      <c r="ET141"/>
      <c r="EU141"/>
      <c r="EV141"/>
      <c r="EW141" s="1"/>
      <c r="EX141" s="1"/>
      <c r="EY141" s="1"/>
      <c r="EZ141" s="1"/>
      <c r="FB141" s="1"/>
      <c r="FJ141" s="1"/>
      <c r="FN141" s="1"/>
      <c r="GK141"/>
    </row>
    <row r="142" spans="36:193" ht="13.5" customHeight="1" x14ac:dyDescent="0.2"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 s="1"/>
      <c r="CN142" s="1"/>
      <c r="CO142" s="1"/>
      <c r="CP142" s="1"/>
      <c r="CQ142" s="1"/>
      <c r="CR142" s="1"/>
      <c r="CS142" s="1"/>
      <c r="CT142" s="1"/>
      <c r="CU142"/>
      <c r="CV142"/>
      <c r="CW142" s="1"/>
      <c r="CX142" s="1"/>
      <c r="CY142" s="1"/>
      <c r="CZ142" s="1"/>
      <c r="DA142" s="1"/>
      <c r="DB142" s="1"/>
      <c r="DC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K142"/>
      <c r="EO142"/>
      <c r="EP142"/>
      <c r="EQ142"/>
      <c r="ER142"/>
      <c r="ES142"/>
      <c r="ET142"/>
      <c r="EU142"/>
      <c r="EV142"/>
      <c r="EW142" s="1"/>
      <c r="EX142" s="1"/>
      <c r="EY142" s="1"/>
      <c r="EZ142" s="1"/>
      <c r="FB142" s="1"/>
      <c r="FJ142" s="1"/>
      <c r="FN142" s="1"/>
      <c r="GK142"/>
    </row>
    <row r="143" spans="36:193" ht="13.5" customHeight="1" x14ac:dyDescent="0.2"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 s="1"/>
      <c r="CN143" s="1"/>
      <c r="CO143" s="1"/>
      <c r="CP143" s="1"/>
      <c r="CQ143" s="1"/>
      <c r="CR143" s="1"/>
      <c r="CS143" s="1"/>
      <c r="CT143" s="1"/>
      <c r="CU143"/>
      <c r="CV143"/>
      <c r="CW143" s="1"/>
      <c r="CX143" s="1"/>
      <c r="CY143" s="1"/>
      <c r="CZ143" s="1"/>
      <c r="DA143" s="1"/>
      <c r="DB143" s="1"/>
      <c r="DC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K143"/>
      <c r="EO143"/>
      <c r="EP143"/>
      <c r="EQ143"/>
      <c r="ER143"/>
      <c r="ES143"/>
      <c r="ET143"/>
      <c r="EU143"/>
      <c r="EV143"/>
      <c r="EW143" s="1"/>
      <c r="EX143" s="1"/>
      <c r="EY143" s="1"/>
      <c r="EZ143" s="1"/>
      <c r="FB143" s="1"/>
      <c r="FJ143" s="1"/>
      <c r="FN143" s="1"/>
      <c r="GK143"/>
    </row>
    <row r="144" spans="36:193" ht="13.5" customHeight="1" x14ac:dyDescent="0.2"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 s="1"/>
      <c r="CN144" s="1"/>
      <c r="CO144" s="1"/>
      <c r="CP144" s="1"/>
      <c r="CQ144" s="1"/>
      <c r="CR144" s="1"/>
      <c r="CS144" s="1"/>
      <c r="CT144" s="1"/>
      <c r="CU144"/>
      <c r="CV144"/>
      <c r="DI144" s="1"/>
      <c r="DJ144" s="1"/>
      <c r="EK144"/>
      <c r="EO144"/>
      <c r="EP144"/>
      <c r="EQ144"/>
      <c r="ER144"/>
      <c r="ES144"/>
      <c r="ET144"/>
      <c r="EU144"/>
      <c r="EV144"/>
      <c r="EY144" s="1"/>
      <c r="EZ144" s="1"/>
      <c r="GK144"/>
    </row>
    <row r="145" spans="36:193" ht="13.5" customHeight="1" x14ac:dyDescent="0.2"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 s="1"/>
      <c r="CN145" s="1"/>
      <c r="CO145" s="1"/>
      <c r="CP145" s="1"/>
      <c r="CQ145" s="1"/>
      <c r="CR145" s="1"/>
      <c r="CS145" s="1"/>
      <c r="CT145" s="1"/>
      <c r="CU145"/>
      <c r="CV145"/>
      <c r="DI145" s="1"/>
      <c r="DJ145" s="1"/>
      <c r="EK145"/>
      <c r="EO145"/>
      <c r="EP145"/>
      <c r="EQ145"/>
      <c r="ER145"/>
      <c r="ES145"/>
      <c r="ET145"/>
      <c r="EU145"/>
      <c r="EV145"/>
      <c r="EY145" s="1"/>
      <c r="EZ145" s="1"/>
      <c r="GK145"/>
    </row>
    <row r="146" spans="36:193" ht="13.5" customHeight="1" x14ac:dyDescent="0.2"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 s="1"/>
      <c r="CN146" s="1"/>
      <c r="CO146" s="1"/>
      <c r="CP146" s="1"/>
      <c r="CQ146" s="1"/>
      <c r="CR146" s="1"/>
      <c r="CS146" s="1"/>
      <c r="CT146" s="1"/>
      <c r="CU146"/>
      <c r="CV146"/>
      <c r="DI146" s="1"/>
      <c r="DJ146" s="1"/>
      <c r="EK146"/>
      <c r="EO146"/>
      <c r="EP146"/>
      <c r="EQ146"/>
      <c r="ER146"/>
      <c r="ES146"/>
      <c r="ET146"/>
      <c r="EU146"/>
      <c r="EV146"/>
      <c r="EY146" s="1"/>
      <c r="EZ146" s="1"/>
      <c r="GK146"/>
    </row>
    <row r="147" spans="36:193" ht="13.5" customHeight="1" x14ac:dyDescent="0.2"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 s="1"/>
      <c r="CN147" s="1"/>
      <c r="CO147" s="1"/>
      <c r="CP147" s="1"/>
      <c r="CQ147" s="1"/>
      <c r="CR147" s="1"/>
      <c r="CS147" s="1"/>
      <c r="CT147" s="1"/>
      <c r="CU147"/>
      <c r="CV147"/>
      <c r="DI147" s="1"/>
      <c r="DJ147" s="1"/>
      <c r="EK147"/>
      <c r="EO147"/>
      <c r="EP147"/>
      <c r="EQ147"/>
      <c r="ER147"/>
      <c r="ES147"/>
      <c r="ET147"/>
      <c r="EU147"/>
      <c r="EV147"/>
      <c r="EY147" s="1"/>
      <c r="EZ147" s="1"/>
      <c r="GK147"/>
    </row>
    <row r="148" spans="36:193" ht="13.5" customHeight="1" x14ac:dyDescent="0.2"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 s="1"/>
      <c r="CN148" s="1"/>
      <c r="CO148" s="1"/>
      <c r="CP148" s="1"/>
      <c r="CQ148" s="1"/>
      <c r="CR148" s="1"/>
      <c r="CS148" s="1"/>
      <c r="CT148" s="1"/>
      <c r="CU148"/>
      <c r="CV148"/>
      <c r="DI148" s="1"/>
      <c r="DJ148" s="1"/>
      <c r="EK148"/>
      <c r="EO148"/>
      <c r="EP148"/>
      <c r="EQ148"/>
      <c r="ER148"/>
      <c r="ES148"/>
      <c r="ET148"/>
      <c r="EU148"/>
      <c r="EV148"/>
      <c r="EY148" s="1"/>
      <c r="EZ148" s="1"/>
      <c r="GK148"/>
    </row>
    <row r="149" spans="36:193" ht="13.5" customHeight="1" x14ac:dyDescent="0.2"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 s="1"/>
      <c r="CN149" s="1"/>
      <c r="CO149" s="1"/>
      <c r="CP149" s="1"/>
      <c r="CQ149" s="1"/>
      <c r="CR149" s="1"/>
      <c r="CS149" s="1"/>
      <c r="CT149" s="1"/>
      <c r="CU149"/>
      <c r="CV149"/>
      <c r="DI149" s="1"/>
      <c r="DJ149" s="1"/>
      <c r="EK149"/>
      <c r="EO149"/>
      <c r="EP149"/>
      <c r="EQ149"/>
      <c r="ER149"/>
      <c r="ES149"/>
      <c r="ET149"/>
      <c r="EU149"/>
      <c r="EV149"/>
      <c r="EY149" s="1"/>
      <c r="EZ149" s="1"/>
      <c r="GK149"/>
    </row>
    <row r="150" spans="36:193" ht="13.5" customHeight="1" x14ac:dyDescent="0.2"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 s="1"/>
      <c r="CN150" s="1"/>
      <c r="CO150" s="1"/>
      <c r="CP150" s="1"/>
      <c r="CQ150" s="1"/>
      <c r="CR150" s="1"/>
      <c r="CS150" s="1"/>
      <c r="CT150" s="1"/>
      <c r="CU150"/>
      <c r="CV150"/>
      <c r="DI150" s="1"/>
      <c r="DJ150" s="1"/>
      <c r="EK150"/>
      <c r="EO150"/>
      <c r="EP150"/>
      <c r="EQ150"/>
      <c r="ER150"/>
      <c r="ES150"/>
      <c r="ET150"/>
      <c r="EU150"/>
      <c r="EV150"/>
      <c r="EY150" s="1"/>
      <c r="EZ150" s="1"/>
      <c r="GK150"/>
    </row>
    <row r="151" spans="36:193" ht="13.5" customHeight="1" x14ac:dyDescent="0.2"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 s="1"/>
      <c r="CN151" s="1"/>
      <c r="CO151" s="1"/>
      <c r="CP151" s="1"/>
      <c r="CQ151" s="1"/>
      <c r="CR151" s="1"/>
      <c r="CS151" s="1"/>
      <c r="CT151" s="1"/>
      <c r="CU151"/>
      <c r="CV151"/>
      <c r="DI151" s="1"/>
      <c r="DJ151" s="1"/>
      <c r="EK151"/>
      <c r="EO151"/>
      <c r="EP151"/>
      <c r="EQ151"/>
      <c r="ER151"/>
      <c r="ES151"/>
      <c r="ET151"/>
      <c r="EU151"/>
      <c r="EV151"/>
      <c r="EY151" s="1"/>
      <c r="EZ151" s="1"/>
      <c r="GK151"/>
    </row>
    <row r="152" spans="36:193" ht="13.5" customHeight="1" x14ac:dyDescent="0.2"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 s="1"/>
      <c r="CN152" s="1"/>
      <c r="CO152" s="1"/>
      <c r="CP152" s="1"/>
      <c r="CQ152" s="1"/>
      <c r="CR152" s="1"/>
      <c r="CS152" s="1"/>
      <c r="CT152" s="1"/>
      <c r="CU152"/>
      <c r="CV152"/>
      <c r="DI152" s="1"/>
      <c r="DJ152" s="1"/>
      <c r="EK152"/>
      <c r="EO152"/>
      <c r="EP152"/>
      <c r="EQ152"/>
      <c r="ER152"/>
      <c r="ES152"/>
      <c r="ET152"/>
      <c r="EU152"/>
      <c r="EV152"/>
      <c r="EY152" s="1"/>
      <c r="EZ152" s="1"/>
      <c r="GK152"/>
    </row>
    <row r="153" spans="36:193" ht="13.5" customHeight="1" x14ac:dyDescent="0.2"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 s="1"/>
      <c r="CN153" s="1"/>
      <c r="CO153" s="1"/>
      <c r="CP153" s="1"/>
      <c r="CQ153" s="1"/>
      <c r="CR153" s="1"/>
      <c r="CS153" s="1"/>
      <c r="CT153" s="1"/>
      <c r="CU153"/>
      <c r="CV153"/>
      <c r="DI153" s="1"/>
      <c r="DJ153" s="1"/>
      <c r="EK153"/>
      <c r="EO153"/>
      <c r="EP153"/>
      <c r="EQ153"/>
      <c r="ER153"/>
      <c r="ES153"/>
      <c r="ET153"/>
      <c r="EU153"/>
      <c r="EV153"/>
      <c r="EY153" s="1"/>
      <c r="EZ153" s="1"/>
      <c r="GK153"/>
    </row>
    <row r="154" spans="36:193" ht="13.5" customHeight="1" x14ac:dyDescent="0.2"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 s="1"/>
      <c r="CN154" s="1"/>
      <c r="CO154" s="1"/>
      <c r="CP154" s="1"/>
      <c r="CQ154" s="1"/>
      <c r="CR154" s="1"/>
      <c r="CS154" s="1"/>
      <c r="CT154" s="1"/>
      <c r="CU154"/>
      <c r="CV154"/>
      <c r="DI154" s="1"/>
      <c r="DJ154" s="1"/>
      <c r="EK154"/>
      <c r="EO154"/>
      <c r="EP154"/>
      <c r="EQ154"/>
      <c r="ER154"/>
      <c r="ES154"/>
      <c r="ET154"/>
      <c r="EU154"/>
      <c r="EV154"/>
      <c r="EY154" s="1"/>
      <c r="EZ154" s="1"/>
      <c r="GK154"/>
    </row>
    <row r="155" spans="36:193" ht="13.5" customHeight="1" x14ac:dyDescent="0.2"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 s="1"/>
      <c r="CN155" s="1"/>
      <c r="CO155" s="1"/>
      <c r="CP155" s="1"/>
      <c r="CQ155" s="1"/>
      <c r="CR155" s="1"/>
      <c r="CS155" s="1"/>
      <c r="CT155" s="1"/>
      <c r="CU155"/>
      <c r="CV155"/>
      <c r="DI155" s="1"/>
      <c r="DJ155" s="1"/>
      <c r="EK155"/>
      <c r="EO155"/>
      <c r="EP155"/>
      <c r="EQ155"/>
      <c r="ER155"/>
      <c r="ES155"/>
      <c r="ET155"/>
      <c r="EU155"/>
      <c r="EV155"/>
      <c r="EY155" s="1"/>
      <c r="EZ155" s="1"/>
      <c r="GK155"/>
    </row>
    <row r="156" spans="36:193" ht="13.5" customHeight="1" x14ac:dyDescent="0.2"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 s="1"/>
      <c r="CN156" s="1"/>
      <c r="CO156" s="1"/>
      <c r="CP156" s="1"/>
      <c r="CQ156" s="1"/>
      <c r="CR156" s="1"/>
      <c r="CS156" s="1"/>
      <c r="CT156" s="1"/>
      <c r="CU156"/>
      <c r="CV156"/>
      <c r="DI156" s="1"/>
      <c r="DJ156" s="1"/>
      <c r="EK156"/>
      <c r="EO156"/>
      <c r="EP156"/>
      <c r="EQ156"/>
      <c r="ER156"/>
      <c r="ES156"/>
      <c r="ET156"/>
      <c r="EU156"/>
      <c r="EV156"/>
      <c r="EY156" s="1"/>
      <c r="EZ156" s="1"/>
      <c r="GK156"/>
    </row>
    <row r="157" spans="36:193" ht="13.5" customHeight="1" x14ac:dyDescent="0.2"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 s="1"/>
      <c r="CN157" s="1"/>
      <c r="CO157" s="1"/>
      <c r="CP157" s="1"/>
      <c r="CQ157" s="1"/>
      <c r="CR157" s="1"/>
      <c r="CS157" s="1"/>
      <c r="CT157" s="1"/>
      <c r="CU157"/>
      <c r="CV157"/>
      <c r="DI157" s="1"/>
      <c r="DJ157" s="1"/>
      <c r="EK157"/>
      <c r="EO157"/>
      <c r="EP157"/>
      <c r="EQ157"/>
      <c r="ER157"/>
      <c r="ES157"/>
      <c r="ET157"/>
      <c r="EU157"/>
      <c r="EV157"/>
      <c r="EY157" s="1"/>
      <c r="EZ157" s="1"/>
      <c r="GK157"/>
    </row>
    <row r="158" spans="36:193" ht="13.5" customHeight="1" x14ac:dyDescent="0.2"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 s="1"/>
      <c r="CN158" s="1"/>
      <c r="CO158" s="1"/>
      <c r="CP158" s="1"/>
      <c r="CQ158" s="1"/>
      <c r="CR158" s="1"/>
      <c r="CS158" s="1"/>
      <c r="CT158" s="1"/>
      <c r="CU158"/>
      <c r="CV158"/>
      <c r="DI158" s="1"/>
      <c r="DJ158" s="1"/>
      <c r="EK158"/>
      <c r="EO158"/>
      <c r="EP158"/>
      <c r="EQ158"/>
      <c r="ER158"/>
      <c r="ES158"/>
      <c r="ET158"/>
      <c r="EU158"/>
      <c r="EV158"/>
      <c r="EY158" s="1"/>
      <c r="EZ158" s="1"/>
      <c r="FA158"/>
      <c r="FE158"/>
      <c r="FI158"/>
      <c r="FK158"/>
      <c r="FL158"/>
      <c r="FM158"/>
      <c r="GK158"/>
    </row>
    <row r="159" spans="36:193" x14ac:dyDescent="0.2"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 s="1"/>
      <c r="CN159" s="1"/>
      <c r="CO159" s="1"/>
      <c r="CP159" s="1"/>
      <c r="CQ159" s="1"/>
      <c r="CR159" s="1"/>
      <c r="CS159" s="1"/>
      <c r="CT159" s="1"/>
      <c r="CU159"/>
      <c r="CV159"/>
      <c r="DI159" s="1"/>
      <c r="DJ159" s="1"/>
      <c r="EK159"/>
      <c r="EO159"/>
      <c r="EP159"/>
      <c r="EQ159"/>
      <c r="ER159"/>
      <c r="ES159"/>
      <c r="ET159"/>
      <c r="EU159"/>
      <c r="EV159"/>
      <c r="EY159" s="1"/>
      <c r="EZ159" s="1"/>
      <c r="FA159"/>
      <c r="FE159"/>
      <c r="FI159"/>
      <c r="FK159"/>
      <c r="FL159"/>
      <c r="FM159"/>
      <c r="GK159"/>
    </row>
    <row r="160" spans="36:193" x14ac:dyDescent="0.2"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 s="1"/>
      <c r="CN160" s="1"/>
      <c r="CO160" s="1"/>
      <c r="CP160" s="1"/>
      <c r="CQ160" s="1"/>
      <c r="CR160" s="1"/>
      <c r="CS160" s="1"/>
      <c r="CT160" s="1"/>
      <c r="CU160"/>
      <c r="CV160"/>
      <c r="DI160" s="1"/>
      <c r="DJ160" s="1"/>
      <c r="EK160"/>
      <c r="EO160"/>
      <c r="EP160"/>
      <c r="EQ160"/>
      <c r="ER160"/>
      <c r="ES160"/>
      <c r="ET160"/>
      <c r="EU160"/>
      <c r="EV160"/>
      <c r="EY160" s="1"/>
      <c r="EZ160" s="1"/>
      <c r="FA160"/>
      <c r="FE160"/>
      <c r="FI160"/>
      <c r="FK160"/>
      <c r="FL160"/>
      <c r="FM160"/>
      <c r="GK160"/>
    </row>
    <row r="161" spans="36:193" x14ac:dyDescent="0.2"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 s="1"/>
      <c r="CN161" s="1"/>
      <c r="CO161" s="1"/>
      <c r="CP161" s="1"/>
      <c r="CQ161" s="1"/>
      <c r="CR161" s="1"/>
      <c r="CS161" s="1"/>
      <c r="CT161" s="1"/>
      <c r="CU161"/>
      <c r="CV161"/>
      <c r="DI161" s="1"/>
      <c r="DJ161" s="1"/>
      <c r="EK161"/>
      <c r="EO161"/>
      <c r="EP161"/>
      <c r="EQ161"/>
      <c r="ER161"/>
      <c r="ES161"/>
      <c r="ET161"/>
      <c r="EU161"/>
      <c r="EV161"/>
      <c r="EY161" s="1"/>
      <c r="EZ161" s="1"/>
      <c r="FA161"/>
      <c r="FE161"/>
      <c r="FI161"/>
      <c r="FK161"/>
      <c r="FL161"/>
      <c r="FM161"/>
      <c r="GK161"/>
    </row>
    <row r="162" spans="36:193" x14ac:dyDescent="0.2"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 s="1"/>
      <c r="CN162" s="1"/>
      <c r="CO162" s="1"/>
      <c r="CP162" s="1"/>
      <c r="CQ162" s="1"/>
      <c r="CR162" s="1"/>
      <c r="CS162" s="1"/>
      <c r="CT162" s="1"/>
      <c r="CU162"/>
      <c r="CV162"/>
      <c r="DI162" s="1"/>
      <c r="DJ162" s="1"/>
      <c r="EK162"/>
      <c r="EO162"/>
      <c r="EP162"/>
      <c r="EQ162"/>
      <c r="ER162"/>
      <c r="ES162"/>
      <c r="ET162"/>
      <c r="EU162"/>
      <c r="EV162"/>
      <c r="EY162" s="1"/>
      <c r="EZ162" s="1"/>
      <c r="FA162"/>
      <c r="FE162"/>
      <c r="FI162"/>
      <c r="FK162"/>
      <c r="FL162"/>
      <c r="FM162"/>
      <c r="GK162"/>
    </row>
    <row r="163" spans="36:193" x14ac:dyDescent="0.2"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 s="1"/>
      <c r="CN163" s="1"/>
      <c r="CO163" s="1"/>
      <c r="CP163" s="1"/>
      <c r="CQ163" s="1"/>
      <c r="CR163" s="1"/>
      <c r="CS163" s="1"/>
      <c r="CT163" s="1"/>
      <c r="CU163"/>
      <c r="CV163"/>
      <c r="DI163" s="1"/>
      <c r="DJ163" s="1"/>
      <c r="EK163"/>
      <c r="EO163"/>
      <c r="EP163"/>
      <c r="EQ163"/>
      <c r="ER163"/>
      <c r="ES163"/>
      <c r="ET163"/>
      <c r="EU163"/>
      <c r="EV163"/>
      <c r="EY163" s="1"/>
      <c r="EZ163" s="1"/>
      <c r="FA163"/>
      <c r="FE163"/>
      <c r="FI163"/>
      <c r="FK163"/>
      <c r="FL163"/>
      <c r="FM163"/>
      <c r="GK163"/>
    </row>
    <row r="164" spans="36:193" x14ac:dyDescent="0.2"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 s="1"/>
      <c r="CN164" s="1"/>
      <c r="CO164" s="1"/>
      <c r="CP164" s="1"/>
      <c r="CQ164" s="1"/>
      <c r="CR164" s="1"/>
      <c r="CS164" s="1"/>
      <c r="CT164" s="1"/>
      <c r="CU164"/>
      <c r="CV164"/>
      <c r="DI164" s="1"/>
      <c r="DJ164" s="1"/>
      <c r="EK164"/>
      <c r="EO164"/>
      <c r="EP164"/>
      <c r="EQ164"/>
      <c r="ER164"/>
      <c r="ES164"/>
      <c r="ET164"/>
      <c r="EU164"/>
      <c r="EV164"/>
      <c r="EY164" s="1"/>
      <c r="EZ164" s="1"/>
      <c r="FA164"/>
      <c r="FE164"/>
      <c r="FI164"/>
      <c r="FK164"/>
      <c r="FL164"/>
      <c r="FM164"/>
      <c r="GK164"/>
    </row>
    <row r="165" spans="36:193" x14ac:dyDescent="0.2"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 s="1"/>
      <c r="CN165" s="1"/>
      <c r="CO165" s="1"/>
      <c r="CP165" s="1"/>
      <c r="CQ165" s="1"/>
      <c r="CR165" s="1"/>
      <c r="CS165" s="1"/>
      <c r="CT165" s="1"/>
      <c r="CU165"/>
      <c r="CV165"/>
      <c r="DI165" s="1"/>
      <c r="DJ165" s="1"/>
      <c r="EK165"/>
      <c r="EO165"/>
      <c r="EP165"/>
      <c r="EQ165"/>
      <c r="ER165"/>
      <c r="ES165"/>
      <c r="ET165"/>
      <c r="EU165"/>
      <c r="EV165"/>
      <c r="EY165" s="1"/>
      <c r="EZ165" s="1"/>
      <c r="FA165"/>
      <c r="FE165"/>
      <c r="FI165"/>
      <c r="FK165"/>
      <c r="FL165"/>
      <c r="FM165"/>
      <c r="GK165"/>
    </row>
  </sheetData>
  <sortState ref="B5:FR76">
    <sortCondition ref="B5:B76"/>
  </sortState>
  <pageMargins left="0.7" right="0.7" top="0.75" bottom="0.75" header="0.3" footer="0.3"/>
  <pageSetup paperSize="9" orientation="portrait" r:id="rId1"/>
  <ignoredErrors>
    <ignoredError sqref="N77:X77" formula="1"/>
    <ignoredError sqref="CM77:CS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Kristian Fiskerstrand</cp:lastModifiedBy>
  <dcterms:created xsi:type="dcterms:W3CDTF">2017-02-14T11:53:50Z</dcterms:created>
  <dcterms:modified xsi:type="dcterms:W3CDTF">2017-03-07T13:32:41Z</dcterms:modified>
</cp:coreProperties>
</file>