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ika Boligkreditt\Innlån\Rating\Etterspurt informasjon iht distribusjonsavtale\Datainnsamling\2017-06-30\For publisering på webside\"/>
    </mc:Choice>
  </mc:AlternateContent>
  <bookViews>
    <workbookView xWindow="0" yWindow="0" windowWidth="26385" windowHeight="12405"/>
  </bookViews>
  <sheets>
    <sheet name="Eika banks figures 1H17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A76" i="1" l="1"/>
  <c r="CZ76" i="1"/>
  <c r="EW5" i="1"/>
  <c r="EN5" i="1"/>
  <c r="EK5" i="1"/>
  <c r="FS5" i="1"/>
  <c r="DI5" i="1"/>
  <c r="AY5" i="1"/>
  <c r="CD5" i="1"/>
  <c r="BU5" i="1"/>
  <c r="EM5" i="1"/>
  <c r="BN5" i="1"/>
  <c r="AW5" i="1"/>
  <c r="AV5" i="1"/>
  <c r="AU5" i="1"/>
  <c r="Z5" i="1"/>
  <c r="AM5" i="1"/>
  <c r="H5" i="1"/>
  <c r="ER5" i="1"/>
  <c r="AA5" i="1"/>
  <c r="AT5" i="1"/>
  <c r="FO75" i="1"/>
  <c r="EQ75" i="1"/>
  <c r="EN75" i="1"/>
  <c r="EK75" i="1"/>
  <c r="FS75" i="1"/>
  <c r="DI75" i="1"/>
  <c r="AY75" i="1"/>
  <c r="CD75" i="1"/>
  <c r="EM75" i="1"/>
  <c r="BN75" i="1"/>
  <c r="AW75" i="1"/>
  <c r="AV75" i="1"/>
  <c r="AU75" i="1"/>
  <c r="AM75" i="1"/>
  <c r="Z75" i="1"/>
  <c r="AA75" i="1"/>
  <c r="AO75" i="1"/>
  <c r="ER75" i="1"/>
  <c r="AT75" i="1"/>
  <c r="FL74" i="1"/>
  <c r="EW74" i="1"/>
  <c r="EN74" i="1"/>
  <c r="EK74" i="1"/>
  <c r="BG74" i="1" s="1"/>
  <c r="DI74" i="1"/>
  <c r="CG74" i="1"/>
  <c r="BU74" i="1"/>
  <c r="EM74" i="1"/>
  <c r="BN74" i="1"/>
  <c r="AW74" i="1"/>
  <c r="AV74" i="1"/>
  <c r="AU74" i="1"/>
  <c r="AT74" i="1"/>
  <c r="Z74" i="1"/>
  <c r="N74" i="1"/>
  <c r="AB74" i="1" s="1"/>
  <c r="H74" i="1"/>
  <c r="FO74" i="1"/>
  <c r="FG74" i="1"/>
  <c r="AA74" i="1"/>
  <c r="FG73" i="1"/>
  <c r="EW73" i="1"/>
  <c r="EN73" i="1"/>
  <c r="EK73" i="1"/>
  <c r="BG73" i="1" s="1"/>
  <c r="FS73" i="1"/>
  <c r="DI73" i="1"/>
  <c r="AW73" i="1"/>
  <c r="EY73" i="1"/>
  <c r="CG73" i="1"/>
  <c r="BU73" i="1"/>
  <c r="EM73" i="1"/>
  <c r="EO73" i="1" s="1"/>
  <c r="BN73" i="1"/>
  <c r="AV73" i="1"/>
  <c r="AU73" i="1"/>
  <c r="AT73" i="1"/>
  <c r="AA73" i="1"/>
  <c r="Z73" i="1"/>
  <c r="N73" i="1"/>
  <c r="P73" i="1" s="1"/>
  <c r="AG73" i="1" s="1"/>
  <c r="H73" i="1"/>
  <c r="FO73" i="1"/>
  <c r="AD73" i="1"/>
  <c r="AM72" i="1"/>
  <c r="FL72" i="1"/>
  <c r="EQ72" i="1"/>
  <c r="EK72" i="1"/>
  <c r="DV72" i="1"/>
  <c r="DI72" i="1"/>
  <c r="CG72" i="1"/>
  <c r="BU72" i="1"/>
  <c r="EN72" i="1"/>
  <c r="EM72" i="1"/>
  <c r="BN72" i="1"/>
  <c r="AW72" i="1"/>
  <c r="AV72" i="1"/>
  <c r="AU72" i="1"/>
  <c r="AT72" i="1"/>
  <c r="AD72" i="1"/>
  <c r="N72" i="1"/>
  <c r="P72" i="1" s="1"/>
  <c r="FG72" i="1"/>
  <c r="ER72" i="1"/>
  <c r="AA72" i="1"/>
  <c r="FO71" i="1"/>
  <c r="FL71" i="1"/>
  <c r="EW71" i="1"/>
  <c r="EQ71" i="1"/>
  <c r="EN71" i="1"/>
  <c r="EK71" i="1"/>
  <c r="FS71" i="1"/>
  <c r="DI71" i="1"/>
  <c r="CD71" i="1"/>
  <c r="BU71" i="1"/>
  <c r="EM71" i="1"/>
  <c r="BN71" i="1"/>
  <c r="AW71" i="1"/>
  <c r="AV71" i="1"/>
  <c r="AU71" i="1"/>
  <c r="AT71" i="1"/>
  <c r="AO71" i="1"/>
  <c r="AA71" i="1"/>
  <c r="FL70" i="1"/>
  <c r="EQ70" i="1"/>
  <c r="EK70" i="1"/>
  <c r="DI70" i="1"/>
  <c r="AW70" i="1"/>
  <c r="AU70" i="1"/>
  <c r="BU70" i="1"/>
  <c r="EN70" i="1"/>
  <c r="EM70" i="1"/>
  <c r="BN70" i="1"/>
  <c r="AV70" i="1"/>
  <c r="Z70" i="1"/>
  <c r="FG70" i="1"/>
  <c r="I70" i="1"/>
  <c r="EW69" i="1"/>
  <c r="EM69" i="1"/>
  <c r="EK69" i="1"/>
  <c r="FS69" i="1"/>
  <c r="AT69" i="1"/>
  <c r="CG69" i="1"/>
  <c r="BU69" i="1"/>
  <c r="EN69" i="1"/>
  <c r="BN69" i="1"/>
  <c r="AV69" i="1"/>
  <c r="N69" i="1"/>
  <c r="AC69" i="1" s="1"/>
  <c r="AA69" i="1"/>
  <c r="Z69" i="1"/>
  <c r="I69" i="1"/>
  <c r="ER69" i="1"/>
  <c r="H69" i="1"/>
  <c r="EW68" i="1"/>
  <c r="EM68" i="1"/>
  <c r="EK68" i="1"/>
  <c r="BG68" i="1" s="1"/>
  <c r="DV68" i="1"/>
  <c r="EE68" i="1" s="1"/>
  <c r="FS68" i="1"/>
  <c r="AU68" i="1"/>
  <c r="CG68" i="1"/>
  <c r="BU68" i="1"/>
  <c r="EN68" i="1"/>
  <c r="BN68" i="1"/>
  <c r="AW68" i="1"/>
  <c r="AV68" i="1"/>
  <c r="AA68" i="1"/>
  <c r="N68" i="1"/>
  <c r="AO68" i="1"/>
  <c r="ER68" i="1"/>
  <c r="AD68" i="1"/>
  <c r="H68" i="1"/>
  <c r="FL67" i="1"/>
  <c r="EW67" i="1"/>
  <c r="EQ67" i="1"/>
  <c r="EK67" i="1"/>
  <c r="FS67" i="1"/>
  <c r="CG67" i="1"/>
  <c r="BU67" i="1"/>
  <c r="EN67" i="1"/>
  <c r="EM67" i="1"/>
  <c r="BR67" i="1"/>
  <c r="BN67" i="1"/>
  <c r="AW67" i="1"/>
  <c r="AV67" i="1"/>
  <c r="AA67" i="1"/>
  <c r="N67" i="1"/>
  <c r="AP67" i="1"/>
  <c r="ER67" i="1"/>
  <c r="AD67" i="1"/>
  <c r="H67" i="1"/>
  <c r="EW66" i="1"/>
  <c r="EK66" i="1"/>
  <c r="FS66" i="1"/>
  <c r="CG66" i="1"/>
  <c r="EN66" i="1"/>
  <c r="EM66" i="1"/>
  <c r="BN66" i="1"/>
  <c r="AW66" i="1"/>
  <c r="AV66" i="1"/>
  <c r="AA66" i="1"/>
  <c r="N66" i="1"/>
  <c r="P66" i="1" s="1"/>
  <c r="H66" i="1"/>
  <c r="EQ66" i="1"/>
  <c r="EW65" i="1"/>
  <c r="EK65" i="1"/>
  <c r="DV65" i="1"/>
  <c r="DI65" i="1"/>
  <c r="CG65" i="1"/>
  <c r="BU65" i="1"/>
  <c r="EN65" i="1"/>
  <c r="EM65" i="1"/>
  <c r="BN65" i="1"/>
  <c r="AW65" i="1"/>
  <c r="AV65" i="1"/>
  <c r="AU65" i="1"/>
  <c r="AA65" i="1"/>
  <c r="N65" i="1"/>
  <c r="P65" i="1" s="1"/>
  <c r="H65" i="1"/>
  <c r="AO65" i="1"/>
  <c r="I65" i="1"/>
  <c r="AD65" i="1"/>
  <c r="AT65" i="1"/>
  <c r="EW64" i="1"/>
  <c r="EK64" i="1"/>
  <c r="DV64" i="1"/>
  <c r="DI64" i="1"/>
  <c r="CG64" i="1"/>
  <c r="BU64" i="1"/>
  <c r="EN64" i="1"/>
  <c r="EM64" i="1"/>
  <c r="BN64" i="1"/>
  <c r="AW64" i="1"/>
  <c r="AV64" i="1"/>
  <c r="AU64" i="1"/>
  <c r="AA64" i="1"/>
  <c r="N64" i="1"/>
  <c r="P64" i="1" s="1"/>
  <c r="H64" i="1"/>
  <c r="AO64" i="1"/>
  <c r="I64" i="1"/>
  <c r="AD64" i="1"/>
  <c r="AT64" i="1"/>
  <c r="EW63" i="1"/>
  <c r="EK63" i="1"/>
  <c r="DV63" i="1"/>
  <c r="FS63" i="1"/>
  <c r="DI63" i="1"/>
  <c r="CG63" i="1"/>
  <c r="BU63" i="1"/>
  <c r="EN63" i="1"/>
  <c r="EM63" i="1"/>
  <c r="BN63" i="1"/>
  <c r="AW63" i="1"/>
  <c r="AV63" i="1"/>
  <c r="AU63" i="1"/>
  <c r="AA63" i="1"/>
  <c r="N63" i="1"/>
  <c r="P63" i="1" s="1"/>
  <c r="H63" i="1"/>
  <c r="AO63" i="1"/>
  <c r="I63" i="1"/>
  <c r="AD63" i="1"/>
  <c r="AT63" i="1"/>
  <c r="EW62" i="1"/>
  <c r="EK62" i="1"/>
  <c r="DV62" i="1"/>
  <c r="DY62" i="1" s="1"/>
  <c r="FS62" i="1"/>
  <c r="DI62" i="1"/>
  <c r="CG62" i="1"/>
  <c r="BU62" i="1"/>
  <c r="EN62" i="1"/>
  <c r="EM62" i="1"/>
  <c r="BN62" i="1"/>
  <c r="AW62" i="1"/>
  <c r="AV62" i="1"/>
  <c r="AU62" i="1"/>
  <c r="AA62" i="1"/>
  <c r="N62" i="1"/>
  <c r="P62" i="1" s="1"/>
  <c r="H62" i="1"/>
  <c r="AO62" i="1"/>
  <c r="I62" i="1"/>
  <c r="AD62" i="1"/>
  <c r="AT62" i="1"/>
  <c r="EW61" i="1"/>
  <c r="EK61" i="1"/>
  <c r="DV61" i="1"/>
  <c r="EA61" i="1" s="1"/>
  <c r="FS61" i="1"/>
  <c r="DI61" i="1"/>
  <c r="CG61" i="1"/>
  <c r="BU61" i="1"/>
  <c r="EN61" i="1"/>
  <c r="EM61" i="1"/>
  <c r="BN61" i="1"/>
  <c r="AW61" i="1"/>
  <c r="AV61" i="1"/>
  <c r="AU61" i="1"/>
  <c r="AA61" i="1"/>
  <c r="N61" i="1"/>
  <c r="P61" i="1" s="1"/>
  <c r="H61" i="1"/>
  <c r="AO61" i="1"/>
  <c r="I61" i="1"/>
  <c r="AD61" i="1"/>
  <c r="AT61" i="1"/>
  <c r="EW60" i="1"/>
  <c r="EN60" i="1"/>
  <c r="EK60" i="1"/>
  <c r="DV60" i="1"/>
  <c r="FS60" i="1"/>
  <c r="DI60" i="1"/>
  <c r="CG60" i="1"/>
  <c r="AP60" i="1"/>
  <c r="EM60" i="1"/>
  <c r="BN60" i="1"/>
  <c r="BG60" i="1"/>
  <c r="AW60" i="1"/>
  <c r="AV60" i="1"/>
  <c r="AU60" i="1"/>
  <c r="H60" i="1"/>
  <c r="AO60" i="1"/>
  <c r="I60" i="1"/>
  <c r="AD60" i="1"/>
  <c r="AT60" i="1"/>
  <c r="EW59" i="1"/>
  <c r="EN59" i="1"/>
  <c r="EK59" i="1"/>
  <c r="DI59" i="1"/>
  <c r="CG59" i="1"/>
  <c r="EM59" i="1"/>
  <c r="BN59" i="1"/>
  <c r="AW59" i="1"/>
  <c r="AV59" i="1"/>
  <c r="AU59" i="1"/>
  <c r="AT59" i="1"/>
  <c r="AA59" i="1"/>
  <c r="AD59" i="1"/>
  <c r="N59" i="1"/>
  <c r="P59" i="1" s="1"/>
  <c r="Z59" i="1"/>
  <c r="FO59" i="1"/>
  <c r="H59" i="1"/>
  <c r="FL58" i="1"/>
  <c r="EY58" i="1"/>
  <c r="EW58" i="1"/>
  <c r="EK58" i="1"/>
  <c r="FS58" i="1"/>
  <c r="DI58" i="1"/>
  <c r="AY58" i="1"/>
  <c r="CG58" i="1"/>
  <c r="BU58" i="1"/>
  <c r="EN58" i="1"/>
  <c r="EM58" i="1"/>
  <c r="BN58" i="1"/>
  <c r="AW58" i="1"/>
  <c r="AV58" i="1"/>
  <c r="AU58" i="1"/>
  <c r="AT58" i="1"/>
  <c r="AA58" i="1"/>
  <c r="AD58" i="1"/>
  <c r="N58" i="1"/>
  <c r="P58" i="1" s="1"/>
  <c r="Z58" i="1"/>
  <c r="ER58" i="1"/>
  <c r="H58" i="1"/>
  <c r="EW57" i="1"/>
  <c r="EK57" i="1"/>
  <c r="FS57" i="1"/>
  <c r="DI57" i="1"/>
  <c r="AY57" i="1"/>
  <c r="CG57" i="1"/>
  <c r="BU57" i="1"/>
  <c r="EN57" i="1"/>
  <c r="EM57" i="1"/>
  <c r="BN57" i="1"/>
  <c r="AW57" i="1"/>
  <c r="AV57" i="1"/>
  <c r="AU57" i="1"/>
  <c r="AD57" i="1"/>
  <c r="N57" i="1"/>
  <c r="P57" i="1" s="1"/>
  <c r="Z57" i="1"/>
  <c r="H57" i="1"/>
  <c r="ER57" i="1"/>
  <c r="AA57" i="1"/>
  <c r="AT57" i="1"/>
  <c r="EW29" i="1"/>
  <c r="EK29" i="1"/>
  <c r="FS29" i="1"/>
  <c r="DI29" i="1"/>
  <c r="AY29" i="1"/>
  <c r="CG29" i="1"/>
  <c r="BU29" i="1"/>
  <c r="EN29" i="1"/>
  <c r="EM29" i="1"/>
  <c r="BN29" i="1"/>
  <c r="AW29" i="1"/>
  <c r="AV29" i="1"/>
  <c r="AU29" i="1"/>
  <c r="AD29" i="1"/>
  <c r="Z29" i="1"/>
  <c r="H29" i="1"/>
  <c r="ER29" i="1"/>
  <c r="AA29" i="1"/>
  <c r="AT29" i="1"/>
  <c r="EW12" i="1"/>
  <c r="EK12" i="1"/>
  <c r="FS12" i="1"/>
  <c r="DI12" i="1"/>
  <c r="CG12" i="1"/>
  <c r="BU12" i="1"/>
  <c r="EN12" i="1"/>
  <c r="EM12" i="1"/>
  <c r="BN12" i="1"/>
  <c r="AW12" i="1"/>
  <c r="AV12" i="1"/>
  <c r="AU12" i="1"/>
  <c r="AA12" i="1"/>
  <c r="Z12" i="1"/>
  <c r="H12" i="1"/>
  <c r="ER12" i="1"/>
  <c r="AD12" i="1"/>
  <c r="AT12" i="1"/>
  <c r="EW55" i="1"/>
  <c r="EK55" i="1"/>
  <c r="FS55" i="1"/>
  <c r="CG55" i="1"/>
  <c r="BU55" i="1"/>
  <c r="EN55" i="1"/>
  <c r="EM55" i="1"/>
  <c r="BN55" i="1"/>
  <c r="AW55" i="1"/>
  <c r="AV55" i="1"/>
  <c r="AU55" i="1"/>
  <c r="AA55" i="1"/>
  <c r="N55" i="1"/>
  <c r="P55" i="1" s="1"/>
  <c r="H55" i="1"/>
  <c r="AP55" i="1"/>
  <c r="ER55" i="1"/>
  <c r="AD55" i="1"/>
  <c r="AT55" i="1"/>
  <c r="EW52" i="1"/>
  <c r="EK52" i="1"/>
  <c r="BG52" i="1" s="1"/>
  <c r="CG52" i="1"/>
  <c r="BU52" i="1"/>
  <c r="EN52" i="1"/>
  <c r="EM52" i="1"/>
  <c r="BN52" i="1"/>
  <c r="AW52" i="1"/>
  <c r="AV52" i="1"/>
  <c r="AU52" i="1"/>
  <c r="N52" i="1"/>
  <c r="P52" i="1" s="1"/>
  <c r="ER52" i="1"/>
  <c r="AD52" i="1"/>
  <c r="AT52" i="1"/>
  <c r="FL51" i="1"/>
  <c r="EW51" i="1"/>
  <c r="EK51" i="1"/>
  <c r="FS51" i="1"/>
  <c r="DI51" i="1"/>
  <c r="CG51" i="1"/>
  <c r="BU51" i="1"/>
  <c r="EN51" i="1"/>
  <c r="EM51" i="1"/>
  <c r="FM51" i="1"/>
  <c r="BN51" i="1"/>
  <c r="AW51" i="1"/>
  <c r="AV51" i="1"/>
  <c r="AU51" i="1"/>
  <c r="AD51" i="1"/>
  <c r="AA51" i="1"/>
  <c r="Z51" i="1"/>
  <c r="AP51" i="1"/>
  <c r="FG51" i="1"/>
  <c r="EQ51" i="1"/>
  <c r="H51" i="1"/>
  <c r="FL50" i="1"/>
  <c r="EW50" i="1"/>
  <c r="EK50" i="1"/>
  <c r="BG50" i="1" s="1"/>
  <c r="FS50" i="1"/>
  <c r="DI50" i="1"/>
  <c r="CG50" i="1"/>
  <c r="BU50" i="1"/>
  <c r="EN50" i="1"/>
  <c r="EM50" i="1"/>
  <c r="BR50" i="1"/>
  <c r="BN50" i="1"/>
  <c r="AW50" i="1"/>
  <c r="AV50" i="1"/>
  <c r="AU50" i="1"/>
  <c r="AD50" i="1"/>
  <c r="AA50" i="1"/>
  <c r="Z50" i="1"/>
  <c r="AP50" i="1"/>
  <c r="ER50" i="1"/>
  <c r="H50" i="1"/>
  <c r="FL49" i="1"/>
  <c r="EW49" i="1"/>
  <c r="EK49" i="1"/>
  <c r="FS49" i="1"/>
  <c r="DI49" i="1"/>
  <c r="CG49" i="1"/>
  <c r="BU49" i="1"/>
  <c r="EN49" i="1"/>
  <c r="EM49" i="1"/>
  <c r="BR49" i="1"/>
  <c r="BN49" i="1"/>
  <c r="AW49" i="1"/>
  <c r="AV49" i="1"/>
  <c r="AU49" i="1"/>
  <c r="AD49" i="1"/>
  <c r="AA49" i="1"/>
  <c r="Z49" i="1"/>
  <c r="AP49" i="1"/>
  <c r="ER49" i="1"/>
  <c r="H49" i="1"/>
  <c r="EW48" i="1"/>
  <c r="EK48" i="1"/>
  <c r="FS48" i="1"/>
  <c r="DI48" i="1"/>
  <c r="CG48" i="1"/>
  <c r="BU48" i="1"/>
  <c r="EN48" i="1"/>
  <c r="EM48" i="1"/>
  <c r="BR48" i="1"/>
  <c r="BN48" i="1"/>
  <c r="AW48" i="1"/>
  <c r="AV48" i="1"/>
  <c r="AU48" i="1"/>
  <c r="AD48" i="1"/>
  <c r="AA48" i="1"/>
  <c r="Z48" i="1"/>
  <c r="H48" i="1"/>
  <c r="AP48" i="1"/>
  <c r="ER48" i="1"/>
  <c r="AT48" i="1"/>
  <c r="EW47" i="1"/>
  <c r="EK47" i="1"/>
  <c r="FS47" i="1"/>
  <c r="DI47" i="1"/>
  <c r="CG47" i="1"/>
  <c r="BU47" i="1"/>
  <c r="EN47" i="1"/>
  <c r="EM47" i="1"/>
  <c r="BR47" i="1"/>
  <c r="BN47" i="1"/>
  <c r="AW47" i="1"/>
  <c r="AV47" i="1"/>
  <c r="AU47" i="1"/>
  <c r="AA47" i="1"/>
  <c r="Z47" i="1"/>
  <c r="H47" i="1"/>
  <c r="AP47" i="1"/>
  <c r="ER47" i="1"/>
  <c r="AD47" i="1"/>
  <c r="AT47" i="1"/>
  <c r="EW46" i="1"/>
  <c r="EK46" i="1"/>
  <c r="FS46" i="1"/>
  <c r="DI46" i="1"/>
  <c r="CG46" i="1"/>
  <c r="BU46" i="1"/>
  <c r="EN46" i="1"/>
  <c r="EM46" i="1"/>
  <c r="BR46" i="1"/>
  <c r="BN46" i="1"/>
  <c r="AW46" i="1"/>
  <c r="AV46" i="1"/>
  <c r="AU46" i="1"/>
  <c r="AA46" i="1"/>
  <c r="Z46" i="1"/>
  <c r="H46" i="1"/>
  <c r="AP46" i="1"/>
  <c r="ER46" i="1"/>
  <c r="AD46" i="1"/>
  <c r="AT46" i="1"/>
  <c r="EW45" i="1"/>
  <c r="EN45" i="1"/>
  <c r="EK45" i="1"/>
  <c r="FS45" i="1"/>
  <c r="DI45" i="1"/>
  <c r="AT45" i="1"/>
  <c r="CG45" i="1"/>
  <c r="BU45" i="1"/>
  <c r="EM45" i="1"/>
  <c r="BR45" i="1"/>
  <c r="BN45" i="1"/>
  <c r="AW45" i="1"/>
  <c r="AV45" i="1"/>
  <c r="AU45" i="1"/>
  <c r="AA45" i="1"/>
  <c r="N45" i="1"/>
  <c r="P45" i="1" s="1"/>
  <c r="H45" i="1"/>
  <c r="AP45" i="1"/>
  <c r="ER45" i="1"/>
  <c r="AD45" i="1"/>
  <c r="EW54" i="1"/>
  <c r="EN54" i="1"/>
  <c r="EK54" i="1"/>
  <c r="DI54" i="1"/>
  <c r="CG54" i="1"/>
  <c r="BU54" i="1"/>
  <c r="EM54" i="1"/>
  <c r="BN54" i="1"/>
  <c r="BG54" i="1"/>
  <c r="AW54" i="1"/>
  <c r="AV54" i="1"/>
  <c r="AU54" i="1"/>
  <c r="AK54" i="1"/>
  <c r="AA54" i="1"/>
  <c r="Z54" i="1"/>
  <c r="ER54" i="1"/>
  <c r="H54" i="1"/>
  <c r="FL44" i="1"/>
  <c r="EW44" i="1"/>
  <c r="EK44" i="1"/>
  <c r="DV44" i="1"/>
  <c r="FS44" i="1"/>
  <c r="DI44" i="1"/>
  <c r="CG44" i="1"/>
  <c r="BU44" i="1"/>
  <c r="EN44" i="1"/>
  <c r="EM44" i="1"/>
  <c r="BN44" i="1"/>
  <c r="AW44" i="1"/>
  <c r="AV44" i="1"/>
  <c r="AU44" i="1"/>
  <c r="AD44" i="1"/>
  <c r="AA44" i="1"/>
  <c r="N44" i="1"/>
  <c r="P44" i="1" s="1"/>
  <c r="AO44" i="1"/>
  <c r="EQ44" i="1"/>
  <c r="AT44" i="1"/>
  <c r="FL43" i="1"/>
  <c r="EW43" i="1"/>
  <c r="EK43" i="1"/>
  <c r="BG43" i="1" s="1"/>
  <c r="DV43" i="1"/>
  <c r="DC43" i="1" s="1"/>
  <c r="FS43" i="1"/>
  <c r="DI43" i="1"/>
  <c r="CG43" i="1"/>
  <c r="BU43" i="1"/>
  <c r="EN43" i="1"/>
  <c r="EM43" i="1"/>
  <c r="BN43" i="1"/>
  <c r="AW43" i="1"/>
  <c r="AV43" i="1"/>
  <c r="AU43" i="1"/>
  <c r="AD43" i="1"/>
  <c r="AA43" i="1"/>
  <c r="N43" i="1"/>
  <c r="P43" i="1" s="1"/>
  <c r="AO43" i="1"/>
  <c r="FG43" i="1"/>
  <c r="I43" i="1"/>
  <c r="AT43" i="1"/>
  <c r="EW42" i="1"/>
  <c r="EK42" i="1"/>
  <c r="DV42" i="1"/>
  <c r="EA42" i="1" s="1"/>
  <c r="FS42" i="1"/>
  <c r="DI42" i="1"/>
  <c r="CG42" i="1"/>
  <c r="BU42" i="1"/>
  <c r="EN42" i="1"/>
  <c r="EM42" i="1"/>
  <c r="BN42" i="1"/>
  <c r="AW42" i="1"/>
  <c r="AV42" i="1"/>
  <c r="AU42" i="1"/>
  <c r="AD42" i="1"/>
  <c r="AA42" i="1"/>
  <c r="N42" i="1"/>
  <c r="P42" i="1" s="1"/>
  <c r="AO42" i="1"/>
  <c r="FG42" i="1"/>
  <c r="I42" i="1"/>
  <c r="AT42" i="1"/>
  <c r="FL41" i="1"/>
  <c r="EY41" i="1"/>
  <c r="EQ41" i="1"/>
  <c r="EK41" i="1"/>
  <c r="DV41" i="1"/>
  <c r="AU41" i="1"/>
  <c r="DI41" i="1"/>
  <c r="AY41" i="1"/>
  <c r="CG41" i="1"/>
  <c r="BU41" i="1"/>
  <c r="EN41" i="1"/>
  <c r="EM41" i="1"/>
  <c r="BN41" i="1"/>
  <c r="AW41" i="1"/>
  <c r="AV41" i="1"/>
  <c r="AT41" i="1"/>
  <c r="AA41" i="1"/>
  <c r="N41" i="1"/>
  <c r="AC41" i="1" s="1"/>
  <c r="AM41" i="1"/>
  <c r="AO41" i="1"/>
  <c r="AD41" i="1"/>
  <c r="H41" i="1"/>
  <c r="FL40" i="1"/>
  <c r="EQ40" i="1"/>
  <c r="EK40" i="1"/>
  <c r="DV40" i="1"/>
  <c r="AU40" i="1"/>
  <c r="DI40" i="1"/>
  <c r="AY40" i="1"/>
  <c r="CG40" i="1"/>
  <c r="BU40" i="1"/>
  <c r="EN40" i="1"/>
  <c r="EM40" i="1"/>
  <c r="BN40" i="1"/>
  <c r="AW40" i="1"/>
  <c r="AV40" i="1"/>
  <c r="AT40" i="1"/>
  <c r="AA40" i="1"/>
  <c r="N40" i="1"/>
  <c r="AC40" i="1" s="1"/>
  <c r="AM40" i="1"/>
  <c r="AO40" i="1"/>
  <c r="AD40" i="1"/>
  <c r="H40" i="1"/>
  <c r="FL39" i="1"/>
  <c r="EQ39" i="1"/>
  <c r="EK39" i="1"/>
  <c r="DV39" i="1"/>
  <c r="DX39" i="1" s="1"/>
  <c r="AU39" i="1"/>
  <c r="DI39" i="1"/>
  <c r="AY39" i="1"/>
  <c r="CG39" i="1"/>
  <c r="BU39" i="1"/>
  <c r="EN39" i="1"/>
  <c r="EM39" i="1"/>
  <c r="BN39" i="1"/>
  <c r="AW39" i="1"/>
  <c r="AV39" i="1"/>
  <c r="AT39" i="1"/>
  <c r="AA39" i="1"/>
  <c r="N39" i="1"/>
  <c r="AC39" i="1" s="1"/>
  <c r="AM39" i="1"/>
  <c r="AO39" i="1"/>
  <c r="AD39" i="1"/>
  <c r="H39" i="1"/>
  <c r="FL38" i="1"/>
  <c r="EQ38" i="1"/>
  <c r="EK38" i="1"/>
  <c r="AU38" i="1"/>
  <c r="DI38" i="1"/>
  <c r="AY38" i="1"/>
  <c r="CG38" i="1"/>
  <c r="BU38" i="1"/>
  <c r="EN38" i="1"/>
  <c r="EM38" i="1"/>
  <c r="BN38" i="1"/>
  <c r="AW38" i="1"/>
  <c r="AV38" i="1"/>
  <c r="N38" i="1"/>
  <c r="H38" i="1"/>
  <c r="AM38" i="1"/>
  <c r="AO38" i="1"/>
  <c r="AA38" i="1"/>
  <c r="AT38" i="1"/>
  <c r="FL37" i="1"/>
  <c r="AY37" i="1"/>
  <c r="CG37" i="1"/>
  <c r="BU37" i="1"/>
  <c r="EN37" i="1"/>
  <c r="EM37" i="1"/>
  <c r="BN37" i="1"/>
  <c r="AW37" i="1"/>
  <c r="AV37" i="1"/>
  <c r="AA37" i="1"/>
  <c r="AM37" i="1"/>
  <c r="ER37" i="1"/>
  <c r="AD37" i="1"/>
  <c r="FL36" i="1"/>
  <c r="EW36" i="1"/>
  <c r="EQ36" i="1"/>
  <c r="EK36" i="1"/>
  <c r="AU36" i="1"/>
  <c r="CG36" i="1"/>
  <c r="BU36" i="1"/>
  <c r="EN36" i="1"/>
  <c r="EM36" i="1"/>
  <c r="BR36" i="1"/>
  <c r="BN36" i="1"/>
  <c r="AW36" i="1"/>
  <c r="AV36" i="1"/>
  <c r="AA36" i="1"/>
  <c r="H36" i="1"/>
  <c r="I36" i="1"/>
  <c r="AD36" i="1"/>
  <c r="AT36" i="1"/>
  <c r="FG35" i="1"/>
  <c r="FL35" i="1"/>
  <c r="EW35" i="1"/>
  <c r="EQ35" i="1"/>
  <c r="EN35" i="1"/>
  <c r="EK35" i="1"/>
  <c r="AU35" i="1"/>
  <c r="CG35" i="1"/>
  <c r="BU35" i="1"/>
  <c r="EM35" i="1"/>
  <c r="BR35" i="1"/>
  <c r="BN35" i="1"/>
  <c r="AW35" i="1"/>
  <c r="AV35" i="1"/>
  <c r="AA35" i="1"/>
  <c r="H35" i="1"/>
  <c r="I35" i="1"/>
  <c r="AD35" i="1"/>
  <c r="FL34" i="1"/>
  <c r="EW34" i="1"/>
  <c r="EQ34" i="1"/>
  <c r="EN34" i="1"/>
  <c r="EK34" i="1"/>
  <c r="AU34" i="1"/>
  <c r="CG34" i="1"/>
  <c r="BU34" i="1"/>
  <c r="EM34" i="1"/>
  <c r="BR34" i="1"/>
  <c r="BN34" i="1"/>
  <c r="AW34" i="1"/>
  <c r="AV34" i="1"/>
  <c r="AA34" i="1"/>
  <c r="N34" i="1"/>
  <c r="H34" i="1"/>
  <c r="I34" i="1"/>
  <c r="AD34" i="1"/>
  <c r="FL33" i="1"/>
  <c r="EW33" i="1"/>
  <c r="EQ33" i="1"/>
  <c r="EK33" i="1"/>
  <c r="AU33" i="1"/>
  <c r="CG33" i="1"/>
  <c r="BU33" i="1"/>
  <c r="EN33" i="1"/>
  <c r="EM33" i="1"/>
  <c r="BR33" i="1"/>
  <c r="BN33" i="1"/>
  <c r="AW33" i="1"/>
  <c r="AV33" i="1"/>
  <c r="AA33" i="1"/>
  <c r="N33" i="1"/>
  <c r="H33" i="1"/>
  <c r="I33" i="1"/>
  <c r="AD33" i="1"/>
  <c r="FL32" i="1"/>
  <c r="EW32" i="1"/>
  <c r="EQ32" i="1"/>
  <c r="ER32" i="1"/>
  <c r="EN32" i="1"/>
  <c r="EK32" i="1"/>
  <c r="AU32" i="1"/>
  <c r="CG32" i="1"/>
  <c r="BU32" i="1"/>
  <c r="EM32" i="1"/>
  <c r="BR32" i="1"/>
  <c r="BN32" i="1"/>
  <c r="AW32" i="1"/>
  <c r="AV32" i="1"/>
  <c r="AA32" i="1"/>
  <c r="N32" i="1"/>
  <c r="H32" i="1"/>
  <c r="I32" i="1"/>
  <c r="AD32" i="1"/>
  <c r="FG31" i="1"/>
  <c r="FL31" i="1"/>
  <c r="EW31" i="1"/>
  <c r="ER31" i="1"/>
  <c r="EN31" i="1"/>
  <c r="EK31" i="1"/>
  <c r="AU31" i="1"/>
  <c r="CG31" i="1"/>
  <c r="BU31" i="1"/>
  <c r="EM31" i="1"/>
  <c r="BR31" i="1"/>
  <c r="BN31" i="1"/>
  <c r="AW31" i="1"/>
  <c r="AV31" i="1"/>
  <c r="AA31" i="1"/>
  <c r="N31" i="1"/>
  <c r="H31" i="1"/>
  <c r="EQ31" i="1"/>
  <c r="AD31" i="1"/>
  <c r="FG30" i="1"/>
  <c r="FL30" i="1"/>
  <c r="EW30" i="1"/>
  <c r="ER30" i="1"/>
  <c r="EN30" i="1"/>
  <c r="EK30" i="1"/>
  <c r="AU30" i="1"/>
  <c r="DI30" i="1"/>
  <c r="CG30" i="1"/>
  <c r="AP30" i="1"/>
  <c r="BU30" i="1"/>
  <c r="EM30" i="1"/>
  <c r="BR30" i="1"/>
  <c r="BN30" i="1"/>
  <c r="AW30" i="1"/>
  <c r="AV30" i="1"/>
  <c r="AA30" i="1"/>
  <c r="N30" i="1"/>
  <c r="AB30" i="1" s="1"/>
  <c r="H30" i="1"/>
  <c r="EQ30" i="1"/>
  <c r="AD30" i="1"/>
  <c r="FL28" i="1"/>
  <c r="EW28" i="1"/>
  <c r="EN28" i="1"/>
  <c r="EK28" i="1"/>
  <c r="AU28" i="1"/>
  <c r="CG28" i="1"/>
  <c r="AP28" i="1"/>
  <c r="BU28" i="1"/>
  <c r="EM28" i="1"/>
  <c r="BR28" i="1"/>
  <c r="BN28" i="1"/>
  <c r="AW28" i="1"/>
  <c r="AV28" i="1"/>
  <c r="AA28" i="1"/>
  <c r="N28" i="1"/>
  <c r="H28" i="1"/>
  <c r="EQ28" i="1"/>
  <c r="AD28" i="1"/>
  <c r="FL27" i="1"/>
  <c r="EW27" i="1"/>
  <c r="EN27" i="1"/>
  <c r="EK27" i="1"/>
  <c r="AU27" i="1"/>
  <c r="DI27" i="1"/>
  <c r="CG27" i="1"/>
  <c r="AP27" i="1"/>
  <c r="BU27" i="1"/>
  <c r="EM27" i="1"/>
  <c r="BR27" i="1"/>
  <c r="BN27" i="1"/>
  <c r="AW27" i="1"/>
  <c r="AV27" i="1"/>
  <c r="AA27" i="1"/>
  <c r="N27" i="1"/>
  <c r="H27" i="1"/>
  <c r="EQ27" i="1"/>
  <c r="AD27" i="1"/>
  <c r="FG26" i="1"/>
  <c r="FL26" i="1"/>
  <c r="EW26" i="1"/>
  <c r="ER26" i="1"/>
  <c r="EN26" i="1"/>
  <c r="EK26" i="1"/>
  <c r="AU26" i="1"/>
  <c r="DI26" i="1"/>
  <c r="CG26" i="1"/>
  <c r="AP26" i="1"/>
  <c r="BU26" i="1"/>
  <c r="EM26" i="1"/>
  <c r="BR26" i="1"/>
  <c r="BN26" i="1"/>
  <c r="AW26" i="1"/>
  <c r="AV26" i="1"/>
  <c r="AA26" i="1"/>
  <c r="N26" i="1"/>
  <c r="H26" i="1"/>
  <c r="EQ26" i="1"/>
  <c r="AD26" i="1"/>
  <c r="FG25" i="1"/>
  <c r="FL25" i="1"/>
  <c r="EW25" i="1"/>
  <c r="EN25" i="1"/>
  <c r="EK25" i="1"/>
  <c r="AU25" i="1"/>
  <c r="DI25" i="1"/>
  <c r="CG25" i="1"/>
  <c r="AP25" i="1"/>
  <c r="BU25" i="1"/>
  <c r="EM25" i="1"/>
  <c r="BR25" i="1"/>
  <c r="BN25" i="1"/>
  <c r="AW25" i="1"/>
  <c r="AV25" i="1"/>
  <c r="AA25" i="1"/>
  <c r="N25" i="1"/>
  <c r="AB25" i="1" s="1"/>
  <c r="H25" i="1"/>
  <c r="EQ25" i="1"/>
  <c r="AD25" i="1"/>
  <c r="FL24" i="1"/>
  <c r="EW24" i="1"/>
  <c r="EN24" i="1"/>
  <c r="EK24" i="1"/>
  <c r="BG24" i="1" s="1"/>
  <c r="AU24" i="1"/>
  <c r="DI24" i="1"/>
  <c r="CG24" i="1"/>
  <c r="EM24" i="1"/>
  <c r="BN24" i="1"/>
  <c r="AW24" i="1"/>
  <c r="AV24" i="1"/>
  <c r="Z24" i="1"/>
  <c r="AA24" i="1"/>
  <c r="EQ24" i="1"/>
  <c r="AD24" i="1"/>
  <c r="H24" i="1"/>
  <c r="FL23" i="1"/>
  <c r="EW23" i="1"/>
  <c r="EN23" i="1"/>
  <c r="EK23" i="1"/>
  <c r="FS23" i="1"/>
  <c r="DI23" i="1"/>
  <c r="EY23" i="1"/>
  <c r="CG23" i="1"/>
  <c r="BU23" i="1"/>
  <c r="EM23" i="1"/>
  <c r="BN23" i="1"/>
  <c r="BG23" i="1"/>
  <c r="AW23" i="1"/>
  <c r="AV23" i="1"/>
  <c r="AU23" i="1"/>
  <c r="AA23" i="1"/>
  <c r="N23" i="1"/>
  <c r="P23" i="1" s="1"/>
  <c r="H23" i="1"/>
  <c r="EQ23" i="1"/>
  <c r="AD23" i="1"/>
  <c r="FL22" i="1"/>
  <c r="EW22" i="1"/>
  <c r="EK22" i="1"/>
  <c r="FS22" i="1"/>
  <c r="DI22" i="1"/>
  <c r="CG22" i="1"/>
  <c r="BU22" i="1"/>
  <c r="EN22" i="1"/>
  <c r="EM22" i="1"/>
  <c r="BR22" i="1"/>
  <c r="BN22" i="1"/>
  <c r="AW22" i="1"/>
  <c r="AV22" i="1"/>
  <c r="AU22" i="1"/>
  <c r="AA22" i="1"/>
  <c r="N22" i="1"/>
  <c r="P22" i="1" s="1"/>
  <c r="H22" i="1"/>
  <c r="FG22" i="1"/>
  <c r="EQ22" i="1"/>
  <c r="AD22" i="1"/>
  <c r="AT22" i="1"/>
  <c r="FL21" i="1"/>
  <c r="EQ21" i="1"/>
  <c r="EK21" i="1"/>
  <c r="FS21" i="1"/>
  <c r="DI21" i="1"/>
  <c r="CG21" i="1"/>
  <c r="BU21" i="1"/>
  <c r="EN21" i="1"/>
  <c r="EM21" i="1"/>
  <c r="BN21" i="1"/>
  <c r="AW21" i="1"/>
  <c r="AV21" i="1"/>
  <c r="AU21" i="1"/>
  <c r="AA21" i="1"/>
  <c r="N21" i="1"/>
  <c r="P21" i="1" s="1"/>
  <c r="H21" i="1"/>
  <c r="I21" i="1"/>
  <c r="AT21" i="1"/>
  <c r="FL20" i="1"/>
  <c r="EW20" i="1"/>
  <c r="EN20" i="1"/>
  <c r="EK20" i="1"/>
  <c r="FS20" i="1"/>
  <c r="DI20" i="1"/>
  <c r="AT20" i="1"/>
  <c r="CG20" i="1"/>
  <c r="AP20" i="1"/>
  <c r="BU20" i="1"/>
  <c r="EM20" i="1"/>
  <c r="BR20" i="1"/>
  <c r="BN20" i="1"/>
  <c r="AW20" i="1"/>
  <c r="AV20" i="1"/>
  <c r="AU20" i="1"/>
  <c r="AA20" i="1"/>
  <c r="N20" i="1"/>
  <c r="P20" i="1" s="1"/>
  <c r="H20" i="1"/>
  <c r="EQ20" i="1"/>
  <c r="AD20" i="1"/>
  <c r="FL19" i="1"/>
  <c r="EQ19" i="1"/>
  <c r="EK19" i="1"/>
  <c r="DV19" i="1"/>
  <c r="FS19" i="1"/>
  <c r="DI19" i="1"/>
  <c r="CG19" i="1"/>
  <c r="CD19" i="1"/>
  <c r="AP19" i="1"/>
  <c r="BU19" i="1"/>
  <c r="EN19" i="1"/>
  <c r="EM19" i="1"/>
  <c r="BN19" i="1"/>
  <c r="AW19" i="1"/>
  <c r="AV19" i="1"/>
  <c r="AU19" i="1"/>
  <c r="AT19" i="1"/>
  <c r="AA19" i="1"/>
  <c r="N19" i="1"/>
  <c r="P19" i="1" s="1"/>
  <c r="H19" i="1"/>
  <c r="AO19" i="1"/>
  <c r="AD19" i="1"/>
  <c r="FL18" i="1"/>
  <c r="EY18" i="1"/>
  <c r="EQ18" i="1"/>
  <c r="EK18" i="1"/>
  <c r="DV18" i="1"/>
  <c r="FS18" i="1"/>
  <c r="DI18" i="1"/>
  <c r="AY18" i="1"/>
  <c r="CG18" i="1"/>
  <c r="AP18" i="1"/>
  <c r="BU18" i="1"/>
  <c r="EN18" i="1"/>
  <c r="EM18" i="1"/>
  <c r="BN18" i="1"/>
  <c r="AW18" i="1"/>
  <c r="AV18" i="1"/>
  <c r="AU18" i="1"/>
  <c r="AT18" i="1"/>
  <c r="AA18" i="1"/>
  <c r="N18" i="1"/>
  <c r="P18" i="1" s="1"/>
  <c r="H18" i="1"/>
  <c r="AM18" i="1"/>
  <c r="AO18" i="1"/>
  <c r="AD18" i="1"/>
  <c r="FL17" i="1"/>
  <c r="EQ17" i="1"/>
  <c r="EK17" i="1"/>
  <c r="DV17" i="1"/>
  <c r="FS17" i="1"/>
  <c r="DI17" i="1"/>
  <c r="AY17" i="1"/>
  <c r="CG17" i="1"/>
  <c r="AP17" i="1"/>
  <c r="BU17" i="1"/>
  <c r="EN17" i="1"/>
  <c r="EM17" i="1"/>
  <c r="BN17" i="1"/>
  <c r="AW17" i="1"/>
  <c r="AV17" i="1"/>
  <c r="AU17" i="1"/>
  <c r="AT17" i="1"/>
  <c r="AA17" i="1"/>
  <c r="N17" i="1"/>
  <c r="P17" i="1" s="1"/>
  <c r="H17" i="1"/>
  <c r="AM17" i="1"/>
  <c r="AO17" i="1"/>
  <c r="AD17" i="1"/>
  <c r="AM56" i="1"/>
  <c r="FL56" i="1"/>
  <c r="EW56" i="1"/>
  <c r="EQ56" i="1"/>
  <c r="EK56" i="1"/>
  <c r="FS56" i="1"/>
  <c r="DI56" i="1"/>
  <c r="AY56" i="1"/>
  <c r="BU56" i="1"/>
  <c r="EN56" i="1"/>
  <c r="EM56" i="1"/>
  <c r="BN56" i="1"/>
  <c r="AW56" i="1"/>
  <c r="AV56" i="1"/>
  <c r="AU56" i="1"/>
  <c r="AT56" i="1"/>
  <c r="AA56" i="1"/>
  <c r="N56" i="1"/>
  <c r="P56" i="1" s="1"/>
  <c r="FG56" i="1"/>
  <c r="ER56" i="1"/>
  <c r="H56" i="1"/>
  <c r="AM16" i="1"/>
  <c r="FO16" i="1"/>
  <c r="FL16" i="1"/>
  <c r="EW16" i="1"/>
  <c r="EQ16" i="1"/>
  <c r="EK16" i="1"/>
  <c r="FS16" i="1"/>
  <c r="DI16" i="1"/>
  <c r="AY16" i="1"/>
  <c r="BU16" i="1"/>
  <c r="EN16" i="1"/>
  <c r="EM16" i="1"/>
  <c r="BN16" i="1"/>
  <c r="AW16" i="1"/>
  <c r="AV16" i="1"/>
  <c r="AU16" i="1"/>
  <c r="AT16" i="1"/>
  <c r="AA16" i="1"/>
  <c r="N16" i="1"/>
  <c r="P16" i="1" s="1"/>
  <c r="FG16" i="1"/>
  <c r="ER16" i="1"/>
  <c r="H16" i="1"/>
  <c r="AM15" i="1"/>
  <c r="FO15" i="1"/>
  <c r="FL15" i="1"/>
  <c r="EW15" i="1"/>
  <c r="EQ15" i="1"/>
  <c r="EK15" i="1"/>
  <c r="FS15" i="1"/>
  <c r="DI15" i="1"/>
  <c r="AY15" i="1"/>
  <c r="BU15" i="1"/>
  <c r="EN15" i="1"/>
  <c r="EM15" i="1"/>
  <c r="BN15" i="1"/>
  <c r="AW15" i="1"/>
  <c r="AV15" i="1"/>
  <c r="AU15" i="1"/>
  <c r="AT15" i="1"/>
  <c r="AA15" i="1"/>
  <c r="N15" i="1"/>
  <c r="P15" i="1" s="1"/>
  <c r="FG15" i="1"/>
  <c r="ER15" i="1"/>
  <c r="AM14" i="1"/>
  <c r="FO14" i="1"/>
  <c r="FL14" i="1"/>
  <c r="EW14" i="1"/>
  <c r="EQ14" i="1"/>
  <c r="EK14" i="1"/>
  <c r="FS14" i="1"/>
  <c r="DI14" i="1"/>
  <c r="AY14" i="1"/>
  <c r="BU14" i="1"/>
  <c r="EN14" i="1"/>
  <c r="EM14" i="1"/>
  <c r="BN14" i="1"/>
  <c r="AW14" i="1"/>
  <c r="AV14" i="1"/>
  <c r="AU14" i="1"/>
  <c r="AT14" i="1"/>
  <c r="AA14" i="1"/>
  <c r="CD14" i="1"/>
  <c r="ER14" i="1"/>
  <c r="AM13" i="1"/>
  <c r="FL13" i="1"/>
  <c r="EQ13" i="1"/>
  <c r="EK13" i="1"/>
  <c r="FS13" i="1"/>
  <c r="DI13" i="1"/>
  <c r="AY13" i="1"/>
  <c r="BU13" i="1"/>
  <c r="EN13" i="1"/>
  <c r="EM13" i="1"/>
  <c r="BN13" i="1"/>
  <c r="AW13" i="1"/>
  <c r="AV13" i="1"/>
  <c r="AU13" i="1"/>
  <c r="AT13" i="1"/>
  <c r="AA13" i="1"/>
  <c r="CD13" i="1"/>
  <c r="ER13" i="1"/>
  <c r="AM11" i="1"/>
  <c r="FL11" i="1"/>
  <c r="EW11" i="1"/>
  <c r="EQ11" i="1"/>
  <c r="EK11" i="1"/>
  <c r="FS11" i="1"/>
  <c r="DI11" i="1"/>
  <c r="AY11" i="1"/>
  <c r="BU11" i="1"/>
  <c r="EN11" i="1"/>
  <c r="EM11" i="1"/>
  <c r="BN11" i="1"/>
  <c r="AW11" i="1"/>
  <c r="AV11" i="1"/>
  <c r="AU11" i="1"/>
  <c r="AT11" i="1"/>
  <c r="AA11" i="1"/>
  <c r="CD11" i="1"/>
  <c r="ER11" i="1"/>
  <c r="AM53" i="1"/>
  <c r="FL53" i="1"/>
  <c r="EW53" i="1"/>
  <c r="EK53" i="1"/>
  <c r="BG53" i="1" s="1"/>
  <c r="FS53" i="1"/>
  <c r="DI53" i="1"/>
  <c r="AU53" i="1"/>
  <c r="AY53" i="1"/>
  <c r="BU53" i="1"/>
  <c r="EN53" i="1"/>
  <c r="EM53" i="1"/>
  <c r="BN53" i="1"/>
  <c r="AW53" i="1"/>
  <c r="AV53" i="1"/>
  <c r="AT53" i="1"/>
  <c r="AO53" i="1"/>
  <c r="N53" i="1"/>
  <c r="P53" i="1" s="1"/>
  <c r="H53" i="1"/>
  <c r="CD53" i="1"/>
  <c r="FG53" i="1"/>
  <c r="AA53" i="1"/>
  <c r="FL10" i="1"/>
  <c r="EY10" i="1"/>
  <c r="EK10" i="1"/>
  <c r="DI10" i="1"/>
  <c r="AY10" i="1"/>
  <c r="CG10" i="1"/>
  <c r="BU10" i="1"/>
  <c r="EN10" i="1"/>
  <c r="EM10" i="1"/>
  <c r="BN10" i="1"/>
  <c r="BG10" i="1"/>
  <c r="AW10" i="1"/>
  <c r="AV10" i="1"/>
  <c r="AU10" i="1"/>
  <c r="AA10" i="1"/>
  <c r="N10" i="1"/>
  <c r="P10" i="1" s="1"/>
  <c r="AM10" i="1"/>
  <c r="FG10" i="1"/>
  <c r="ER10" i="1"/>
  <c r="AT10" i="1"/>
  <c r="FL9" i="1"/>
  <c r="EW9" i="1"/>
  <c r="EQ9" i="1"/>
  <c r="EN9" i="1"/>
  <c r="EK9" i="1"/>
  <c r="FS9" i="1"/>
  <c r="DI9" i="1"/>
  <c r="AT9" i="1"/>
  <c r="CG9" i="1"/>
  <c r="BU9" i="1"/>
  <c r="EM9" i="1"/>
  <c r="BN9" i="1"/>
  <c r="BG9" i="1"/>
  <c r="AW9" i="1"/>
  <c r="AV9" i="1"/>
  <c r="AU9" i="1"/>
  <c r="AA9" i="1"/>
  <c r="N9" i="1"/>
  <c r="P9" i="1" s="1"/>
  <c r="FG9" i="1"/>
  <c r="I9" i="1"/>
  <c r="FL8" i="1"/>
  <c r="EW8" i="1"/>
  <c r="EQ8" i="1"/>
  <c r="EN8" i="1"/>
  <c r="EK8" i="1"/>
  <c r="BG8" i="1" s="1"/>
  <c r="FS8" i="1"/>
  <c r="DI8" i="1"/>
  <c r="AT8" i="1"/>
  <c r="CG8" i="1"/>
  <c r="BU8" i="1"/>
  <c r="EM8" i="1"/>
  <c r="BN8" i="1"/>
  <c r="AW8" i="1"/>
  <c r="AV8" i="1"/>
  <c r="AU8" i="1"/>
  <c r="AP8" i="1"/>
  <c r="AA8" i="1"/>
  <c r="N8" i="1"/>
  <c r="P8" i="1" s="1"/>
  <c r="FG8" i="1"/>
  <c r="I8" i="1"/>
  <c r="FL7" i="1"/>
  <c r="EW7" i="1"/>
  <c r="EQ7" i="1"/>
  <c r="EN7" i="1"/>
  <c r="EK7" i="1"/>
  <c r="FS7" i="1"/>
  <c r="DI7" i="1"/>
  <c r="AT7" i="1"/>
  <c r="CG7" i="1"/>
  <c r="BU7" i="1"/>
  <c r="BN7" i="1"/>
  <c r="AW7" i="1"/>
  <c r="AV7" i="1"/>
  <c r="AU7" i="1"/>
  <c r="AP7" i="1"/>
  <c r="AA7" i="1"/>
  <c r="N7" i="1"/>
  <c r="P7" i="1" s="1"/>
  <c r="FG7" i="1"/>
  <c r="I7" i="1"/>
  <c r="FP76" i="1"/>
  <c r="FH76" i="1"/>
  <c r="FD76" i="1"/>
  <c r="EZ76" i="1"/>
  <c r="EW6" i="1"/>
  <c r="EN6" i="1"/>
  <c r="EJ76" i="1"/>
  <c r="EI76" i="1"/>
  <c r="DU76" i="1"/>
  <c r="DT76" i="1"/>
  <c r="DS76" i="1"/>
  <c r="DR76" i="1"/>
  <c r="DQ76" i="1"/>
  <c r="DP76" i="1"/>
  <c r="DO76" i="1"/>
  <c r="DN76" i="1"/>
  <c r="DM76" i="1"/>
  <c r="DK76" i="1"/>
  <c r="DJ76" i="1"/>
  <c r="DG76" i="1"/>
  <c r="DF76" i="1"/>
  <c r="DE76" i="1"/>
  <c r="CY76" i="1"/>
  <c r="CX76" i="1"/>
  <c r="CL76" i="1"/>
  <c r="CI76" i="1"/>
  <c r="CH76" i="1"/>
  <c r="CF76" i="1"/>
  <c r="CE76" i="1"/>
  <c r="AP6" i="1"/>
  <c r="CB76" i="1"/>
  <c r="BY76" i="1"/>
  <c r="BX76" i="1"/>
  <c r="BW76" i="1"/>
  <c r="BV76" i="1"/>
  <c r="BT76" i="1"/>
  <c r="BS76" i="1"/>
  <c r="BR6" i="1"/>
  <c r="BQ76" i="1"/>
  <c r="BP76" i="1"/>
  <c r="BN6" i="1"/>
  <c r="BM76" i="1"/>
  <c r="BL76" i="1"/>
  <c r="AW6" i="1"/>
  <c r="AV6" i="1"/>
  <c r="AU6" i="1"/>
  <c r="W76" i="1"/>
  <c r="U76" i="1"/>
  <c r="T76" i="1"/>
  <c r="S76" i="1"/>
  <c r="Q76" i="1"/>
  <c r="O76" i="1"/>
  <c r="M76" i="1"/>
  <c r="L76" i="1"/>
  <c r="K76" i="1"/>
  <c r="G76" i="1"/>
  <c r="F76" i="1"/>
  <c r="E76" i="1"/>
  <c r="D76" i="1"/>
  <c r="C76" i="1"/>
  <c r="AC56" i="1" l="1"/>
  <c r="AB23" i="1"/>
  <c r="EO21" i="1"/>
  <c r="EO22" i="1"/>
  <c r="BH22" i="1" s="1"/>
  <c r="EO27" i="1"/>
  <c r="EO71" i="1"/>
  <c r="EO45" i="1"/>
  <c r="BH73" i="1"/>
  <c r="EO26" i="1"/>
  <c r="EO28" i="1"/>
  <c r="EO47" i="1"/>
  <c r="EA68" i="1"/>
  <c r="EO75" i="1"/>
  <c r="EO8" i="1"/>
  <c r="BH8" i="1" s="1"/>
  <c r="EO11" i="1"/>
  <c r="AC15" i="1"/>
  <c r="BZ30" i="1"/>
  <c r="EO40" i="1"/>
  <c r="BH40" i="1" s="1"/>
  <c r="EO42" i="1"/>
  <c r="EO12" i="1"/>
  <c r="BH12" i="1" s="1"/>
  <c r="EO62" i="1"/>
  <c r="BH62" i="1" s="1"/>
  <c r="EC42" i="1"/>
  <c r="AB17" i="1"/>
  <c r="BZ25" i="1"/>
  <c r="AQ25" i="1" s="1"/>
  <c r="EO14" i="1"/>
  <c r="EO15" i="1"/>
  <c r="BH15" i="1" s="1"/>
  <c r="EO20" i="1"/>
  <c r="AB22" i="1"/>
  <c r="EO23" i="1"/>
  <c r="EO30" i="1"/>
  <c r="BH30" i="1" s="1"/>
  <c r="DZ42" i="1"/>
  <c r="EO52" i="1"/>
  <c r="BH52" i="1" s="1"/>
  <c r="EO60" i="1"/>
  <c r="EE61" i="1"/>
  <c r="EC62" i="1"/>
  <c r="EO67" i="1"/>
  <c r="BH67" i="1" s="1"/>
  <c r="EO68" i="1"/>
  <c r="BH68" i="1" s="1"/>
  <c r="EO31" i="1"/>
  <c r="DY42" i="1"/>
  <c r="EE42" i="1"/>
  <c r="AL51" i="1"/>
  <c r="EO69" i="1"/>
  <c r="BH69" i="1" s="1"/>
  <c r="AO76" i="1"/>
  <c r="CN76" i="1"/>
  <c r="CR76" i="1"/>
  <c r="CT9" i="1"/>
  <c r="CU9" i="1" s="1"/>
  <c r="CT56" i="1"/>
  <c r="CT18" i="1"/>
  <c r="CU18" i="1" s="1"/>
  <c r="CT20" i="1"/>
  <c r="CU20" i="1" s="1"/>
  <c r="EO25" i="1"/>
  <c r="BH25" i="1" s="1"/>
  <c r="CT26" i="1"/>
  <c r="CT28" i="1"/>
  <c r="CU28" i="1" s="1"/>
  <c r="CT32" i="1"/>
  <c r="CU32" i="1" s="1"/>
  <c r="CT35" i="1"/>
  <c r="EO36" i="1"/>
  <c r="CT38" i="1"/>
  <c r="CU38" i="1" s="1"/>
  <c r="EO48" i="1"/>
  <c r="BH48" i="1" s="1"/>
  <c r="EO50" i="1"/>
  <c r="BH50" i="1" s="1"/>
  <c r="CT51" i="1"/>
  <c r="CT57" i="1"/>
  <c r="CU57" i="1" s="1"/>
  <c r="CT59" i="1"/>
  <c r="CU59" i="1" s="1"/>
  <c r="CT65" i="1"/>
  <c r="CU65" i="1" s="1"/>
  <c r="EO5" i="1"/>
  <c r="CO76" i="1"/>
  <c r="CS76" i="1"/>
  <c r="CT19" i="1"/>
  <c r="CU19" i="1" s="1"/>
  <c r="CT21" i="1"/>
  <c r="CT23" i="1"/>
  <c r="CU23" i="1" s="1"/>
  <c r="CT30" i="1"/>
  <c r="CU30" i="1" s="1"/>
  <c r="CT34" i="1"/>
  <c r="CU34" i="1" s="1"/>
  <c r="CT37" i="1"/>
  <c r="CT41" i="1"/>
  <c r="CU41" i="1" s="1"/>
  <c r="CT43" i="1"/>
  <c r="CT45" i="1"/>
  <c r="CT46" i="1"/>
  <c r="CT48" i="1"/>
  <c r="CU48" i="1" s="1"/>
  <c r="CT50" i="1"/>
  <c r="CU50" i="1" s="1"/>
  <c r="CT12" i="1"/>
  <c r="CU12" i="1" s="1"/>
  <c r="CT67" i="1"/>
  <c r="CT73" i="1"/>
  <c r="CU73" i="1" s="1"/>
  <c r="CP76" i="1"/>
  <c r="CT8" i="1"/>
  <c r="CU8" i="1" s="1"/>
  <c r="CT10" i="1"/>
  <c r="CT22" i="1"/>
  <c r="CU22" i="1" s="1"/>
  <c r="CT25" i="1"/>
  <c r="CU25" i="1" s="1"/>
  <c r="CT33" i="1"/>
  <c r="CT36" i="1"/>
  <c r="CT39" i="1"/>
  <c r="CU39" i="1" s="1"/>
  <c r="CT40" i="1"/>
  <c r="CU40" i="1" s="1"/>
  <c r="CT42" i="1"/>
  <c r="CT54" i="1"/>
  <c r="CT49" i="1"/>
  <c r="CU49" i="1" s="1"/>
  <c r="CT55" i="1"/>
  <c r="CU55" i="1" s="1"/>
  <c r="CT29" i="1"/>
  <c r="CU29" i="1" s="1"/>
  <c r="CT58" i="1"/>
  <c r="CT62" i="1"/>
  <c r="CU62" i="1" s="1"/>
  <c r="CT63" i="1"/>
  <c r="CU63" i="1" s="1"/>
  <c r="CT66" i="1"/>
  <c r="CT70" i="1"/>
  <c r="CT72" i="1"/>
  <c r="CU72" i="1" s="1"/>
  <c r="CQ76" i="1"/>
  <c r="CT7" i="1"/>
  <c r="CT14" i="1"/>
  <c r="CT15" i="1"/>
  <c r="CU15" i="1" s="1"/>
  <c r="CT16" i="1"/>
  <c r="CU16" i="1" s="1"/>
  <c r="CT17" i="1"/>
  <c r="CU17" i="1" s="1"/>
  <c r="CT27" i="1"/>
  <c r="CT31" i="1"/>
  <c r="CU31" i="1" s="1"/>
  <c r="CT44" i="1"/>
  <c r="CU44" i="1" s="1"/>
  <c r="CT47" i="1"/>
  <c r="CT52" i="1"/>
  <c r="CT60" i="1"/>
  <c r="CU60" i="1" s="1"/>
  <c r="CT61" i="1"/>
  <c r="CU61" i="1" s="1"/>
  <c r="CT64" i="1"/>
  <c r="CU64" i="1" s="1"/>
  <c r="CT68" i="1"/>
  <c r="CT69" i="1"/>
  <c r="CU69" i="1" s="1"/>
  <c r="AY73" i="1"/>
  <c r="EY17" i="1"/>
  <c r="CJ19" i="1"/>
  <c r="AR19" i="1" s="1"/>
  <c r="EO9" i="1"/>
  <c r="BH9" i="1" s="1"/>
  <c r="EO10" i="1"/>
  <c r="BH10" i="1" s="1"/>
  <c r="EO56" i="1"/>
  <c r="BH56" i="1" s="1"/>
  <c r="EO32" i="1"/>
  <c r="EO33" i="1"/>
  <c r="BH33" i="1" s="1"/>
  <c r="EO38" i="1"/>
  <c r="BH38" i="1" s="1"/>
  <c r="EO41" i="1"/>
  <c r="BH41" i="1" s="1"/>
  <c r="EO59" i="1"/>
  <c r="EO24" i="1"/>
  <c r="BH24" i="1" s="1"/>
  <c r="EO54" i="1"/>
  <c r="BH54" i="1" s="1"/>
  <c r="EO13" i="1"/>
  <c r="BH13" i="1" s="1"/>
  <c r="EO34" i="1"/>
  <c r="EO35" i="1"/>
  <c r="BH35" i="1" s="1"/>
  <c r="EO46" i="1"/>
  <c r="BH46" i="1" s="1"/>
  <c r="EO49" i="1"/>
  <c r="BH49" i="1" s="1"/>
  <c r="EO55" i="1"/>
  <c r="EO58" i="1"/>
  <c r="BH58" i="1" s="1"/>
  <c r="EO66" i="1"/>
  <c r="BZ20" i="1"/>
  <c r="AQ20" i="1" s="1"/>
  <c r="AB18" i="1"/>
  <c r="AB40" i="1"/>
  <c r="AC52" i="1"/>
  <c r="AB8" i="1"/>
  <c r="AB19" i="1"/>
  <c r="AB31" i="1"/>
  <c r="AB32" i="1"/>
  <c r="BF57" i="1"/>
  <c r="AC62" i="1"/>
  <c r="AB67" i="1"/>
  <c r="AC73" i="1"/>
  <c r="AB9" i="1"/>
  <c r="AB39" i="1"/>
  <c r="AB41" i="1"/>
  <c r="AC45" i="1"/>
  <c r="BF58" i="1"/>
  <c r="AB68" i="1"/>
  <c r="BR7" i="1"/>
  <c r="FO10" i="1"/>
  <c r="FG17" i="1"/>
  <c r="BZ31" i="1"/>
  <c r="FG32" i="1"/>
  <c r="BR54" i="1"/>
  <c r="BZ54" i="1" s="1"/>
  <c r="AQ54" i="1" s="1"/>
  <c r="FC61" i="1"/>
  <c r="BE61" i="1" s="1"/>
  <c r="FO72" i="1"/>
  <c r="AM74" i="1"/>
  <c r="ES75" i="1"/>
  <c r="BI75" i="1" s="1"/>
  <c r="BJ75" i="1" s="1"/>
  <c r="FO53" i="1"/>
  <c r="FO13" i="1"/>
  <c r="FG18" i="1"/>
  <c r="BZ32" i="1"/>
  <c r="AQ32" i="1" s="1"/>
  <c r="FO38" i="1"/>
  <c r="BR9" i="1"/>
  <c r="BZ9" i="1" s="1"/>
  <c r="AQ9" i="1" s="1"/>
  <c r="BR10" i="1"/>
  <c r="BZ10" i="1" s="1"/>
  <c r="AQ10" i="1" s="1"/>
  <c r="FO56" i="1"/>
  <c r="CD17" i="1"/>
  <c r="CJ17" i="1" s="1"/>
  <c r="AR17" i="1" s="1"/>
  <c r="FG19" i="1"/>
  <c r="FG21" i="1"/>
  <c r="ES72" i="1"/>
  <c r="BI72" i="1" s="1"/>
  <c r="BJ72" i="1" s="1"/>
  <c r="BR8" i="1"/>
  <c r="BZ8" i="1" s="1"/>
  <c r="AQ8" i="1" s="1"/>
  <c r="AP53" i="1"/>
  <c r="FO11" i="1"/>
  <c r="CD18" i="1"/>
  <c r="CJ18" i="1" s="1"/>
  <c r="AR18" i="1" s="1"/>
  <c r="FG20" i="1"/>
  <c r="FG24" i="1"/>
  <c r="FG27" i="1"/>
  <c r="BZ36" i="1"/>
  <c r="AQ36" i="1" s="1"/>
  <c r="FG55" i="1"/>
  <c r="FG12" i="1"/>
  <c r="FG29" i="1"/>
  <c r="FG57" i="1"/>
  <c r="AY7" i="1"/>
  <c r="EY7" i="1"/>
  <c r="FO8" i="1"/>
  <c r="AM8" i="1"/>
  <c r="FO7" i="1"/>
  <c r="AM7" i="1"/>
  <c r="AB7" i="1"/>
  <c r="AK7" i="1"/>
  <c r="FM7" i="1"/>
  <c r="AL7" i="1" s="1"/>
  <c r="BG7" i="1"/>
  <c r="R9" i="1"/>
  <c r="AG9" i="1"/>
  <c r="AK9" i="1"/>
  <c r="FM9" i="1"/>
  <c r="AL9" i="1" s="1"/>
  <c r="FC9" i="1"/>
  <c r="BE9" i="1" s="1"/>
  <c r="AB10" i="1"/>
  <c r="R7" i="1"/>
  <c r="AG7" i="1"/>
  <c r="CU7" i="1"/>
  <c r="R10" i="1"/>
  <c r="AG10" i="1"/>
  <c r="FM10" i="1"/>
  <c r="AL10" i="1" s="1"/>
  <c r="AK10" i="1"/>
  <c r="AG53" i="1"/>
  <c r="R53" i="1"/>
  <c r="AY8" i="1"/>
  <c r="EY8" i="1"/>
  <c r="AY9" i="1"/>
  <c r="EY9" i="1"/>
  <c r="CU10" i="1"/>
  <c r="BZ7" i="1"/>
  <c r="AQ7" i="1" s="1"/>
  <c r="R8" i="1"/>
  <c r="AG8" i="1"/>
  <c r="AK8" i="1"/>
  <c r="FM8" i="1"/>
  <c r="AL8" i="1" s="1"/>
  <c r="FO9" i="1"/>
  <c r="AM9" i="1"/>
  <c r="AD76" i="1"/>
  <c r="BN76" i="1"/>
  <c r="AA76" i="1"/>
  <c r="CT6" i="1"/>
  <c r="AV76" i="1"/>
  <c r="AT76" i="1"/>
  <c r="FS76" i="1"/>
  <c r="EM6" i="1"/>
  <c r="ER6" i="1"/>
  <c r="FS6" i="1"/>
  <c r="AC7" i="1"/>
  <c r="BF7" i="1"/>
  <c r="EM7" i="1"/>
  <c r="EO7" i="1" s="1"/>
  <c r="BH7" i="1" s="1"/>
  <c r="ER7" i="1"/>
  <c r="ES7" i="1" s="1"/>
  <c r="BI7" i="1" s="1"/>
  <c r="BJ7" i="1" s="1"/>
  <c r="FC7" i="1"/>
  <c r="BE7" i="1" s="1"/>
  <c r="AC8" i="1"/>
  <c r="BF8" i="1"/>
  <c r="ER8" i="1"/>
  <c r="ES8" i="1" s="1"/>
  <c r="BI8" i="1" s="1"/>
  <c r="BJ8" i="1" s="1"/>
  <c r="FC8" i="1"/>
  <c r="BE8" i="1" s="1"/>
  <c r="AC9" i="1"/>
  <c r="BF9" i="1"/>
  <c r="ER9" i="1"/>
  <c r="ES9" i="1" s="1"/>
  <c r="BI9" i="1" s="1"/>
  <c r="BJ9" i="1" s="1"/>
  <c r="AC10" i="1"/>
  <c r="BF10" i="1"/>
  <c r="FS10" i="1"/>
  <c r="EW10" i="1"/>
  <c r="ER53" i="1"/>
  <c r="I53" i="1"/>
  <c r="CT53" i="1"/>
  <c r="EQ53" i="1"/>
  <c r="AD11" i="1"/>
  <c r="ES11" i="1"/>
  <c r="BI11" i="1" s="1"/>
  <c r="BJ11" i="1" s="1"/>
  <c r="AD13" i="1"/>
  <c r="ES13" i="1"/>
  <c r="BI13" i="1" s="1"/>
  <c r="BJ13" i="1" s="1"/>
  <c r="AD14" i="1"/>
  <c r="BH14" i="1"/>
  <c r="EY14" i="1"/>
  <c r="AG16" i="1"/>
  <c r="R16" i="1"/>
  <c r="BF16" i="1"/>
  <c r="AP56" i="1"/>
  <c r="CD56" i="1"/>
  <c r="ES56" i="1"/>
  <c r="BI56" i="1" s="1"/>
  <c r="BJ56" i="1" s="1"/>
  <c r="EE17" i="1"/>
  <c r="EA17" i="1"/>
  <c r="DC17" i="1"/>
  <c r="ED17" i="1"/>
  <c r="DZ17" i="1"/>
  <c r="EC17" i="1"/>
  <c r="BG17" i="1"/>
  <c r="EE19" i="1"/>
  <c r="EA19" i="1"/>
  <c r="DC19" i="1"/>
  <c r="ED19" i="1"/>
  <c r="DZ19" i="1"/>
  <c r="EC19" i="1"/>
  <c r="BG19" i="1"/>
  <c r="FO20" i="1"/>
  <c r="AM20" i="1"/>
  <c r="FO21" i="1"/>
  <c r="AM21" i="1"/>
  <c r="AY21" i="1"/>
  <c r="EY21" i="1"/>
  <c r="H6" i="1"/>
  <c r="EN76" i="1"/>
  <c r="H7" i="1"/>
  <c r="Z7" i="1"/>
  <c r="AD7" i="1"/>
  <c r="H8" i="1"/>
  <c r="Z8" i="1"/>
  <c r="AD8" i="1"/>
  <c r="H9" i="1"/>
  <c r="Z9" i="1"/>
  <c r="AD9" i="1"/>
  <c r="AP9" i="1"/>
  <c r="H10" i="1"/>
  <c r="Z10" i="1"/>
  <c r="AD10" i="1"/>
  <c r="AP10" i="1"/>
  <c r="FC10" i="1"/>
  <c r="BE10" i="1" s="1"/>
  <c r="Z53" i="1"/>
  <c r="AC53" i="1"/>
  <c r="AD53" i="1"/>
  <c r="N11" i="1"/>
  <c r="AC11" i="1" s="1"/>
  <c r="Z11" i="1"/>
  <c r="CG11" i="1"/>
  <c r="CJ11" i="1" s="1"/>
  <c r="AR11" i="1" s="1"/>
  <c r="N13" i="1"/>
  <c r="Z13" i="1"/>
  <c r="CG13" i="1"/>
  <c r="CJ13" i="1" s="1"/>
  <c r="AR13" i="1" s="1"/>
  <c r="EW13" i="1"/>
  <c r="N14" i="1"/>
  <c r="P14" i="1" s="1"/>
  <c r="BF14" i="1" s="1"/>
  <c r="Z14" i="1"/>
  <c r="CG14" i="1"/>
  <c r="CJ14" i="1" s="1"/>
  <c r="AR14" i="1" s="1"/>
  <c r="ES14" i="1"/>
  <c r="BI14" i="1" s="1"/>
  <c r="BJ14" i="1" s="1"/>
  <c r="EY15" i="1"/>
  <c r="EO16" i="1"/>
  <c r="AG56" i="1"/>
  <c r="R56" i="1"/>
  <c r="BF56" i="1"/>
  <c r="CU56" i="1"/>
  <c r="EO17" i="1"/>
  <c r="BH17" i="1" s="1"/>
  <c r="R18" i="1"/>
  <c r="AG18" i="1"/>
  <c r="DX18" i="1"/>
  <c r="EB18" i="1"/>
  <c r="EF18" i="1"/>
  <c r="FO18" i="1"/>
  <c r="EO19" i="1"/>
  <c r="BH19" i="1" s="1"/>
  <c r="AY19" i="1"/>
  <c r="EY19" i="1"/>
  <c r="AB20" i="1"/>
  <c r="BH20" i="1"/>
  <c r="BG20" i="1"/>
  <c r="AB21" i="1"/>
  <c r="R22" i="1"/>
  <c r="AG22" i="1"/>
  <c r="BZ22" i="1"/>
  <c r="AQ22" i="1" s="1"/>
  <c r="AY22" i="1"/>
  <c r="EY22" i="1"/>
  <c r="R23" i="1"/>
  <c r="AG23" i="1"/>
  <c r="BF23" i="1"/>
  <c r="Z6" i="1"/>
  <c r="AD6" i="1"/>
  <c r="CG6" i="1"/>
  <c r="AW76" i="1"/>
  <c r="I6" i="1"/>
  <c r="N6" i="1"/>
  <c r="P6" i="1" s="1"/>
  <c r="BF6" i="1" s="1"/>
  <c r="AA6" i="1"/>
  <c r="AO6" i="1"/>
  <c r="AT6" i="1"/>
  <c r="BU6" i="1"/>
  <c r="BZ6" i="1" s="1"/>
  <c r="CD6" i="1"/>
  <c r="DI6" i="1"/>
  <c r="DV6" i="1"/>
  <c r="EA6" i="1" s="1"/>
  <c r="AO7" i="1"/>
  <c r="CD7" i="1"/>
  <c r="CJ7" i="1" s="1"/>
  <c r="AR7" i="1" s="1"/>
  <c r="DV7" i="1"/>
  <c r="DZ7" i="1" s="1"/>
  <c r="AO8" i="1"/>
  <c r="CD8" i="1"/>
  <c r="CJ8" i="1" s="1"/>
  <c r="AR8" i="1" s="1"/>
  <c r="DV8" i="1"/>
  <c r="AO9" i="1"/>
  <c r="CD9" i="1"/>
  <c r="CJ9" i="1" s="1"/>
  <c r="AR9" i="1" s="1"/>
  <c r="DV9" i="1"/>
  <c r="ED9" i="1" s="1"/>
  <c r="I10" i="1"/>
  <c r="AO10" i="1"/>
  <c r="DV10" i="1"/>
  <c r="DZ10" i="1" s="1"/>
  <c r="EQ10" i="1"/>
  <c r="BF53" i="1"/>
  <c r="AB53" i="1"/>
  <c r="EO53" i="1"/>
  <c r="BH53" i="1" s="1"/>
  <c r="AP11" i="1"/>
  <c r="CT11" i="1"/>
  <c r="AP13" i="1"/>
  <c r="CT13" i="1"/>
  <c r="AP14" i="1"/>
  <c r="CU14" i="1"/>
  <c r="AP15" i="1"/>
  <c r="CD15" i="1"/>
  <c r="ES15" i="1"/>
  <c r="BI15" i="1" s="1"/>
  <c r="BJ15" i="1" s="1"/>
  <c r="BH16" i="1"/>
  <c r="EY16" i="1"/>
  <c r="EE18" i="1"/>
  <c r="EA18" i="1"/>
  <c r="DC18" i="1"/>
  <c r="ED18" i="1"/>
  <c r="DZ18" i="1"/>
  <c r="EC18" i="1"/>
  <c r="BG18" i="1"/>
  <c r="FO19" i="1"/>
  <c r="AM19" i="1"/>
  <c r="R20" i="1"/>
  <c r="AG20" i="1"/>
  <c r="R21" i="1"/>
  <c r="AG21" i="1"/>
  <c r="CU21" i="1"/>
  <c r="N76" i="1"/>
  <c r="P76" i="1" s="1"/>
  <c r="Z76" i="1"/>
  <c r="AU76" i="1"/>
  <c r="EB6" i="1"/>
  <c r="EF6" i="1"/>
  <c r="EK6" i="1"/>
  <c r="EQ6" i="1"/>
  <c r="FL6" i="1"/>
  <c r="CG53" i="1"/>
  <c r="CJ53" i="1" s="1"/>
  <c r="AR53" i="1" s="1"/>
  <c r="EY53" i="1"/>
  <c r="FG11" i="1"/>
  <c r="H11" i="1"/>
  <c r="BH11" i="1"/>
  <c r="BG11" i="1"/>
  <c r="EY11" i="1"/>
  <c r="FG13" i="1"/>
  <c r="H13" i="1"/>
  <c r="BG13" i="1"/>
  <c r="EY13" i="1"/>
  <c r="FG14" i="1"/>
  <c r="H14" i="1"/>
  <c r="AG15" i="1"/>
  <c r="R15" i="1"/>
  <c r="BF15" i="1"/>
  <c r="AP16" i="1"/>
  <c r="CD16" i="1"/>
  <c r="AC16" i="1"/>
  <c r="ES16" i="1"/>
  <c r="BI16" i="1" s="1"/>
  <c r="BJ16" i="1" s="1"/>
  <c r="EY56" i="1"/>
  <c r="R17" i="1"/>
  <c r="AG17" i="1"/>
  <c r="DX17" i="1"/>
  <c r="EB17" i="1"/>
  <c r="EF17" i="1"/>
  <c r="FO17" i="1"/>
  <c r="EO18" i="1"/>
  <c r="BH18" i="1" s="1"/>
  <c r="R19" i="1"/>
  <c r="AG19" i="1"/>
  <c r="DX19" i="1"/>
  <c r="EB19" i="1"/>
  <c r="EF19" i="1"/>
  <c r="AY20" i="1"/>
  <c r="EY20" i="1"/>
  <c r="BH21" i="1"/>
  <c r="BG21" i="1"/>
  <c r="FO22" i="1"/>
  <c r="AM22" i="1"/>
  <c r="BG22" i="1"/>
  <c r="BG14" i="1"/>
  <c r="H15" i="1"/>
  <c r="Z15" i="1"/>
  <c r="AD15" i="1"/>
  <c r="BG15" i="1"/>
  <c r="CG15" i="1"/>
  <c r="Z16" i="1"/>
  <c r="AD16" i="1"/>
  <c r="BG16" i="1"/>
  <c r="CG16" i="1"/>
  <c r="Z56" i="1"/>
  <c r="AD56" i="1"/>
  <c r="BG56" i="1"/>
  <c r="CG56" i="1"/>
  <c r="AC17" i="1"/>
  <c r="BF17" i="1"/>
  <c r="DY17" i="1"/>
  <c r="ER17" i="1"/>
  <c r="ES17" i="1" s="1"/>
  <c r="BI17" i="1" s="1"/>
  <c r="BJ17" i="1" s="1"/>
  <c r="EW17" i="1"/>
  <c r="AC18" i="1"/>
  <c r="BF18" i="1"/>
  <c r="DY18" i="1"/>
  <c r="ER18" i="1"/>
  <c r="ES18" i="1" s="1"/>
  <c r="BI18" i="1" s="1"/>
  <c r="BJ18" i="1" s="1"/>
  <c r="EW18" i="1"/>
  <c r="AC19" i="1"/>
  <c r="BF19" i="1"/>
  <c r="DY19" i="1"/>
  <c r="ER19" i="1"/>
  <c r="ES19" i="1" s="1"/>
  <c r="BI19" i="1" s="1"/>
  <c r="BJ19" i="1" s="1"/>
  <c r="EW19" i="1"/>
  <c r="AC20" i="1"/>
  <c r="BF20" i="1"/>
  <c r="ER20" i="1"/>
  <c r="ES20" i="1" s="1"/>
  <c r="BI20" i="1" s="1"/>
  <c r="BJ20" i="1" s="1"/>
  <c r="AC21" i="1"/>
  <c r="BF21" i="1"/>
  <c r="ER21" i="1"/>
  <c r="ES21" i="1" s="1"/>
  <c r="BI21" i="1" s="1"/>
  <c r="BJ21" i="1" s="1"/>
  <c r="EW21" i="1"/>
  <c r="AC22" i="1"/>
  <c r="BF22" i="1"/>
  <c r="ER22" i="1"/>
  <c r="ES22" i="1" s="1"/>
  <c r="BI22" i="1" s="1"/>
  <c r="BJ22" i="1" s="1"/>
  <c r="AO23" i="1"/>
  <c r="AC23" i="1"/>
  <c r="BR24" i="1"/>
  <c r="FO26" i="1"/>
  <c r="AM26" i="1"/>
  <c r="BH26" i="1"/>
  <c r="BG26" i="1"/>
  <c r="FO27" i="1"/>
  <c r="AM27" i="1"/>
  <c r="BH27" i="1"/>
  <c r="BG27" i="1"/>
  <c r="AB28" i="1"/>
  <c r="BZ28" i="1"/>
  <c r="AQ28" i="1" s="1"/>
  <c r="AQ30" i="1"/>
  <c r="BH31" i="1"/>
  <c r="BG31" i="1"/>
  <c r="FO32" i="1"/>
  <c r="AM32" i="1"/>
  <c r="AB33" i="1"/>
  <c r="BZ33" i="1"/>
  <c r="AQ33" i="1" s="1"/>
  <c r="AY33" i="1"/>
  <c r="EY33" i="1"/>
  <c r="CU33" i="1"/>
  <c r="AB34" i="1"/>
  <c r="BZ34" i="1"/>
  <c r="AQ34" i="1" s="1"/>
  <c r="AY34" i="1"/>
  <c r="EY34" i="1"/>
  <c r="FO35" i="1"/>
  <c r="AM35" i="1"/>
  <c r="FG36" i="1"/>
  <c r="EO37" i="1"/>
  <c r="CU37" i="1"/>
  <c r="DV53" i="1"/>
  <c r="EC53" i="1" s="1"/>
  <c r="I11" i="1"/>
  <c r="AO11" i="1"/>
  <c r="DV11" i="1"/>
  <c r="DY11" i="1" s="1"/>
  <c r="I13" i="1"/>
  <c r="AO13" i="1"/>
  <c r="DV13" i="1"/>
  <c r="DY13" i="1" s="1"/>
  <c r="I14" i="1"/>
  <c r="AO14" i="1"/>
  <c r="DV14" i="1"/>
  <c r="I15" i="1"/>
  <c r="AO15" i="1"/>
  <c r="DV15" i="1"/>
  <c r="DZ15" i="1" s="1"/>
  <c r="I16" i="1"/>
  <c r="AO16" i="1"/>
  <c r="DV16" i="1"/>
  <c r="I56" i="1"/>
  <c r="AO56" i="1"/>
  <c r="DV56" i="1"/>
  <c r="Z17" i="1"/>
  <c r="Z18" i="1"/>
  <c r="Z19" i="1"/>
  <c r="Z20" i="1"/>
  <c r="Z21" i="1"/>
  <c r="AD21" i="1"/>
  <c r="AP21" i="1"/>
  <c r="Z22" i="1"/>
  <c r="AP22" i="1"/>
  <c r="Z23" i="1"/>
  <c r="BH23" i="1"/>
  <c r="ER23" i="1"/>
  <c r="ES23" i="1" s="1"/>
  <c r="BI23" i="1" s="1"/>
  <c r="BJ23" i="1" s="1"/>
  <c r="AO24" i="1"/>
  <c r="DV24" i="1"/>
  <c r="EB24" i="1" s="1"/>
  <c r="FO25" i="1"/>
  <c r="AM25" i="1"/>
  <c r="BG25" i="1"/>
  <c r="AB26" i="1"/>
  <c r="BZ26" i="1"/>
  <c r="AQ26" i="1" s="1"/>
  <c r="AB27" i="1"/>
  <c r="BZ27" i="1"/>
  <c r="AQ27" i="1" s="1"/>
  <c r="AC28" i="1"/>
  <c r="P28" i="1"/>
  <c r="BF28" i="1" s="1"/>
  <c r="AY28" i="1"/>
  <c r="EY28" i="1"/>
  <c r="FO30" i="1"/>
  <c r="AM30" i="1"/>
  <c r="BG30" i="1"/>
  <c r="FO31" i="1"/>
  <c r="AM31" i="1"/>
  <c r="AY32" i="1"/>
  <c r="EY32" i="1"/>
  <c r="AC33" i="1"/>
  <c r="P33" i="1"/>
  <c r="BF33" i="1" s="1"/>
  <c r="FG33" i="1"/>
  <c r="AC34" i="1"/>
  <c r="P34" i="1"/>
  <c r="BF34" i="1" s="1"/>
  <c r="BZ35" i="1"/>
  <c r="AQ35" i="1" s="1"/>
  <c r="AY35" i="1"/>
  <c r="EY35" i="1"/>
  <c r="CU35" i="1"/>
  <c r="BH36" i="1"/>
  <c r="BG36" i="1"/>
  <c r="AB15" i="1"/>
  <c r="AB16" i="1"/>
  <c r="AB56" i="1"/>
  <c r="I17" i="1"/>
  <c r="I18" i="1"/>
  <c r="I19" i="1"/>
  <c r="I20" i="1"/>
  <c r="AO20" i="1"/>
  <c r="CD20" i="1"/>
  <c r="CJ20" i="1" s="1"/>
  <c r="AR20" i="1" s="1"/>
  <c r="DV20" i="1"/>
  <c r="DX20" i="1" s="1"/>
  <c r="FC20" i="1"/>
  <c r="BE20" i="1" s="1"/>
  <c r="AO21" i="1"/>
  <c r="CD21" i="1"/>
  <c r="CJ21" i="1" s="1"/>
  <c r="AR21" i="1" s="1"/>
  <c r="DV21" i="1"/>
  <c r="DX21" i="1" s="1"/>
  <c r="I22" i="1"/>
  <c r="AO22" i="1"/>
  <c r="CD22" i="1"/>
  <c r="CJ22" i="1" s="1"/>
  <c r="AR22" i="1" s="1"/>
  <c r="DV22" i="1"/>
  <c r="DX22" i="1" s="1"/>
  <c r="I23" i="1"/>
  <c r="AP23" i="1"/>
  <c r="FG23" i="1"/>
  <c r="AP24" i="1"/>
  <c r="ES26" i="1"/>
  <c r="BI26" i="1" s="1"/>
  <c r="BJ26" i="1" s="1"/>
  <c r="AC26" i="1"/>
  <c r="P26" i="1"/>
  <c r="BF26" i="1" s="1"/>
  <c r="AY26" i="1"/>
  <c r="EY26" i="1"/>
  <c r="CU26" i="1"/>
  <c r="AC27" i="1"/>
  <c r="P27" i="1"/>
  <c r="BF27" i="1" s="1"/>
  <c r="AY27" i="1"/>
  <c r="EY27" i="1"/>
  <c r="CU27" i="1"/>
  <c r="AY31" i="1"/>
  <c r="EY31" i="1"/>
  <c r="AC32" i="1"/>
  <c r="P32" i="1"/>
  <c r="BG33" i="1"/>
  <c r="BH34" i="1"/>
  <c r="BG34" i="1"/>
  <c r="FG34" i="1"/>
  <c r="FO36" i="1"/>
  <c r="AM36" i="1"/>
  <c r="AY23" i="1"/>
  <c r="AT23" i="1"/>
  <c r="DV23" i="1"/>
  <c r="EA23" i="1" s="1"/>
  <c r="N24" i="1"/>
  <c r="AB24" i="1" s="1"/>
  <c r="BU24" i="1"/>
  <c r="AY24" i="1"/>
  <c r="CT24" i="1"/>
  <c r="EY24" i="1"/>
  <c r="AC25" i="1"/>
  <c r="P25" i="1"/>
  <c r="BF25" i="1" s="1"/>
  <c r="AY25" i="1"/>
  <c r="EY25" i="1"/>
  <c r="FO28" i="1"/>
  <c r="AM28" i="1"/>
  <c r="BH28" i="1"/>
  <c r="BG28" i="1"/>
  <c r="FG28" i="1"/>
  <c r="ES30" i="1"/>
  <c r="BI30" i="1" s="1"/>
  <c r="BJ30" i="1" s="1"/>
  <c r="AC30" i="1"/>
  <c r="P30" i="1"/>
  <c r="AY30" i="1"/>
  <c r="EY30" i="1"/>
  <c r="ES31" i="1"/>
  <c r="BI31" i="1" s="1"/>
  <c r="BJ31" i="1" s="1"/>
  <c r="AC31" i="1"/>
  <c r="P31" i="1"/>
  <c r="BF31" i="1" s="1"/>
  <c r="AQ31" i="1"/>
  <c r="BH32" i="1"/>
  <c r="BG32" i="1"/>
  <c r="ES32" i="1"/>
  <c r="BI32" i="1" s="1"/>
  <c r="BJ32" i="1" s="1"/>
  <c r="FO33" i="1"/>
  <c r="AM33" i="1"/>
  <c r="FO34" i="1"/>
  <c r="AM34" i="1"/>
  <c r="BG35" i="1"/>
  <c r="AY36" i="1"/>
  <c r="EY36" i="1"/>
  <c r="CU36" i="1"/>
  <c r="ER24" i="1"/>
  <c r="ES24" i="1" s="1"/>
  <c r="BI24" i="1" s="1"/>
  <c r="BJ24" i="1" s="1"/>
  <c r="FS24" i="1"/>
  <c r="ER25" i="1"/>
  <c r="ES25" i="1" s="1"/>
  <c r="BI25" i="1" s="1"/>
  <c r="BJ25" i="1" s="1"/>
  <c r="FS25" i="1"/>
  <c r="FS26" i="1"/>
  <c r="ER27" i="1"/>
  <c r="ES27" i="1" s="1"/>
  <c r="BI27" i="1" s="1"/>
  <c r="BJ27" i="1" s="1"/>
  <c r="FS27" i="1"/>
  <c r="ER28" i="1"/>
  <c r="ES28" i="1" s="1"/>
  <c r="BI28" i="1" s="1"/>
  <c r="BJ28" i="1" s="1"/>
  <c r="FS28" i="1"/>
  <c r="FS30" i="1"/>
  <c r="FS31" i="1"/>
  <c r="BF32" i="1"/>
  <c r="FS32" i="1"/>
  <c r="ER33" i="1"/>
  <c r="ES33" i="1" s="1"/>
  <c r="BI33" i="1" s="1"/>
  <c r="BJ33" i="1" s="1"/>
  <c r="FS33" i="1"/>
  <c r="ER34" i="1"/>
  <c r="ES34" i="1" s="1"/>
  <c r="BI34" i="1" s="1"/>
  <c r="BJ34" i="1" s="1"/>
  <c r="FS34" i="1"/>
  <c r="ER35" i="1"/>
  <c r="ES35" i="1" s="1"/>
  <c r="BI35" i="1" s="1"/>
  <c r="BJ35" i="1" s="1"/>
  <c r="FS35" i="1"/>
  <c r="ER36" i="1"/>
  <c r="ES36" i="1" s="1"/>
  <c r="BI36" i="1" s="1"/>
  <c r="BJ36" i="1" s="1"/>
  <c r="FS36" i="1"/>
  <c r="FS37" i="1"/>
  <c r="EQ37" i="1"/>
  <c r="EW37" i="1"/>
  <c r="FG37" i="1"/>
  <c r="FG38" i="1"/>
  <c r="EE40" i="1"/>
  <c r="EA40" i="1"/>
  <c r="DC40" i="1"/>
  <c r="ED40" i="1"/>
  <c r="DZ40" i="1"/>
  <c r="EC40" i="1"/>
  <c r="BG40" i="1"/>
  <c r="EY40" i="1"/>
  <c r="DX41" i="1"/>
  <c r="EB41" i="1"/>
  <c r="EF41" i="1"/>
  <c r="FO41" i="1"/>
  <c r="BH42" i="1"/>
  <c r="BG42" i="1"/>
  <c r="EO43" i="1"/>
  <c r="BH43" i="1" s="1"/>
  <c r="AY43" i="1"/>
  <c r="EY43" i="1"/>
  <c r="EA43" i="1"/>
  <c r="EE43" i="1"/>
  <c r="EO44" i="1"/>
  <c r="BH44" i="1" s="1"/>
  <c r="AY44" i="1"/>
  <c r="EY44" i="1"/>
  <c r="EA44" i="1"/>
  <c r="EE44" i="1"/>
  <c r="Z25" i="1"/>
  <c r="Z26" i="1"/>
  <c r="Z27" i="1"/>
  <c r="Z28" i="1"/>
  <c r="Z30" i="1"/>
  <c r="Z31" i="1"/>
  <c r="AP31" i="1"/>
  <c r="Z32" i="1"/>
  <c r="AP32" i="1"/>
  <c r="Z33" i="1"/>
  <c r="AP33" i="1"/>
  <c r="Z34" i="1"/>
  <c r="AP34" i="1"/>
  <c r="Z35" i="1"/>
  <c r="AP35" i="1"/>
  <c r="Z36" i="1"/>
  <c r="AP36" i="1"/>
  <c r="H37" i="1"/>
  <c r="Z37" i="1"/>
  <c r="AP37" i="1"/>
  <c r="FO37" i="1"/>
  <c r="FG39" i="1"/>
  <c r="EE41" i="1"/>
  <c r="EA41" i="1"/>
  <c r="DC41" i="1"/>
  <c r="ED41" i="1"/>
  <c r="DZ41" i="1"/>
  <c r="EC41" i="1"/>
  <c r="BG41" i="1"/>
  <c r="FM42" i="1"/>
  <c r="AK42" i="1"/>
  <c r="CU42" i="1"/>
  <c r="FC42" i="1"/>
  <c r="BE42" i="1" s="1"/>
  <c r="R43" i="1"/>
  <c r="AG43" i="1"/>
  <c r="BF43" i="1"/>
  <c r="EB43" i="1"/>
  <c r="EF43" i="1"/>
  <c r="R44" i="1"/>
  <c r="AG44" i="1"/>
  <c r="BF44" i="1"/>
  <c r="DC44" i="1"/>
  <c r="EF44" i="1"/>
  <c r="EB44" i="1"/>
  <c r="I24" i="1"/>
  <c r="AT24" i="1"/>
  <c r="CD24" i="1"/>
  <c r="CJ24" i="1" s="1"/>
  <c r="AR24" i="1" s="1"/>
  <c r="I25" i="1"/>
  <c r="AO25" i="1"/>
  <c r="AT25" i="1"/>
  <c r="CD25" i="1"/>
  <c r="CJ25" i="1" s="1"/>
  <c r="AR25" i="1" s="1"/>
  <c r="DV25" i="1"/>
  <c r="DX25" i="1" s="1"/>
  <c r="I26" i="1"/>
  <c r="AO26" i="1"/>
  <c r="AT26" i="1"/>
  <c r="CD26" i="1"/>
  <c r="CJ26" i="1" s="1"/>
  <c r="AR26" i="1" s="1"/>
  <c r="DV26" i="1"/>
  <c r="EB26" i="1" s="1"/>
  <c r="FC26" i="1"/>
  <c r="BE26" i="1" s="1"/>
  <c r="I27" i="1"/>
  <c r="AO27" i="1"/>
  <c r="AT27" i="1"/>
  <c r="CD27" i="1"/>
  <c r="CJ27" i="1" s="1"/>
  <c r="AR27" i="1" s="1"/>
  <c r="DV27" i="1"/>
  <c r="EE27" i="1" s="1"/>
  <c r="I28" i="1"/>
  <c r="AO28" i="1"/>
  <c r="AT28" i="1"/>
  <c r="CD28" i="1"/>
  <c r="CJ28" i="1" s="1"/>
  <c r="AR28" i="1" s="1"/>
  <c r="DI28" i="1"/>
  <c r="DV28" i="1"/>
  <c r="DX28" i="1" s="1"/>
  <c r="FC28" i="1"/>
  <c r="BE28" i="1" s="1"/>
  <c r="I30" i="1"/>
  <c r="AO30" i="1"/>
  <c r="AT30" i="1"/>
  <c r="CD30" i="1"/>
  <c r="CJ30" i="1" s="1"/>
  <c r="AR30" i="1" s="1"/>
  <c r="DV30" i="1"/>
  <c r="FC30" i="1"/>
  <c r="BE30" i="1" s="1"/>
  <c r="I31" i="1"/>
  <c r="AO31" i="1"/>
  <c r="AT31" i="1"/>
  <c r="CD31" i="1"/>
  <c r="CJ31" i="1" s="1"/>
  <c r="AR31" i="1" s="1"/>
  <c r="DI31" i="1"/>
  <c r="DV31" i="1"/>
  <c r="EE31" i="1" s="1"/>
  <c r="AO32" i="1"/>
  <c r="AT32" i="1"/>
  <c r="CD32" i="1"/>
  <c r="CJ32" i="1" s="1"/>
  <c r="AR32" i="1" s="1"/>
  <c r="DI32" i="1"/>
  <c r="DV32" i="1"/>
  <c r="DX32" i="1" s="1"/>
  <c r="AO33" i="1"/>
  <c r="AT33" i="1"/>
  <c r="CD33" i="1"/>
  <c r="CJ33" i="1" s="1"/>
  <c r="AR33" i="1" s="1"/>
  <c r="DI33" i="1"/>
  <c r="DV33" i="1"/>
  <c r="EF33" i="1" s="1"/>
  <c r="AO34" i="1"/>
  <c r="AT34" i="1"/>
  <c r="CD34" i="1"/>
  <c r="CJ34" i="1" s="1"/>
  <c r="AR34" i="1" s="1"/>
  <c r="DI34" i="1"/>
  <c r="DV34" i="1"/>
  <c r="DX34" i="1" s="1"/>
  <c r="N35" i="1"/>
  <c r="AB35" i="1" s="1"/>
  <c r="AO35" i="1"/>
  <c r="AT35" i="1"/>
  <c r="CD35" i="1"/>
  <c r="CJ35" i="1" s="1"/>
  <c r="AR35" i="1" s="1"/>
  <c r="DI35" i="1"/>
  <c r="DV35" i="1"/>
  <c r="N36" i="1"/>
  <c r="AO36" i="1"/>
  <c r="CD36" i="1"/>
  <c r="CJ36" i="1" s="1"/>
  <c r="AR36" i="1" s="1"/>
  <c r="DI36" i="1"/>
  <c r="DV36" i="1"/>
  <c r="DX36" i="1" s="1"/>
  <c r="I37" i="1"/>
  <c r="N37" i="1"/>
  <c r="AB37" i="1" s="1"/>
  <c r="AO37" i="1"/>
  <c r="AT37" i="1"/>
  <c r="CD37" i="1"/>
  <c r="CJ37" i="1" s="1"/>
  <c r="AR37" i="1" s="1"/>
  <c r="DI37" i="1"/>
  <c r="DV37" i="1"/>
  <c r="EY37" i="1"/>
  <c r="AC38" i="1"/>
  <c r="P38" i="1"/>
  <c r="BF38" i="1" s="1"/>
  <c r="BG38" i="1"/>
  <c r="EY38" i="1"/>
  <c r="EB39" i="1"/>
  <c r="EF39" i="1"/>
  <c r="FO39" i="1"/>
  <c r="FG40" i="1"/>
  <c r="AY42" i="1"/>
  <c r="EY42" i="1"/>
  <c r="CU43" i="1"/>
  <c r="DY43" i="1"/>
  <c r="EC43" i="1"/>
  <c r="DY44" i="1"/>
  <c r="EC44" i="1"/>
  <c r="FG44" i="1"/>
  <c r="AU37" i="1"/>
  <c r="EK37" i="1"/>
  <c r="AB38" i="1"/>
  <c r="EO39" i="1"/>
  <c r="BH39" i="1" s="1"/>
  <c r="EE39" i="1"/>
  <c r="EA39" i="1"/>
  <c r="DC39" i="1"/>
  <c r="ED39" i="1"/>
  <c r="DZ39" i="1"/>
  <c r="EC39" i="1"/>
  <c r="BG39" i="1"/>
  <c r="EY39" i="1"/>
  <c r="DX40" i="1"/>
  <c r="EB40" i="1"/>
  <c r="EF40" i="1"/>
  <c r="FO40" i="1"/>
  <c r="FG41" i="1"/>
  <c r="R42" i="1"/>
  <c r="AG42" i="1"/>
  <c r="BF42" i="1"/>
  <c r="DC42" i="1"/>
  <c r="ED42" i="1"/>
  <c r="EB42" i="1"/>
  <c r="EF42" i="1"/>
  <c r="DZ43" i="1"/>
  <c r="ED43" i="1"/>
  <c r="DZ44" i="1"/>
  <c r="ED44" i="1"/>
  <c r="ER38" i="1"/>
  <c r="ES38" i="1" s="1"/>
  <c r="BI38" i="1" s="1"/>
  <c r="BJ38" i="1" s="1"/>
  <c r="EW38" i="1"/>
  <c r="FS38" i="1"/>
  <c r="P39" i="1"/>
  <c r="BF39" i="1" s="1"/>
  <c r="DY39" i="1"/>
  <c r="ER39" i="1"/>
  <c r="ES39" i="1" s="1"/>
  <c r="BI39" i="1" s="1"/>
  <c r="BJ39" i="1" s="1"/>
  <c r="EW39" i="1"/>
  <c r="FS39" i="1"/>
  <c r="P40" i="1"/>
  <c r="DY40" i="1"/>
  <c r="ER40" i="1"/>
  <c r="ES40" i="1" s="1"/>
  <c r="BI40" i="1" s="1"/>
  <c r="BJ40" i="1" s="1"/>
  <c r="EW40" i="1"/>
  <c r="FS40" i="1"/>
  <c r="P41" i="1"/>
  <c r="BF41" i="1" s="1"/>
  <c r="DY41" i="1"/>
  <c r="ER41" i="1"/>
  <c r="ES41" i="1" s="1"/>
  <c r="BI41" i="1" s="1"/>
  <c r="BJ41" i="1" s="1"/>
  <c r="EW41" i="1"/>
  <c r="FS41" i="1"/>
  <c r="AB42" i="1"/>
  <c r="BR42" i="1"/>
  <c r="BZ42" i="1" s="1"/>
  <c r="AQ42" i="1" s="1"/>
  <c r="DX42" i="1"/>
  <c r="EQ42" i="1"/>
  <c r="FL42" i="1"/>
  <c r="AB43" i="1"/>
  <c r="DX43" i="1"/>
  <c r="EQ43" i="1"/>
  <c r="AB44" i="1"/>
  <c r="DX44" i="1"/>
  <c r="ER44" i="1"/>
  <c r="ES44" i="1" s="1"/>
  <c r="BI44" i="1" s="1"/>
  <c r="BJ44" i="1" s="1"/>
  <c r="FS54" i="1"/>
  <c r="BG45" i="1"/>
  <c r="BH45" i="1"/>
  <c r="FG47" i="1"/>
  <c r="BZ48" i="1"/>
  <c r="AQ48" i="1" s="1"/>
  <c r="BG51" i="1"/>
  <c r="Z38" i="1"/>
  <c r="AD38" i="1"/>
  <c r="Z39" i="1"/>
  <c r="Z40" i="1"/>
  <c r="Z41" i="1"/>
  <c r="AC42" i="1"/>
  <c r="ER42" i="1"/>
  <c r="AC43" i="1"/>
  <c r="ER43" i="1"/>
  <c r="AC44" i="1"/>
  <c r="AO54" i="1"/>
  <c r="AD54" i="1"/>
  <c r="FM54" i="1"/>
  <c r="AP54" i="1"/>
  <c r="AT54" i="1"/>
  <c r="FC54" i="1"/>
  <c r="BE54" i="1" s="1"/>
  <c r="CU45" i="1"/>
  <c r="BG46" i="1"/>
  <c r="BG47" i="1"/>
  <c r="BH47" i="1"/>
  <c r="BG48" i="1"/>
  <c r="EY49" i="1"/>
  <c r="AY49" i="1"/>
  <c r="EY50" i="1"/>
  <c r="AY50" i="1"/>
  <c r="CU51" i="1"/>
  <c r="FK51" i="1"/>
  <c r="I38" i="1"/>
  <c r="DV38" i="1"/>
  <c r="I39" i="1"/>
  <c r="I40" i="1"/>
  <c r="I41" i="1"/>
  <c r="H42" i="1"/>
  <c r="Z42" i="1"/>
  <c r="AP42" i="1"/>
  <c r="H43" i="1"/>
  <c r="Z43" i="1"/>
  <c r="AP43" i="1"/>
  <c r="H44" i="1"/>
  <c r="Z44" i="1"/>
  <c r="BG44" i="1"/>
  <c r="AP44" i="1"/>
  <c r="EY54" i="1"/>
  <c r="AY54" i="1"/>
  <c r="FG54" i="1"/>
  <c r="AG45" i="1"/>
  <c r="R45" i="1"/>
  <c r="BF45" i="1"/>
  <c r="BZ45" i="1"/>
  <c r="AQ45" i="1" s="1"/>
  <c r="EY45" i="1"/>
  <c r="AY45" i="1"/>
  <c r="CU46" i="1"/>
  <c r="CU47" i="1"/>
  <c r="BZ49" i="1"/>
  <c r="AQ49" i="1" s="1"/>
  <c r="FG49" i="1"/>
  <c r="BZ50" i="1"/>
  <c r="AQ50" i="1" s="1"/>
  <c r="EO51" i="1"/>
  <c r="BH51" i="1" s="1"/>
  <c r="CD51" i="1"/>
  <c r="CJ51" i="1" s="1"/>
  <c r="AR51" i="1" s="1"/>
  <c r="EY51" i="1"/>
  <c r="AY51" i="1"/>
  <c r="CD43" i="1"/>
  <c r="CJ43" i="1" s="1"/>
  <c r="AR43" i="1" s="1"/>
  <c r="I44" i="1"/>
  <c r="CD44" i="1"/>
  <c r="CJ44" i="1" s="1"/>
  <c r="AR44" i="1" s="1"/>
  <c r="N54" i="1"/>
  <c r="P54" i="1" s="1"/>
  <c r="BF54" i="1" s="1"/>
  <c r="CU54" i="1"/>
  <c r="FG45" i="1"/>
  <c r="BZ46" i="1"/>
  <c r="AQ46" i="1" s="1"/>
  <c r="EY46" i="1"/>
  <c r="AY46" i="1"/>
  <c r="FG46" i="1"/>
  <c r="BZ47" i="1"/>
  <c r="AQ47" i="1" s="1"/>
  <c r="EY47" i="1"/>
  <c r="AY47" i="1"/>
  <c r="EY48" i="1"/>
  <c r="AY48" i="1"/>
  <c r="FG48" i="1"/>
  <c r="BG49" i="1"/>
  <c r="I54" i="1"/>
  <c r="DV54" i="1"/>
  <c r="I45" i="1"/>
  <c r="AO45" i="1"/>
  <c r="CD45" i="1"/>
  <c r="CJ45" i="1" s="1"/>
  <c r="AR45" i="1" s="1"/>
  <c r="DV45" i="1"/>
  <c r="FC45" i="1"/>
  <c r="BE45" i="1" s="1"/>
  <c r="I46" i="1"/>
  <c r="N46" i="1"/>
  <c r="P46" i="1" s="1"/>
  <c r="BF46" i="1" s="1"/>
  <c r="AO46" i="1"/>
  <c r="CD46" i="1"/>
  <c r="CJ46" i="1" s="1"/>
  <c r="AR46" i="1" s="1"/>
  <c r="DV46" i="1"/>
  <c r="DX46" i="1" s="1"/>
  <c r="FC46" i="1"/>
  <c r="BE46" i="1" s="1"/>
  <c r="I47" i="1"/>
  <c r="N47" i="1"/>
  <c r="P47" i="1" s="1"/>
  <c r="BF47" i="1" s="1"/>
  <c r="AO47" i="1"/>
  <c r="CD47" i="1"/>
  <c r="CJ47" i="1" s="1"/>
  <c r="AR47" i="1" s="1"/>
  <c r="DV47" i="1"/>
  <c r="I48" i="1"/>
  <c r="N48" i="1"/>
  <c r="P48" i="1" s="1"/>
  <c r="AO48" i="1"/>
  <c r="CD48" i="1"/>
  <c r="CJ48" i="1" s="1"/>
  <c r="AR48" i="1" s="1"/>
  <c r="DV48" i="1"/>
  <c r="DZ48" i="1" s="1"/>
  <c r="FC48" i="1"/>
  <c r="BE48" i="1" s="1"/>
  <c r="I49" i="1"/>
  <c r="N49" i="1"/>
  <c r="P49" i="1" s="1"/>
  <c r="AO49" i="1"/>
  <c r="AT49" i="1"/>
  <c r="CD49" i="1"/>
  <c r="CJ49" i="1" s="1"/>
  <c r="AR49" i="1" s="1"/>
  <c r="DV49" i="1"/>
  <c r="DC49" i="1" s="1"/>
  <c r="I50" i="1"/>
  <c r="N50" i="1"/>
  <c r="P50" i="1" s="1"/>
  <c r="AO50" i="1"/>
  <c r="AT50" i="1"/>
  <c r="CD50" i="1"/>
  <c r="CJ50" i="1" s="1"/>
  <c r="AR50" i="1" s="1"/>
  <c r="DV50" i="1"/>
  <c r="DC50" i="1" s="1"/>
  <c r="I51" i="1"/>
  <c r="N51" i="1"/>
  <c r="P51" i="1" s="1"/>
  <c r="AO51" i="1"/>
  <c r="AT51" i="1"/>
  <c r="DV51" i="1"/>
  <c r="DZ51" i="1" s="1"/>
  <c r="ER51" i="1"/>
  <c r="ES51" i="1" s="1"/>
  <c r="BI51" i="1" s="1"/>
  <c r="BJ51" i="1" s="1"/>
  <c r="FC51" i="1"/>
  <c r="BE51" i="1" s="1"/>
  <c r="AA52" i="1"/>
  <c r="Z52" i="1"/>
  <c r="AP12" i="1"/>
  <c r="CD12" i="1"/>
  <c r="CJ12" i="1" s="1"/>
  <c r="AR12" i="1" s="1"/>
  <c r="BG12" i="1"/>
  <c r="AP29" i="1"/>
  <c r="CD29" i="1"/>
  <c r="CJ29" i="1" s="1"/>
  <c r="AR29" i="1" s="1"/>
  <c r="EO29" i="1"/>
  <c r="BH29" i="1" s="1"/>
  <c r="BG29" i="1"/>
  <c r="EY29" i="1"/>
  <c r="AP57" i="1"/>
  <c r="CD57" i="1"/>
  <c r="CJ57" i="1" s="1"/>
  <c r="AR57" i="1" s="1"/>
  <c r="AG57" i="1"/>
  <c r="R57" i="1"/>
  <c r="EO57" i="1"/>
  <c r="BH57" i="1" s="1"/>
  <c r="BG57" i="1"/>
  <c r="EY57" i="1"/>
  <c r="AP58" i="1"/>
  <c r="CD58" i="1"/>
  <c r="CJ58" i="1" s="1"/>
  <c r="AR58" i="1" s="1"/>
  <c r="AG58" i="1"/>
  <c r="R58" i="1"/>
  <c r="FG58" i="1"/>
  <c r="EQ54" i="1"/>
  <c r="FL54" i="1"/>
  <c r="AB45" i="1"/>
  <c r="EQ45" i="1"/>
  <c r="FL45" i="1"/>
  <c r="EQ46" i="1"/>
  <c r="FL46" i="1"/>
  <c r="EQ47" i="1"/>
  <c r="FL47" i="1"/>
  <c r="EQ48" i="1"/>
  <c r="FL48" i="1"/>
  <c r="EQ49" i="1"/>
  <c r="EQ50" i="1"/>
  <c r="FG50" i="1"/>
  <c r="AK51" i="1"/>
  <c r="BR51" i="1"/>
  <c r="BZ51" i="1" s="1"/>
  <c r="AQ51" i="1" s="1"/>
  <c r="AP52" i="1"/>
  <c r="AO52" i="1"/>
  <c r="EY52" i="1"/>
  <c r="AY52" i="1"/>
  <c r="FS52" i="1"/>
  <c r="AC55" i="1"/>
  <c r="EY55" i="1"/>
  <c r="AY55" i="1"/>
  <c r="EY12" i="1"/>
  <c r="AY12" i="1"/>
  <c r="CU58" i="1"/>
  <c r="H52" i="1"/>
  <c r="FG52" i="1"/>
  <c r="R55" i="1"/>
  <c r="BF55" i="1"/>
  <c r="BG58" i="1"/>
  <c r="AG59" i="1"/>
  <c r="BF59" i="1"/>
  <c r="R59" i="1"/>
  <c r="Z45" i="1"/>
  <c r="R52" i="1"/>
  <c r="BF52" i="1"/>
  <c r="CU52" i="1"/>
  <c r="BG55" i="1"/>
  <c r="BH55" i="1"/>
  <c r="I52" i="1"/>
  <c r="CD52" i="1"/>
  <c r="CJ52" i="1" s="1"/>
  <c r="AR52" i="1" s="1"/>
  <c r="DI52" i="1"/>
  <c r="AG52" i="1" s="1"/>
  <c r="DV52" i="1"/>
  <c r="EE52" i="1" s="1"/>
  <c r="I55" i="1"/>
  <c r="AO55" i="1"/>
  <c r="CD55" i="1"/>
  <c r="CJ55" i="1" s="1"/>
  <c r="AR55" i="1" s="1"/>
  <c r="DI55" i="1"/>
  <c r="AG55" i="1" s="1"/>
  <c r="DV55" i="1"/>
  <c r="EF55" i="1" s="1"/>
  <c r="I12" i="1"/>
  <c r="N12" i="1"/>
  <c r="P12" i="1" s="1"/>
  <c r="AO12" i="1"/>
  <c r="DV12" i="1"/>
  <c r="DY12" i="1" s="1"/>
  <c r="I29" i="1"/>
  <c r="N29" i="1"/>
  <c r="P29" i="1" s="1"/>
  <c r="BF29" i="1" s="1"/>
  <c r="AO29" i="1"/>
  <c r="DV29" i="1"/>
  <c r="EC29" i="1" s="1"/>
  <c r="I57" i="1"/>
  <c r="AO57" i="1"/>
  <c r="DV57" i="1"/>
  <c r="EC57" i="1" s="1"/>
  <c r="I58" i="1"/>
  <c r="AO58" i="1"/>
  <c r="DV58" i="1"/>
  <c r="EF58" i="1" s="1"/>
  <c r="ER59" i="1"/>
  <c r="EQ59" i="1"/>
  <c r="I59" i="1"/>
  <c r="AO59" i="1"/>
  <c r="AY59" i="1"/>
  <c r="DV59" i="1"/>
  <c r="DX59" i="1" s="1"/>
  <c r="FL59" i="1"/>
  <c r="N60" i="1"/>
  <c r="P60" i="1" s="1"/>
  <c r="BF60" i="1" s="1"/>
  <c r="BU60" i="1"/>
  <c r="AY60" i="1"/>
  <c r="EY60" i="1"/>
  <c r="EA60" i="1"/>
  <c r="EE60" i="1"/>
  <c r="FM61" i="1"/>
  <c r="AK61" i="1"/>
  <c r="BG61" i="1"/>
  <c r="DC62" i="1"/>
  <c r="ED62" i="1"/>
  <c r="DZ62" i="1"/>
  <c r="EB62" i="1"/>
  <c r="EF62" i="1"/>
  <c r="FG62" i="1"/>
  <c r="R63" i="1"/>
  <c r="AG63" i="1"/>
  <c r="BF63" i="1"/>
  <c r="AY63" i="1"/>
  <c r="EY63" i="1"/>
  <c r="EA63" i="1"/>
  <c r="EE63" i="1"/>
  <c r="FC63" i="1"/>
  <c r="BE63" i="1" s="1"/>
  <c r="AC64" i="1"/>
  <c r="AY64" i="1"/>
  <c r="EY64" i="1"/>
  <c r="EA64" i="1"/>
  <c r="EE64" i="1"/>
  <c r="AC65" i="1"/>
  <c r="AY65" i="1"/>
  <c r="EY65" i="1"/>
  <c r="EA65" i="1"/>
  <c r="EE65" i="1"/>
  <c r="AB52" i="1"/>
  <c r="EQ52" i="1"/>
  <c r="FL52" i="1"/>
  <c r="AB55" i="1"/>
  <c r="EQ55" i="1"/>
  <c r="FL55" i="1"/>
  <c r="AB12" i="1"/>
  <c r="EQ12" i="1"/>
  <c r="FL12" i="1"/>
  <c r="EQ29" i="1"/>
  <c r="FL29" i="1"/>
  <c r="AM29" i="1"/>
  <c r="AB57" i="1"/>
  <c r="EQ57" i="1"/>
  <c r="FL57" i="1"/>
  <c r="AM57" i="1"/>
  <c r="AB58" i="1"/>
  <c r="EQ58" i="1"/>
  <c r="AM58" i="1"/>
  <c r="AB59" i="1"/>
  <c r="BG59" i="1"/>
  <c r="FG59" i="1"/>
  <c r="AA60" i="1"/>
  <c r="Z60" i="1"/>
  <c r="FM60" i="1"/>
  <c r="AK60" i="1"/>
  <c r="DC60" i="1"/>
  <c r="ED60" i="1"/>
  <c r="DZ60" i="1"/>
  <c r="EC60" i="1"/>
  <c r="DY60" i="1"/>
  <c r="EB60" i="1"/>
  <c r="EF60" i="1"/>
  <c r="FC60" i="1"/>
  <c r="BE60" i="1" s="1"/>
  <c r="AC61" i="1"/>
  <c r="EO61" i="1"/>
  <c r="BH61" i="1" s="1"/>
  <c r="FM62" i="1"/>
  <c r="AK62" i="1"/>
  <c r="BG62" i="1"/>
  <c r="DC63" i="1"/>
  <c r="ED63" i="1"/>
  <c r="DZ63" i="1"/>
  <c r="EC63" i="1"/>
  <c r="EB63" i="1"/>
  <c r="EF63" i="1"/>
  <c r="FG63" i="1"/>
  <c r="R64" i="1"/>
  <c r="AG64" i="1"/>
  <c r="BF64" i="1"/>
  <c r="DC64" i="1"/>
  <c r="ED64" i="1"/>
  <c r="DZ64" i="1"/>
  <c r="EB64" i="1"/>
  <c r="EF64" i="1"/>
  <c r="FG64" i="1"/>
  <c r="R65" i="1"/>
  <c r="AG65" i="1"/>
  <c r="BF65" i="1"/>
  <c r="DC65" i="1"/>
  <c r="ED65" i="1"/>
  <c r="DZ65" i="1"/>
  <c r="EB65" i="1"/>
  <c r="EF65" i="1"/>
  <c r="FG65" i="1"/>
  <c r="R66" i="1"/>
  <c r="BF66" i="1"/>
  <c r="AC29" i="1"/>
  <c r="AC57" i="1"/>
  <c r="AC58" i="1"/>
  <c r="AC59" i="1"/>
  <c r="EY59" i="1"/>
  <c r="BH60" i="1"/>
  <c r="FG60" i="1"/>
  <c r="R61" i="1"/>
  <c r="AG61" i="1"/>
  <c r="BF61" i="1"/>
  <c r="AY61" i="1"/>
  <c r="EY61" i="1"/>
  <c r="FM63" i="1"/>
  <c r="AK63" i="1"/>
  <c r="DY63" i="1"/>
  <c r="BG63" i="1"/>
  <c r="DY64" i="1"/>
  <c r="EC64" i="1"/>
  <c r="BG64" i="1"/>
  <c r="DY65" i="1"/>
  <c r="EC65" i="1"/>
  <c r="BG65" i="1"/>
  <c r="Z55" i="1"/>
  <c r="AM59" i="1"/>
  <c r="BU59" i="1"/>
  <c r="AP59" i="1"/>
  <c r="FS59" i="1"/>
  <c r="EA59" i="1"/>
  <c r="BH59" i="1"/>
  <c r="AC60" i="1"/>
  <c r="DC61" i="1"/>
  <c r="ED61" i="1"/>
  <c r="DZ61" i="1"/>
  <c r="EC61" i="1"/>
  <c r="DY61" i="1"/>
  <c r="EB61" i="1"/>
  <c r="EF61" i="1"/>
  <c r="FG61" i="1"/>
  <c r="R62" i="1"/>
  <c r="AG62" i="1"/>
  <c r="BF62" i="1"/>
  <c r="AY62" i="1"/>
  <c r="EY62" i="1"/>
  <c r="EA62" i="1"/>
  <c r="EE62" i="1"/>
  <c r="FC62" i="1"/>
  <c r="BE62" i="1" s="1"/>
  <c r="AC63" i="1"/>
  <c r="EO63" i="1"/>
  <c r="BH63" i="1" s="1"/>
  <c r="EO64" i="1"/>
  <c r="BH64" i="1" s="1"/>
  <c r="EO65" i="1"/>
  <c r="BH65" i="1" s="1"/>
  <c r="CU66" i="1"/>
  <c r="AB60" i="1"/>
  <c r="BR60" i="1"/>
  <c r="DX60" i="1"/>
  <c r="EQ60" i="1"/>
  <c r="FL60" i="1"/>
  <c r="AB61" i="1"/>
  <c r="BR61" i="1"/>
  <c r="BZ61" i="1" s="1"/>
  <c r="AQ61" i="1" s="1"/>
  <c r="DX61" i="1"/>
  <c r="EQ61" i="1"/>
  <c r="FL61" i="1"/>
  <c r="AB62" i="1"/>
  <c r="BR62" i="1"/>
  <c r="BZ62" i="1" s="1"/>
  <c r="AQ62" i="1" s="1"/>
  <c r="DX62" i="1"/>
  <c r="EQ62" i="1"/>
  <c r="FL62" i="1"/>
  <c r="AB63" i="1"/>
  <c r="BR63" i="1"/>
  <c r="BZ63" i="1" s="1"/>
  <c r="AQ63" i="1" s="1"/>
  <c r="DX63" i="1"/>
  <c r="EQ63" i="1"/>
  <c r="FL63" i="1"/>
  <c r="AB64" i="1"/>
  <c r="DX64" i="1"/>
  <c r="EQ64" i="1"/>
  <c r="FL64" i="1"/>
  <c r="AB65" i="1"/>
  <c r="DX65" i="1"/>
  <c r="EQ65" i="1"/>
  <c r="FL65" i="1"/>
  <c r="AB66" i="1"/>
  <c r="AC66" i="1"/>
  <c r="BU66" i="1"/>
  <c r="EY66" i="1"/>
  <c r="AY66" i="1"/>
  <c r="AT66" i="1"/>
  <c r="DV66" i="1"/>
  <c r="EB66" i="1" s="1"/>
  <c r="BH66" i="1"/>
  <c r="ER60" i="1"/>
  <c r="ER61" i="1"/>
  <c r="ER62" i="1"/>
  <c r="ER63" i="1"/>
  <c r="ER64" i="1"/>
  <c r="FS64" i="1"/>
  <c r="ER65" i="1"/>
  <c r="FS65" i="1"/>
  <c r="AO66" i="1"/>
  <c r="AD66" i="1"/>
  <c r="BG66" i="1"/>
  <c r="FL66" i="1"/>
  <c r="EY67" i="1"/>
  <c r="AY67" i="1"/>
  <c r="CU67" i="1"/>
  <c r="ES67" i="1"/>
  <c r="BI67" i="1" s="1"/>
  <c r="BJ67" i="1" s="1"/>
  <c r="AC68" i="1"/>
  <c r="P68" i="1"/>
  <c r="Z61" i="1"/>
  <c r="AP61" i="1"/>
  <c r="Z62" i="1"/>
  <c r="AP62" i="1"/>
  <c r="Z63" i="1"/>
  <c r="AP63" i="1"/>
  <c r="Z64" i="1"/>
  <c r="AP64" i="1"/>
  <c r="Z65" i="1"/>
  <c r="AP65" i="1"/>
  <c r="Z66" i="1"/>
  <c r="FG66" i="1"/>
  <c r="BZ67" i="1"/>
  <c r="AQ67" i="1" s="1"/>
  <c r="FG67" i="1"/>
  <c r="CU68" i="1"/>
  <c r="EF68" i="1"/>
  <c r="EB68" i="1"/>
  <c r="DX68" i="1"/>
  <c r="DY68" i="1"/>
  <c r="DC68" i="1"/>
  <c r="EC68" i="1"/>
  <c r="CU70" i="1"/>
  <c r="CD60" i="1"/>
  <c r="CJ60" i="1" s="1"/>
  <c r="AR60" i="1" s="1"/>
  <c r="CD62" i="1"/>
  <c r="CJ62" i="1" s="1"/>
  <c r="AR62" i="1" s="1"/>
  <c r="CD63" i="1"/>
  <c r="CJ63" i="1" s="1"/>
  <c r="AR63" i="1" s="1"/>
  <c r="CD65" i="1"/>
  <c r="CJ65" i="1" s="1"/>
  <c r="AR65" i="1" s="1"/>
  <c r="I66" i="1"/>
  <c r="AP66" i="1"/>
  <c r="AU66" i="1"/>
  <c r="DI66" i="1"/>
  <c r="AG66" i="1" s="1"/>
  <c r="ER66" i="1"/>
  <c r="ES66" i="1" s="1"/>
  <c r="BI66" i="1" s="1"/>
  <c r="BJ66" i="1" s="1"/>
  <c r="AC67" i="1"/>
  <c r="P67" i="1"/>
  <c r="BG67" i="1"/>
  <c r="FM68" i="1"/>
  <c r="AK68" i="1"/>
  <c r="FC68" i="1"/>
  <c r="BE68" i="1" s="1"/>
  <c r="I67" i="1"/>
  <c r="AO67" i="1"/>
  <c r="AT67" i="1"/>
  <c r="CD67" i="1"/>
  <c r="CJ67" i="1" s="1"/>
  <c r="AR67" i="1" s="1"/>
  <c r="DI67" i="1"/>
  <c r="DV67" i="1"/>
  <c r="EF67" i="1" s="1"/>
  <c r="I68" i="1"/>
  <c r="AT68" i="1"/>
  <c r="AY68" i="1"/>
  <c r="EQ68" i="1"/>
  <c r="P69" i="1"/>
  <c r="DI69" i="1"/>
  <c r="DV69" i="1"/>
  <c r="ED69" i="1" s="1"/>
  <c r="EQ69" i="1"/>
  <c r="AA70" i="1"/>
  <c r="N70" i="1"/>
  <c r="FC70" i="1"/>
  <c r="BE70" i="1" s="1"/>
  <c r="BR70" i="1"/>
  <c r="BZ70" i="1" s="1"/>
  <c r="AQ70" i="1" s="1"/>
  <c r="FS70" i="1"/>
  <c r="EY70" i="1"/>
  <c r="AY70" i="1"/>
  <c r="AD71" i="1"/>
  <c r="CG71" i="1"/>
  <c r="CJ71" i="1" s="1"/>
  <c r="AR71" i="1" s="1"/>
  <c r="DV71" i="1"/>
  <c r="ED71" i="1" s="1"/>
  <c r="AU67" i="1"/>
  <c r="BR68" i="1"/>
  <c r="BZ68" i="1" s="1"/>
  <c r="AQ68" i="1" s="1"/>
  <c r="DI68" i="1"/>
  <c r="AM69" i="1"/>
  <c r="DZ69" i="1"/>
  <c r="BG69" i="1"/>
  <c r="EO70" i="1"/>
  <c r="BH70" i="1" s="1"/>
  <c r="DV70" i="1"/>
  <c r="EC70" i="1" s="1"/>
  <c r="EW70" i="1"/>
  <c r="N71" i="1"/>
  <c r="Z71" i="1"/>
  <c r="AP71" i="1"/>
  <c r="CT71" i="1"/>
  <c r="EC71" i="1"/>
  <c r="EE72" i="1"/>
  <c r="EA72" i="1"/>
  <c r="DC72" i="1"/>
  <c r="EF72" i="1"/>
  <c r="EB72" i="1"/>
  <c r="DX72" i="1"/>
  <c r="EC72" i="1"/>
  <c r="AM68" i="1"/>
  <c r="AP68" i="1"/>
  <c r="DZ68" i="1"/>
  <c r="ED68" i="1"/>
  <c r="FO68" i="1"/>
  <c r="AU69" i="1"/>
  <c r="AW69" i="1"/>
  <c r="FL69" i="1"/>
  <c r="FG69" i="1"/>
  <c r="AT70" i="1"/>
  <c r="H70" i="1"/>
  <c r="AO70" i="1"/>
  <c r="AP70" i="1"/>
  <c r="CG70" i="1"/>
  <c r="DZ71" i="1"/>
  <c r="CD72" i="1"/>
  <c r="CJ72" i="1" s="1"/>
  <c r="AR72" i="1" s="1"/>
  <c r="AP72" i="1"/>
  <c r="DZ72" i="1"/>
  <c r="ED72" i="1"/>
  <c r="Z67" i="1"/>
  <c r="Z68" i="1"/>
  <c r="EY68" i="1"/>
  <c r="FL68" i="1"/>
  <c r="FG68" i="1"/>
  <c r="AB69" i="1"/>
  <c r="AO69" i="1"/>
  <c r="AY69" i="1"/>
  <c r="EY69" i="1"/>
  <c r="BG70" i="1"/>
  <c r="FG71" i="1"/>
  <c r="H71" i="1"/>
  <c r="AY71" i="1"/>
  <c r="EY71" i="1"/>
  <c r="BH71" i="1"/>
  <c r="R72" i="1"/>
  <c r="AG72" i="1"/>
  <c r="BF72" i="1"/>
  <c r="EO72" i="1"/>
  <c r="BH72" i="1" s="1"/>
  <c r="AY72" i="1"/>
  <c r="EY72" i="1"/>
  <c r="AB72" i="1"/>
  <c r="BF73" i="1"/>
  <c r="AP73" i="1"/>
  <c r="CD73" i="1"/>
  <c r="CJ73" i="1" s="1"/>
  <c r="AR73" i="1" s="1"/>
  <c r="DV73" i="1"/>
  <c r="EB73" i="1" s="1"/>
  <c r="FG75" i="1"/>
  <c r="H75" i="1"/>
  <c r="AP75" i="1"/>
  <c r="CG75" i="1"/>
  <c r="CJ75" i="1" s="1"/>
  <c r="AR75" i="1" s="1"/>
  <c r="AP5" i="1"/>
  <c r="CG5" i="1"/>
  <c r="CJ5" i="1" s="1"/>
  <c r="AR5" i="1" s="1"/>
  <c r="AD69" i="1"/>
  <c r="AD70" i="1"/>
  <c r="ER70" i="1"/>
  <c r="ES70" i="1" s="1"/>
  <c r="BI70" i="1" s="1"/>
  <c r="BJ70" i="1" s="1"/>
  <c r="ER71" i="1"/>
  <c r="ES71" i="1" s="1"/>
  <c r="BI71" i="1" s="1"/>
  <c r="BJ71" i="1" s="1"/>
  <c r="AC72" i="1"/>
  <c r="FS72" i="1"/>
  <c r="DY72" i="1"/>
  <c r="R73" i="1"/>
  <c r="AM73" i="1"/>
  <c r="AC74" i="1"/>
  <c r="P74" i="1"/>
  <c r="AD74" i="1"/>
  <c r="EO74" i="1"/>
  <c r="BH74" i="1" s="1"/>
  <c r="CT74" i="1"/>
  <c r="EY75" i="1"/>
  <c r="EY5" i="1"/>
  <c r="FG5" i="1"/>
  <c r="AM71" i="1"/>
  <c r="BG71" i="1"/>
  <c r="H72" i="1"/>
  <c r="Z72" i="1"/>
  <c r="BG72" i="1"/>
  <c r="EW72" i="1"/>
  <c r="ER73" i="1"/>
  <c r="I73" i="1"/>
  <c r="AO73" i="1"/>
  <c r="AP74" i="1"/>
  <c r="CD74" i="1"/>
  <c r="CJ74" i="1" s="1"/>
  <c r="AR74" i="1" s="1"/>
  <c r="DV74" i="1"/>
  <c r="EB74" i="1" s="1"/>
  <c r="I71" i="1"/>
  <c r="I72" i="1"/>
  <c r="AO72" i="1"/>
  <c r="FL73" i="1"/>
  <c r="BR74" i="1"/>
  <c r="BZ74" i="1" s="1"/>
  <c r="AQ74" i="1" s="1"/>
  <c r="BF74" i="1"/>
  <c r="EY74" i="1"/>
  <c r="AY74" i="1"/>
  <c r="BH75" i="1"/>
  <c r="BG75" i="1"/>
  <c r="I74" i="1"/>
  <c r="AO74" i="1"/>
  <c r="EQ74" i="1"/>
  <c r="FO5" i="1"/>
  <c r="AB73" i="1"/>
  <c r="EQ73" i="1"/>
  <c r="ER74" i="1"/>
  <c r="FC74" i="1"/>
  <c r="BE74" i="1" s="1"/>
  <c r="AD75" i="1"/>
  <c r="CT75" i="1"/>
  <c r="DV75" i="1"/>
  <c r="DY75" i="1" s="1"/>
  <c r="EW75" i="1"/>
  <c r="AD5" i="1"/>
  <c r="CT5" i="1"/>
  <c r="BH5" i="1"/>
  <c r="FL5" i="1"/>
  <c r="FS74" i="1"/>
  <c r="N75" i="1"/>
  <c r="AC75" i="1" s="1"/>
  <c r="BU75" i="1"/>
  <c r="FL75" i="1"/>
  <c r="N5" i="1"/>
  <c r="AC5" i="1" s="1"/>
  <c r="BG5" i="1"/>
  <c r="DV5" i="1"/>
  <c r="DY5" i="1" s="1"/>
  <c r="I75" i="1"/>
  <c r="I5" i="1"/>
  <c r="AO5" i="1"/>
  <c r="EQ5" i="1"/>
  <c r="DX6" i="1" l="1"/>
  <c r="BZ60" i="1"/>
  <c r="AQ60" i="1" s="1"/>
  <c r="EE6" i="1"/>
  <c r="AC48" i="1"/>
  <c r="EB5" i="1"/>
  <c r="AB47" i="1"/>
  <c r="BZ24" i="1"/>
  <c r="AQ24" i="1" s="1"/>
  <c r="ED70" i="1"/>
  <c r="DY70" i="1"/>
  <c r="DY71" i="1"/>
  <c r="AB29" i="1"/>
  <c r="AC49" i="1"/>
  <c r="AB48" i="1"/>
  <c r="EF23" i="1"/>
  <c r="AB49" i="1"/>
  <c r="EG44" i="1"/>
  <c r="EG61" i="1"/>
  <c r="EG63" i="1"/>
  <c r="DZ70" i="1"/>
  <c r="EE66" i="1"/>
  <c r="EE59" i="1"/>
  <c r="AB46" i="1"/>
  <c r="AB14" i="1"/>
  <c r="EC73" i="1"/>
  <c r="DX66" i="1"/>
  <c r="DY73" i="1"/>
  <c r="EF73" i="1"/>
  <c r="DY58" i="1"/>
  <c r="EF24" i="1"/>
  <c r="DX23" i="1"/>
  <c r="FK60" i="1"/>
  <c r="FK42" i="1"/>
  <c r="AL68" i="1"/>
  <c r="FK9" i="1"/>
  <c r="EF57" i="1"/>
  <c r="DZ57" i="1"/>
  <c r="DY49" i="1"/>
  <c r="EC74" i="1"/>
  <c r="EF74" i="1"/>
  <c r="EA66" i="1"/>
  <c r="DY52" i="1"/>
  <c r="EG39" i="1"/>
  <c r="EB23" i="1"/>
  <c r="EF52" i="1"/>
  <c r="EA52" i="1"/>
  <c r="DY74" i="1"/>
  <c r="DX73" i="1"/>
  <c r="EF66" i="1"/>
  <c r="EG60" i="1"/>
  <c r="ED58" i="1"/>
  <c r="EE51" i="1"/>
  <c r="EA46" i="1"/>
  <c r="DX24" i="1"/>
  <c r="EC52" i="1"/>
  <c r="EG64" i="1"/>
  <c r="EG43" i="1"/>
  <c r="FK7" i="1"/>
  <c r="FK63" i="1"/>
  <c r="FK54" i="1"/>
  <c r="AC51" i="1"/>
  <c r="AB51" i="1"/>
  <c r="AB50" i="1"/>
  <c r="AC50" i="1"/>
  <c r="BO76" i="1"/>
  <c r="FK61" i="1"/>
  <c r="CD42" i="1"/>
  <c r="CJ42" i="1" s="1"/>
  <c r="AR42" i="1" s="1"/>
  <c r="CD61" i="1"/>
  <c r="CJ61" i="1" s="1"/>
  <c r="AR61" i="1" s="1"/>
  <c r="FK62" i="1"/>
  <c r="CD54" i="1"/>
  <c r="CJ54" i="1" s="1"/>
  <c r="AR54" i="1" s="1"/>
  <c r="FK10" i="1"/>
  <c r="BR5" i="1"/>
  <c r="BZ5" i="1" s="1"/>
  <c r="AQ5" i="1" s="1"/>
  <c r="EE75" i="1"/>
  <c r="DC75" i="1"/>
  <c r="EF75" i="1"/>
  <c r="EB75" i="1"/>
  <c r="ES74" i="1"/>
  <c r="BI74" i="1" s="1"/>
  <c r="BJ74" i="1" s="1"/>
  <c r="ED75" i="1"/>
  <c r="AH73" i="1"/>
  <c r="V73" i="1"/>
  <c r="X73" i="1" s="1"/>
  <c r="CU71" i="1"/>
  <c r="P71" i="1"/>
  <c r="AB71" i="1"/>
  <c r="CD70" i="1"/>
  <c r="CJ70" i="1" s="1"/>
  <c r="AR70" i="1" s="1"/>
  <c r="P70" i="1"/>
  <c r="AC70" i="1"/>
  <c r="EF69" i="1"/>
  <c r="EB69" i="1"/>
  <c r="DX69" i="1"/>
  <c r="EC69" i="1"/>
  <c r="DC69" i="1"/>
  <c r="ES68" i="1"/>
  <c r="BI68" i="1" s="1"/>
  <c r="BJ68" i="1" s="1"/>
  <c r="FM67" i="1"/>
  <c r="FC67" i="1"/>
  <c r="BE67" i="1" s="1"/>
  <c r="AK67" i="1"/>
  <c r="BF68" i="1"/>
  <c r="AG68" i="1"/>
  <c r="R68" i="1"/>
  <c r="BR64" i="1"/>
  <c r="BZ64" i="1" s="1"/>
  <c r="AQ64" i="1" s="1"/>
  <c r="FO65" i="1"/>
  <c r="AM65" i="1"/>
  <c r="ES64" i="1"/>
  <c r="BI64" i="1" s="1"/>
  <c r="BJ64" i="1" s="1"/>
  <c r="FO63" i="1"/>
  <c r="AM63" i="1"/>
  <c r="ES61" i="1"/>
  <c r="BI61" i="1" s="1"/>
  <c r="BJ61" i="1" s="1"/>
  <c r="V61" i="1"/>
  <c r="X61" i="1" s="1"/>
  <c r="AH61" i="1"/>
  <c r="BR57" i="1"/>
  <c r="BZ57" i="1" s="1"/>
  <c r="AQ57" i="1" s="1"/>
  <c r="BR12" i="1"/>
  <c r="BZ12" i="1" s="1"/>
  <c r="AQ12" i="1" s="1"/>
  <c r="AL62" i="1"/>
  <c r="ES29" i="1"/>
  <c r="BI29" i="1" s="1"/>
  <c r="BJ29" i="1" s="1"/>
  <c r="FO55" i="1"/>
  <c r="AM55" i="1"/>
  <c r="V63" i="1"/>
  <c r="X63" i="1" s="1"/>
  <c r="AH63" i="1"/>
  <c r="FO57" i="1"/>
  <c r="EB29" i="1"/>
  <c r="EF12" i="1"/>
  <c r="DY55" i="1"/>
  <c r="DX58" i="1"/>
  <c r="AC12" i="1"/>
  <c r="FO51" i="1"/>
  <c r="AM51" i="1"/>
  <c r="FO50" i="1"/>
  <c r="AM50" i="1"/>
  <c r="ES47" i="1"/>
  <c r="BI47" i="1" s="1"/>
  <c r="BJ47" i="1" s="1"/>
  <c r="FO45" i="1"/>
  <c r="AM45" i="1"/>
  <c r="AG50" i="1"/>
  <c r="R50" i="1"/>
  <c r="ED47" i="1"/>
  <c r="DZ47" i="1"/>
  <c r="EC47" i="1"/>
  <c r="DC47" i="1"/>
  <c r="ED45" i="1"/>
  <c r="DZ45" i="1"/>
  <c r="EC45" i="1"/>
  <c r="DY45" i="1"/>
  <c r="DC45" i="1"/>
  <c r="ED54" i="1"/>
  <c r="DZ54" i="1"/>
  <c r="EC54" i="1"/>
  <c r="DY54" i="1"/>
  <c r="DC54" i="1"/>
  <c r="DY50" i="1"/>
  <c r="EE47" i="1"/>
  <c r="DX45" i="1"/>
  <c r="EA51" i="1"/>
  <c r="DX50" i="1"/>
  <c r="EB49" i="1"/>
  <c r="AC46" i="1"/>
  <c r="AH45" i="1"/>
  <c r="V45" i="1"/>
  <c r="X45" i="1" s="1"/>
  <c r="EE38" i="1"/>
  <c r="EA38" i="1"/>
  <c r="DC38" i="1"/>
  <c r="ED38" i="1"/>
  <c r="DZ38" i="1"/>
  <c r="EA50" i="1"/>
  <c r="EA49" i="1"/>
  <c r="DX54" i="1"/>
  <c r="FO54" i="1"/>
  <c r="AM54" i="1"/>
  <c r="AP40" i="1"/>
  <c r="CD40" i="1"/>
  <c r="CJ40" i="1" s="1"/>
  <c r="AR40" i="1" s="1"/>
  <c r="AP38" i="1"/>
  <c r="CD38" i="1"/>
  <c r="CJ38" i="1" s="1"/>
  <c r="AR38" i="1" s="1"/>
  <c r="DX48" i="1"/>
  <c r="EF47" i="1"/>
  <c r="EB46" i="1"/>
  <c r="ES43" i="1"/>
  <c r="BI43" i="1" s="1"/>
  <c r="BJ43" i="1" s="1"/>
  <c r="FO42" i="1"/>
  <c r="AM42" i="1"/>
  <c r="R40" i="1"/>
  <c r="AG40" i="1"/>
  <c r="BR38" i="1"/>
  <c r="BZ38" i="1" s="1"/>
  <c r="AQ38" i="1" s="1"/>
  <c r="EG40" i="1"/>
  <c r="DZ37" i="1"/>
  <c r="EE37" i="1"/>
  <c r="DC37" i="1"/>
  <c r="ED37" i="1"/>
  <c r="DC35" i="1"/>
  <c r="ED35" i="1"/>
  <c r="DZ35" i="1"/>
  <c r="EC35" i="1"/>
  <c r="DY35" i="1"/>
  <c r="AK33" i="1"/>
  <c r="FM33" i="1"/>
  <c r="AK31" i="1"/>
  <c r="FM31" i="1"/>
  <c r="DC30" i="1"/>
  <c r="ED30" i="1"/>
  <c r="DZ30" i="1"/>
  <c r="EC30" i="1"/>
  <c r="DY30" i="1"/>
  <c r="AK27" i="1"/>
  <c r="FM27" i="1"/>
  <c r="AK25" i="1"/>
  <c r="FM25" i="1"/>
  <c r="EB37" i="1"/>
  <c r="BR37" i="1"/>
  <c r="BZ37" i="1" s="1"/>
  <c r="AQ37" i="1" s="1"/>
  <c r="FC27" i="1"/>
  <c r="BE27" i="1" s="1"/>
  <c r="EB31" i="1"/>
  <c r="R30" i="1"/>
  <c r="AG30" i="1"/>
  <c r="EF27" i="1"/>
  <c r="BR15" i="1"/>
  <c r="BZ15" i="1" s="1"/>
  <c r="AQ15" i="1" s="1"/>
  <c r="EF35" i="1"/>
  <c r="EF32" i="1"/>
  <c r="EB28" i="1"/>
  <c r="EA26" i="1"/>
  <c r="DY36" i="1"/>
  <c r="EF34" i="1"/>
  <c r="EA32" i="1"/>
  <c r="EA28" i="1"/>
  <c r="FO24" i="1"/>
  <c r="AM24" i="1"/>
  <c r="CD23" i="1"/>
  <c r="CJ23" i="1" s="1"/>
  <c r="AR23" i="1" s="1"/>
  <c r="EF14" i="1"/>
  <c r="EB14" i="1"/>
  <c r="DX14" i="1"/>
  <c r="EE14" i="1"/>
  <c r="EA14" i="1"/>
  <c r="DC14" i="1"/>
  <c r="EB36" i="1"/>
  <c r="EA34" i="1"/>
  <c r="EE24" i="1"/>
  <c r="BR18" i="1"/>
  <c r="BZ18" i="1" s="1"/>
  <c r="AQ18" i="1" s="1"/>
  <c r="BR17" i="1"/>
  <c r="BZ17" i="1" s="1"/>
  <c r="AQ17" i="1" s="1"/>
  <c r="DY21" i="1"/>
  <c r="V19" i="1"/>
  <c r="X19" i="1" s="1"/>
  <c r="AH19" i="1"/>
  <c r="V17" i="1"/>
  <c r="X17" i="1" s="1"/>
  <c r="AH17" i="1"/>
  <c r="CJ16" i="1"/>
  <c r="AR16" i="1" s="1"/>
  <c r="V15" i="1"/>
  <c r="X15" i="1" s="1"/>
  <c r="AH15" i="1"/>
  <c r="DZ14" i="1"/>
  <c r="DZ13" i="1"/>
  <c r="DZ53" i="1"/>
  <c r="EQ76" i="1"/>
  <c r="ES6" i="1"/>
  <c r="BI6" i="1" s="1"/>
  <c r="BJ6" i="1" s="1"/>
  <c r="EF22" i="1"/>
  <c r="EF21" i="1"/>
  <c r="V21" i="1"/>
  <c r="X21" i="1" s="1"/>
  <c r="AH21" i="1"/>
  <c r="DY14" i="1"/>
  <c r="EC13" i="1"/>
  <c r="EC11" i="1"/>
  <c r="DC8" i="1"/>
  <c r="EC8" i="1"/>
  <c r="DY8" i="1"/>
  <c r="CJ6" i="1"/>
  <c r="CG76" i="1"/>
  <c r="EE22" i="1"/>
  <c r="EE21" i="1"/>
  <c r="EG18" i="1"/>
  <c r="EF20" i="1"/>
  <c r="CJ56" i="1"/>
  <c r="AR56" i="1" s="1"/>
  <c r="V16" i="1"/>
  <c r="X16" i="1" s="1"/>
  <c r="AH16" i="1"/>
  <c r="ES53" i="1"/>
  <c r="BI53" i="1" s="1"/>
  <c r="BJ53" i="1" s="1"/>
  <c r="ER76" i="1"/>
  <c r="AC6" i="1"/>
  <c r="AC76" i="1"/>
  <c r="EA10" i="1"/>
  <c r="DX9" i="1"/>
  <c r="EB8" i="1"/>
  <c r="EE7" i="1"/>
  <c r="ED10" i="1"/>
  <c r="ED8" i="1"/>
  <c r="DX10" i="1"/>
  <c r="EA7" i="1"/>
  <c r="BR75" i="1"/>
  <c r="BZ75" i="1" s="1"/>
  <c r="AQ75" i="1" s="1"/>
  <c r="EE5" i="1"/>
  <c r="EA5" i="1"/>
  <c r="DC5" i="1"/>
  <c r="ED5" i="1"/>
  <c r="DZ5" i="1"/>
  <c r="P75" i="1"/>
  <c r="AB75" i="1"/>
  <c r="CU75" i="1"/>
  <c r="ED67" i="1"/>
  <c r="DZ67" i="1"/>
  <c r="EC67" i="1"/>
  <c r="DY67" i="1"/>
  <c r="DC67" i="1"/>
  <c r="EB67" i="1"/>
  <c r="EE67" i="1"/>
  <c r="BR65" i="1"/>
  <c r="BZ65" i="1" s="1"/>
  <c r="AQ65" i="1" s="1"/>
  <c r="ES62" i="1"/>
  <c r="BI62" i="1" s="1"/>
  <c r="BJ62" i="1" s="1"/>
  <c r="FO60" i="1"/>
  <c r="AM60" i="1"/>
  <c r="AL63" i="1"/>
  <c r="BR55" i="1"/>
  <c r="BZ55" i="1" s="1"/>
  <c r="AQ55" i="1" s="1"/>
  <c r="AH66" i="1"/>
  <c r="V66" i="1"/>
  <c r="X66" i="1" s="1"/>
  <c r="V64" i="1"/>
  <c r="X64" i="1" s="1"/>
  <c r="AH64" i="1"/>
  <c r="ES12" i="1"/>
  <c r="BI12" i="1" s="1"/>
  <c r="BJ12" i="1" s="1"/>
  <c r="DC59" i="1"/>
  <c r="EC59" i="1"/>
  <c r="DY59" i="1"/>
  <c r="ED59" i="1"/>
  <c r="DZ59" i="1"/>
  <c r="ES59" i="1"/>
  <c r="BI59" i="1" s="1"/>
  <c r="BJ59" i="1" s="1"/>
  <c r="ED29" i="1"/>
  <c r="EE29" i="1"/>
  <c r="EA29" i="1"/>
  <c r="DC29" i="1"/>
  <c r="ED12" i="1"/>
  <c r="DZ12" i="1"/>
  <c r="EE12" i="1"/>
  <c r="DC12" i="1"/>
  <c r="ED55" i="1"/>
  <c r="DZ55" i="1"/>
  <c r="DC55" i="1"/>
  <c r="DX29" i="1"/>
  <c r="EB12" i="1"/>
  <c r="EA12" i="1"/>
  <c r="EB55" i="1"/>
  <c r="FO58" i="1"/>
  <c r="FO49" i="1"/>
  <c r="AM49" i="1"/>
  <c r="FO48" i="1"/>
  <c r="AM48" i="1"/>
  <c r="ES46" i="1"/>
  <c r="BI46" i="1" s="1"/>
  <c r="BJ46" i="1" s="1"/>
  <c r="AH57" i="1"/>
  <c r="V57" i="1"/>
  <c r="X57" i="1" s="1"/>
  <c r="DY29" i="1"/>
  <c r="BF51" i="1"/>
  <c r="AG51" i="1"/>
  <c r="R51" i="1"/>
  <c r="FM48" i="1"/>
  <c r="AL48" i="1" s="1"/>
  <c r="AK48" i="1"/>
  <c r="AG48" i="1"/>
  <c r="R48" i="1"/>
  <c r="FM46" i="1"/>
  <c r="AL46" i="1" s="1"/>
  <c r="AK46" i="1"/>
  <c r="AG46" i="1"/>
  <c r="R46" i="1"/>
  <c r="EA47" i="1"/>
  <c r="DX49" i="1"/>
  <c r="BF50" i="1"/>
  <c r="DY46" i="1"/>
  <c r="FO44" i="1"/>
  <c r="AM44" i="1"/>
  <c r="EB47" i="1"/>
  <c r="EE54" i="1"/>
  <c r="R41" i="1"/>
  <c r="AG41" i="1"/>
  <c r="BR39" i="1"/>
  <c r="BZ39" i="1" s="1"/>
  <c r="AQ39" i="1" s="1"/>
  <c r="EC38" i="1"/>
  <c r="R38" i="1"/>
  <c r="AG38" i="1"/>
  <c r="EC37" i="1"/>
  <c r="AK36" i="1"/>
  <c r="FM36" i="1"/>
  <c r="AC35" i="1"/>
  <c r="P35" i="1"/>
  <c r="DC33" i="1"/>
  <c r="ED33" i="1"/>
  <c r="DZ33" i="1"/>
  <c r="EC33" i="1"/>
  <c r="DY33" i="1"/>
  <c r="DC31" i="1"/>
  <c r="ED31" i="1"/>
  <c r="DZ31" i="1"/>
  <c r="EC31" i="1"/>
  <c r="DY31" i="1"/>
  <c r="AK28" i="1"/>
  <c r="FM28" i="1"/>
  <c r="DC27" i="1"/>
  <c r="ED27" i="1"/>
  <c r="DZ27" i="1"/>
  <c r="EC27" i="1"/>
  <c r="DY27" i="1"/>
  <c r="DC25" i="1"/>
  <c r="ED25" i="1"/>
  <c r="DZ25" i="1"/>
  <c r="EC25" i="1"/>
  <c r="DY25" i="1"/>
  <c r="V44" i="1"/>
  <c r="X44" i="1" s="1"/>
  <c r="AH44" i="1"/>
  <c r="EF38" i="1"/>
  <c r="DX37" i="1"/>
  <c r="ES37" i="1"/>
  <c r="BI37" i="1" s="1"/>
  <c r="BJ37" i="1" s="1"/>
  <c r="EE36" i="1"/>
  <c r="DX31" i="1"/>
  <c r="R31" i="1"/>
  <c r="AG31" i="1"/>
  <c r="EE30" i="1"/>
  <c r="EB27" i="1"/>
  <c r="EF26" i="1"/>
  <c r="R25" i="1"/>
  <c r="AG25" i="1"/>
  <c r="BR14" i="1"/>
  <c r="BZ14" i="1" s="1"/>
  <c r="AQ14" i="1" s="1"/>
  <c r="EB35" i="1"/>
  <c r="EB32" i="1"/>
  <c r="EA31" i="1"/>
  <c r="EA27" i="1"/>
  <c r="EE35" i="1"/>
  <c r="EB34" i="1"/>
  <c r="R34" i="1"/>
  <c r="AG34" i="1"/>
  <c r="EB33" i="1"/>
  <c r="R33" i="1"/>
  <c r="AG33" i="1"/>
  <c r="EF56" i="1"/>
  <c r="EB56" i="1"/>
  <c r="DX56" i="1"/>
  <c r="EE56" i="1"/>
  <c r="EA56" i="1"/>
  <c r="DC56" i="1"/>
  <c r="EF16" i="1"/>
  <c r="EB16" i="1"/>
  <c r="DX16" i="1"/>
  <c r="EE16" i="1"/>
  <c r="EA16" i="1"/>
  <c r="DC16" i="1"/>
  <c r="EF15" i="1"/>
  <c r="EB15" i="1"/>
  <c r="DX15" i="1"/>
  <c r="EE15" i="1"/>
  <c r="EA15" i="1"/>
  <c r="DC15" i="1"/>
  <c r="EE53" i="1"/>
  <c r="EA53" i="1"/>
  <c r="EB53" i="1"/>
  <c r="DX53" i="1"/>
  <c r="DC53" i="1"/>
  <c r="EF53" i="1"/>
  <c r="EF30" i="1"/>
  <c r="EA24" i="1"/>
  <c r="BR19" i="1"/>
  <c r="BZ19" i="1" s="1"/>
  <c r="AQ19" i="1" s="1"/>
  <c r="DY22" i="1"/>
  <c r="EE20" i="1"/>
  <c r="FQ76" i="1"/>
  <c r="AM76" i="1" s="1"/>
  <c r="AM6" i="1"/>
  <c r="FO6" i="1"/>
  <c r="EK76" i="1"/>
  <c r="BG6" i="1"/>
  <c r="R76" i="1"/>
  <c r="EB22" i="1"/>
  <c r="EB21" i="1"/>
  <c r="V20" i="1"/>
  <c r="X20" i="1" s="1"/>
  <c r="AH20" i="1"/>
  <c r="ED56" i="1"/>
  <c r="CJ15" i="1"/>
  <c r="AR15" i="1" s="1"/>
  <c r="DY53" i="1"/>
  <c r="ES10" i="1"/>
  <c r="BI10" i="1" s="1"/>
  <c r="BJ10" i="1" s="1"/>
  <c r="EF9" i="1"/>
  <c r="DC9" i="1"/>
  <c r="EC9" i="1"/>
  <c r="DY9" i="1"/>
  <c r="DI76" i="1"/>
  <c r="AG76" i="1" s="1"/>
  <c r="BU76" i="1"/>
  <c r="CC76" i="1"/>
  <c r="AP76" i="1" s="1"/>
  <c r="EA22" i="1"/>
  <c r="EA21" i="1"/>
  <c r="V18" i="1"/>
  <c r="X18" i="1" s="1"/>
  <c r="AH18" i="1"/>
  <c r="EC56" i="1"/>
  <c r="BF76" i="1"/>
  <c r="DZ21" i="1"/>
  <c r="EB20" i="1"/>
  <c r="AC14" i="1"/>
  <c r="CU53" i="1"/>
  <c r="EM76" i="1"/>
  <c r="EO6" i="1"/>
  <c r="EO76" i="1" s="1"/>
  <c r="CT76" i="1"/>
  <c r="CU6" i="1"/>
  <c r="AB6" i="1"/>
  <c r="DX8" i="1"/>
  <c r="EF7" i="1"/>
  <c r="EE8" i="1"/>
  <c r="DZ9" i="1"/>
  <c r="DZ8" i="1"/>
  <c r="ED7" i="1"/>
  <c r="ES5" i="1"/>
  <c r="BI5" i="1" s="1"/>
  <c r="BJ5" i="1" s="1"/>
  <c r="DX5" i="1"/>
  <c r="DX75" i="1"/>
  <c r="EA75" i="1"/>
  <c r="EE74" i="1"/>
  <c r="EA74" i="1"/>
  <c r="DC74" i="1"/>
  <c r="DZ74" i="1"/>
  <c r="ED74" i="1"/>
  <c r="AG74" i="1"/>
  <c r="R74" i="1"/>
  <c r="BR69" i="1"/>
  <c r="BZ69" i="1" s="1"/>
  <c r="AQ69" i="1" s="1"/>
  <c r="EE69" i="1"/>
  <c r="EE71" i="1"/>
  <c r="EA71" i="1"/>
  <c r="DC71" i="1"/>
  <c r="EF71" i="1"/>
  <c r="EB71" i="1"/>
  <c r="DX71" i="1"/>
  <c r="AC71" i="1"/>
  <c r="FO69" i="1"/>
  <c r="BF69" i="1"/>
  <c r="R69" i="1"/>
  <c r="AG69" i="1"/>
  <c r="BF67" i="1"/>
  <c r="AG67" i="1"/>
  <c r="R67" i="1"/>
  <c r="DY69" i="1"/>
  <c r="EG68" i="1"/>
  <c r="DX67" i="1"/>
  <c r="CD66" i="1"/>
  <c r="CJ66" i="1" s="1"/>
  <c r="AR66" i="1" s="1"/>
  <c r="EA67" i="1"/>
  <c r="BR66" i="1"/>
  <c r="BZ66" i="1" s="1"/>
  <c r="AQ66" i="1" s="1"/>
  <c r="FO66" i="1"/>
  <c r="AM66" i="1"/>
  <c r="ES65" i="1"/>
  <c r="BI65" i="1" s="1"/>
  <c r="BJ65" i="1" s="1"/>
  <c r="FO64" i="1"/>
  <c r="AM64" i="1"/>
  <c r="ES63" i="1"/>
  <c r="BI63" i="1" s="1"/>
  <c r="BJ63" i="1" s="1"/>
  <c r="EG62" i="1"/>
  <c r="FO61" i="1"/>
  <c r="AM61" i="1"/>
  <c r="V62" i="1"/>
  <c r="X62" i="1" s="1"/>
  <c r="AH62" i="1"/>
  <c r="BR59" i="1"/>
  <c r="BZ59" i="1" s="1"/>
  <c r="AQ59" i="1" s="1"/>
  <c r="CD59" i="1"/>
  <c r="CJ59" i="1" s="1"/>
  <c r="AR59" i="1" s="1"/>
  <c r="BR58" i="1"/>
  <c r="BZ58" i="1" s="1"/>
  <c r="AQ58" i="1" s="1"/>
  <c r="BR29" i="1"/>
  <c r="BZ29" i="1" s="1"/>
  <c r="AQ29" i="1" s="1"/>
  <c r="BR52" i="1"/>
  <c r="BZ52" i="1" s="1"/>
  <c r="AQ52" i="1" s="1"/>
  <c r="AL60" i="1"/>
  <c r="ES58" i="1"/>
  <c r="BI58" i="1" s="1"/>
  <c r="BJ58" i="1" s="1"/>
  <c r="ES55" i="1"/>
  <c r="BI55" i="1" s="1"/>
  <c r="BJ55" i="1" s="1"/>
  <c r="ES52" i="1"/>
  <c r="BI52" i="1" s="1"/>
  <c r="BJ52" i="1" s="1"/>
  <c r="EF59" i="1"/>
  <c r="ED57" i="1"/>
  <c r="EE57" i="1"/>
  <c r="EA57" i="1"/>
  <c r="DC57" i="1"/>
  <c r="ED52" i="1"/>
  <c r="DZ52" i="1"/>
  <c r="DC52" i="1"/>
  <c r="DZ58" i="1"/>
  <c r="EB57" i="1"/>
  <c r="FO29" i="1"/>
  <c r="DX12" i="1"/>
  <c r="V52" i="1"/>
  <c r="X52" i="1" s="1"/>
  <c r="AH52" i="1"/>
  <c r="AH59" i="1"/>
  <c r="V59" i="1"/>
  <c r="X59" i="1" s="1"/>
  <c r="DX55" i="1"/>
  <c r="AH55" i="1"/>
  <c r="V55" i="1"/>
  <c r="X55" i="1" s="1"/>
  <c r="EB52" i="1"/>
  <c r="EE55" i="1"/>
  <c r="FO52" i="1"/>
  <c r="AM52" i="1"/>
  <c r="ES50" i="1"/>
  <c r="BI50" i="1" s="1"/>
  <c r="BJ50" i="1" s="1"/>
  <c r="ES49" i="1"/>
  <c r="BI49" i="1" s="1"/>
  <c r="BJ49" i="1" s="1"/>
  <c r="FK48" i="1"/>
  <c r="FO47" i="1"/>
  <c r="AM47" i="1"/>
  <c r="ES45" i="1"/>
  <c r="BI45" i="1" s="1"/>
  <c r="BJ45" i="1" s="1"/>
  <c r="ES54" i="1"/>
  <c r="BI54" i="1" s="1"/>
  <c r="BJ54" i="1" s="1"/>
  <c r="AH58" i="1"/>
  <c r="V58" i="1"/>
  <c r="X58" i="1" s="1"/>
  <c r="DY57" i="1"/>
  <c r="EC51" i="1"/>
  <c r="DY51" i="1"/>
  <c r="EB51" i="1"/>
  <c r="DC51" i="1"/>
  <c r="FM49" i="1"/>
  <c r="FC49" i="1"/>
  <c r="BE49" i="1" s="1"/>
  <c r="AK49" i="1"/>
  <c r="ED48" i="1"/>
  <c r="DC48" i="1"/>
  <c r="ED46" i="1"/>
  <c r="DZ46" i="1"/>
  <c r="EC46" i="1"/>
  <c r="DC46" i="1"/>
  <c r="EF51" i="1"/>
  <c r="EE48" i="1"/>
  <c r="EF45" i="1"/>
  <c r="EF50" i="1"/>
  <c r="EE45" i="1"/>
  <c r="EC48" i="1"/>
  <c r="DY47" i="1"/>
  <c r="EF54" i="1"/>
  <c r="BR43" i="1"/>
  <c r="BZ43" i="1" s="1"/>
  <c r="AQ43" i="1" s="1"/>
  <c r="AP41" i="1"/>
  <c r="CD41" i="1"/>
  <c r="CJ41" i="1" s="1"/>
  <c r="AR41" i="1" s="1"/>
  <c r="AP39" i="1"/>
  <c r="CD39" i="1"/>
  <c r="CJ39" i="1" s="1"/>
  <c r="AR39" i="1" s="1"/>
  <c r="ED50" i="1"/>
  <c r="ED49" i="1"/>
  <c r="EF48" i="1"/>
  <c r="BF48" i="1"/>
  <c r="DX47" i="1"/>
  <c r="EA54" i="1"/>
  <c r="AC54" i="1"/>
  <c r="ES42" i="1"/>
  <c r="BI42" i="1" s="1"/>
  <c r="BJ42" i="1" s="1"/>
  <c r="BR40" i="1"/>
  <c r="BZ40" i="1" s="1"/>
  <c r="AQ40" i="1" s="1"/>
  <c r="BH37" i="1"/>
  <c r="BG37" i="1"/>
  <c r="DY38" i="1"/>
  <c r="DY37" i="1"/>
  <c r="DC36" i="1"/>
  <c r="ED36" i="1"/>
  <c r="DZ36" i="1"/>
  <c r="EC36" i="1"/>
  <c r="AC36" i="1"/>
  <c r="P36" i="1"/>
  <c r="AK34" i="1"/>
  <c r="FM34" i="1"/>
  <c r="AK32" i="1"/>
  <c r="FM32" i="1"/>
  <c r="DC28" i="1"/>
  <c r="ED28" i="1"/>
  <c r="DZ28" i="1"/>
  <c r="EC28" i="1"/>
  <c r="DY28" i="1"/>
  <c r="AK26" i="1"/>
  <c r="FM26" i="1"/>
  <c r="AK24" i="1"/>
  <c r="FM24" i="1"/>
  <c r="V43" i="1"/>
  <c r="X43" i="1" s="1"/>
  <c r="AH43" i="1"/>
  <c r="EB38" i="1"/>
  <c r="AB54" i="1"/>
  <c r="EG41" i="1"/>
  <c r="FC31" i="1"/>
  <c r="BE31" i="1" s="1"/>
  <c r="BF30" i="1"/>
  <c r="EA36" i="1"/>
  <c r="EA30" i="1"/>
  <c r="DX27" i="1"/>
  <c r="EE25" i="1"/>
  <c r="AC24" i="1"/>
  <c r="P24" i="1"/>
  <c r="DC23" i="1"/>
  <c r="ED23" i="1"/>
  <c r="EC23" i="1"/>
  <c r="DZ23" i="1"/>
  <c r="DY23" i="1"/>
  <c r="BR56" i="1"/>
  <c r="BZ56" i="1" s="1"/>
  <c r="AQ56" i="1" s="1"/>
  <c r="BR13" i="1"/>
  <c r="BZ13" i="1" s="1"/>
  <c r="AQ13" i="1" s="1"/>
  <c r="DX35" i="1"/>
  <c r="R32" i="1"/>
  <c r="AG32" i="1"/>
  <c r="R26" i="1"/>
  <c r="AG26" i="1"/>
  <c r="BR23" i="1"/>
  <c r="BZ23" i="1" s="1"/>
  <c r="AQ23" i="1" s="1"/>
  <c r="AK22" i="1"/>
  <c r="FM22" i="1"/>
  <c r="AK20" i="1"/>
  <c r="FM20" i="1"/>
  <c r="EA35" i="1"/>
  <c r="DX33" i="1"/>
  <c r="R28" i="1"/>
  <c r="AG28" i="1"/>
  <c r="EE11" i="1"/>
  <c r="EA11" i="1"/>
  <c r="DC11" i="1"/>
  <c r="EB11" i="1"/>
  <c r="DX11" i="1"/>
  <c r="EF11" i="1"/>
  <c r="EA37" i="1"/>
  <c r="EE33" i="1"/>
  <c r="EB30" i="1"/>
  <c r="EF25" i="1"/>
  <c r="FO23" i="1"/>
  <c r="AM23" i="1"/>
  <c r="BR21" i="1"/>
  <c r="BZ21" i="1" s="1"/>
  <c r="AQ21" i="1" s="1"/>
  <c r="EA20" i="1"/>
  <c r="EC15" i="1"/>
  <c r="ED11" i="1"/>
  <c r="FL76" i="1"/>
  <c r="DZ56" i="1"/>
  <c r="CU13" i="1"/>
  <c r="CU11" i="1"/>
  <c r="EF10" i="1"/>
  <c r="EB10" i="1"/>
  <c r="DC10" i="1"/>
  <c r="EC10" i="1"/>
  <c r="DY10" i="1"/>
  <c r="DV76" i="1"/>
  <c r="DC6" i="1"/>
  <c r="ED6" i="1"/>
  <c r="DZ6" i="1"/>
  <c r="EC6" i="1"/>
  <c r="DY6" i="1"/>
  <c r="R6" i="1"/>
  <c r="AG6" i="1"/>
  <c r="V23" i="1"/>
  <c r="X23" i="1" s="1"/>
  <c r="AH23" i="1"/>
  <c r="DY56" i="1"/>
  <c r="ED16" i="1"/>
  <c r="P11" i="1"/>
  <c r="AB11" i="1"/>
  <c r="H76" i="1"/>
  <c r="EC16" i="1"/>
  <c r="CD10" i="1"/>
  <c r="CJ10" i="1" s="1"/>
  <c r="AR10" i="1" s="1"/>
  <c r="V8" i="1"/>
  <c r="X8" i="1" s="1"/>
  <c r="AH8" i="1"/>
  <c r="EB7" i="1"/>
  <c r="EE9" i="1"/>
  <c r="EA8" i="1"/>
  <c r="V7" i="1"/>
  <c r="X7" i="1" s="1"/>
  <c r="AH7" i="1"/>
  <c r="V9" i="1"/>
  <c r="X9" i="1" s="1"/>
  <c r="AH9" i="1"/>
  <c r="EF5" i="1"/>
  <c r="P5" i="1"/>
  <c r="AB5" i="1"/>
  <c r="EC75" i="1"/>
  <c r="CU5" i="1"/>
  <c r="ES73" i="1"/>
  <c r="BI73" i="1" s="1"/>
  <c r="BJ73" i="1" s="1"/>
  <c r="EC5" i="1"/>
  <c r="FM74" i="1"/>
  <c r="AK74" i="1"/>
  <c r="DX74" i="1"/>
  <c r="BR73" i="1"/>
  <c r="BZ73" i="1" s="1"/>
  <c r="AQ73" i="1" s="1"/>
  <c r="CU74" i="1"/>
  <c r="BR72" i="1"/>
  <c r="BZ72" i="1" s="1"/>
  <c r="AQ72" i="1" s="1"/>
  <c r="BR71" i="1"/>
  <c r="BZ71" i="1" s="1"/>
  <c r="AQ71" i="1" s="1"/>
  <c r="EE73" i="1"/>
  <c r="EA73" i="1"/>
  <c r="DC73" i="1"/>
  <c r="ED73" i="1"/>
  <c r="DZ73" i="1"/>
  <c r="V72" i="1"/>
  <c r="X72" i="1" s="1"/>
  <c r="AH72" i="1"/>
  <c r="FK68" i="1"/>
  <c r="DZ75" i="1"/>
  <c r="FO70" i="1"/>
  <c r="AM70" i="1"/>
  <c r="AB70" i="1"/>
  <c r="EA69" i="1"/>
  <c r="EG72" i="1"/>
  <c r="EE70" i="1"/>
  <c r="EA70" i="1"/>
  <c r="DC70" i="1"/>
  <c r="EB70" i="1"/>
  <c r="DX70" i="1"/>
  <c r="EF70" i="1"/>
  <c r="AP69" i="1"/>
  <c r="CD69" i="1"/>
  <c r="CJ69" i="1" s="1"/>
  <c r="AR69" i="1" s="1"/>
  <c r="FO67" i="1"/>
  <c r="AM67" i="1"/>
  <c r="AK70" i="1"/>
  <c r="FM70" i="1"/>
  <c r="ES69" i="1"/>
  <c r="BI69" i="1" s="1"/>
  <c r="BJ69" i="1" s="1"/>
  <c r="CD64" i="1"/>
  <c r="CJ64" i="1" s="1"/>
  <c r="AR64" i="1" s="1"/>
  <c r="CD68" i="1"/>
  <c r="CJ68" i="1" s="1"/>
  <c r="AR68" i="1" s="1"/>
  <c r="ED66" i="1"/>
  <c r="DZ66" i="1"/>
  <c r="DC66" i="1"/>
  <c r="EC66" i="1"/>
  <c r="DY66" i="1"/>
  <c r="EG65" i="1"/>
  <c r="FO62" i="1"/>
  <c r="AM62" i="1"/>
  <c r="ES60" i="1"/>
  <c r="BI60" i="1" s="1"/>
  <c r="BJ60" i="1" s="1"/>
  <c r="V65" i="1"/>
  <c r="X65" i="1" s="1"/>
  <c r="AH65" i="1"/>
  <c r="ES57" i="1"/>
  <c r="BI57" i="1" s="1"/>
  <c r="BJ57" i="1" s="1"/>
  <c r="FO12" i="1"/>
  <c r="AM12" i="1"/>
  <c r="AL61" i="1"/>
  <c r="R60" i="1"/>
  <c r="AG60" i="1"/>
  <c r="EB59" i="1"/>
  <c r="EE58" i="1"/>
  <c r="EA58" i="1"/>
  <c r="DC58" i="1"/>
  <c r="AG29" i="1"/>
  <c r="R29" i="1"/>
  <c r="AG12" i="1"/>
  <c r="R12" i="1"/>
  <c r="DX57" i="1"/>
  <c r="EF29" i="1"/>
  <c r="EC55" i="1"/>
  <c r="EC58" i="1"/>
  <c r="BF12" i="1"/>
  <c r="DX52" i="1"/>
  <c r="EB58" i="1"/>
  <c r="DZ29" i="1"/>
  <c r="EA55" i="1"/>
  <c r="ES48" i="1"/>
  <c r="BI48" i="1" s="1"/>
  <c r="BJ48" i="1" s="1"/>
  <c r="FO46" i="1"/>
  <c r="AM46" i="1"/>
  <c r="EC12" i="1"/>
  <c r="FM50" i="1"/>
  <c r="FC50" i="1"/>
  <c r="BE50" i="1" s="1"/>
  <c r="AK50" i="1"/>
  <c r="AG49" i="1"/>
  <c r="R49" i="1"/>
  <c r="FM47" i="1"/>
  <c r="AL47" i="1" s="1"/>
  <c r="AK47" i="1"/>
  <c r="AG47" i="1"/>
  <c r="R47" i="1"/>
  <c r="FM45" i="1"/>
  <c r="AL45" i="1" s="1"/>
  <c r="AK45" i="1"/>
  <c r="DX51" i="1"/>
  <c r="EC50" i="1"/>
  <c r="EC49" i="1"/>
  <c r="EA48" i="1"/>
  <c r="FC47" i="1"/>
  <c r="BE47" i="1" s="1"/>
  <c r="EE46" i="1"/>
  <c r="EB45" i="1"/>
  <c r="R54" i="1"/>
  <c r="AG54" i="1"/>
  <c r="EB50" i="1"/>
  <c r="EF49" i="1"/>
  <c r="BF49" i="1"/>
  <c r="AC47" i="1"/>
  <c r="EA45" i="1"/>
  <c r="ED51" i="1"/>
  <c r="EE50" i="1"/>
  <c r="EE49" i="1"/>
  <c r="DY48" i="1"/>
  <c r="EB54" i="1"/>
  <c r="AL54" i="1"/>
  <c r="BR44" i="1"/>
  <c r="BZ44" i="1" s="1"/>
  <c r="AQ44" i="1" s="1"/>
  <c r="DZ50" i="1"/>
  <c r="DZ49" i="1"/>
  <c r="EB48" i="1"/>
  <c r="EF46" i="1"/>
  <c r="FO43" i="1"/>
  <c r="AM43" i="1"/>
  <c r="EG42" i="1"/>
  <c r="BR41" i="1"/>
  <c r="BZ41" i="1" s="1"/>
  <c r="AQ41" i="1" s="1"/>
  <c r="BF40" i="1"/>
  <c r="R39" i="1"/>
  <c r="AG39" i="1"/>
  <c r="V42" i="1"/>
  <c r="X42" i="1" s="1"/>
  <c r="AH42" i="1"/>
  <c r="AC37" i="1"/>
  <c r="P37" i="1"/>
  <c r="AK35" i="1"/>
  <c r="FM35" i="1"/>
  <c r="DC34" i="1"/>
  <c r="ED34" i="1"/>
  <c r="DZ34" i="1"/>
  <c r="EC34" i="1"/>
  <c r="DY34" i="1"/>
  <c r="DC32" i="1"/>
  <c r="ED32" i="1"/>
  <c r="DZ32" i="1"/>
  <c r="EC32" i="1"/>
  <c r="DY32" i="1"/>
  <c r="AK30" i="1"/>
  <c r="FM30" i="1"/>
  <c r="DC26" i="1"/>
  <c r="ED26" i="1"/>
  <c r="DZ26" i="1"/>
  <c r="EC26" i="1"/>
  <c r="DY26" i="1"/>
  <c r="AL42" i="1"/>
  <c r="DX38" i="1"/>
  <c r="EF37" i="1"/>
  <c r="FC36" i="1"/>
  <c r="BE36" i="1" s="1"/>
  <c r="FC35" i="1"/>
  <c r="BE35" i="1" s="1"/>
  <c r="FC34" i="1"/>
  <c r="BE34" i="1" s="1"/>
  <c r="FC33" i="1"/>
  <c r="BE33" i="1" s="1"/>
  <c r="FC32" i="1"/>
  <c r="BE32" i="1" s="1"/>
  <c r="FC25" i="1"/>
  <c r="BE25" i="1" s="1"/>
  <c r="FC24" i="1"/>
  <c r="BE24" i="1" s="1"/>
  <c r="AB36" i="1"/>
  <c r="EF31" i="1"/>
  <c r="DX26" i="1"/>
  <c r="EA25" i="1"/>
  <c r="CU24" i="1"/>
  <c r="BR16" i="1"/>
  <c r="BZ16" i="1" s="1"/>
  <c r="AQ16" i="1" s="1"/>
  <c r="BR11" i="1"/>
  <c r="BZ11" i="1" s="1"/>
  <c r="AQ11" i="1" s="1"/>
  <c r="EF28" i="1"/>
  <c r="R27" i="1"/>
  <c r="AG27" i="1"/>
  <c r="EE26" i="1"/>
  <c r="EE23" i="1"/>
  <c r="DC22" i="1"/>
  <c r="ED22" i="1"/>
  <c r="DZ22" i="1"/>
  <c r="EC22" i="1"/>
  <c r="DC21" i="1"/>
  <c r="ED21" i="1"/>
  <c r="DC20" i="1"/>
  <c r="ED20" i="1"/>
  <c r="DZ20" i="1"/>
  <c r="EC20" i="1"/>
  <c r="DY20" i="1"/>
  <c r="EE32" i="1"/>
  <c r="EE28" i="1"/>
  <c r="DC24" i="1"/>
  <c r="EC24" i="1"/>
  <c r="DY24" i="1"/>
  <c r="ED24" i="1"/>
  <c r="DZ24" i="1"/>
  <c r="EE13" i="1"/>
  <c r="EA13" i="1"/>
  <c r="DC13" i="1"/>
  <c r="EB13" i="1"/>
  <c r="DX13" i="1"/>
  <c r="EF13" i="1"/>
  <c r="EF36" i="1"/>
  <c r="EE34" i="1"/>
  <c r="EA33" i="1"/>
  <c r="DX30" i="1"/>
  <c r="EB25" i="1"/>
  <c r="FC22" i="1"/>
  <c r="BE22" i="1" s="1"/>
  <c r="EC21" i="1"/>
  <c r="EG19" i="1"/>
  <c r="EG17" i="1"/>
  <c r="DY15" i="1"/>
  <c r="ED14" i="1"/>
  <c r="ED13" i="1"/>
  <c r="DZ11" i="1"/>
  <c r="ED53" i="1"/>
  <c r="FA76" i="1"/>
  <c r="AY76" i="1" s="1"/>
  <c r="AY6" i="1"/>
  <c r="EY6" i="1"/>
  <c r="EY76" i="1" s="1"/>
  <c r="EC14" i="1"/>
  <c r="DC7" i="1"/>
  <c r="EC7" i="1"/>
  <c r="DY7" i="1"/>
  <c r="FM6" i="1"/>
  <c r="AK6" i="1"/>
  <c r="I76" i="1"/>
  <c r="V22" i="1"/>
  <c r="X22" i="1" s="1"/>
  <c r="AH22" i="1"/>
  <c r="V56" i="1"/>
  <c r="X56" i="1" s="1"/>
  <c r="AH56" i="1"/>
  <c r="DZ16" i="1"/>
  <c r="AG14" i="1"/>
  <c r="R14" i="1"/>
  <c r="P13" i="1"/>
  <c r="AB13" i="1"/>
  <c r="FI76" i="1"/>
  <c r="FG6" i="1"/>
  <c r="FG76" i="1" s="1"/>
  <c r="DY16" i="1"/>
  <c r="ED15" i="1"/>
  <c r="AC13" i="1"/>
  <c r="BR53" i="1"/>
  <c r="FC6" i="1"/>
  <c r="AQ6" i="1"/>
  <c r="AB76" i="1"/>
  <c r="EE10" i="1"/>
  <c r="EB9" i="1"/>
  <c r="EF8" i="1"/>
  <c r="DX7" i="1"/>
  <c r="EA9" i="1"/>
  <c r="AH53" i="1"/>
  <c r="V53" i="1"/>
  <c r="X53" i="1" s="1"/>
  <c r="V10" i="1"/>
  <c r="X10" i="1" s="1"/>
  <c r="AH10" i="1"/>
  <c r="FK8" i="1"/>
  <c r="EG73" i="1" l="1"/>
  <c r="BC44" i="1"/>
  <c r="BA44" i="1"/>
  <c r="BB44" i="1"/>
  <c r="AZ44" i="1"/>
  <c r="BC63" i="1"/>
  <c r="BA63" i="1"/>
  <c r="BB63" i="1"/>
  <c r="AZ63" i="1"/>
  <c r="EG27" i="1"/>
  <c r="EG30" i="1"/>
  <c r="EG23" i="1"/>
  <c r="AZ8" i="1"/>
  <c r="BB8" i="1"/>
  <c r="BC8" i="1"/>
  <c r="BA8" i="1"/>
  <c r="EG24" i="1"/>
  <c r="EG25" i="1"/>
  <c r="EG32" i="1"/>
  <c r="EG22" i="1"/>
  <c r="EG59" i="1"/>
  <c r="EG20" i="1"/>
  <c r="EG34" i="1"/>
  <c r="EG51" i="1"/>
  <c r="EG52" i="1"/>
  <c r="EG74" i="1"/>
  <c r="EG71" i="1"/>
  <c r="EG57" i="1"/>
  <c r="EG6" i="1"/>
  <c r="EG28" i="1"/>
  <c r="EG67" i="1"/>
  <c r="EG46" i="1"/>
  <c r="EG38" i="1"/>
  <c r="EG66" i="1"/>
  <c r="EG35" i="1"/>
  <c r="EG47" i="1"/>
  <c r="EG21" i="1"/>
  <c r="EG36" i="1"/>
  <c r="BB53" i="1"/>
  <c r="BC53" i="1"/>
  <c r="AE53" i="1"/>
  <c r="AZ53" i="1"/>
  <c r="AI53" i="1"/>
  <c r="AF53" i="1"/>
  <c r="BA53" i="1"/>
  <c r="V14" i="1"/>
  <c r="X14" i="1" s="1"/>
  <c r="AH14" i="1"/>
  <c r="EG13" i="1"/>
  <c r="EG26" i="1"/>
  <c r="R37" i="1"/>
  <c r="AG37" i="1"/>
  <c r="BF37" i="1"/>
  <c r="AH47" i="1"/>
  <c r="V47" i="1"/>
  <c r="X47" i="1" s="1"/>
  <c r="AH49" i="1"/>
  <c r="V49" i="1"/>
  <c r="X49" i="1" s="1"/>
  <c r="AL50" i="1"/>
  <c r="FK50" i="1"/>
  <c r="FK47" i="1"/>
  <c r="AH12" i="1"/>
  <c r="V12" i="1"/>
  <c r="X12" i="1" s="1"/>
  <c r="EG70" i="1"/>
  <c r="FM71" i="1"/>
  <c r="AK71" i="1"/>
  <c r="FC71" i="1"/>
  <c r="BE71" i="1" s="1"/>
  <c r="AF8" i="1"/>
  <c r="AI8" i="1"/>
  <c r="AE8" i="1"/>
  <c r="V6" i="1"/>
  <c r="X6" i="1" s="1"/>
  <c r="AH6" i="1"/>
  <c r="EG11" i="1"/>
  <c r="V26" i="1"/>
  <c r="X26" i="1" s="1"/>
  <c r="AH26" i="1"/>
  <c r="AL26" i="1"/>
  <c r="FK26" i="1"/>
  <c r="BB58" i="1"/>
  <c r="BA58" i="1"/>
  <c r="AZ58" i="1"/>
  <c r="AF58" i="1"/>
  <c r="BC58" i="1"/>
  <c r="AI58" i="1"/>
  <c r="AE58" i="1"/>
  <c r="BB59" i="1"/>
  <c r="BA59" i="1"/>
  <c r="AF59" i="1"/>
  <c r="AZ59" i="1"/>
  <c r="AI59" i="1"/>
  <c r="AE59" i="1"/>
  <c r="BC59" i="1"/>
  <c r="EG12" i="1"/>
  <c r="FM52" i="1"/>
  <c r="AK52" i="1"/>
  <c r="FC52" i="1"/>
  <c r="BE52" i="1" s="1"/>
  <c r="FM58" i="1"/>
  <c r="FC58" i="1"/>
  <c r="BE58" i="1" s="1"/>
  <c r="AK58" i="1"/>
  <c r="FM59" i="1"/>
  <c r="AK59" i="1"/>
  <c r="FC59" i="1"/>
  <c r="BE59" i="1" s="1"/>
  <c r="AK69" i="1"/>
  <c r="FM69" i="1"/>
  <c r="FC69" i="1"/>
  <c r="BE69" i="1" s="1"/>
  <c r="EG5" i="1"/>
  <c r="EG8" i="1"/>
  <c r="CU76" i="1"/>
  <c r="AK19" i="1"/>
  <c r="FM19" i="1"/>
  <c r="FC19" i="1"/>
  <c r="BE19" i="1" s="1"/>
  <c r="V34" i="1"/>
  <c r="X34" i="1" s="1"/>
  <c r="AH34" i="1"/>
  <c r="FM14" i="1"/>
  <c r="AK14" i="1"/>
  <c r="FC14" i="1"/>
  <c r="BE14" i="1" s="1"/>
  <c r="EG31" i="1"/>
  <c r="EG37" i="1"/>
  <c r="AL36" i="1"/>
  <c r="FK36" i="1"/>
  <c r="V38" i="1"/>
  <c r="X38" i="1" s="1"/>
  <c r="AH38" i="1"/>
  <c r="EG49" i="1"/>
  <c r="FK45" i="1"/>
  <c r="AF66" i="1"/>
  <c r="AI66" i="1"/>
  <c r="AE66" i="1"/>
  <c r="BB66" i="1"/>
  <c r="BA66" i="1"/>
  <c r="AZ66" i="1"/>
  <c r="BC66" i="1"/>
  <c r="AG75" i="1"/>
  <c r="R75" i="1"/>
  <c r="BF75" i="1"/>
  <c r="AZ17" i="1"/>
  <c r="AF17" i="1"/>
  <c r="BC17" i="1"/>
  <c r="AI17" i="1"/>
  <c r="AE17" i="1"/>
  <c r="BB17" i="1"/>
  <c r="BA17" i="1"/>
  <c r="AK17" i="1"/>
  <c r="FM17" i="1"/>
  <c r="FC17" i="1"/>
  <c r="BE17" i="1" s="1"/>
  <c r="AL31" i="1"/>
  <c r="FK31" i="1"/>
  <c r="EG48" i="1"/>
  <c r="FM12" i="1"/>
  <c r="AK12" i="1"/>
  <c r="FC12" i="1"/>
  <c r="BE12" i="1" s="1"/>
  <c r="FM64" i="1"/>
  <c r="AK64" i="1"/>
  <c r="FC64" i="1"/>
  <c r="BE64" i="1" s="1"/>
  <c r="EG69" i="1"/>
  <c r="R70" i="1"/>
  <c r="AG70" i="1"/>
  <c r="BF70" i="1"/>
  <c r="V60" i="1"/>
  <c r="X60" i="1" s="1"/>
  <c r="AH60" i="1"/>
  <c r="BC65" i="1"/>
  <c r="AI65" i="1"/>
  <c r="AE65" i="1"/>
  <c r="BB65" i="1"/>
  <c r="BA65" i="1"/>
  <c r="AZ65" i="1"/>
  <c r="AF65" i="1"/>
  <c r="AL70" i="1"/>
  <c r="FK70" i="1"/>
  <c r="BC72" i="1"/>
  <c r="AI72" i="1"/>
  <c r="AE72" i="1"/>
  <c r="BB72" i="1"/>
  <c r="AZ72" i="1"/>
  <c r="AF72" i="1"/>
  <c r="BA72" i="1"/>
  <c r="FM73" i="1"/>
  <c r="AK73" i="1"/>
  <c r="FC73" i="1"/>
  <c r="BE73" i="1" s="1"/>
  <c r="AL74" i="1"/>
  <c r="FK74" i="1"/>
  <c r="AZ9" i="1"/>
  <c r="AF9" i="1"/>
  <c r="AI9" i="1"/>
  <c r="AE9" i="1"/>
  <c r="BB9" i="1"/>
  <c r="BC9" i="1"/>
  <c r="BA9" i="1"/>
  <c r="AG11" i="1"/>
  <c r="R11" i="1"/>
  <c r="BF11" i="1"/>
  <c r="DC76" i="1"/>
  <c r="AL20" i="1"/>
  <c r="FK20" i="1"/>
  <c r="FM13" i="1"/>
  <c r="AK13" i="1"/>
  <c r="FC13" i="1"/>
  <c r="BE13" i="1" s="1"/>
  <c r="R24" i="1"/>
  <c r="AG24" i="1"/>
  <c r="BF24" i="1"/>
  <c r="BC43" i="1"/>
  <c r="AI43" i="1"/>
  <c r="AE43" i="1"/>
  <c r="BB43" i="1"/>
  <c r="BA43" i="1"/>
  <c r="AZ43" i="1"/>
  <c r="AF43" i="1"/>
  <c r="AL34" i="1"/>
  <c r="FK34" i="1"/>
  <c r="AK40" i="1"/>
  <c r="FM40" i="1"/>
  <c r="FC40" i="1"/>
  <c r="BE40" i="1" s="1"/>
  <c r="FM43" i="1"/>
  <c r="AK43" i="1"/>
  <c r="FC43" i="1"/>
  <c r="BE43" i="1" s="1"/>
  <c r="BB55" i="1"/>
  <c r="BA55" i="1"/>
  <c r="AZ55" i="1"/>
  <c r="AF55" i="1"/>
  <c r="BC55" i="1"/>
  <c r="AI55" i="1"/>
  <c r="AE55" i="1"/>
  <c r="AH67" i="1"/>
  <c r="V67" i="1"/>
  <c r="X67" i="1" s="1"/>
  <c r="AH69" i="1"/>
  <c r="V69" i="1"/>
  <c r="X69" i="1" s="1"/>
  <c r="BH6" i="1"/>
  <c r="EG15" i="1"/>
  <c r="EG56" i="1"/>
  <c r="V33" i="1"/>
  <c r="X33" i="1" s="1"/>
  <c r="AH33" i="1"/>
  <c r="V41" i="1"/>
  <c r="X41" i="1" s="1"/>
  <c r="AH41" i="1"/>
  <c r="EG10" i="1"/>
  <c r="CJ76" i="1"/>
  <c r="AR76" i="1" s="1"/>
  <c r="AR6" i="1"/>
  <c r="AZ15" i="1"/>
  <c r="AF15" i="1"/>
  <c r="BC15" i="1"/>
  <c r="AI15" i="1"/>
  <c r="AE15" i="1"/>
  <c r="BB15" i="1"/>
  <c r="BA15" i="1"/>
  <c r="FM15" i="1"/>
  <c r="AK15" i="1"/>
  <c r="FC15" i="1"/>
  <c r="BE15" i="1" s="1"/>
  <c r="V30" i="1"/>
  <c r="X30" i="1" s="1"/>
  <c r="AH30" i="1"/>
  <c r="FM37" i="1"/>
  <c r="AK37" i="1"/>
  <c r="FC37" i="1"/>
  <c r="BE37" i="1" s="1"/>
  <c r="AL27" i="1"/>
  <c r="FK27" i="1"/>
  <c r="V40" i="1"/>
  <c r="X40" i="1" s="1"/>
  <c r="AH40" i="1"/>
  <c r="EG45" i="1"/>
  <c r="AI63" i="1"/>
  <c r="AE63" i="1"/>
  <c r="AF63" i="1"/>
  <c r="AI61" i="1"/>
  <c r="AE61" i="1"/>
  <c r="BB61" i="1"/>
  <c r="BA61" i="1"/>
  <c r="AZ61" i="1"/>
  <c r="AF61" i="1"/>
  <c r="BC61" i="1"/>
  <c r="FM5" i="1"/>
  <c r="AK5" i="1"/>
  <c r="FC5" i="1"/>
  <c r="BE5" i="1" s="1"/>
  <c r="FM11" i="1"/>
  <c r="AK11" i="1"/>
  <c r="FC11" i="1"/>
  <c r="BE11" i="1" s="1"/>
  <c r="V39" i="1"/>
  <c r="X39" i="1" s="1"/>
  <c r="AH39" i="1"/>
  <c r="FM44" i="1"/>
  <c r="FC44" i="1"/>
  <c r="BE44" i="1" s="1"/>
  <c r="AK44" i="1"/>
  <c r="BZ53" i="1"/>
  <c r="BR76" i="1"/>
  <c r="AG13" i="1"/>
  <c r="R13" i="1"/>
  <c r="BF13" i="1"/>
  <c r="AL6" i="1"/>
  <c r="V27" i="1"/>
  <c r="X27" i="1" s="1"/>
  <c r="AH27" i="1"/>
  <c r="FM16" i="1"/>
  <c r="AK16" i="1"/>
  <c r="FC16" i="1"/>
  <c r="BE16" i="1" s="1"/>
  <c r="AL30" i="1"/>
  <c r="FK30" i="1"/>
  <c r="AL35" i="1"/>
  <c r="FK35" i="1"/>
  <c r="V54" i="1"/>
  <c r="X54" i="1" s="1"/>
  <c r="AH54" i="1"/>
  <c r="AH29" i="1"/>
  <c r="V29" i="1"/>
  <c r="X29" i="1" s="1"/>
  <c r="FM72" i="1"/>
  <c r="AK72" i="1"/>
  <c r="FC72" i="1"/>
  <c r="BE72" i="1" s="1"/>
  <c r="AG5" i="1"/>
  <c r="R5" i="1"/>
  <c r="BF5" i="1"/>
  <c r="AI23" i="1"/>
  <c r="AZ23" i="1"/>
  <c r="AF23" i="1"/>
  <c r="AE23" i="1"/>
  <c r="BB23" i="1"/>
  <c r="BA23" i="1"/>
  <c r="BC23" i="1"/>
  <c r="EA76" i="1"/>
  <c r="EC76" i="1"/>
  <c r="EE76" i="1"/>
  <c r="DX76" i="1"/>
  <c r="DZ76" i="1"/>
  <c r="EF76" i="1"/>
  <c r="ED76" i="1"/>
  <c r="EB76" i="1"/>
  <c r="DY76" i="1"/>
  <c r="FK6" i="1"/>
  <c r="V28" i="1"/>
  <c r="X28" i="1" s="1"/>
  <c r="AH28" i="1"/>
  <c r="AK23" i="1"/>
  <c r="FM23" i="1"/>
  <c r="FC23" i="1"/>
  <c r="BE23" i="1" s="1"/>
  <c r="V32" i="1"/>
  <c r="X32" i="1" s="1"/>
  <c r="AH32" i="1"/>
  <c r="FM56" i="1"/>
  <c r="FC56" i="1"/>
  <c r="BE56" i="1" s="1"/>
  <c r="AK56" i="1"/>
  <c r="AL24" i="1"/>
  <c r="FK24" i="1"/>
  <c r="AL49" i="1"/>
  <c r="FK49" i="1"/>
  <c r="FM29" i="1"/>
  <c r="AK29" i="1"/>
  <c r="FC29" i="1"/>
  <c r="BE29" i="1" s="1"/>
  <c r="BC62" i="1"/>
  <c r="AI62" i="1"/>
  <c r="AE62" i="1"/>
  <c r="BB62" i="1"/>
  <c r="BA62" i="1"/>
  <c r="AZ62" i="1"/>
  <c r="AF62" i="1"/>
  <c r="AK66" i="1"/>
  <c r="FM66" i="1"/>
  <c r="FC66" i="1"/>
  <c r="BE66" i="1" s="1"/>
  <c r="V74" i="1"/>
  <c r="X74" i="1" s="1"/>
  <c r="AH74" i="1"/>
  <c r="V76" i="1"/>
  <c r="X76" i="1" s="1"/>
  <c r="AH76" i="1"/>
  <c r="BH76" i="1"/>
  <c r="BG76" i="1"/>
  <c r="EG53" i="1"/>
  <c r="V25" i="1"/>
  <c r="X25" i="1" s="1"/>
  <c r="AH25" i="1"/>
  <c r="AL28" i="1"/>
  <c r="FK28" i="1"/>
  <c r="R35" i="1"/>
  <c r="AG35" i="1"/>
  <c r="BF35" i="1"/>
  <c r="AK39" i="1"/>
  <c r="FM39" i="1"/>
  <c r="FC39" i="1"/>
  <c r="BE39" i="1" s="1"/>
  <c r="AH46" i="1"/>
  <c r="V46" i="1"/>
  <c r="X46" i="1" s="1"/>
  <c r="AH48" i="1"/>
  <c r="V48" i="1"/>
  <c r="X48" i="1" s="1"/>
  <c r="AH51" i="1"/>
  <c r="V51" i="1"/>
  <c r="X51" i="1" s="1"/>
  <c r="BB57" i="1"/>
  <c r="BA57" i="1"/>
  <c r="AZ57" i="1"/>
  <c r="AF57" i="1"/>
  <c r="BC57" i="1"/>
  <c r="AI57" i="1"/>
  <c r="AE57" i="1"/>
  <c r="FM55" i="1"/>
  <c r="AK55" i="1"/>
  <c r="FC55" i="1"/>
  <c r="BE55" i="1" s="1"/>
  <c r="EG9" i="1"/>
  <c r="AZ16" i="1"/>
  <c r="AF16" i="1"/>
  <c r="BC16" i="1"/>
  <c r="AI16" i="1"/>
  <c r="AE16" i="1"/>
  <c r="BB16" i="1"/>
  <c r="BA16" i="1"/>
  <c r="CD76" i="1"/>
  <c r="AZ21" i="1"/>
  <c r="AF21" i="1"/>
  <c r="BC21" i="1"/>
  <c r="AI21" i="1"/>
  <c r="AE21" i="1"/>
  <c r="BB21" i="1"/>
  <c r="BA21" i="1"/>
  <c r="AZ19" i="1"/>
  <c r="AF19" i="1"/>
  <c r="BC19" i="1"/>
  <c r="AI19" i="1"/>
  <c r="AE19" i="1"/>
  <c r="BB19" i="1"/>
  <c r="BA19" i="1"/>
  <c r="AK18" i="1"/>
  <c r="FM18" i="1"/>
  <c r="FC18" i="1"/>
  <c r="BE18" i="1" s="1"/>
  <c r="EG14" i="1"/>
  <c r="AL33" i="1"/>
  <c r="FK33" i="1"/>
  <c r="AK38" i="1"/>
  <c r="FM38" i="1"/>
  <c r="FC38" i="1"/>
  <c r="BE38" i="1" s="1"/>
  <c r="AH50" i="1"/>
  <c r="V50" i="1"/>
  <c r="X50" i="1" s="1"/>
  <c r="FK46" i="1"/>
  <c r="EG58" i="1"/>
  <c r="FM57" i="1"/>
  <c r="AK57" i="1"/>
  <c r="FC57" i="1"/>
  <c r="BE57" i="1" s="1"/>
  <c r="AH68" i="1"/>
  <c r="V68" i="1"/>
  <c r="X68" i="1" s="1"/>
  <c r="BE6" i="1"/>
  <c r="AZ56" i="1"/>
  <c r="AF56" i="1"/>
  <c r="BC56" i="1"/>
  <c r="AI56" i="1"/>
  <c r="AE56" i="1"/>
  <c r="BB56" i="1"/>
  <c r="BA56" i="1"/>
  <c r="AZ10" i="1"/>
  <c r="AF10" i="1"/>
  <c r="AI10" i="1"/>
  <c r="AE10" i="1"/>
  <c r="BB10" i="1"/>
  <c r="BC10" i="1"/>
  <c r="BA10" i="1"/>
  <c r="EG7" i="1"/>
  <c r="FM53" i="1"/>
  <c r="AK53" i="1"/>
  <c r="FC53" i="1"/>
  <c r="BE53" i="1" s="1"/>
  <c r="AZ22" i="1"/>
  <c r="AF22" i="1"/>
  <c r="AI22" i="1"/>
  <c r="AE22" i="1"/>
  <c r="BB22" i="1"/>
  <c r="BA22" i="1"/>
  <c r="BC22" i="1"/>
  <c r="FE76" i="1"/>
  <c r="AK76" i="1" s="1"/>
  <c r="BC42" i="1"/>
  <c r="AI42" i="1"/>
  <c r="AE42" i="1"/>
  <c r="BB42" i="1"/>
  <c r="BA42" i="1"/>
  <c r="AZ42" i="1"/>
  <c r="AF42" i="1"/>
  <c r="AK41" i="1"/>
  <c r="FM41" i="1"/>
  <c r="FC41" i="1"/>
  <c r="BE41" i="1" s="1"/>
  <c r="AZ7" i="1"/>
  <c r="AF7" i="1"/>
  <c r="AI7" i="1"/>
  <c r="AE7" i="1"/>
  <c r="BB7" i="1"/>
  <c r="BA7" i="1"/>
  <c r="BC7" i="1"/>
  <c r="AK21" i="1"/>
  <c r="FM21" i="1"/>
  <c r="FC21" i="1"/>
  <c r="BE21" i="1" s="1"/>
  <c r="EG33" i="1"/>
  <c r="AL22" i="1"/>
  <c r="FK22" i="1"/>
  <c r="AL32" i="1"/>
  <c r="FK32" i="1"/>
  <c r="R36" i="1"/>
  <c r="AG36" i="1"/>
  <c r="BF36" i="1"/>
  <c r="EG55" i="1"/>
  <c r="BA52" i="1"/>
  <c r="AZ52" i="1"/>
  <c r="AF52" i="1"/>
  <c r="BC52" i="1"/>
  <c r="AI52" i="1"/>
  <c r="AE52" i="1"/>
  <c r="BB52" i="1"/>
  <c r="EG75" i="1"/>
  <c r="AZ18" i="1"/>
  <c r="AF18" i="1"/>
  <c r="BC18" i="1"/>
  <c r="AI18" i="1"/>
  <c r="AE18" i="1"/>
  <c r="BB18" i="1"/>
  <c r="BA18" i="1"/>
  <c r="AZ20" i="1"/>
  <c r="AF20" i="1"/>
  <c r="AI20" i="1"/>
  <c r="AE20" i="1"/>
  <c r="BB20" i="1"/>
  <c r="BA20" i="1"/>
  <c r="BC20" i="1"/>
  <c r="FO76" i="1"/>
  <c r="EG16" i="1"/>
  <c r="V31" i="1"/>
  <c r="X31" i="1" s="1"/>
  <c r="AH31" i="1"/>
  <c r="AI44" i="1"/>
  <c r="AE44" i="1"/>
  <c r="AF44" i="1"/>
  <c r="EG29" i="1"/>
  <c r="BC64" i="1"/>
  <c r="AI64" i="1"/>
  <c r="AE64" i="1"/>
  <c r="BB64" i="1"/>
  <c r="BA64" i="1"/>
  <c r="AZ64" i="1"/>
  <c r="AF64" i="1"/>
  <c r="FM65" i="1"/>
  <c r="AK65" i="1"/>
  <c r="FC65" i="1"/>
  <c r="BE65" i="1" s="1"/>
  <c r="FM75" i="1"/>
  <c r="AK75" i="1"/>
  <c r="FC75" i="1"/>
  <c r="BE75" i="1" s="1"/>
  <c r="ES76" i="1"/>
  <c r="BI76" i="1" s="1"/>
  <c r="BJ76" i="1" s="1"/>
  <c r="AL25" i="1"/>
  <c r="FK25" i="1"/>
  <c r="EG54" i="1"/>
  <c r="BB45" i="1"/>
  <c r="BA45" i="1"/>
  <c r="AZ45" i="1"/>
  <c r="AF45" i="1"/>
  <c r="AI45" i="1"/>
  <c r="AE45" i="1"/>
  <c r="BC45" i="1"/>
  <c r="EG50" i="1"/>
  <c r="AL67" i="1"/>
  <c r="FK67" i="1"/>
  <c r="R71" i="1"/>
  <c r="AG71" i="1"/>
  <c r="BF71" i="1"/>
  <c r="BA73" i="1"/>
  <c r="AZ73" i="1"/>
  <c r="AF73" i="1"/>
  <c r="AE73" i="1"/>
  <c r="BB73" i="1"/>
  <c r="AI73" i="1"/>
  <c r="BC73" i="1"/>
  <c r="BC32" i="1" l="1"/>
  <c r="AZ32" i="1"/>
  <c r="BB32" i="1"/>
  <c r="BA32" i="1"/>
  <c r="BC54" i="1"/>
  <c r="BA54" i="1"/>
  <c r="AZ54" i="1"/>
  <c r="BB54" i="1"/>
  <c r="BC34" i="1"/>
  <c r="BA34" i="1"/>
  <c r="BB34" i="1"/>
  <c r="AZ34" i="1"/>
  <c r="BC40" i="1"/>
  <c r="AZ40" i="1"/>
  <c r="BB40" i="1"/>
  <c r="BA40" i="1"/>
  <c r="BB68" i="1"/>
  <c r="BA68" i="1"/>
  <c r="AF68" i="1"/>
  <c r="BC68" i="1"/>
  <c r="AI68" i="1"/>
  <c r="AE68" i="1"/>
  <c r="AZ68" i="1"/>
  <c r="AL57" i="1"/>
  <c r="FK57" i="1"/>
  <c r="AL18" i="1"/>
  <c r="FK18" i="1"/>
  <c r="EV76" i="1"/>
  <c r="AL55" i="1"/>
  <c r="FK55" i="1"/>
  <c r="BB51" i="1"/>
  <c r="BA51" i="1"/>
  <c r="AZ51" i="1"/>
  <c r="AF51" i="1"/>
  <c r="BC51" i="1"/>
  <c r="AI51" i="1"/>
  <c r="AE51" i="1"/>
  <c r="BB46" i="1"/>
  <c r="BA46" i="1"/>
  <c r="AZ46" i="1"/>
  <c r="AF46" i="1"/>
  <c r="BC46" i="1"/>
  <c r="AI46" i="1"/>
  <c r="AE46" i="1"/>
  <c r="AF76" i="1"/>
  <c r="AI76" i="1"/>
  <c r="AE76" i="1"/>
  <c r="AZ76" i="1"/>
  <c r="BC76" i="1"/>
  <c r="BB76" i="1"/>
  <c r="BA76" i="1"/>
  <c r="AL66" i="1"/>
  <c r="FK66" i="1"/>
  <c r="AF32" i="1"/>
  <c r="AI32" i="1"/>
  <c r="AE32" i="1"/>
  <c r="EG76" i="1"/>
  <c r="V5" i="1"/>
  <c r="X5" i="1" s="1"/>
  <c r="AH5" i="1"/>
  <c r="AL72" i="1"/>
  <c r="FK72" i="1"/>
  <c r="AI54" i="1"/>
  <c r="AE54" i="1"/>
  <c r="AF54" i="1"/>
  <c r="AQ53" i="1"/>
  <c r="BZ76" i="1"/>
  <c r="AQ76" i="1" s="1"/>
  <c r="AL11" i="1"/>
  <c r="FK11" i="1"/>
  <c r="AF40" i="1"/>
  <c r="AI40" i="1"/>
  <c r="AE40" i="1"/>
  <c r="AF33" i="1"/>
  <c r="AI33" i="1"/>
  <c r="AE33" i="1"/>
  <c r="BB33" i="1"/>
  <c r="BA33" i="1"/>
  <c r="AZ33" i="1"/>
  <c r="BC33" i="1"/>
  <c r="AF69" i="1"/>
  <c r="AE69" i="1"/>
  <c r="BC69" i="1"/>
  <c r="AI69" i="1"/>
  <c r="BA69" i="1"/>
  <c r="AZ69" i="1"/>
  <c r="BB69" i="1"/>
  <c r="V24" i="1"/>
  <c r="X24" i="1" s="1"/>
  <c r="AH24" i="1"/>
  <c r="V11" i="1"/>
  <c r="X11" i="1" s="1"/>
  <c r="AH11" i="1"/>
  <c r="EU76" i="1"/>
  <c r="AL58" i="1"/>
  <c r="FK58" i="1"/>
  <c r="BB47" i="1"/>
  <c r="BA47" i="1"/>
  <c r="AZ47" i="1"/>
  <c r="AF47" i="1"/>
  <c r="BC47" i="1"/>
  <c r="AI47" i="1"/>
  <c r="AE47" i="1"/>
  <c r="V37" i="1"/>
  <c r="X37" i="1" s="1"/>
  <c r="AH37" i="1"/>
  <c r="BC14" i="1"/>
  <c r="AI14" i="1"/>
  <c r="AE14" i="1"/>
  <c r="BB14" i="1"/>
  <c r="AZ14" i="1"/>
  <c r="AF14" i="1"/>
  <c r="BA14" i="1"/>
  <c r="V71" i="1"/>
  <c r="X71" i="1" s="1"/>
  <c r="AH71" i="1"/>
  <c r="AL65" i="1"/>
  <c r="FK65" i="1"/>
  <c r="AL21" i="1"/>
  <c r="FK21" i="1"/>
  <c r="AF28" i="1"/>
  <c r="AI28" i="1"/>
  <c r="AE28" i="1"/>
  <c r="BB28" i="1"/>
  <c r="BA28" i="1"/>
  <c r="BC28" i="1"/>
  <c r="AZ28" i="1"/>
  <c r="BB29" i="1"/>
  <c r="BA29" i="1"/>
  <c r="AZ29" i="1"/>
  <c r="AF29" i="1"/>
  <c r="BC29" i="1"/>
  <c r="AI29" i="1"/>
  <c r="AE29" i="1"/>
  <c r="AF27" i="1"/>
  <c r="AI27" i="1"/>
  <c r="AE27" i="1"/>
  <c r="BB27" i="1"/>
  <c r="BA27" i="1"/>
  <c r="AZ27" i="1"/>
  <c r="BC27" i="1"/>
  <c r="V13" i="1"/>
  <c r="X13" i="1" s="1"/>
  <c r="AH13" i="1"/>
  <c r="AF39" i="1"/>
  <c r="BC39" i="1"/>
  <c r="AI39" i="1"/>
  <c r="AE39" i="1"/>
  <c r="BB39" i="1"/>
  <c r="BA39" i="1"/>
  <c r="AZ39" i="1"/>
  <c r="AL37" i="1"/>
  <c r="FK37" i="1"/>
  <c r="AL43" i="1"/>
  <c r="FK43" i="1"/>
  <c r="AL73" i="1"/>
  <c r="FK73" i="1"/>
  <c r="AL12" i="1"/>
  <c r="FK12" i="1"/>
  <c r="AL14" i="1"/>
  <c r="FK14" i="1"/>
  <c r="AL19" i="1"/>
  <c r="FK19" i="1"/>
  <c r="AL69" i="1"/>
  <c r="FK69" i="1"/>
  <c r="AL59" i="1"/>
  <c r="FK59" i="1"/>
  <c r="AI6" i="1"/>
  <c r="AE6" i="1"/>
  <c r="BB6" i="1"/>
  <c r="AZ6" i="1"/>
  <c r="AF6" i="1"/>
  <c r="BA6" i="1"/>
  <c r="BC6" i="1"/>
  <c r="BB12" i="1"/>
  <c r="BA12" i="1"/>
  <c r="AZ12" i="1"/>
  <c r="AF12" i="1"/>
  <c r="BC12" i="1"/>
  <c r="AI12" i="1"/>
  <c r="AE12" i="1"/>
  <c r="AL75" i="1"/>
  <c r="FK75" i="1"/>
  <c r="AF31" i="1"/>
  <c r="AI31" i="1"/>
  <c r="AE31" i="1"/>
  <c r="BB31" i="1"/>
  <c r="BA31" i="1"/>
  <c r="AZ31" i="1"/>
  <c r="BC31" i="1"/>
  <c r="V36" i="1"/>
  <c r="X36" i="1" s="1"/>
  <c r="AH36" i="1"/>
  <c r="AL53" i="1"/>
  <c r="FK53" i="1"/>
  <c r="AL38" i="1"/>
  <c r="FK38" i="1"/>
  <c r="BB48" i="1"/>
  <c r="BA48" i="1"/>
  <c r="AZ48" i="1"/>
  <c r="AF48" i="1"/>
  <c r="BC48" i="1"/>
  <c r="AI48" i="1"/>
  <c r="AE48" i="1"/>
  <c r="BA74" i="1"/>
  <c r="AZ74" i="1"/>
  <c r="AF74" i="1"/>
  <c r="AI74" i="1"/>
  <c r="AE74" i="1"/>
  <c r="BB74" i="1"/>
  <c r="BC74" i="1"/>
  <c r="AL56" i="1"/>
  <c r="FK56" i="1"/>
  <c r="AL23" i="1"/>
  <c r="FK23" i="1"/>
  <c r="AL15" i="1"/>
  <c r="FK15" i="1"/>
  <c r="AF41" i="1"/>
  <c r="BC41" i="1"/>
  <c r="AI41" i="1"/>
  <c r="AE41" i="1"/>
  <c r="BB41" i="1"/>
  <c r="BA41" i="1"/>
  <c r="AZ41" i="1"/>
  <c r="BB67" i="1"/>
  <c r="BA67" i="1"/>
  <c r="AF67" i="1"/>
  <c r="AI67" i="1"/>
  <c r="AE67" i="1"/>
  <c r="AZ67" i="1"/>
  <c r="BC67" i="1"/>
  <c r="V70" i="1"/>
  <c r="X70" i="1" s="1"/>
  <c r="AH70" i="1"/>
  <c r="AL64" i="1"/>
  <c r="FK64" i="1"/>
  <c r="AL17" i="1"/>
  <c r="FK17" i="1"/>
  <c r="V75" i="1"/>
  <c r="X75" i="1" s="1"/>
  <c r="AH75" i="1"/>
  <c r="AF38" i="1"/>
  <c r="BC38" i="1"/>
  <c r="AI38" i="1"/>
  <c r="AE38" i="1"/>
  <c r="BB38" i="1"/>
  <c r="BA38" i="1"/>
  <c r="AZ38" i="1"/>
  <c r="AF26" i="1"/>
  <c r="AI26" i="1"/>
  <c r="AE26" i="1"/>
  <c r="BB26" i="1"/>
  <c r="BA26" i="1"/>
  <c r="BC26" i="1"/>
  <c r="AZ26" i="1"/>
  <c r="BB49" i="1"/>
  <c r="BA49" i="1"/>
  <c r="AZ49" i="1"/>
  <c r="AF49" i="1"/>
  <c r="BC49" i="1"/>
  <c r="AI49" i="1"/>
  <c r="AE49" i="1"/>
  <c r="AL41" i="1"/>
  <c r="FK41" i="1"/>
  <c r="FC76" i="1"/>
  <c r="BE76" i="1" s="1"/>
  <c r="BB50" i="1"/>
  <c r="BA50" i="1"/>
  <c r="AZ50" i="1"/>
  <c r="AF50" i="1"/>
  <c r="BC50" i="1"/>
  <c r="AI50" i="1"/>
  <c r="AE50" i="1"/>
  <c r="AL39" i="1"/>
  <c r="FK39" i="1"/>
  <c r="V35" i="1"/>
  <c r="X35" i="1" s="1"/>
  <c r="AH35" i="1"/>
  <c r="AF25" i="1"/>
  <c r="AI25" i="1"/>
  <c r="AE25" i="1"/>
  <c r="BB25" i="1"/>
  <c r="BA25" i="1"/>
  <c r="AZ25" i="1"/>
  <c r="BC25" i="1"/>
  <c r="AL29" i="1"/>
  <c r="FK29" i="1"/>
  <c r="AL16" i="1"/>
  <c r="FK16" i="1"/>
  <c r="FM76" i="1"/>
  <c r="AL76" i="1" s="1"/>
  <c r="AL44" i="1"/>
  <c r="FK44" i="1"/>
  <c r="AL5" i="1"/>
  <c r="FK5" i="1"/>
  <c r="AF30" i="1"/>
  <c r="AI30" i="1"/>
  <c r="AE30" i="1"/>
  <c r="BB30" i="1"/>
  <c r="BA30" i="1"/>
  <c r="BC30" i="1"/>
  <c r="AZ30" i="1"/>
  <c r="AL40" i="1"/>
  <c r="FK40" i="1"/>
  <c r="AL13" i="1"/>
  <c r="FK13" i="1"/>
  <c r="AI60" i="1"/>
  <c r="AE60" i="1"/>
  <c r="BA60" i="1"/>
  <c r="AZ60" i="1"/>
  <c r="AF60" i="1"/>
  <c r="BB60" i="1"/>
  <c r="BC60" i="1"/>
  <c r="AF34" i="1"/>
  <c r="AI34" i="1"/>
  <c r="AE34" i="1"/>
  <c r="AL52" i="1"/>
  <c r="FK52" i="1"/>
  <c r="AL71" i="1"/>
  <c r="FK71" i="1"/>
  <c r="EW76" i="1" l="1"/>
  <c r="FK76" i="1"/>
  <c r="AF36" i="1"/>
  <c r="BC36" i="1"/>
  <c r="AI36" i="1"/>
  <c r="AE36" i="1"/>
  <c r="BB36" i="1"/>
  <c r="BA36" i="1"/>
  <c r="AZ36" i="1"/>
  <c r="BC13" i="1"/>
  <c r="AI13" i="1"/>
  <c r="AE13" i="1"/>
  <c r="BB13" i="1"/>
  <c r="AZ13" i="1"/>
  <c r="AF13" i="1"/>
  <c r="BA13" i="1"/>
  <c r="AF37" i="1"/>
  <c r="BC37" i="1"/>
  <c r="AI37" i="1"/>
  <c r="AE37" i="1"/>
  <c r="BB37" i="1"/>
  <c r="BA37" i="1"/>
  <c r="AZ37" i="1"/>
  <c r="BC11" i="1"/>
  <c r="AI11" i="1"/>
  <c r="AE11" i="1"/>
  <c r="BB11" i="1"/>
  <c r="AZ11" i="1"/>
  <c r="AF11" i="1"/>
  <c r="BA11" i="1"/>
  <c r="AI75" i="1"/>
  <c r="AE75" i="1"/>
  <c r="AF75" i="1"/>
  <c r="BB75" i="1"/>
  <c r="AZ75" i="1"/>
  <c r="BA75" i="1"/>
  <c r="BC75" i="1"/>
  <c r="AF35" i="1"/>
  <c r="AI35" i="1"/>
  <c r="AE35" i="1"/>
  <c r="BB35" i="1"/>
  <c r="BA35" i="1"/>
  <c r="AZ35" i="1"/>
  <c r="BC35" i="1"/>
  <c r="AF24" i="1"/>
  <c r="AI24" i="1"/>
  <c r="AE24" i="1"/>
  <c r="BA24" i="1"/>
  <c r="BB24" i="1"/>
  <c r="BC24" i="1"/>
  <c r="AZ24" i="1"/>
  <c r="BA5" i="1"/>
  <c r="AI5" i="1"/>
  <c r="AE5" i="1"/>
  <c r="AF5" i="1"/>
  <c r="BB5" i="1"/>
  <c r="AZ5" i="1"/>
  <c r="BC5" i="1"/>
  <c r="AZ70" i="1"/>
  <c r="AF70" i="1"/>
  <c r="BC70" i="1"/>
  <c r="AI70" i="1"/>
  <c r="AE70" i="1"/>
  <c r="BB70" i="1"/>
  <c r="BA70" i="1"/>
  <c r="AI71" i="1"/>
  <c r="AE71" i="1"/>
  <c r="BB71" i="1"/>
  <c r="AF71" i="1"/>
  <c r="AZ71" i="1"/>
  <c r="BC71" i="1"/>
  <c r="BA71" i="1"/>
</calcChain>
</file>

<file path=xl/sharedStrings.xml><?xml version="1.0" encoding="utf-8"?>
<sst xmlns="http://schemas.openxmlformats.org/spreadsheetml/2006/main" count="396" uniqueCount="234">
  <si>
    <t>Eika banks 1H17 figures</t>
  </si>
  <si>
    <t>Key balance sheet figures</t>
  </si>
  <si>
    <t>P&amp;L</t>
  </si>
  <si>
    <t>P&amp;L key figures</t>
  </si>
  <si>
    <t>Growth 4Q16 - 2Q17</t>
  </si>
  <si>
    <t>Liquidity</t>
  </si>
  <si>
    <t>Capital ratios (excluding profit)</t>
  </si>
  <si>
    <t>Capital ratios (including profit 2Q17)</t>
  </si>
  <si>
    <t>Credit quality</t>
  </si>
  <si>
    <t>Balance sheet</t>
  </si>
  <si>
    <t>External funding (30.06.2017) - maturity within</t>
  </si>
  <si>
    <t>Additional information</t>
  </si>
  <si>
    <t>Sector breakdown loan book - 2016 numbers</t>
  </si>
  <si>
    <t>Bank</t>
  </si>
  <si>
    <t>Total assets</t>
  </si>
  <si>
    <t>Average assets</t>
  </si>
  <si>
    <t>Gross loans</t>
  </si>
  <si>
    <t>Transfer to CB</t>
  </si>
  <si>
    <t>Deposits</t>
  </si>
  <si>
    <t>Total assets incl. CB</t>
  </si>
  <si>
    <t>Total loans incl. CB</t>
  </si>
  <si>
    <t>NII</t>
  </si>
  <si>
    <t>NCI</t>
  </si>
  <si>
    <t>Other income</t>
  </si>
  <si>
    <t>Core income</t>
  </si>
  <si>
    <t>Total operating expenses</t>
  </si>
  <si>
    <t>Core earnings before impairment</t>
  </si>
  <si>
    <t>Impairment of loans</t>
  </si>
  <si>
    <t>Core earnings</t>
  </si>
  <si>
    <t>Dividends &amp; assoc. comp.</t>
  </si>
  <si>
    <t>Net finance</t>
  </si>
  <si>
    <t>One-offs</t>
  </si>
  <si>
    <t>Pre tax profit</t>
  </si>
  <si>
    <t>Taxes</t>
  </si>
  <si>
    <t>Net profit</t>
  </si>
  <si>
    <t>NII in % of average assets</t>
  </si>
  <si>
    <t>NCI in % of average assets</t>
  </si>
  <si>
    <t>C/I</t>
  </si>
  <si>
    <t>C/I adj. net finance and dividends</t>
  </si>
  <si>
    <t>Costs in % of average assets</t>
  </si>
  <si>
    <t>Net profit in % of average assets</t>
  </si>
  <si>
    <t>Net profit in % of ARWA</t>
  </si>
  <si>
    <t>PPI/ARWA</t>
  </si>
  <si>
    <t>Core earnings in % ARVW</t>
  </si>
  <si>
    <t>RoE</t>
  </si>
  <si>
    <t>Growth in loans (own book)</t>
  </si>
  <si>
    <t>Growth in loans incl. CB</t>
  </si>
  <si>
    <t>Growth in deposits</t>
  </si>
  <si>
    <t>Deposit ratio</t>
  </si>
  <si>
    <t>Deposit over total funding</t>
  </si>
  <si>
    <t>(Market fund. - liquid assets)/Total assets</t>
  </si>
  <si>
    <t>Liquid assets/total assets</t>
  </si>
  <si>
    <t>Leverage ratio</t>
  </si>
  <si>
    <t>CET1 ratio</t>
  </si>
  <si>
    <t>Core capital ratio</t>
  </si>
  <si>
    <t>Capital ratio</t>
  </si>
  <si>
    <t>Equity ratio</t>
  </si>
  <si>
    <t>Loan loss provision ratio</t>
  </si>
  <si>
    <t>Loan loss provision/pre loss income</t>
  </si>
  <si>
    <t>Problem loans/gross loans</t>
  </si>
  <si>
    <t>Problem loans/ (Equity + LLR)</t>
  </si>
  <si>
    <t>Share of retail loans (own book)</t>
  </si>
  <si>
    <t>Share of retail loans (incl. EBK))</t>
  </si>
  <si>
    <t>Cash and deposits with CB</t>
  </si>
  <si>
    <t>Due from credit institutions</t>
  </si>
  <si>
    <t>Deposits with CB and loans to credit inst.</t>
  </si>
  <si>
    <t>Gross loans to customers</t>
  </si>
  <si>
    <t>Individual impairments</t>
  </si>
  <si>
    <t>Group impairments</t>
  </si>
  <si>
    <t>Net loans to customers</t>
  </si>
  <si>
    <t>Commercial paper and bonds</t>
  </si>
  <si>
    <t>Share- holdings</t>
  </si>
  <si>
    <t>Total bonds and share- holdings</t>
  </si>
  <si>
    <t>Associated companies</t>
  </si>
  <si>
    <t>Intangible assets</t>
  </si>
  <si>
    <t>Fixed assets</t>
  </si>
  <si>
    <t>Other assets</t>
  </si>
  <si>
    <t>Due to credit institutions</t>
  </si>
  <si>
    <t>Deposits from customers</t>
  </si>
  <si>
    <t>Total deposits</t>
  </si>
  <si>
    <t>Debt securities issued</t>
  </si>
  <si>
    <t>Other debt</t>
  </si>
  <si>
    <t>Total debt</t>
  </si>
  <si>
    <t>Hybrid and subordinated capital</t>
  </si>
  <si>
    <t>Total equity</t>
  </si>
  <si>
    <t>Total debt and equity</t>
  </si>
  <si>
    <t>Liquid assets</t>
  </si>
  <si>
    <t>From 30.6.22</t>
  </si>
  <si>
    <t>Total</t>
  </si>
  <si>
    <t>External funding in % of total assets</t>
  </si>
  <si>
    <t>Auditing firm</t>
  </si>
  <si>
    <t>Employees</t>
  </si>
  <si>
    <t>Branches</t>
  </si>
  <si>
    <t>Listed on OSE with debt inst.</t>
  </si>
  <si>
    <t>EC/stocks bank</t>
  </si>
  <si>
    <t>Market share lending (2016)</t>
  </si>
  <si>
    <t>CET1 capital</t>
  </si>
  <si>
    <t>Core capital</t>
  </si>
  <si>
    <t>Total capital</t>
  </si>
  <si>
    <t>Average RWA (ARWA)</t>
  </si>
  <si>
    <t>RWA 2016</t>
  </si>
  <si>
    <t>RWA 2Q17</t>
  </si>
  <si>
    <t>Agriculture</t>
  </si>
  <si>
    <t>Industry</t>
  </si>
  <si>
    <t>Building and construction</t>
  </si>
  <si>
    <t>Trade and hotels</t>
  </si>
  <si>
    <t>Real estate business</t>
  </si>
  <si>
    <t>Service industry</t>
  </si>
  <si>
    <t>Transport</t>
  </si>
  <si>
    <t>Other</t>
  </si>
  <si>
    <t>Retail lending</t>
  </si>
  <si>
    <t>Total lending 2016</t>
  </si>
  <si>
    <t>NPL</t>
  </si>
  <si>
    <t>Doubtfull loans</t>
  </si>
  <si>
    <t>Problem loans</t>
  </si>
  <si>
    <t>Total impairments</t>
  </si>
  <si>
    <t>Retail loans (own book)</t>
  </si>
  <si>
    <t>Corporate loans</t>
  </si>
  <si>
    <t>Gross loans (own book)</t>
  </si>
  <si>
    <t>Average Equity</t>
  </si>
  <si>
    <t>Equity 2016</t>
  </si>
  <si>
    <t>Equity 2Q17</t>
  </si>
  <si>
    <t>Average loans</t>
  </si>
  <si>
    <t>Gross loans 2016</t>
  </si>
  <si>
    <t>Gross loans 2Q17</t>
  </si>
  <si>
    <t>Transfer - average</t>
  </si>
  <si>
    <t>Transfer to CB 2016</t>
  </si>
  <si>
    <t>Transfer to CB 2Q17</t>
  </si>
  <si>
    <t>Average loans transferred</t>
  </si>
  <si>
    <t>Total loans incl. CB 2016</t>
  </si>
  <si>
    <t>Total loans incl. CB 2Q17</t>
  </si>
  <si>
    <t>Average deposits</t>
  </si>
  <si>
    <t>Deposits 2016</t>
  </si>
  <si>
    <t>Deposits 2Q17</t>
  </si>
  <si>
    <t>RWA/total assets</t>
  </si>
  <si>
    <t>Andebu Sparebank</t>
  </si>
  <si>
    <t>yes</t>
  </si>
  <si>
    <t>Arendal og Omegns Sparekasse</t>
  </si>
  <si>
    <t>EC</t>
  </si>
  <si>
    <t>Aurland Sparebank</t>
  </si>
  <si>
    <t>Aurskog Sparebank</t>
  </si>
  <si>
    <t>EC (listed)</t>
  </si>
  <si>
    <t>Skagerak Sparebank</t>
  </si>
  <si>
    <t>Berg Sparebank</t>
  </si>
  <si>
    <t>Birkenes Sparebank</t>
  </si>
  <si>
    <t>Bjugn Sparebank</t>
  </si>
  <si>
    <t>Blaker Sparebank</t>
  </si>
  <si>
    <t>Bud, Fræna og Hustad Sparebank</t>
  </si>
  <si>
    <t>Sparebanken Din</t>
  </si>
  <si>
    <t>Drangedal Sparebank</t>
  </si>
  <si>
    <t>Eidsberg Sparebank</t>
  </si>
  <si>
    <t>Etnedal Sparebank</t>
  </si>
  <si>
    <t>Evje og Hornnes Sparebank</t>
  </si>
  <si>
    <t>Fornebubanken</t>
  </si>
  <si>
    <t>Gildeskål Sparebank</t>
  </si>
  <si>
    <t>Gjerstad Sparebank</t>
  </si>
  <si>
    <t>Grong Sparebank</t>
  </si>
  <si>
    <t>Grue Sparebank</t>
  </si>
  <si>
    <t>Haltdalen Sparebank</t>
  </si>
  <si>
    <t>Harstad Sparebank</t>
  </si>
  <si>
    <t>Hegra Sparebank</t>
  </si>
  <si>
    <t>Hjartdal og Gransherad Sparebank</t>
  </si>
  <si>
    <t>Hjelmeland Sparebank</t>
  </si>
  <si>
    <t>Hønefoss Sparebank</t>
  </si>
  <si>
    <t>Jernbanepersonalets Sparebank</t>
  </si>
  <si>
    <t>Jæren Sparebank</t>
  </si>
  <si>
    <t>Klæbu Sparebank</t>
  </si>
  <si>
    <t>Kvinesdal Sparebank</t>
  </si>
  <si>
    <t>Larvikbanken Brunlanes Sparebank</t>
  </si>
  <si>
    <t>Lillestrøm Sparebank</t>
  </si>
  <si>
    <t>EC (3Q17)</t>
  </si>
  <si>
    <t>Lofoten Sparebank</t>
  </si>
  <si>
    <t>Marker Sparebank</t>
  </si>
  <si>
    <t>Meldal Sparebank</t>
  </si>
  <si>
    <t>Nesset Sparebank</t>
  </si>
  <si>
    <t>Odal Sparebank</t>
  </si>
  <si>
    <t>Ofoten Sparebank</t>
  </si>
  <si>
    <t>Oppdalsbanken</t>
  </si>
  <si>
    <t>Orkdal Sparebank</t>
  </si>
  <si>
    <t>Rindal Sparebank</t>
  </si>
  <si>
    <t>Rørosbanken Røros Sparebank</t>
  </si>
  <si>
    <t>Selbu Sparebank</t>
  </si>
  <si>
    <t>Soknedal Sparebank</t>
  </si>
  <si>
    <t>Bien Sparebank</t>
  </si>
  <si>
    <t>Stocks</t>
  </si>
  <si>
    <t>Sparebanken Narvik</t>
  </si>
  <si>
    <t>Stadsbygd Sparebank</t>
  </si>
  <si>
    <t>Strømmen Sparebank</t>
  </si>
  <si>
    <t>Sunndal Sparebank</t>
  </si>
  <si>
    <t>Surnadal Sparebank</t>
  </si>
  <si>
    <t>Tinn Sparebank</t>
  </si>
  <si>
    <t>Totens Sparebank</t>
  </si>
  <si>
    <t>Trøgstad Sparebank</t>
  </si>
  <si>
    <t>Tysnes Sparebank</t>
  </si>
  <si>
    <t>Valle Sparebank</t>
  </si>
  <si>
    <t>Vang Sparebank</t>
  </si>
  <si>
    <t>Vegårshei Sparebank</t>
  </si>
  <si>
    <t>Vekselbanken</t>
  </si>
  <si>
    <t>RSM</t>
  </si>
  <si>
    <t>Stocks listed</t>
  </si>
  <si>
    <t>Vestre Slidre Sparebank</t>
  </si>
  <si>
    <t>Vik Sparebank</t>
  </si>
  <si>
    <t>Ørland Sparebank</t>
  </si>
  <si>
    <t>Ørskog Sparebank</t>
  </si>
  <si>
    <t>Åfjord Sparebank</t>
  </si>
  <si>
    <t>Aasen Sparebank</t>
  </si>
  <si>
    <t>Eika total</t>
  </si>
  <si>
    <t xml:space="preserve">Ernst &amp; Young </t>
  </si>
  <si>
    <t>BDO AS</t>
  </si>
  <si>
    <t>KPMG</t>
  </si>
  <si>
    <t xml:space="preserve">Deloitte </t>
  </si>
  <si>
    <t>Revision</t>
  </si>
  <si>
    <t>Bdo Noraudit Mandal Da</t>
  </si>
  <si>
    <t xml:space="preserve">Revisorkonsult </t>
  </si>
  <si>
    <t xml:space="preserve">Valdres Revisjonskontor </t>
  </si>
  <si>
    <t xml:space="preserve">Pricewaterhousecoopers </t>
  </si>
  <si>
    <t xml:space="preserve">Revisorteam Midt-Telemark </t>
  </si>
  <si>
    <t xml:space="preserve"> Revision</t>
  </si>
  <si>
    <t xml:space="preserve">Samarbeidende Revisorer </t>
  </si>
  <si>
    <t xml:space="preserve">Lofotrevisjon </t>
  </si>
  <si>
    <t xml:space="preserve">Bdo Noraudit Harstad </t>
  </si>
  <si>
    <t xml:space="preserve">Revisorgruppen Trøndelag </t>
  </si>
  <si>
    <t xml:space="preserve">Hålogaland Revisjon </t>
  </si>
  <si>
    <t>Svindal Leidland Myhrer &amp; Co</t>
  </si>
  <si>
    <t xml:space="preserve">Valdres Revisjon </t>
  </si>
  <si>
    <t>Askim og Spydeberg Sparebank (*)</t>
  </si>
  <si>
    <t>*</t>
  </si>
  <si>
    <t>Tolga-Os Sparebank (*)</t>
  </si>
  <si>
    <t>Høland og Setskog Sparebank (*)</t>
  </si>
  <si>
    <t>Indre Sogn Sparebank (*)</t>
  </si>
  <si>
    <t>Melhus Sparebank (*)</t>
  </si>
  <si>
    <t>Skue Sparebank (*)</t>
  </si>
  <si>
    <t>Hemne Sparebank</t>
  </si>
  <si>
    <t>* audited 2Q17 figures - 50% of profit inkcluded in capital 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</si>
</sst>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[$€-2]\ * #,##0.00_ ;_ [$€-2]\ * \-#,##0.00_ ;_ [$€-2]\ * &quot;-&quot;??_ ;_ @_ "/>
    <numFmt numFmtId="165" formatCode="d/m/yy;@"/>
    <numFmt numFmtId="166" formatCode="#,##0.0"/>
    <numFmt numFmtId="167" formatCode="0.0\ %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Garamond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0CD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8" fillId="0" borderId="0" applyNumberFormat="0" applyFill="0" applyBorder="0" applyAlignment="0" applyProtection="0">
      <alignment vertical="top"/>
      <protection locked="0"/>
    </xf>
  </cellStyleXfs>
  <cellXfs count="117">
    <xf numFmtId="0" fontId="0" fillId="0" borderId="0" xfId="0"/>
    <xf numFmtId="0" fontId="0" fillId="2" borderId="0" xfId="0" applyFill="1"/>
    <xf numFmtId="0" fontId="2" fillId="2" borderId="0" xfId="0" applyFont="1" applyFill="1"/>
    <xf numFmtId="1" fontId="3" fillId="2" borderId="0" xfId="0" applyNumberFormat="1" applyFont="1" applyFill="1"/>
    <xf numFmtId="1" fontId="0" fillId="2" borderId="0" xfId="0" applyNumberFormat="1" applyFill="1"/>
    <xf numFmtId="0" fontId="3" fillId="2" borderId="0" xfId="0" applyFont="1" applyFill="1"/>
    <xf numFmtId="0" fontId="0" fillId="2" borderId="0" xfId="0" applyFill="1" applyBorder="1"/>
    <xf numFmtId="0" fontId="4" fillId="2" borderId="0" xfId="0" applyFont="1" applyFill="1"/>
    <xf numFmtId="1" fontId="5" fillId="2" borderId="0" xfId="0" applyNumberFormat="1" applyFont="1" applyFill="1"/>
    <xf numFmtId="0" fontId="5" fillId="2" borderId="0" xfId="0" applyFont="1" applyFill="1"/>
    <xf numFmtId="0" fontId="5" fillId="2" borderId="0" xfId="0" applyFont="1" applyFill="1" applyBorder="1"/>
    <xf numFmtId="10" fontId="5" fillId="2" borderId="0" xfId="1" applyNumberFormat="1" applyFont="1" applyFill="1"/>
    <xf numFmtId="164" fontId="6" fillId="2" borderId="1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/>
    </xf>
    <xf numFmtId="165" fontId="5" fillId="2" borderId="3" xfId="0" applyNumberFormat="1" applyFont="1" applyFill="1" applyBorder="1" applyAlignment="1">
      <alignment horizontal="center" vertical="center"/>
    </xf>
    <xf numFmtId="1" fontId="5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4" fontId="5" fillId="2" borderId="10" xfId="2" applyNumberFormat="1" applyFont="1" applyFill="1" applyBorder="1" applyAlignment="1" applyProtection="1">
      <alignment horizontal="left" vertical="top"/>
    </xf>
    <xf numFmtId="3" fontId="5" fillId="2" borderId="11" xfId="1" applyNumberFormat="1" applyFont="1" applyFill="1" applyBorder="1" applyAlignment="1">
      <alignment horizontal="right"/>
    </xf>
    <xf numFmtId="3" fontId="5" fillId="2" borderId="0" xfId="1" applyNumberFormat="1" applyFont="1" applyFill="1" applyBorder="1" applyAlignment="1">
      <alignment horizontal="right"/>
    </xf>
    <xf numFmtId="3" fontId="5" fillId="2" borderId="6" xfId="1" applyNumberFormat="1" applyFont="1" applyFill="1" applyBorder="1" applyAlignment="1">
      <alignment horizontal="right"/>
    </xf>
    <xf numFmtId="166" fontId="5" fillId="2" borderId="11" xfId="1" applyNumberFormat="1" applyFont="1" applyFill="1" applyBorder="1" applyAlignment="1">
      <alignment horizontal="right"/>
    </xf>
    <xf numFmtId="166" fontId="5" fillId="2" borderId="0" xfId="1" applyNumberFormat="1" applyFont="1" applyFill="1" applyBorder="1" applyAlignment="1">
      <alignment horizontal="right"/>
    </xf>
    <xf numFmtId="166" fontId="5" fillId="3" borderId="0" xfId="1" applyNumberFormat="1" applyFont="1" applyFill="1" applyBorder="1" applyAlignment="1">
      <alignment horizontal="right"/>
    </xf>
    <xf numFmtId="166" fontId="5" fillId="3" borderId="6" xfId="1" applyNumberFormat="1" applyFont="1" applyFill="1" applyBorder="1" applyAlignment="1">
      <alignment horizontal="right"/>
    </xf>
    <xf numFmtId="10" fontId="5" fillId="2" borderId="11" xfId="1" applyNumberFormat="1" applyFont="1" applyFill="1" applyBorder="1" applyAlignment="1">
      <alignment horizontal="right"/>
    </xf>
    <xf numFmtId="10" fontId="5" fillId="2" borderId="0" xfId="1" applyNumberFormat="1" applyFont="1" applyFill="1" applyBorder="1" applyAlignment="1">
      <alignment horizontal="right"/>
    </xf>
    <xf numFmtId="167" fontId="5" fillId="2" borderId="0" xfId="1" applyNumberFormat="1" applyFont="1" applyFill="1" applyBorder="1" applyAlignment="1">
      <alignment horizontal="right"/>
    </xf>
    <xf numFmtId="167" fontId="5" fillId="2" borderId="6" xfId="1" applyNumberFormat="1" applyFont="1" applyFill="1" applyBorder="1" applyAlignment="1">
      <alignment horizontal="right"/>
    </xf>
    <xf numFmtId="167" fontId="5" fillId="2" borderId="7" xfId="1" applyNumberFormat="1" applyFont="1" applyFill="1" applyBorder="1" applyAlignment="1">
      <alignment horizontal="right"/>
    </xf>
    <xf numFmtId="167" fontId="5" fillId="2" borderId="8" xfId="1" applyNumberFormat="1" applyFont="1" applyFill="1" applyBorder="1" applyAlignment="1">
      <alignment horizontal="right"/>
    </xf>
    <xf numFmtId="167" fontId="5" fillId="2" borderId="9" xfId="1" applyNumberFormat="1" applyFont="1" applyFill="1" applyBorder="1" applyAlignment="1">
      <alignment horizontal="right"/>
    </xf>
    <xf numFmtId="167" fontId="5" fillId="2" borderId="11" xfId="1" applyNumberFormat="1" applyFont="1" applyFill="1" applyBorder="1" applyAlignment="1">
      <alignment horizontal="right"/>
    </xf>
    <xf numFmtId="166" fontId="5" fillId="2" borderId="7" xfId="1" applyNumberFormat="1" applyFont="1" applyFill="1" applyBorder="1" applyAlignment="1">
      <alignment horizontal="right"/>
    </xf>
    <xf numFmtId="166" fontId="5" fillId="2" borderId="9" xfId="1" applyNumberFormat="1" applyFont="1" applyFill="1" applyBorder="1" applyAlignment="1">
      <alignment horizontal="right"/>
    </xf>
    <xf numFmtId="166" fontId="5" fillId="3" borderId="9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166" fontId="5" fillId="2" borderId="8" xfId="1" applyNumberFormat="1" applyFont="1" applyFill="1" applyBorder="1" applyAlignment="1">
      <alignment horizontal="right"/>
    </xf>
    <xf numFmtId="166" fontId="5" fillId="2" borderId="10" xfId="1" applyNumberFormat="1" applyFont="1" applyFill="1" applyBorder="1" applyAlignment="1">
      <alignment horizontal="right"/>
    </xf>
    <xf numFmtId="167" fontId="5" fillId="2" borderId="10" xfId="1" applyNumberFormat="1" applyFont="1" applyFill="1" applyBorder="1" applyAlignment="1">
      <alignment horizontal="right"/>
    </xf>
    <xf numFmtId="3" fontId="5" fillId="2" borderId="7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3" fontId="5" fillId="2" borderId="8" xfId="0" applyNumberFormat="1" applyFont="1" applyFill="1" applyBorder="1" applyAlignment="1">
      <alignment horizontal="right"/>
    </xf>
    <xf numFmtId="3" fontId="5" fillId="2" borderId="7" xfId="0" applyNumberFormat="1" applyFont="1" applyFill="1" applyBorder="1" applyAlignment="1">
      <alignment horizontal="center"/>
    </xf>
    <xf numFmtId="10" fontId="5" fillId="2" borderId="10" xfId="1" applyNumberFormat="1" applyFont="1" applyFill="1" applyBorder="1" applyAlignment="1">
      <alignment horizontal="right"/>
    </xf>
    <xf numFmtId="3" fontId="5" fillId="2" borderId="8" xfId="1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/>
    </xf>
    <xf numFmtId="3" fontId="5" fillId="2" borderId="7" xfId="1" applyNumberFormat="1" applyFont="1" applyFill="1" applyBorder="1" applyAlignment="1">
      <alignment horizontal="right"/>
    </xf>
    <xf numFmtId="167" fontId="5" fillId="2" borderId="0" xfId="1" applyNumberFormat="1" applyFont="1" applyFill="1"/>
    <xf numFmtId="164" fontId="5" fillId="2" borderId="11" xfId="2" applyNumberFormat="1" applyFont="1" applyFill="1" applyBorder="1" applyAlignment="1" applyProtection="1">
      <alignment horizontal="left" vertical="top"/>
    </xf>
    <xf numFmtId="166" fontId="5" fillId="2" borderId="6" xfId="1" applyNumberFormat="1" applyFont="1" applyFill="1" applyBorder="1" applyAlignment="1">
      <alignment horizontal="right"/>
    </xf>
    <xf numFmtId="166" fontId="5" fillId="2" borderId="5" xfId="1" applyNumberFormat="1" applyFont="1" applyFill="1" applyBorder="1" applyAlignment="1">
      <alignment horizontal="right"/>
    </xf>
    <xf numFmtId="3" fontId="5" fillId="2" borderId="6" xfId="0" applyNumberFormat="1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center"/>
    </xf>
    <xf numFmtId="10" fontId="5" fillId="2" borderId="5" xfId="1" applyNumberFormat="1" applyFont="1" applyFill="1" applyBorder="1" applyAlignment="1">
      <alignment horizontal="right"/>
    </xf>
    <xf numFmtId="167" fontId="5" fillId="2" borderId="5" xfId="1" applyNumberFormat="1" applyFont="1" applyFill="1" applyBorder="1" applyAlignment="1">
      <alignment horizontal="right"/>
    </xf>
    <xf numFmtId="164" fontId="5" fillId="2" borderId="5" xfId="2" applyNumberFormat="1" applyFont="1" applyFill="1" applyBorder="1" applyAlignment="1" applyProtection="1">
      <alignment horizontal="left" vertical="top"/>
    </xf>
    <xf numFmtId="3" fontId="5" fillId="2" borderId="6" xfId="0" applyNumberFormat="1" applyFont="1" applyFill="1" applyBorder="1" applyAlignment="1">
      <alignment horizontal="center"/>
    </xf>
    <xf numFmtId="10" fontId="0" fillId="2" borderId="0" xfId="1" applyNumberFormat="1" applyFont="1" applyFill="1"/>
    <xf numFmtId="164" fontId="5" fillId="2" borderId="5" xfId="0" applyNumberFormat="1" applyFont="1" applyFill="1" applyBorder="1"/>
    <xf numFmtId="164" fontId="5" fillId="2" borderId="12" xfId="2" applyNumberFormat="1" applyFont="1" applyFill="1" applyBorder="1" applyAlignment="1" applyProtection="1">
      <alignment horizontal="left" vertical="top"/>
    </xf>
    <xf numFmtId="3" fontId="5" fillId="2" borderId="13" xfId="1" applyNumberFormat="1" applyFont="1" applyFill="1" applyBorder="1" applyAlignment="1">
      <alignment horizontal="right"/>
    </xf>
    <xf numFmtId="3" fontId="5" fillId="2" borderId="14" xfId="1" applyNumberFormat="1" applyFont="1" applyFill="1" applyBorder="1" applyAlignment="1">
      <alignment horizontal="right"/>
    </xf>
    <xf numFmtId="3" fontId="5" fillId="2" borderId="15" xfId="1" applyNumberFormat="1" applyFont="1" applyFill="1" applyBorder="1" applyAlignment="1">
      <alignment horizontal="right"/>
    </xf>
    <xf numFmtId="166" fontId="5" fillId="2" borderId="13" xfId="1" applyNumberFormat="1" applyFont="1" applyFill="1" applyBorder="1" applyAlignment="1">
      <alignment horizontal="right"/>
    </xf>
    <xf numFmtId="166" fontId="5" fillId="2" borderId="14" xfId="1" applyNumberFormat="1" applyFont="1" applyFill="1" applyBorder="1" applyAlignment="1">
      <alignment horizontal="right"/>
    </xf>
    <xf numFmtId="166" fontId="5" fillId="3" borderId="14" xfId="1" applyNumberFormat="1" applyFont="1" applyFill="1" applyBorder="1" applyAlignment="1">
      <alignment horizontal="right"/>
    </xf>
    <xf numFmtId="166" fontId="5" fillId="3" borderId="15" xfId="1" applyNumberFormat="1" applyFont="1" applyFill="1" applyBorder="1" applyAlignment="1">
      <alignment horizontal="right"/>
    </xf>
    <xf numFmtId="10" fontId="5" fillId="2" borderId="13" xfId="1" applyNumberFormat="1" applyFont="1" applyFill="1" applyBorder="1" applyAlignment="1">
      <alignment horizontal="right"/>
    </xf>
    <xf numFmtId="10" fontId="5" fillId="2" borderId="14" xfId="1" applyNumberFormat="1" applyFont="1" applyFill="1" applyBorder="1" applyAlignment="1">
      <alignment horizontal="right"/>
    </xf>
    <xf numFmtId="167" fontId="5" fillId="2" borderId="14" xfId="1" applyNumberFormat="1" applyFont="1" applyFill="1" applyBorder="1" applyAlignment="1">
      <alignment horizontal="right"/>
    </xf>
    <xf numFmtId="167" fontId="5" fillId="2" borderId="15" xfId="1" applyNumberFormat="1" applyFont="1" applyFill="1" applyBorder="1" applyAlignment="1">
      <alignment horizontal="right"/>
    </xf>
    <xf numFmtId="167" fontId="5" fillId="2" borderId="13" xfId="1" applyNumberFormat="1" applyFont="1" applyFill="1" applyBorder="1" applyAlignment="1">
      <alignment horizontal="right"/>
    </xf>
    <xf numFmtId="166" fontId="5" fillId="2" borderId="15" xfId="1" applyNumberFormat="1" applyFont="1" applyFill="1" applyBorder="1" applyAlignment="1">
      <alignment horizontal="right"/>
    </xf>
    <xf numFmtId="166" fontId="5" fillId="2" borderId="12" xfId="1" applyNumberFormat="1" applyFont="1" applyFill="1" applyBorder="1" applyAlignment="1">
      <alignment horizontal="right"/>
    </xf>
    <xf numFmtId="3" fontId="5" fillId="2" borderId="13" xfId="0" applyNumberFormat="1" applyFont="1" applyFill="1" applyBorder="1" applyAlignment="1">
      <alignment horizontal="right"/>
    </xf>
    <xf numFmtId="3" fontId="5" fillId="2" borderId="14" xfId="0" applyNumberFormat="1" applyFont="1" applyFill="1" applyBorder="1" applyAlignment="1">
      <alignment horizontal="right"/>
    </xf>
    <xf numFmtId="3" fontId="5" fillId="2" borderId="15" xfId="0" applyNumberFormat="1" applyFont="1" applyFill="1" applyBorder="1" applyAlignment="1">
      <alignment horizontal="right"/>
    </xf>
    <xf numFmtId="3" fontId="5" fillId="2" borderId="15" xfId="0" applyNumberFormat="1" applyFont="1" applyFill="1" applyBorder="1" applyAlignment="1">
      <alignment horizontal="center"/>
    </xf>
    <xf numFmtId="10" fontId="5" fillId="2" borderId="12" xfId="1" applyNumberFormat="1" applyFont="1" applyFill="1" applyBorder="1" applyAlignment="1">
      <alignment horizontal="right"/>
    </xf>
    <xf numFmtId="167" fontId="5" fillId="2" borderId="12" xfId="1" applyNumberFormat="1" applyFont="1" applyFill="1" applyBorder="1" applyAlignment="1">
      <alignment horizontal="right"/>
    </xf>
    <xf numFmtId="167" fontId="5" fillId="2" borderId="14" xfId="1" applyNumberFormat="1" applyFont="1" applyFill="1" applyBorder="1"/>
    <xf numFmtId="164" fontId="5" fillId="2" borderId="0" xfId="2" applyNumberFormat="1" applyFont="1" applyFill="1" applyBorder="1" applyAlignment="1" applyProtection="1">
      <alignment horizontal="left" vertical="top"/>
    </xf>
    <xf numFmtId="3" fontId="5" fillId="3" borderId="0" xfId="1" applyNumberFormat="1" applyFont="1" applyFill="1" applyBorder="1" applyAlignment="1">
      <alignment horizontal="right"/>
    </xf>
    <xf numFmtId="3" fontId="5" fillId="2" borderId="0" xfId="1" applyNumberFormat="1" applyFont="1" applyFill="1" applyBorder="1" applyAlignment="1">
      <alignment horizontal="center"/>
    </xf>
    <xf numFmtId="3" fontId="5" fillId="2" borderId="10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166" fontId="5" fillId="2" borderId="0" xfId="0" applyNumberFormat="1" applyFont="1" applyFill="1"/>
    <xf numFmtId="1" fontId="5" fillId="2" borderId="0" xfId="1" applyNumberFormat="1" applyFont="1" applyFill="1" applyBorder="1" applyAlignment="1">
      <alignment horizontal="right"/>
    </xf>
    <xf numFmtId="167" fontId="0" fillId="2" borderId="0" xfId="1" applyNumberFormat="1" applyFont="1" applyFill="1"/>
    <xf numFmtId="10" fontId="0" fillId="2" borderId="0" xfId="0" applyNumberFormat="1" applyFill="1"/>
    <xf numFmtId="166" fontId="5" fillId="4" borderId="8" xfId="1" applyNumberFormat="1" applyFont="1" applyFill="1" applyBorder="1" applyAlignment="1">
      <alignment horizontal="right"/>
    </xf>
    <xf numFmtId="166" fontId="5" fillId="4" borderId="6" xfId="1" applyNumberFormat="1" applyFont="1" applyFill="1" applyBorder="1" applyAlignment="1">
      <alignment horizontal="right"/>
    </xf>
    <xf numFmtId="166" fontId="5" fillId="4" borderId="15" xfId="1" applyNumberFormat="1" applyFont="1" applyFill="1" applyBorder="1" applyAlignment="1">
      <alignment horizontal="right"/>
    </xf>
    <xf numFmtId="166" fontId="5" fillId="4" borderId="0" xfId="1" applyNumberFormat="1" applyFont="1" applyFill="1" applyBorder="1" applyAlignment="1">
      <alignment horizontal="right"/>
    </xf>
    <xf numFmtId="0" fontId="5" fillId="4" borderId="4" xfId="0" applyFont="1" applyFill="1" applyBorder="1" applyAlignment="1">
      <alignment horizontal="center" vertical="center" wrapText="1"/>
    </xf>
    <xf numFmtId="166" fontId="5" fillId="3" borderId="8" xfId="1" applyNumberFormat="1" applyFont="1" applyFill="1" applyBorder="1" applyAlignment="1">
      <alignment horizontal="right"/>
    </xf>
    <xf numFmtId="166" fontId="5" fillId="2" borderId="0" xfId="1" applyNumberFormat="1" applyFont="1" applyFill="1" applyBorder="1" applyAlignment="1">
      <alignment horizontal="left"/>
    </xf>
    <xf numFmtId="3" fontId="5" fillId="2" borderId="8" xfId="0" applyNumberFormat="1" applyFont="1" applyFill="1" applyBorder="1" applyAlignment="1">
      <alignment horizontal="center"/>
    </xf>
    <xf numFmtId="167" fontId="5" fillId="2" borderId="0" xfId="1" applyNumberFormat="1" applyFont="1" applyFill="1" applyBorder="1"/>
    <xf numFmtId="0" fontId="0" fillId="0" borderId="0" xfId="0" applyFill="1"/>
    <xf numFmtId="164" fontId="5" fillId="0" borderId="0" xfId="2" applyNumberFormat="1" applyFont="1" applyFill="1" applyBorder="1" applyAlignment="1" applyProtection="1">
      <alignment horizontal="left" vertical="top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S532"/>
  <sheetViews>
    <sheetView tabSelected="1" topLeftCell="CP1" workbookViewId="0">
      <selection activeCell="CY1" sqref="CY1:CY1048576"/>
    </sheetView>
  </sheetViews>
  <sheetFormatPr baseColWidth="10" defaultColWidth="11.42578125" defaultRowHeight="12.75" x14ac:dyDescent="0.2"/>
  <cols>
    <col min="1" max="1" width="4.140625" customWidth="1"/>
    <col min="2" max="2" width="32.28515625" bestFit="1" customWidth="1"/>
    <col min="3" max="9" width="9.28515625" customWidth="1"/>
    <col min="10" max="10" width="4.7109375" customWidth="1"/>
    <col min="11" max="14" width="9.28515625" customWidth="1"/>
    <col min="15" max="15" width="11.140625" customWidth="1"/>
    <col min="16" max="16" width="10.5703125" customWidth="1"/>
    <col min="17" max="17" width="10.7109375" customWidth="1"/>
    <col min="18" max="20" width="9.28515625" customWidth="1"/>
    <col min="21" max="21" width="11.140625" customWidth="1"/>
    <col min="23" max="24" width="11.140625" customWidth="1"/>
    <col min="25" max="25" width="4.7109375" customWidth="1"/>
    <col min="26" max="28" width="10.42578125" customWidth="1"/>
    <col min="29" max="30" width="10.5703125" customWidth="1"/>
    <col min="31" max="35" width="11.140625" customWidth="1"/>
    <col min="36" max="36" width="4.7109375" style="1" customWidth="1"/>
    <col min="37" max="39" width="11.140625" style="1" customWidth="1"/>
    <col min="40" max="40" width="4.7109375" style="1" customWidth="1"/>
    <col min="41" max="44" width="11.140625" style="1" customWidth="1"/>
    <col min="45" max="45" width="4.7109375" style="1" customWidth="1"/>
    <col min="46" max="49" width="11.140625" style="1" customWidth="1"/>
    <col min="50" max="50" width="4.7109375" style="1" customWidth="1"/>
    <col min="51" max="55" width="11.140625" style="1" customWidth="1"/>
    <col min="56" max="56" width="4.7109375" style="1" customWidth="1"/>
    <col min="57" max="62" width="11.140625" style="1" customWidth="1"/>
    <col min="63" max="63" width="4.7109375" style="1" customWidth="1"/>
    <col min="64" max="72" width="10.42578125" style="1" customWidth="1"/>
    <col min="73" max="73" width="10.7109375" style="1" customWidth="1"/>
    <col min="74" max="78" width="10.42578125" style="1" customWidth="1"/>
    <col min="79" max="79" width="3.5703125" style="6" customWidth="1"/>
    <col min="80" max="85" width="10.42578125" style="1" customWidth="1"/>
    <col min="86" max="86" width="10.85546875" style="1" customWidth="1"/>
    <col min="87" max="88" width="10.42578125" style="1" customWidth="1"/>
    <col min="89" max="89" width="4.7109375" style="1" customWidth="1"/>
    <col min="90" max="90" width="10.42578125" style="1" customWidth="1"/>
    <col min="91" max="91" width="4.7109375" style="1" customWidth="1"/>
    <col min="100" max="100" width="4.7109375" style="1" customWidth="1"/>
    <col min="101" max="101" width="25.140625" style="1" customWidth="1"/>
    <col min="102" max="102" width="11.140625" customWidth="1"/>
    <col min="103" max="105" width="10.42578125" customWidth="1"/>
    <col min="106" max="106" width="4.28515625" customWidth="1"/>
    <col min="107" max="107" width="10.7109375" customWidth="1"/>
    <col min="108" max="108" width="4.28515625" customWidth="1"/>
    <col min="109" max="111" width="10" customWidth="1"/>
    <col min="112" max="112" width="4.28515625" customWidth="1"/>
    <col min="113" max="113" width="10.42578125" customWidth="1"/>
    <col min="116" max="116" width="4.28515625" customWidth="1"/>
    <col min="117" max="126" width="11.7109375" customWidth="1"/>
    <col min="127" max="127" width="4.7109375" customWidth="1"/>
    <col min="128" max="137" width="11.7109375" customWidth="1"/>
    <col min="138" max="138" width="4.28515625" customWidth="1"/>
    <col min="139" max="140" width="10" customWidth="1"/>
    <col min="142" max="142" width="4.7109375" style="1" customWidth="1"/>
    <col min="143" max="144" width="10.28515625" customWidth="1"/>
    <col min="146" max="146" width="4.7109375" style="1" customWidth="1"/>
    <col min="147" max="149" width="11.42578125" style="1"/>
    <col min="150" max="150" width="4.7109375" style="1" customWidth="1"/>
    <col min="151" max="153" width="11.42578125" style="1"/>
    <col min="154" max="154" width="4.28515625" customWidth="1"/>
    <col min="155" max="155" width="10.42578125" customWidth="1"/>
    <col min="158" max="158" width="4.42578125" style="1" customWidth="1"/>
    <col min="159" max="161" width="10" customWidth="1"/>
    <col min="162" max="162" width="4.7109375" style="1" customWidth="1"/>
    <col min="163" max="165" width="9.28515625" customWidth="1"/>
    <col min="166" max="166" width="4.7109375" style="1" customWidth="1"/>
    <col min="167" max="167" width="10" customWidth="1"/>
    <col min="168" max="169" width="8.7109375" style="1" customWidth="1"/>
    <col min="170" max="170" width="4.7109375" style="1" customWidth="1"/>
    <col min="171" max="172" width="10" customWidth="1"/>
    <col min="173" max="173" width="9.28515625" customWidth="1"/>
    <col min="174" max="174" width="4.7109375" customWidth="1"/>
  </cols>
  <sheetData>
    <row r="1" spans="1:175" ht="15.75" x14ac:dyDescent="0.25">
      <c r="A1" s="1"/>
      <c r="B1" s="2" t="s">
        <v>0</v>
      </c>
      <c r="C1" s="3"/>
      <c r="D1" s="4"/>
      <c r="E1" s="1"/>
      <c r="F1" s="1"/>
      <c r="G1" s="1"/>
      <c r="H1" s="1"/>
      <c r="I1" s="1"/>
      <c r="J1" s="1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6"/>
      <c r="Z1" s="5"/>
      <c r="AA1" s="1"/>
      <c r="AB1" s="1"/>
      <c r="AC1" s="1"/>
      <c r="AD1" s="1"/>
      <c r="AE1" s="1"/>
      <c r="AF1" s="1"/>
      <c r="AG1" s="1"/>
      <c r="AH1" s="1"/>
      <c r="AI1" s="1"/>
      <c r="AK1" s="5"/>
      <c r="AO1" s="5"/>
      <c r="AT1" s="5"/>
      <c r="AY1" s="5"/>
      <c r="AZ1" s="5"/>
      <c r="BE1" s="5"/>
      <c r="BR1" s="7"/>
      <c r="CN1" s="5"/>
      <c r="CO1" s="1"/>
      <c r="CP1" s="1"/>
      <c r="CQ1" s="1"/>
      <c r="CR1" s="1"/>
      <c r="CS1" s="1"/>
      <c r="CT1" s="1"/>
      <c r="CU1" s="1"/>
      <c r="CW1" s="5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M1" s="1"/>
      <c r="EN1" s="1"/>
      <c r="EO1" s="1"/>
      <c r="EX1" s="1"/>
      <c r="EY1" s="1"/>
      <c r="EZ1" s="1"/>
      <c r="FA1" s="1"/>
      <c r="FC1" s="1"/>
      <c r="FD1" s="1"/>
      <c r="FE1" s="1"/>
      <c r="FG1" s="1"/>
      <c r="FH1" s="1"/>
      <c r="FI1" s="1"/>
      <c r="FK1" s="1"/>
      <c r="FO1" s="1"/>
      <c r="FP1" s="1"/>
      <c r="FQ1" s="1"/>
      <c r="FR1" s="1"/>
      <c r="FS1" s="1"/>
    </row>
    <row r="2" spans="1:175" ht="15.75" x14ac:dyDescent="0.25">
      <c r="A2" s="1"/>
      <c r="B2" s="2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11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10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9"/>
      <c r="DN2" s="1"/>
      <c r="DO2" s="1"/>
      <c r="DP2" s="1"/>
      <c r="DQ2" s="1"/>
      <c r="DR2" s="1"/>
      <c r="DS2" s="1"/>
      <c r="DT2" s="1"/>
      <c r="DU2" s="1"/>
      <c r="DV2" s="1"/>
      <c r="DW2" s="1"/>
      <c r="DX2" s="9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M2" s="1"/>
      <c r="EN2" s="1"/>
      <c r="EO2" s="1"/>
      <c r="EX2" s="1"/>
      <c r="EY2" s="1"/>
      <c r="EZ2" s="1"/>
      <c r="FA2" s="1"/>
      <c r="FC2" s="1"/>
      <c r="FD2" s="1"/>
      <c r="FE2" s="1"/>
      <c r="FG2" s="1"/>
      <c r="FH2" s="1"/>
      <c r="FI2" s="1"/>
      <c r="FK2" s="1"/>
      <c r="FO2" s="1"/>
      <c r="FP2" s="1"/>
      <c r="FQ2" s="1"/>
      <c r="FR2" s="1"/>
      <c r="FS2" s="1"/>
    </row>
    <row r="3" spans="1:175" x14ac:dyDescent="0.2">
      <c r="A3" s="1"/>
      <c r="B3" s="1"/>
      <c r="C3" s="9" t="s">
        <v>1</v>
      </c>
      <c r="D3" s="9"/>
      <c r="E3" s="9"/>
      <c r="F3" s="9"/>
      <c r="G3" s="9"/>
      <c r="H3" s="9"/>
      <c r="I3" s="9"/>
      <c r="J3" s="10"/>
      <c r="K3" s="9" t="s">
        <v>2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 t="s">
        <v>3</v>
      </c>
      <c r="AA3" s="9"/>
      <c r="AB3" s="9"/>
      <c r="AC3" s="9"/>
      <c r="AD3" s="9"/>
      <c r="AE3" s="9"/>
      <c r="AF3" s="9"/>
      <c r="AG3" s="9"/>
      <c r="AH3" s="9"/>
      <c r="AI3" s="9"/>
      <c r="AJ3" s="10"/>
      <c r="AK3" s="9" t="s">
        <v>4</v>
      </c>
      <c r="AL3" s="9"/>
      <c r="AM3" s="9"/>
      <c r="AN3" s="10"/>
      <c r="AO3" s="9" t="s">
        <v>5</v>
      </c>
      <c r="AP3" s="9"/>
      <c r="AQ3" s="9"/>
      <c r="AR3" s="9"/>
      <c r="AS3" s="10"/>
      <c r="AT3" s="9" t="s">
        <v>6</v>
      </c>
      <c r="AU3" s="9"/>
      <c r="AV3" s="9"/>
      <c r="AW3" s="9"/>
      <c r="AX3" s="10"/>
      <c r="AY3" s="9" t="s">
        <v>6</v>
      </c>
      <c r="AZ3" s="9" t="s">
        <v>7</v>
      </c>
      <c r="BA3" s="9"/>
      <c r="BB3" s="9"/>
      <c r="BC3" s="9"/>
      <c r="BD3" s="10"/>
      <c r="BE3" s="9" t="s">
        <v>8</v>
      </c>
      <c r="BF3" s="9"/>
      <c r="BG3" s="9"/>
      <c r="BH3" s="11"/>
      <c r="BI3" s="9"/>
      <c r="BJ3" s="9"/>
      <c r="BK3" s="9"/>
      <c r="BL3" s="9" t="s">
        <v>9</v>
      </c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10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 t="s">
        <v>10</v>
      </c>
      <c r="CO3" s="9"/>
      <c r="CP3" s="9"/>
      <c r="CQ3" s="9"/>
      <c r="CR3" s="9"/>
      <c r="CS3" s="9"/>
      <c r="CT3" s="9"/>
      <c r="CU3" s="9"/>
      <c r="CV3" s="9"/>
      <c r="CW3" s="9" t="s">
        <v>11</v>
      </c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9" t="s">
        <v>12</v>
      </c>
      <c r="DN3" s="1"/>
      <c r="DO3" s="1"/>
      <c r="DP3" s="1"/>
      <c r="DQ3" s="1"/>
      <c r="DR3" s="1"/>
      <c r="DS3" s="1"/>
      <c r="DT3" s="1"/>
      <c r="DU3" s="1"/>
      <c r="DV3" s="1"/>
      <c r="DW3" s="1"/>
      <c r="DX3" s="9" t="s">
        <v>12</v>
      </c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M3" s="1"/>
      <c r="EN3" s="1"/>
      <c r="EO3" s="1"/>
      <c r="EX3" s="1"/>
      <c r="EY3" s="1"/>
      <c r="EZ3" s="1"/>
      <c r="FA3" s="1"/>
      <c r="FC3" s="1"/>
      <c r="FD3" s="1"/>
      <c r="FE3" s="1"/>
      <c r="FG3" s="1"/>
      <c r="FH3" s="1"/>
      <c r="FI3" s="1"/>
      <c r="FK3" s="1"/>
      <c r="FO3" s="1"/>
      <c r="FP3" s="1"/>
      <c r="FQ3" s="1"/>
      <c r="FR3" s="1"/>
      <c r="FS3" s="1"/>
    </row>
    <row r="4" spans="1:175" ht="51" x14ac:dyDescent="0.2">
      <c r="A4" s="1"/>
      <c r="B4" s="12" t="s">
        <v>13</v>
      </c>
      <c r="C4" s="13" t="s">
        <v>14</v>
      </c>
      <c r="D4" s="14" t="s">
        <v>15</v>
      </c>
      <c r="E4" s="14" t="s">
        <v>16</v>
      </c>
      <c r="F4" s="14" t="s">
        <v>17</v>
      </c>
      <c r="G4" s="14" t="s">
        <v>18</v>
      </c>
      <c r="H4" s="14" t="s">
        <v>19</v>
      </c>
      <c r="I4" s="15" t="s">
        <v>20</v>
      </c>
      <c r="J4" s="16"/>
      <c r="K4" s="13" t="s">
        <v>21</v>
      </c>
      <c r="L4" s="14" t="s">
        <v>22</v>
      </c>
      <c r="M4" s="14" t="s">
        <v>23</v>
      </c>
      <c r="N4" s="17" t="s">
        <v>24</v>
      </c>
      <c r="O4" s="14" t="s">
        <v>25</v>
      </c>
      <c r="P4" s="17" t="s">
        <v>26</v>
      </c>
      <c r="Q4" s="14" t="s">
        <v>27</v>
      </c>
      <c r="R4" s="17" t="s">
        <v>28</v>
      </c>
      <c r="S4" s="14" t="s">
        <v>29</v>
      </c>
      <c r="T4" s="14" t="s">
        <v>30</v>
      </c>
      <c r="U4" s="14" t="s">
        <v>31</v>
      </c>
      <c r="V4" s="17" t="s">
        <v>32</v>
      </c>
      <c r="W4" s="14" t="s">
        <v>33</v>
      </c>
      <c r="X4" s="18" t="s">
        <v>34</v>
      </c>
      <c r="Y4" s="19"/>
      <c r="Z4" s="13" t="s">
        <v>35</v>
      </c>
      <c r="AA4" s="14" t="s">
        <v>36</v>
      </c>
      <c r="AB4" s="14" t="s">
        <v>37</v>
      </c>
      <c r="AC4" s="14" t="s">
        <v>38</v>
      </c>
      <c r="AD4" s="14" t="s">
        <v>39</v>
      </c>
      <c r="AE4" s="14" t="s">
        <v>40</v>
      </c>
      <c r="AF4" s="14" t="s">
        <v>41</v>
      </c>
      <c r="AG4" s="14" t="s">
        <v>42</v>
      </c>
      <c r="AH4" s="14" t="s">
        <v>43</v>
      </c>
      <c r="AI4" s="15" t="s">
        <v>44</v>
      </c>
      <c r="AJ4" s="20"/>
      <c r="AK4" s="21" t="s">
        <v>45</v>
      </c>
      <c r="AL4" s="14" t="s">
        <v>46</v>
      </c>
      <c r="AM4" s="22" t="s">
        <v>47</v>
      </c>
      <c r="AN4" s="19"/>
      <c r="AO4" s="23" t="s">
        <v>48</v>
      </c>
      <c r="AP4" s="15" t="s">
        <v>49</v>
      </c>
      <c r="AQ4" s="15" t="s">
        <v>50</v>
      </c>
      <c r="AR4" s="15" t="s">
        <v>51</v>
      </c>
      <c r="AS4" s="20"/>
      <c r="AT4" s="14" t="s">
        <v>52</v>
      </c>
      <c r="AU4" s="14" t="s">
        <v>53</v>
      </c>
      <c r="AV4" s="14" t="s">
        <v>54</v>
      </c>
      <c r="AW4" s="15" t="s">
        <v>55</v>
      </c>
      <c r="AX4" s="20"/>
      <c r="AY4" s="13" t="s">
        <v>56</v>
      </c>
      <c r="AZ4" s="24" t="s">
        <v>52</v>
      </c>
      <c r="BA4" s="14" t="s">
        <v>53</v>
      </c>
      <c r="BB4" s="14" t="s">
        <v>54</v>
      </c>
      <c r="BC4" s="15" t="s">
        <v>55</v>
      </c>
      <c r="BD4" s="20"/>
      <c r="BE4" s="23" t="s">
        <v>57</v>
      </c>
      <c r="BF4" s="15" t="s">
        <v>58</v>
      </c>
      <c r="BG4" s="15" t="s">
        <v>59</v>
      </c>
      <c r="BH4" s="25" t="s">
        <v>60</v>
      </c>
      <c r="BI4" s="22" t="s">
        <v>61</v>
      </c>
      <c r="BJ4" s="22" t="s">
        <v>62</v>
      </c>
      <c r="BK4" s="19"/>
      <c r="BL4" s="13" t="s">
        <v>63</v>
      </c>
      <c r="BM4" s="14" t="s">
        <v>64</v>
      </c>
      <c r="BN4" s="17" t="s">
        <v>65</v>
      </c>
      <c r="BO4" s="14" t="s">
        <v>66</v>
      </c>
      <c r="BP4" s="14" t="s">
        <v>67</v>
      </c>
      <c r="BQ4" s="14" t="s">
        <v>68</v>
      </c>
      <c r="BR4" s="17" t="s">
        <v>69</v>
      </c>
      <c r="BS4" s="14" t="s">
        <v>70</v>
      </c>
      <c r="BT4" s="26" t="s">
        <v>71</v>
      </c>
      <c r="BU4" s="17" t="s">
        <v>72</v>
      </c>
      <c r="BV4" s="14" t="s">
        <v>73</v>
      </c>
      <c r="BW4" s="14" t="s">
        <v>74</v>
      </c>
      <c r="BX4" s="14" t="s">
        <v>75</v>
      </c>
      <c r="BY4" s="14" t="s">
        <v>76</v>
      </c>
      <c r="BZ4" s="18" t="s">
        <v>14</v>
      </c>
      <c r="CA4" s="19"/>
      <c r="CB4" s="13" t="s">
        <v>77</v>
      </c>
      <c r="CC4" s="14" t="s">
        <v>78</v>
      </c>
      <c r="CD4" s="17" t="s">
        <v>79</v>
      </c>
      <c r="CE4" s="14" t="s">
        <v>80</v>
      </c>
      <c r="CF4" s="14" t="s">
        <v>81</v>
      </c>
      <c r="CG4" s="17" t="s">
        <v>82</v>
      </c>
      <c r="CH4" s="14" t="s">
        <v>83</v>
      </c>
      <c r="CI4" s="14" t="s">
        <v>84</v>
      </c>
      <c r="CJ4" s="110" t="s">
        <v>85</v>
      </c>
      <c r="CK4" s="27"/>
      <c r="CL4" s="23" t="s">
        <v>86</v>
      </c>
      <c r="CM4" s="19"/>
      <c r="CN4" s="28">
        <v>43281</v>
      </c>
      <c r="CO4" s="29">
        <v>43646</v>
      </c>
      <c r="CP4" s="29">
        <v>44012</v>
      </c>
      <c r="CQ4" s="29">
        <v>44377</v>
      </c>
      <c r="CR4" s="29">
        <v>44742</v>
      </c>
      <c r="CS4" s="30" t="s">
        <v>87</v>
      </c>
      <c r="CT4" s="15" t="s">
        <v>88</v>
      </c>
      <c r="CU4" s="15" t="s">
        <v>89</v>
      </c>
      <c r="CV4" s="19"/>
      <c r="CW4" s="23" t="s">
        <v>90</v>
      </c>
      <c r="CX4" s="31" t="s">
        <v>91</v>
      </c>
      <c r="CY4" s="23" t="s">
        <v>92</v>
      </c>
      <c r="CZ4" s="23" t="s">
        <v>93</v>
      </c>
      <c r="DA4" s="23" t="s">
        <v>94</v>
      </c>
      <c r="DB4" s="19"/>
      <c r="DC4" s="25" t="s">
        <v>95</v>
      </c>
      <c r="DD4" s="19"/>
      <c r="DE4" s="23" t="s">
        <v>96</v>
      </c>
      <c r="DF4" s="23" t="s">
        <v>97</v>
      </c>
      <c r="DG4" s="23" t="s">
        <v>98</v>
      </c>
      <c r="DH4" s="19"/>
      <c r="DI4" s="23" t="s">
        <v>99</v>
      </c>
      <c r="DJ4" s="23" t="s">
        <v>100</v>
      </c>
      <c r="DK4" s="23" t="s">
        <v>101</v>
      </c>
      <c r="DL4" s="19"/>
      <c r="DM4" s="13" t="s">
        <v>102</v>
      </c>
      <c r="DN4" s="14" t="s">
        <v>103</v>
      </c>
      <c r="DO4" s="14" t="s">
        <v>104</v>
      </c>
      <c r="DP4" s="14" t="s">
        <v>105</v>
      </c>
      <c r="DQ4" s="14" t="s">
        <v>106</v>
      </c>
      <c r="DR4" s="14" t="s">
        <v>107</v>
      </c>
      <c r="DS4" s="14" t="s">
        <v>108</v>
      </c>
      <c r="DT4" s="14" t="s">
        <v>109</v>
      </c>
      <c r="DU4" s="15" t="s">
        <v>110</v>
      </c>
      <c r="DV4" s="15" t="s">
        <v>111</v>
      </c>
      <c r="DW4" s="19"/>
      <c r="DX4" s="21" t="s">
        <v>102</v>
      </c>
      <c r="DY4" s="24" t="s">
        <v>103</v>
      </c>
      <c r="DZ4" s="24" t="s">
        <v>104</v>
      </c>
      <c r="EA4" s="24" t="s">
        <v>105</v>
      </c>
      <c r="EB4" s="24" t="s">
        <v>106</v>
      </c>
      <c r="EC4" s="24" t="s">
        <v>107</v>
      </c>
      <c r="ED4" s="24" t="s">
        <v>108</v>
      </c>
      <c r="EE4" s="24" t="s">
        <v>109</v>
      </c>
      <c r="EF4" s="22" t="s">
        <v>110</v>
      </c>
      <c r="EG4" s="22" t="s">
        <v>111</v>
      </c>
      <c r="EH4" s="19"/>
      <c r="EI4" s="23" t="s">
        <v>112</v>
      </c>
      <c r="EJ4" s="23" t="s">
        <v>113</v>
      </c>
      <c r="EK4" s="23" t="s">
        <v>114</v>
      </c>
      <c r="EM4" s="23" t="s">
        <v>67</v>
      </c>
      <c r="EN4" s="23" t="s">
        <v>68</v>
      </c>
      <c r="EO4" s="23" t="s">
        <v>115</v>
      </c>
      <c r="EQ4" s="23" t="s">
        <v>116</v>
      </c>
      <c r="ER4" s="23" t="s">
        <v>117</v>
      </c>
      <c r="ES4" s="15" t="s">
        <v>118</v>
      </c>
      <c r="EU4" s="23" t="s">
        <v>116</v>
      </c>
      <c r="EV4" s="23" t="s">
        <v>117</v>
      </c>
      <c r="EW4" s="15" t="s">
        <v>118</v>
      </c>
      <c r="EX4" s="19"/>
      <c r="EY4" s="23" t="s">
        <v>119</v>
      </c>
      <c r="EZ4" s="23" t="s">
        <v>120</v>
      </c>
      <c r="FA4" s="23" t="s">
        <v>121</v>
      </c>
      <c r="FC4" s="23" t="s">
        <v>122</v>
      </c>
      <c r="FD4" s="15" t="s">
        <v>123</v>
      </c>
      <c r="FE4" s="15" t="s">
        <v>124</v>
      </c>
      <c r="FG4" s="23" t="s">
        <v>125</v>
      </c>
      <c r="FH4" s="15" t="s">
        <v>126</v>
      </c>
      <c r="FI4" s="23" t="s">
        <v>127</v>
      </c>
      <c r="FK4" s="23" t="s">
        <v>128</v>
      </c>
      <c r="FL4" s="23" t="s">
        <v>129</v>
      </c>
      <c r="FM4" s="23" t="s">
        <v>130</v>
      </c>
      <c r="FO4" s="23" t="s">
        <v>131</v>
      </c>
      <c r="FP4" s="23" t="s">
        <v>132</v>
      </c>
      <c r="FQ4" s="23" t="s">
        <v>133</v>
      </c>
      <c r="FR4" s="19"/>
      <c r="FS4" s="23" t="s">
        <v>134</v>
      </c>
    </row>
    <row r="5" spans="1:175" x14ac:dyDescent="0.2">
      <c r="A5" s="1"/>
      <c r="B5" s="32" t="s">
        <v>205</v>
      </c>
      <c r="C5" s="33">
        <v>3467.1779999999999</v>
      </c>
      <c r="D5" s="34">
        <v>3269.7330000000002</v>
      </c>
      <c r="E5" s="34">
        <v>2845.317</v>
      </c>
      <c r="F5" s="34">
        <v>1229</v>
      </c>
      <c r="G5" s="34">
        <v>2303.7849999999999</v>
      </c>
      <c r="H5" s="34">
        <f t="shared" ref="H5:H36" si="0">C5+F5</f>
        <v>4696.1779999999999</v>
      </c>
      <c r="I5" s="35">
        <f t="shared" ref="I5:I36" si="1">E5+F5</f>
        <v>4074.317</v>
      </c>
      <c r="J5" s="34"/>
      <c r="K5" s="36">
        <v>34.612000000000002</v>
      </c>
      <c r="L5" s="37">
        <v>9.7289999999999992</v>
      </c>
      <c r="M5" s="37">
        <v>0.44800000000000001</v>
      </c>
      <c r="N5" s="38">
        <f t="shared" ref="N5:N36" si="2">K5+L5+M5</f>
        <v>44.789000000000001</v>
      </c>
      <c r="O5" s="37">
        <v>24.832999999999998</v>
      </c>
      <c r="P5" s="38">
        <f t="shared" ref="P5:P36" si="3">N5-O5</f>
        <v>19.956000000000003</v>
      </c>
      <c r="Q5" s="37">
        <v>2.4340000000000002</v>
      </c>
      <c r="R5" s="38">
        <f t="shared" ref="R5:R36" si="4">P5-Q5</f>
        <v>17.522000000000002</v>
      </c>
      <c r="S5" s="37">
        <v>3.117</v>
      </c>
      <c r="T5" s="37">
        <v>0.42299999999999999</v>
      </c>
      <c r="U5" s="37">
        <v>7.0000000000000001E-3</v>
      </c>
      <c r="V5" s="38">
        <f t="shared" ref="V5:V36" si="5">R5+S5+T5+U5</f>
        <v>21.069000000000003</v>
      </c>
      <c r="W5" s="37">
        <v>4.6820000000000004</v>
      </c>
      <c r="X5" s="39">
        <f t="shared" ref="X5:X36" si="6">V5-W5</f>
        <v>16.387</v>
      </c>
      <c r="Y5" s="37"/>
      <c r="Z5" s="40">
        <f t="shared" ref="Z5:Z36" si="7">K5/D5*2</f>
        <v>2.1171147613581905E-2</v>
      </c>
      <c r="AA5" s="41">
        <f t="shared" ref="AA5:AA36" si="8">L5/D5*2</f>
        <v>5.9509446184137964E-3</v>
      </c>
      <c r="AB5" s="42">
        <f t="shared" ref="AB5:AB36" si="9">O5/(N5+S5+T5)</f>
        <v>0.51383227461772429</v>
      </c>
      <c r="AC5" s="42">
        <f t="shared" ref="AC5:AC36" si="10">O5/N5</f>
        <v>0.55444417155998116</v>
      </c>
      <c r="AD5" s="41">
        <f t="shared" ref="AD5:AD36" si="11">O5/D5*2</f>
        <v>1.5189619458224874E-2</v>
      </c>
      <c r="AE5" s="41">
        <f t="shared" ref="AE5:AE36" si="12">X5/D5*2</f>
        <v>1.0023448397774375E-2</v>
      </c>
      <c r="AF5" s="41">
        <f>X5/DI5*2</f>
        <v>1.6885983797366836E-2</v>
      </c>
      <c r="AG5" s="41">
        <f>(P5+S5+T5)/DI5*2</f>
        <v>2.4211452694387698E-2</v>
      </c>
      <c r="AH5" s="41">
        <f>R5/DI5*2</f>
        <v>1.8055544522942682E-2</v>
      </c>
      <c r="AI5" s="43">
        <f>X5/EY5*2</f>
        <v>9.2134521911958603E-2</v>
      </c>
      <c r="AJ5" s="37"/>
      <c r="AK5" s="44">
        <f t="shared" ref="AK5:AK36" si="13">(FE5-FD5)/FD5</f>
        <v>6.0972062814480664E-2</v>
      </c>
      <c r="AL5" s="42">
        <f t="shared" ref="AL5:AL36" si="14">(FM5-FL5)/FL5</f>
        <v>5.2576959503482706E-2</v>
      </c>
      <c r="AM5" s="45">
        <f t="shared" ref="AM5:AM36" si="15">(FQ5-FP5)/FP5</f>
        <v>0.12950403575527669</v>
      </c>
      <c r="AN5" s="37"/>
      <c r="AO5" s="44">
        <f t="shared" ref="AO5:AO36" si="16">G5/E5</f>
        <v>0.80967603961175494</v>
      </c>
      <c r="AP5" s="42">
        <f t="shared" ref="AP5:AP36" si="17">CC5/(CC5+CB5+CE5+CH5)</f>
        <v>0.75271274696199453</v>
      </c>
      <c r="AQ5" s="42">
        <f t="shared" ref="AQ5:AQ36" si="18">((CB5+CE5+CH5)-CL5)/BZ5</f>
        <v>6.3862599497343381E-2</v>
      </c>
      <c r="AR5" s="45">
        <f t="shared" ref="AR5:AR36" si="19">CL5/CJ5</f>
        <v>0.15442962547639608</v>
      </c>
      <c r="AS5" s="37"/>
      <c r="AT5" s="44">
        <f>DF5/C5</f>
        <v>9.7586805465424628E-2</v>
      </c>
      <c r="AU5" s="46">
        <f t="shared" ref="AU5:AU36" si="20">DE5/$DK5</f>
        <v>0.15929260074498655</v>
      </c>
      <c r="AV5" s="46">
        <f t="shared" ref="AV5:AV36" si="21">DF5/$DK5</f>
        <v>0.16898148132541063</v>
      </c>
      <c r="AW5" s="45">
        <f t="shared" ref="AW5:AW36" si="22">DG5/$DK5</f>
        <v>0.19412682703227349</v>
      </c>
      <c r="AX5" s="37"/>
      <c r="AY5" s="47">
        <f>FA5/C5</f>
        <v>0.1077438193251111</v>
      </c>
      <c r="AZ5" s="46">
        <f>(DF5+X5)/C5</f>
        <v>0.10231312756368437</v>
      </c>
      <c r="BA5" s="46">
        <f>(DE5+X5)/DK5</f>
        <v>0.16747670827444064</v>
      </c>
      <c r="BB5" s="46">
        <f>(DF5+X5)/DK5</f>
        <v>0.17716558885486472</v>
      </c>
      <c r="BC5" s="45">
        <f>(DG5+X5)/DK5</f>
        <v>0.20231093456172761</v>
      </c>
      <c r="BD5" s="37"/>
      <c r="BE5" s="40">
        <f>Q5/FC5*2</f>
        <v>1.7614963600385662E-3</v>
      </c>
      <c r="BF5" s="42">
        <f t="shared" ref="BF5:BF36" si="23">Q5/(P5+S5+T5)</f>
        <v>0.10359210078311201</v>
      </c>
      <c r="BG5" s="41">
        <f>EK5/E5</f>
        <v>2.2057647706740586E-2</v>
      </c>
      <c r="BH5" s="46">
        <f t="shared" ref="BH5:BH36" si="24">EK5/(FA5+EO5)</f>
        <v>0.15832345299059056</v>
      </c>
      <c r="BI5" s="46">
        <f t="shared" ref="BI5:BI36" si="25">EQ5/ES5</f>
        <v>0.65509431813748698</v>
      </c>
      <c r="BJ5" s="45">
        <f t="shared" ref="BJ5:BJ36" si="26">(BI5*E5+F5)/(E5+F5)</f>
        <v>0.75913361675097935</v>
      </c>
      <c r="BK5" s="37"/>
      <c r="BL5" s="48">
        <v>68.254999999999995</v>
      </c>
      <c r="BM5" s="49">
        <v>123.869</v>
      </c>
      <c r="BN5" s="50">
        <f t="shared" ref="BN5:BN36" si="27">BL5+BM5</f>
        <v>192.124</v>
      </c>
      <c r="BO5" s="51">
        <v>2845.317</v>
      </c>
      <c r="BP5" s="49">
        <v>10.117000000000001</v>
      </c>
      <c r="BQ5" s="49">
        <v>12.726000000000001</v>
      </c>
      <c r="BR5" s="50">
        <f t="shared" ref="BR5:BR36" si="28">BO5-BP5-BQ5</f>
        <v>2822.4739999999997</v>
      </c>
      <c r="BS5" s="49">
        <v>312.416</v>
      </c>
      <c r="BT5" s="49">
        <v>105.595</v>
      </c>
      <c r="BU5" s="50">
        <f t="shared" ref="BU5:BU36" si="29">BS5+BT5</f>
        <v>418.01099999999997</v>
      </c>
      <c r="BV5" s="49">
        <v>0</v>
      </c>
      <c r="BW5" s="49">
        <v>1.458</v>
      </c>
      <c r="BX5" s="49">
        <v>17.117999999999999</v>
      </c>
      <c r="BY5" s="49">
        <v>15.993000000000418</v>
      </c>
      <c r="BZ5" s="111">
        <f t="shared" ref="BZ5:BZ36" si="30">BN5+BR5+BU5+BV5+BW5+BX5+BY5</f>
        <v>3467.1779999999999</v>
      </c>
      <c r="CA5" s="37"/>
      <c r="CB5" s="48">
        <v>21.283999999999999</v>
      </c>
      <c r="CC5" s="51">
        <v>2303.7849999999999</v>
      </c>
      <c r="CD5" s="50">
        <f t="shared" ref="CD5:CD36" si="31">CB5+CC5</f>
        <v>2325.069</v>
      </c>
      <c r="CE5" s="49">
        <v>655.58299999999997</v>
      </c>
      <c r="CF5" s="49">
        <v>32.967999999999961</v>
      </c>
      <c r="CG5" s="50">
        <f t="shared" ref="CG5:CG36" si="32">CE5+CF5</f>
        <v>688.55099999999993</v>
      </c>
      <c r="CH5" s="49">
        <v>79.991</v>
      </c>
      <c r="CI5" s="49">
        <v>373.56700000000001</v>
      </c>
      <c r="CJ5" s="106">
        <f t="shared" ref="CJ5:CJ36" si="33">CD5+CG5+CH5+CI5</f>
        <v>3467.1779999999999</v>
      </c>
      <c r="CK5" s="37"/>
      <c r="CL5" s="53">
        <v>535.43499999999995</v>
      </c>
      <c r="CM5" s="37"/>
      <c r="CN5" s="33">
        <v>65</v>
      </c>
      <c r="CO5" s="34">
        <v>200</v>
      </c>
      <c r="CP5" s="34">
        <v>150</v>
      </c>
      <c r="CQ5" s="34">
        <v>230</v>
      </c>
      <c r="CR5" s="34">
        <v>90</v>
      </c>
      <c r="CS5" s="34">
        <v>0</v>
      </c>
      <c r="CT5" s="35">
        <f t="shared" ref="CT5:CT36" si="34">CN5+CO5+CP5+CQ5+CR5+CS5</f>
        <v>735</v>
      </c>
      <c r="CU5" s="54">
        <f t="shared" ref="CU5:CU36" si="35">CT5/C5</f>
        <v>0.21198796254475544</v>
      </c>
      <c r="CV5" s="37"/>
      <c r="CW5" s="55" t="s">
        <v>207</v>
      </c>
      <c r="CX5" s="56">
        <v>29</v>
      </c>
      <c r="CY5" s="57">
        <v>3</v>
      </c>
      <c r="CZ5" s="58" t="s">
        <v>136</v>
      </c>
      <c r="DA5" s="113" t="s">
        <v>141</v>
      </c>
      <c r="DB5" s="56"/>
      <c r="DC5" s="59">
        <f t="shared" ref="DC5:DC36" si="36">(DV5+FH5)/3799688</f>
        <v>1.0187157471876639E-3</v>
      </c>
      <c r="DD5" s="56"/>
      <c r="DE5" s="33">
        <v>318.95082500000007</v>
      </c>
      <c r="DF5" s="51">
        <v>338.35082500000004</v>
      </c>
      <c r="DG5" s="60">
        <v>388.69923240000003</v>
      </c>
      <c r="DH5" s="56"/>
      <c r="DI5" s="61">
        <f t="shared" ref="DI5:DI36" si="37">DJ5/2+DK5/2</f>
        <v>1940.8996474999999</v>
      </c>
      <c r="DJ5" s="51">
        <v>1879.5039999999999</v>
      </c>
      <c r="DK5" s="35">
        <v>2002.2952949999999</v>
      </c>
      <c r="DL5" s="56"/>
      <c r="DM5" s="33">
        <v>393.959</v>
      </c>
      <c r="DN5" s="34">
        <v>3.0330000000000004</v>
      </c>
      <c r="DO5" s="34">
        <v>197.80099999999999</v>
      </c>
      <c r="DP5" s="34">
        <v>24.942999999999998</v>
      </c>
      <c r="DQ5" s="34">
        <v>241.01599999999999</v>
      </c>
      <c r="DR5" s="34">
        <v>62.978999999999999</v>
      </c>
      <c r="DS5" s="34">
        <v>25.873999999999999</v>
      </c>
      <c r="DT5" s="34">
        <v>0.39499999999998181</v>
      </c>
      <c r="DU5" s="35">
        <v>1731.8020000000001</v>
      </c>
      <c r="DV5" s="60">
        <f t="shared" ref="DV5:DV36" si="38">DM5+DN5+DO5+DP5+DQ5+DR5+DS5+DT5+DU5</f>
        <v>2681.8020000000001</v>
      </c>
      <c r="DW5" s="34"/>
      <c r="DX5" s="44">
        <f t="shared" ref="DX5:DX36" si="39">DM5/$DV5</f>
        <v>0.14690085248649976</v>
      </c>
      <c r="DY5" s="46">
        <f t="shared" ref="DY5:DY36" si="40">DN5/$DV5</f>
        <v>1.1309559766157233E-3</v>
      </c>
      <c r="DZ5" s="46">
        <f t="shared" ref="DZ5:DZ36" si="41">DO5/$DV5</f>
        <v>7.3756750125475321E-2</v>
      </c>
      <c r="EA5" s="46">
        <f t="shared" ref="EA5:EA36" si="42">DP5/$DV5</f>
        <v>9.3008357813142047E-3</v>
      </c>
      <c r="EB5" s="46">
        <f t="shared" ref="EB5:EB36" si="43">DQ5/$DV5</f>
        <v>8.9870915153318548E-2</v>
      </c>
      <c r="EC5" s="46">
        <f t="shared" ref="EC5:EC36" si="44">DR5/$DV5</f>
        <v>2.348383661433618E-2</v>
      </c>
      <c r="ED5" s="46">
        <f t="shared" ref="ED5:ED36" si="45">DS5/$DV5</f>
        <v>9.6479904183828617E-3</v>
      </c>
      <c r="EE5" s="46">
        <f t="shared" ref="EE5:EE36" si="46">DT5/$DV5</f>
        <v>1.4728902432020776E-4</v>
      </c>
      <c r="EF5" s="46">
        <f t="shared" ref="EF5:EF36" si="47">DU5/$DV5</f>
        <v>0.64576057441973722</v>
      </c>
      <c r="EG5" s="54">
        <f t="shared" ref="EG5:EG36" si="48">DX5+DY5+DZ5+EA5+EB5+EC5+ED5+EE5+EF5</f>
        <v>1</v>
      </c>
      <c r="EH5" s="56"/>
      <c r="EI5" s="48">
        <v>37.295000000000002</v>
      </c>
      <c r="EJ5" s="49">
        <v>25.466000000000001</v>
      </c>
      <c r="EK5" s="52">
        <f t="shared" ref="EK5:EK36" si="49">EI5+EJ5</f>
        <v>62.761000000000003</v>
      </c>
      <c r="EM5" s="48">
        <f>BP5</f>
        <v>10.117000000000001</v>
      </c>
      <c r="EN5" s="49">
        <f>BQ5</f>
        <v>12.726000000000001</v>
      </c>
      <c r="EO5" s="52">
        <f t="shared" ref="EO5:EO36" si="50">EM5+EN5</f>
        <v>22.843000000000004</v>
      </c>
      <c r="EQ5" s="62">
        <f>EU5*E5</f>
        <v>1863.951</v>
      </c>
      <c r="ER5" s="51">
        <f>E5*EV5</f>
        <v>981.36599999999999</v>
      </c>
      <c r="ES5" s="60">
        <f t="shared" ref="ES5:ES36" si="51">EQ5+ER5</f>
        <v>2845.317</v>
      </c>
      <c r="EU5" s="44">
        <v>0.65509431813748698</v>
      </c>
      <c r="EV5" s="46">
        <v>0.34490568186251302</v>
      </c>
      <c r="EW5" s="45">
        <f t="shared" ref="EW5:EW36" si="52">EU5+EV5</f>
        <v>1</v>
      </c>
      <c r="EX5" s="56"/>
      <c r="EY5" s="61">
        <f t="shared" ref="EY5:EY36" si="53">EZ5/2+FA5/2</f>
        <v>355.71899999999999</v>
      </c>
      <c r="EZ5" s="51">
        <v>337.87099999999998</v>
      </c>
      <c r="FA5" s="35">
        <v>373.56700000000001</v>
      </c>
      <c r="FC5" s="61">
        <f t="shared" ref="FC5:FC36" si="54">FD5/2+FE5/2</f>
        <v>2763.5595000000003</v>
      </c>
      <c r="FD5" s="34">
        <v>2681.8020000000001</v>
      </c>
      <c r="FE5" s="60">
        <v>2845.317</v>
      </c>
      <c r="FG5" s="61">
        <f t="shared" ref="FG5:FG36" si="55">FH5/2+FI5/2</f>
        <v>1209</v>
      </c>
      <c r="FH5" s="34">
        <v>1189</v>
      </c>
      <c r="FI5" s="35">
        <v>1229</v>
      </c>
      <c r="FK5" s="61">
        <f t="shared" ref="FK5:FK36" si="56">FL5/2+FM5/2</f>
        <v>3972.5595000000003</v>
      </c>
      <c r="FL5" s="56">
        <f t="shared" ref="FL5:FL36" si="57">FD5+FH5</f>
        <v>3870.8020000000001</v>
      </c>
      <c r="FM5" s="57">
        <f t="shared" ref="FM5:FM36" si="58">FE5+FI5</f>
        <v>4074.317</v>
      </c>
      <c r="FO5" s="61">
        <f t="shared" ref="FO5:FO36" si="59">FP5/2+FQ5/2</f>
        <v>2171.7139999999999</v>
      </c>
      <c r="FP5" s="34">
        <v>2039.643</v>
      </c>
      <c r="FQ5" s="60">
        <v>2303.7849999999999</v>
      </c>
      <c r="FR5" s="34"/>
      <c r="FS5" s="114">
        <f>DK5/C5</f>
        <v>0.57750000000000001</v>
      </c>
    </row>
    <row r="6" spans="1:175" x14ac:dyDescent="0.2">
      <c r="A6" s="1"/>
      <c r="B6" s="64" t="s">
        <v>135</v>
      </c>
      <c r="C6" s="33">
        <v>3121.3530000000001</v>
      </c>
      <c r="D6" s="34">
        <v>3111.0749999999998</v>
      </c>
      <c r="E6" s="34">
        <v>2602.9380000000001</v>
      </c>
      <c r="F6" s="34">
        <v>955.39200000000005</v>
      </c>
      <c r="G6" s="34">
        <v>2394.6080000000002</v>
      </c>
      <c r="H6" s="34">
        <f t="shared" si="0"/>
        <v>4076.7449999999999</v>
      </c>
      <c r="I6" s="35">
        <f t="shared" si="1"/>
        <v>3558.33</v>
      </c>
      <c r="J6" s="34"/>
      <c r="K6" s="36">
        <v>27.221</v>
      </c>
      <c r="L6" s="37">
        <v>7.1389999999999993</v>
      </c>
      <c r="M6" s="37">
        <v>0.13400000000000001</v>
      </c>
      <c r="N6" s="38">
        <f t="shared" si="2"/>
        <v>34.494</v>
      </c>
      <c r="O6" s="37">
        <v>22.774000000000001</v>
      </c>
      <c r="P6" s="38">
        <f t="shared" si="3"/>
        <v>11.719999999999999</v>
      </c>
      <c r="Q6" s="37">
        <v>1.3080000000000001</v>
      </c>
      <c r="R6" s="38">
        <f t="shared" si="4"/>
        <v>10.411999999999999</v>
      </c>
      <c r="S6" s="37">
        <v>4.6470000000000002</v>
      </c>
      <c r="T6" s="37">
        <v>1.1000000000000001</v>
      </c>
      <c r="U6" s="37">
        <v>7.7</v>
      </c>
      <c r="V6" s="38">
        <f t="shared" si="5"/>
        <v>23.858999999999998</v>
      </c>
      <c r="W6" s="37">
        <v>4.6150000000000002</v>
      </c>
      <c r="X6" s="39">
        <f t="shared" si="6"/>
        <v>19.244</v>
      </c>
      <c r="Y6" s="37"/>
      <c r="Z6" s="40">
        <f t="shared" si="7"/>
        <v>1.749941740395201E-2</v>
      </c>
      <c r="AA6" s="41">
        <f t="shared" si="8"/>
        <v>4.5894104127994339E-3</v>
      </c>
      <c r="AB6" s="42">
        <f t="shared" si="9"/>
        <v>0.56594021023334418</v>
      </c>
      <c r="AC6" s="42">
        <f t="shared" si="10"/>
        <v>0.66023076477068476</v>
      </c>
      <c r="AD6" s="41">
        <f t="shared" si="11"/>
        <v>1.4640598506946958E-2</v>
      </c>
      <c r="AE6" s="41">
        <f t="shared" si="12"/>
        <v>1.2371286452432038E-2</v>
      </c>
      <c r="AF6" s="41">
        <f>X6/DI6*2</f>
        <v>2.5093919640516955E-2</v>
      </c>
      <c r="AG6" s="41">
        <f>(P6+S6+T6)/DI6*2</f>
        <v>2.2776735312872044E-2</v>
      </c>
      <c r="AH6" s="41">
        <f>R6/DI6*2</f>
        <v>1.357710929625143E-2</v>
      </c>
      <c r="AI6" s="43">
        <f>X6/EY6*2</f>
        <v>0.12339595359506775</v>
      </c>
      <c r="AJ6" s="37"/>
      <c r="AK6" s="47">
        <f t="shared" si="13"/>
        <v>3.1037217250222106E-2</v>
      </c>
      <c r="AL6" s="42">
        <f t="shared" si="14"/>
        <v>3.760941565087772E-2</v>
      </c>
      <c r="AM6" s="43">
        <f t="shared" si="15"/>
        <v>-2.1828838183596079E-2</v>
      </c>
      <c r="AN6" s="37"/>
      <c r="AO6" s="47">
        <f t="shared" si="16"/>
        <v>0.91996351814757016</v>
      </c>
      <c r="AP6" s="42">
        <f t="shared" si="17"/>
        <v>0.86465797269327815</v>
      </c>
      <c r="AQ6" s="42">
        <f t="shared" si="18"/>
        <v>-1.4304053402482841E-2</v>
      </c>
      <c r="AR6" s="43">
        <f t="shared" si="19"/>
        <v>0.13438659453128179</v>
      </c>
      <c r="AS6" s="37"/>
      <c r="AT6" s="47">
        <f>DF6/C6</f>
        <v>8.5210484043297882E-2</v>
      </c>
      <c r="AU6" s="42">
        <f t="shared" si="20"/>
        <v>0.17173610550614216</v>
      </c>
      <c r="AV6" s="42">
        <f t="shared" si="21"/>
        <v>0.17173610550614216</v>
      </c>
      <c r="AW6" s="43">
        <f t="shared" si="22"/>
        <v>0.18546352644917596</v>
      </c>
      <c r="AX6" s="37"/>
      <c r="AY6" s="47">
        <f>FA6/C6</f>
        <v>0.10295311039795883</v>
      </c>
      <c r="AZ6" s="42">
        <f>(DF6+X6)/C6</f>
        <v>9.1375759165977066E-2</v>
      </c>
      <c r="BA6" s="42">
        <f>(DE6+X6)/DK6</f>
        <v>0.18416181052155808</v>
      </c>
      <c r="BB6" s="42">
        <f>(DF6+X6)/DK6</f>
        <v>0.18416181052155808</v>
      </c>
      <c r="BC6" s="43">
        <f>(DG6+X6)/DK6</f>
        <v>0.19788923146459186</v>
      </c>
      <c r="BD6" s="37"/>
      <c r="BE6" s="40">
        <f>Q6/FC6*2</f>
        <v>1.020376322276656E-3</v>
      </c>
      <c r="BF6" s="42">
        <f t="shared" si="23"/>
        <v>7.4884067097956156E-2</v>
      </c>
      <c r="BG6" s="41">
        <f>EK6/E6</f>
        <v>1.607299136591037E-2</v>
      </c>
      <c r="BH6" s="42">
        <f t="shared" si="24"/>
        <v>0.12434095164502036</v>
      </c>
      <c r="BI6" s="42">
        <f t="shared" si="25"/>
        <v>0.81358756912381303</v>
      </c>
      <c r="BJ6" s="43">
        <f t="shared" si="26"/>
        <v>0.86363827975482876</v>
      </c>
      <c r="BK6" s="37"/>
      <c r="BL6" s="36">
        <v>62.362000000000002</v>
      </c>
      <c r="BM6" s="37">
        <v>88.995999999999995</v>
      </c>
      <c r="BN6" s="38">
        <f t="shared" si="27"/>
        <v>151.358</v>
      </c>
      <c r="BO6" s="34">
        <v>2602.9380000000001</v>
      </c>
      <c r="BP6" s="37">
        <v>8.7040000000000006</v>
      </c>
      <c r="BQ6" s="37">
        <v>6.4130000000000003</v>
      </c>
      <c r="BR6" s="38">
        <f t="shared" si="28"/>
        <v>2587.8209999999999</v>
      </c>
      <c r="BS6" s="37">
        <v>263.06700000000001</v>
      </c>
      <c r="BT6" s="37">
        <v>65.33</v>
      </c>
      <c r="BU6" s="38">
        <f t="shared" si="29"/>
        <v>328.39699999999999</v>
      </c>
      <c r="BV6" s="37">
        <v>0.13900000000000001</v>
      </c>
      <c r="BW6" s="37">
        <v>1.7549999999999999</v>
      </c>
      <c r="BX6" s="37">
        <v>43.606999999999999</v>
      </c>
      <c r="BY6" s="37">
        <v>8.275999999999982</v>
      </c>
      <c r="BZ6" s="39">
        <f t="shared" si="30"/>
        <v>3121.3530000000001</v>
      </c>
      <c r="CA6" s="37"/>
      <c r="CB6" s="36">
        <v>0</v>
      </c>
      <c r="CC6" s="34">
        <v>2394.6080000000002</v>
      </c>
      <c r="CD6" s="38">
        <f t="shared" si="31"/>
        <v>2394.6080000000002</v>
      </c>
      <c r="CE6" s="37">
        <v>349.82</v>
      </c>
      <c r="CF6" s="37">
        <v>30.571999999999889</v>
      </c>
      <c r="CG6" s="38">
        <f t="shared" si="32"/>
        <v>380.39199999999988</v>
      </c>
      <c r="CH6" s="37">
        <v>25</v>
      </c>
      <c r="CI6" s="37">
        <v>321.35300000000001</v>
      </c>
      <c r="CJ6" s="107">
        <f t="shared" si="33"/>
        <v>3121.3530000000001</v>
      </c>
      <c r="CK6" s="37"/>
      <c r="CL6" s="66">
        <v>419.46800000000002</v>
      </c>
      <c r="CM6" s="37"/>
      <c r="CN6" s="33">
        <v>100</v>
      </c>
      <c r="CO6" s="34">
        <v>150</v>
      </c>
      <c r="CP6" s="34">
        <v>100</v>
      </c>
      <c r="CQ6" s="34">
        <v>0</v>
      </c>
      <c r="CR6" s="34">
        <v>25</v>
      </c>
      <c r="CS6" s="34">
        <v>0</v>
      </c>
      <c r="CT6" s="35">
        <f t="shared" si="34"/>
        <v>375</v>
      </c>
      <c r="CU6" s="43">
        <f t="shared" si="35"/>
        <v>0.12014020842884479</v>
      </c>
      <c r="CV6" s="37"/>
      <c r="CW6" s="61" t="s">
        <v>207</v>
      </c>
      <c r="CX6" s="56">
        <v>26.7</v>
      </c>
      <c r="CY6" s="67">
        <v>2</v>
      </c>
      <c r="CZ6" s="68" t="s">
        <v>136</v>
      </c>
      <c r="DA6" s="67"/>
      <c r="DB6" s="56"/>
      <c r="DC6" s="69">
        <f t="shared" si="36"/>
        <v>9.0253568187703811E-4</v>
      </c>
      <c r="DD6" s="56"/>
      <c r="DE6" s="33">
        <v>265.97199999999998</v>
      </c>
      <c r="DF6" s="34">
        <v>265.97199999999998</v>
      </c>
      <c r="DG6" s="35">
        <v>287.23200000000003</v>
      </c>
      <c r="DH6" s="56"/>
      <c r="DI6" s="61">
        <f t="shared" si="37"/>
        <v>1533.7579999999998</v>
      </c>
      <c r="DJ6" s="34">
        <v>1518.7909999999999</v>
      </c>
      <c r="DK6" s="35">
        <v>1548.7249999999999</v>
      </c>
      <c r="DL6" s="56"/>
      <c r="DM6" s="33">
        <v>182.001</v>
      </c>
      <c r="DN6" s="34">
        <v>4.5999999999999996</v>
      </c>
      <c r="DO6" s="34">
        <v>71.483000000000004</v>
      </c>
      <c r="DP6" s="34">
        <v>22.873000000000001</v>
      </c>
      <c r="DQ6" s="34">
        <v>139.947</v>
      </c>
      <c r="DR6" s="34">
        <v>29.096</v>
      </c>
      <c r="DS6" s="34">
        <v>23.584999999999582</v>
      </c>
      <c r="DT6" s="34">
        <v>0</v>
      </c>
      <c r="DU6" s="35">
        <v>2050.9969999999998</v>
      </c>
      <c r="DV6" s="35">
        <f t="shared" si="38"/>
        <v>2524.5819999999994</v>
      </c>
      <c r="DW6" s="56"/>
      <c r="DX6" s="47">
        <f t="shared" si="39"/>
        <v>7.2091538321987572E-2</v>
      </c>
      <c r="DY6" s="42">
        <f t="shared" si="40"/>
        <v>1.822083814271036E-3</v>
      </c>
      <c r="DZ6" s="42">
        <f t="shared" si="41"/>
        <v>2.8314786368594889E-2</v>
      </c>
      <c r="EA6" s="42">
        <f t="shared" si="42"/>
        <v>9.06011371387422E-3</v>
      </c>
      <c r="EB6" s="42">
        <f t="shared" si="43"/>
        <v>5.5433731207780154E-2</v>
      </c>
      <c r="EC6" s="42">
        <f t="shared" si="44"/>
        <v>1.1525076230441319E-2</v>
      </c>
      <c r="ED6" s="42">
        <f t="shared" si="45"/>
        <v>9.3421405999090483E-3</v>
      </c>
      <c r="EE6" s="42">
        <f t="shared" si="46"/>
        <v>0</v>
      </c>
      <c r="EF6" s="42">
        <f t="shared" si="47"/>
        <v>0.81241052974314176</v>
      </c>
      <c r="EG6" s="70">
        <f t="shared" si="48"/>
        <v>1</v>
      </c>
      <c r="EH6" s="56"/>
      <c r="EI6" s="36">
        <v>10.452</v>
      </c>
      <c r="EJ6" s="37">
        <v>31.385000000000002</v>
      </c>
      <c r="EK6" s="65">
        <f t="shared" si="49"/>
        <v>41.837000000000003</v>
      </c>
      <c r="EM6" s="36">
        <f>BP6</f>
        <v>8.7040000000000006</v>
      </c>
      <c r="EN6" s="37">
        <f>BQ6</f>
        <v>6.4130000000000003</v>
      </c>
      <c r="EO6" s="65">
        <f t="shared" si="50"/>
        <v>15.117000000000001</v>
      </c>
      <c r="EQ6" s="33">
        <f>EU6*E6</f>
        <v>2117.7179999999998</v>
      </c>
      <c r="ER6" s="34">
        <f>E6*EV6</f>
        <v>485.22000000000037</v>
      </c>
      <c r="ES6" s="35">
        <f t="shared" si="51"/>
        <v>2602.9380000000001</v>
      </c>
      <c r="EU6" s="47">
        <v>0.81358756912381303</v>
      </c>
      <c r="EV6" s="42">
        <v>0.18641243087618697</v>
      </c>
      <c r="EW6" s="43">
        <f t="shared" si="52"/>
        <v>1</v>
      </c>
      <c r="EX6" s="56"/>
      <c r="EY6" s="61">
        <f t="shared" si="53"/>
        <v>311.90649999999999</v>
      </c>
      <c r="EZ6" s="34">
        <v>302.45999999999998</v>
      </c>
      <c r="FA6" s="35">
        <v>321.35300000000001</v>
      </c>
      <c r="FC6" s="61">
        <f t="shared" si="54"/>
        <v>2563.7600000000002</v>
      </c>
      <c r="FD6" s="34">
        <v>2524.5819999999999</v>
      </c>
      <c r="FE6" s="35">
        <v>2602.9380000000001</v>
      </c>
      <c r="FG6" s="61">
        <f t="shared" si="55"/>
        <v>930.08200000000011</v>
      </c>
      <c r="FH6" s="34">
        <v>904.77200000000005</v>
      </c>
      <c r="FI6" s="35">
        <v>955.39200000000005</v>
      </c>
      <c r="FK6" s="61">
        <f t="shared" si="56"/>
        <v>3493.8419999999996</v>
      </c>
      <c r="FL6" s="56">
        <f t="shared" si="57"/>
        <v>3429.3539999999998</v>
      </c>
      <c r="FM6" s="67">
        <f t="shared" si="58"/>
        <v>3558.33</v>
      </c>
      <c r="FO6" s="61">
        <f t="shared" si="59"/>
        <v>2421.3270000000002</v>
      </c>
      <c r="FP6" s="34">
        <v>2448.0459999999998</v>
      </c>
      <c r="FQ6" s="35">
        <v>2394.6080000000002</v>
      </c>
      <c r="FR6" s="34"/>
      <c r="FS6" s="63">
        <f>DK6/C6</f>
        <v>0.49617105146390039</v>
      </c>
    </row>
    <row r="7" spans="1:175" x14ac:dyDescent="0.2">
      <c r="A7" s="1"/>
      <c r="B7" s="71" t="s">
        <v>137</v>
      </c>
      <c r="C7" s="33">
        <v>2991.518</v>
      </c>
      <c r="D7" s="34">
        <v>2943.2309999999998</v>
      </c>
      <c r="E7" s="34">
        <v>2563.8939999999998</v>
      </c>
      <c r="F7" s="34">
        <v>703.476</v>
      </c>
      <c r="G7" s="34">
        <v>2000.5360000000001</v>
      </c>
      <c r="H7" s="34">
        <f t="shared" si="0"/>
        <v>3694.9940000000001</v>
      </c>
      <c r="I7" s="35">
        <f t="shared" si="1"/>
        <v>3267.37</v>
      </c>
      <c r="J7" s="34"/>
      <c r="K7" s="36">
        <v>26.638999999999999</v>
      </c>
      <c r="L7" s="37">
        <v>4.7830000000000004</v>
      </c>
      <c r="M7" s="37">
        <v>1.3000000000000001E-2</v>
      </c>
      <c r="N7" s="38">
        <f t="shared" si="2"/>
        <v>31.435000000000002</v>
      </c>
      <c r="O7" s="37">
        <v>19.553000000000001</v>
      </c>
      <c r="P7" s="38">
        <f t="shared" si="3"/>
        <v>11.882000000000001</v>
      </c>
      <c r="Q7" s="37">
        <v>0.64900000000000002</v>
      </c>
      <c r="R7" s="38">
        <f t="shared" si="4"/>
        <v>11.233000000000001</v>
      </c>
      <c r="S7" s="37">
        <v>3.23</v>
      </c>
      <c r="T7" s="37">
        <v>0.436</v>
      </c>
      <c r="U7" s="37">
        <v>1.3999999999999999E-2</v>
      </c>
      <c r="V7" s="38">
        <f t="shared" si="5"/>
        <v>14.913</v>
      </c>
      <c r="W7" s="37">
        <v>2.93</v>
      </c>
      <c r="X7" s="39">
        <f t="shared" si="6"/>
        <v>11.983000000000001</v>
      </c>
      <c r="Y7" s="37"/>
      <c r="Z7" s="40">
        <f t="shared" si="7"/>
        <v>1.8101875116156362E-2</v>
      </c>
      <c r="AA7" s="41">
        <f t="shared" si="8"/>
        <v>3.2501696265090987E-3</v>
      </c>
      <c r="AB7" s="42">
        <f t="shared" si="9"/>
        <v>0.55704965670493722</v>
      </c>
      <c r="AC7" s="42">
        <f t="shared" si="10"/>
        <v>0.62201367902020044</v>
      </c>
      <c r="AD7" s="41">
        <f t="shared" si="11"/>
        <v>1.3286758667600335E-2</v>
      </c>
      <c r="AE7" s="41">
        <f t="shared" si="12"/>
        <v>8.1427519620444339E-3</v>
      </c>
      <c r="AF7" s="41">
        <f>X7/DI7*2</f>
        <v>1.7692758305153943E-2</v>
      </c>
      <c r="AG7" s="41">
        <f>(P7+S7+T7)/DI7*2</f>
        <v>2.2956438799009722E-2</v>
      </c>
      <c r="AH7" s="41">
        <f>R7/DI7*2</f>
        <v>1.6585392142351184E-2</v>
      </c>
      <c r="AI7" s="43">
        <f>X7/EY7*2</f>
        <v>8.0055450240924628E-2</v>
      </c>
      <c r="AJ7" s="37"/>
      <c r="AK7" s="47">
        <f t="shared" si="13"/>
        <v>2.9777628722504692E-2</v>
      </c>
      <c r="AL7" s="42">
        <f t="shared" si="14"/>
        <v>6.3681836604807279E-2</v>
      </c>
      <c r="AM7" s="43">
        <f t="shared" si="15"/>
        <v>3.2411050147110789E-3</v>
      </c>
      <c r="AN7" s="37"/>
      <c r="AO7" s="47">
        <f t="shared" si="16"/>
        <v>0.78027250736574927</v>
      </c>
      <c r="AP7" s="42">
        <f t="shared" si="17"/>
        <v>0.75434708013921514</v>
      </c>
      <c r="AQ7" s="42">
        <f t="shared" si="18"/>
        <v>0.10389240512676175</v>
      </c>
      <c r="AR7" s="43">
        <f t="shared" si="19"/>
        <v>0.1138813137677928</v>
      </c>
      <c r="AS7" s="37"/>
      <c r="AT7" s="47">
        <f>DF7/C7</f>
        <v>8.9842681875890437E-2</v>
      </c>
      <c r="AU7" s="42">
        <f t="shared" si="20"/>
        <v>0.19332053477728284</v>
      </c>
      <c r="AV7" s="42">
        <f t="shared" si="21"/>
        <v>0.19332053477728284</v>
      </c>
      <c r="AW7" s="43">
        <f t="shared" si="22"/>
        <v>0.19332053477728284</v>
      </c>
      <c r="AX7" s="37"/>
      <c r="AY7" s="47">
        <f>FA7/C7</f>
        <v>0.10207493319445177</v>
      </c>
      <c r="AZ7" s="42">
        <f>(DF7+X7)/C7</f>
        <v>9.3848340541490979E-2</v>
      </c>
      <c r="BA7" s="42">
        <f>(DE7+X7)/DK7</f>
        <v>0.20193977965288534</v>
      </c>
      <c r="BB7" s="42">
        <f>(DF7+X7)/DK7</f>
        <v>0.20193977965288534</v>
      </c>
      <c r="BC7" s="43">
        <f>(DG7+X7)/DK7</f>
        <v>0.20193977965288534</v>
      </c>
      <c r="BD7" s="37"/>
      <c r="BE7" s="40">
        <f>Q7/FC7*2</f>
        <v>5.1368822805066211E-4</v>
      </c>
      <c r="BF7" s="42">
        <f t="shared" si="23"/>
        <v>4.1741703112940565E-2</v>
      </c>
      <c r="BG7" s="41">
        <f>EK7/E7</f>
        <v>1.0907237194673416E-2</v>
      </c>
      <c r="BH7" s="42">
        <f t="shared" si="24"/>
        <v>8.5510986625243854E-2</v>
      </c>
      <c r="BI7" s="42">
        <f t="shared" si="25"/>
        <v>0.90086329622051464</v>
      </c>
      <c r="BJ7" s="43">
        <f t="shared" si="26"/>
        <v>0.92220776955165773</v>
      </c>
      <c r="BK7" s="37"/>
      <c r="BL7" s="36">
        <v>32.954999999999998</v>
      </c>
      <c r="BM7" s="37">
        <v>100.01</v>
      </c>
      <c r="BN7" s="38">
        <f t="shared" si="27"/>
        <v>132.965</v>
      </c>
      <c r="BO7" s="34">
        <v>2563.8939999999998</v>
      </c>
      <c r="BP7" s="37">
        <v>6.6749999999999998</v>
      </c>
      <c r="BQ7" s="37">
        <v>15</v>
      </c>
      <c r="BR7" s="38">
        <f t="shared" si="28"/>
        <v>2542.2189999999996</v>
      </c>
      <c r="BS7" s="37">
        <v>207.71299999999999</v>
      </c>
      <c r="BT7" s="37">
        <v>51.853000000000002</v>
      </c>
      <c r="BU7" s="38">
        <f t="shared" si="29"/>
        <v>259.56599999999997</v>
      </c>
      <c r="BV7" s="37">
        <v>0</v>
      </c>
      <c r="BW7" s="37">
        <v>0</v>
      </c>
      <c r="BX7" s="37">
        <v>51.429000000000002</v>
      </c>
      <c r="BY7" s="37">
        <v>5.3390000000003113</v>
      </c>
      <c r="BZ7" s="39">
        <f t="shared" si="30"/>
        <v>2991.518</v>
      </c>
      <c r="CA7" s="37"/>
      <c r="CB7" s="36">
        <v>201.11699999999999</v>
      </c>
      <c r="CC7" s="34">
        <v>2000.5360000000001</v>
      </c>
      <c r="CD7" s="38">
        <f t="shared" si="31"/>
        <v>2201.6530000000002</v>
      </c>
      <c r="CE7" s="37">
        <v>450.35700000000003</v>
      </c>
      <c r="CF7" s="37">
        <v>34.148999999999774</v>
      </c>
      <c r="CG7" s="38">
        <f t="shared" si="32"/>
        <v>484.5059999999998</v>
      </c>
      <c r="CH7" s="37">
        <v>0</v>
      </c>
      <c r="CI7" s="37">
        <v>305.35899999999998</v>
      </c>
      <c r="CJ7" s="107">
        <f t="shared" si="33"/>
        <v>2991.518</v>
      </c>
      <c r="CK7" s="37"/>
      <c r="CL7" s="66">
        <v>340.678</v>
      </c>
      <c r="CM7" s="37"/>
      <c r="CN7" s="33">
        <v>250</v>
      </c>
      <c r="CO7" s="34">
        <v>200</v>
      </c>
      <c r="CP7" s="34">
        <v>150</v>
      </c>
      <c r="CQ7" s="34">
        <v>0</v>
      </c>
      <c r="CR7" s="34">
        <v>50</v>
      </c>
      <c r="CS7" s="34">
        <v>0</v>
      </c>
      <c r="CT7" s="35">
        <f t="shared" si="34"/>
        <v>650</v>
      </c>
      <c r="CU7" s="43">
        <f t="shared" si="35"/>
        <v>0.21728099245934673</v>
      </c>
      <c r="CV7" s="37"/>
      <c r="CW7" s="61" t="s">
        <v>208</v>
      </c>
      <c r="CX7" s="56">
        <v>20.5</v>
      </c>
      <c r="CY7" s="67">
        <v>1</v>
      </c>
      <c r="CZ7" s="68" t="s">
        <v>136</v>
      </c>
      <c r="DA7" s="67"/>
      <c r="DB7" s="56"/>
      <c r="DC7" s="69">
        <f t="shared" si="36"/>
        <v>8.0842295472680916E-4</v>
      </c>
      <c r="DD7" s="56"/>
      <c r="DE7" s="33">
        <v>268.76600000000002</v>
      </c>
      <c r="DF7" s="34">
        <v>268.76600000000002</v>
      </c>
      <c r="DG7" s="35">
        <v>268.76600000000002</v>
      </c>
      <c r="DH7" s="56"/>
      <c r="DI7" s="61">
        <f t="shared" si="37"/>
        <v>1354.5654999999999</v>
      </c>
      <c r="DJ7" s="34">
        <v>1318.87</v>
      </c>
      <c r="DK7" s="35">
        <v>1390.261</v>
      </c>
      <c r="DL7" s="56"/>
      <c r="DM7" s="33">
        <v>14.377000000000001</v>
      </c>
      <c r="DN7" s="34">
        <v>4.8899999999999997</v>
      </c>
      <c r="DO7" s="34">
        <v>74.134</v>
      </c>
      <c r="DP7" s="34">
        <v>20.315999999999999</v>
      </c>
      <c r="DQ7" s="34">
        <v>61.984000000000002</v>
      </c>
      <c r="DR7" s="34">
        <v>24.306000000000001</v>
      </c>
      <c r="DS7" s="34">
        <v>8.3930000000000007</v>
      </c>
      <c r="DT7" s="34">
        <v>0</v>
      </c>
      <c r="DU7" s="35">
        <v>2281.355</v>
      </c>
      <c r="DV7" s="35">
        <f t="shared" si="38"/>
        <v>2489.7550000000001</v>
      </c>
      <c r="DW7" s="34"/>
      <c r="DX7" s="47">
        <f t="shared" si="39"/>
        <v>5.7744637524575707E-3</v>
      </c>
      <c r="DY7" s="42">
        <f t="shared" si="40"/>
        <v>1.964048671455625E-3</v>
      </c>
      <c r="DZ7" s="42">
        <f t="shared" si="41"/>
        <v>2.977562049277941E-2</v>
      </c>
      <c r="EA7" s="42">
        <f t="shared" si="42"/>
        <v>8.1598390203052092E-3</v>
      </c>
      <c r="EB7" s="42">
        <f t="shared" si="43"/>
        <v>2.4895622260021569E-2</v>
      </c>
      <c r="EC7" s="42">
        <f t="shared" si="44"/>
        <v>9.7624063411861813E-3</v>
      </c>
      <c r="ED7" s="42">
        <f t="shared" si="45"/>
        <v>3.3710144170811989E-3</v>
      </c>
      <c r="EE7" s="42">
        <f t="shared" si="46"/>
        <v>0</v>
      </c>
      <c r="EF7" s="42">
        <f t="shared" si="47"/>
        <v>0.91629698504471324</v>
      </c>
      <c r="EG7" s="70">
        <f t="shared" si="48"/>
        <v>1</v>
      </c>
      <c r="EH7" s="56"/>
      <c r="EI7" s="36">
        <v>7.0170000000000003</v>
      </c>
      <c r="EJ7" s="37">
        <v>20.948</v>
      </c>
      <c r="EK7" s="65">
        <f t="shared" si="49"/>
        <v>27.965</v>
      </c>
      <c r="EM7" s="36">
        <f>BP7</f>
        <v>6.6749999999999998</v>
      </c>
      <c r="EN7" s="37">
        <f>BQ7</f>
        <v>15</v>
      </c>
      <c r="EO7" s="65">
        <f t="shared" si="50"/>
        <v>21.675000000000001</v>
      </c>
      <c r="EQ7" s="33">
        <f>EU7*E7</f>
        <v>2309.7179999999998</v>
      </c>
      <c r="ER7" s="34">
        <f>E7*EV7</f>
        <v>254.17599999999982</v>
      </c>
      <c r="ES7" s="35">
        <f t="shared" si="51"/>
        <v>2563.8939999999998</v>
      </c>
      <c r="EU7" s="47">
        <v>0.90086329622051464</v>
      </c>
      <c r="EV7" s="42">
        <v>9.9136703779485358E-2</v>
      </c>
      <c r="EW7" s="43">
        <f t="shared" si="52"/>
        <v>1</v>
      </c>
      <c r="EX7" s="56"/>
      <c r="EY7" s="61">
        <f t="shared" si="53"/>
        <v>299.36749999999995</v>
      </c>
      <c r="EZ7" s="34">
        <v>293.37599999999998</v>
      </c>
      <c r="FA7" s="35">
        <v>305.35899999999998</v>
      </c>
      <c r="FC7" s="61">
        <f t="shared" si="54"/>
        <v>2526.8244999999997</v>
      </c>
      <c r="FD7" s="34">
        <v>2489.7550000000001</v>
      </c>
      <c r="FE7" s="35">
        <v>2563.8939999999998</v>
      </c>
      <c r="FG7" s="61">
        <f t="shared" si="55"/>
        <v>642.73800000000006</v>
      </c>
      <c r="FH7" s="34">
        <v>582</v>
      </c>
      <c r="FI7" s="35">
        <v>703.476</v>
      </c>
      <c r="FK7" s="61">
        <f t="shared" si="56"/>
        <v>3169.5625</v>
      </c>
      <c r="FL7" s="56">
        <f t="shared" si="57"/>
        <v>3071.7550000000001</v>
      </c>
      <c r="FM7" s="67">
        <f t="shared" si="58"/>
        <v>3267.37</v>
      </c>
      <c r="FO7" s="61">
        <f t="shared" si="59"/>
        <v>1997.3045000000002</v>
      </c>
      <c r="FP7" s="34">
        <v>1994.0730000000001</v>
      </c>
      <c r="FQ7" s="35">
        <v>2000.5360000000001</v>
      </c>
      <c r="FR7" s="34"/>
      <c r="FS7" s="63">
        <f>DK7/C7</f>
        <v>0.4647342920884982</v>
      </c>
    </row>
    <row r="8" spans="1:175" x14ac:dyDescent="0.2">
      <c r="A8" s="1"/>
      <c r="B8" s="71" t="s">
        <v>225</v>
      </c>
      <c r="C8" s="33">
        <v>7970.683</v>
      </c>
      <c r="D8" s="34">
        <v>7845.8449999999993</v>
      </c>
      <c r="E8" s="34">
        <v>6519.991</v>
      </c>
      <c r="F8" s="34">
        <v>3128</v>
      </c>
      <c r="G8" s="34">
        <v>5878.759</v>
      </c>
      <c r="H8" s="34">
        <f t="shared" si="0"/>
        <v>11098.683000000001</v>
      </c>
      <c r="I8" s="35">
        <f t="shared" si="1"/>
        <v>9647.991</v>
      </c>
      <c r="J8" s="34"/>
      <c r="K8" s="36">
        <v>76.153000000000006</v>
      </c>
      <c r="L8" s="37">
        <v>22.134999999999998</v>
      </c>
      <c r="M8" s="37">
        <v>0.83499999999999996</v>
      </c>
      <c r="N8" s="38">
        <f t="shared" si="2"/>
        <v>99.123000000000005</v>
      </c>
      <c r="O8" s="37">
        <v>52.833999999999996</v>
      </c>
      <c r="P8" s="38">
        <f t="shared" si="3"/>
        <v>46.289000000000009</v>
      </c>
      <c r="Q8" s="37">
        <v>2.887</v>
      </c>
      <c r="R8" s="38">
        <f t="shared" si="4"/>
        <v>43.402000000000008</v>
      </c>
      <c r="S8" s="37">
        <v>11.366</v>
      </c>
      <c r="T8" s="37">
        <v>4.0209999999999999</v>
      </c>
      <c r="U8" s="37">
        <v>3.5999999999999997E-2</v>
      </c>
      <c r="V8" s="38">
        <f t="shared" si="5"/>
        <v>58.82500000000001</v>
      </c>
      <c r="W8" s="37">
        <v>12.619</v>
      </c>
      <c r="X8" s="39">
        <f t="shared" si="6"/>
        <v>46.20600000000001</v>
      </c>
      <c r="Y8" s="37"/>
      <c r="Z8" s="40">
        <f t="shared" si="7"/>
        <v>1.94123131415418E-2</v>
      </c>
      <c r="AA8" s="41">
        <f t="shared" si="8"/>
        <v>5.6424770053448668E-3</v>
      </c>
      <c r="AB8" s="42">
        <f t="shared" si="9"/>
        <v>0.46139201816435238</v>
      </c>
      <c r="AC8" s="42">
        <f t="shared" si="10"/>
        <v>0.53301453749382077</v>
      </c>
      <c r="AD8" s="41">
        <f t="shared" si="11"/>
        <v>1.3468020334329827E-2</v>
      </c>
      <c r="AE8" s="41">
        <f t="shared" si="12"/>
        <v>1.1778463632661622E-2</v>
      </c>
      <c r="AF8" s="41">
        <f>X8/DI8*2</f>
        <v>2.0981857477443178E-2</v>
      </c>
      <c r="AG8" s="41">
        <f>(P8+S8+T8)/DI8*2</f>
        <v>2.8006688347374482E-2</v>
      </c>
      <c r="AH8" s="41">
        <f>R8/DI8*2</f>
        <v>1.9708578501406501E-2</v>
      </c>
      <c r="AI8" s="43">
        <f>X8/EY8*2</f>
        <v>0.1147591674334912</v>
      </c>
      <c r="AJ8" s="37"/>
      <c r="AK8" s="47">
        <f t="shared" si="13"/>
        <v>2.4025846950644705E-2</v>
      </c>
      <c r="AL8" s="42">
        <f t="shared" si="14"/>
        <v>3.2089476079314345E-2</v>
      </c>
      <c r="AM8" s="43">
        <f t="shared" si="15"/>
        <v>1.5332512145111218E-2</v>
      </c>
      <c r="AN8" s="37"/>
      <c r="AO8" s="47">
        <f t="shared" si="16"/>
        <v>0.90165139798505856</v>
      </c>
      <c r="AP8" s="42">
        <f t="shared" si="17"/>
        <v>0.83389160071196466</v>
      </c>
      <c r="AQ8" s="42">
        <f t="shared" si="18"/>
        <v>-5.5031670435268885E-3</v>
      </c>
      <c r="AR8" s="43">
        <f t="shared" si="19"/>
        <v>0.15242018783082956</v>
      </c>
      <c r="AS8" s="37"/>
      <c r="AT8" s="47">
        <f>DF8/C8</f>
        <v>9.5303250675004877E-2</v>
      </c>
      <c r="AU8" s="42">
        <f t="shared" si="20"/>
        <v>0.15740582739644213</v>
      </c>
      <c r="AV8" s="42">
        <f t="shared" si="21"/>
        <v>0.16878190634643006</v>
      </c>
      <c r="AW8" s="43">
        <f t="shared" si="22"/>
        <v>0.18571448885855271</v>
      </c>
      <c r="AX8" s="37"/>
      <c r="AY8" s="47">
        <f>FA8/C8</f>
        <v>0.1039272293227569</v>
      </c>
      <c r="AZ8" s="42">
        <f>(DF8+X8*0.5)/C8</f>
        <v>9.8201747579222495E-2</v>
      </c>
      <c r="BA8" s="42">
        <f>(DE8+X8*0.5)/DK8</f>
        <v>0.16253906083358216</v>
      </c>
      <c r="BB8" s="42">
        <f>(DF8+X8*0.5)/DK8</f>
        <v>0.17391513978357009</v>
      </c>
      <c r="BC8" s="43">
        <f>(DG8+X8*0.5)/DK8</f>
        <v>0.19084772229569275</v>
      </c>
      <c r="BD8" s="112" t="s">
        <v>226</v>
      </c>
      <c r="BE8" s="40">
        <f>Q8/FC8*2</f>
        <v>8.9609621596446472E-4</v>
      </c>
      <c r="BF8" s="42">
        <f t="shared" si="23"/>
        <v>4.6809131590894344E-2</v>
      </c>
      <c r="BG8" s="41">
        <f>EK8/E8</f>
        <v>2.2223803683164595E-2</v>
      </c>
      <c r="BH8" s="42">
        <f t="shared" si="24"/>
        <v>0.16426614246246737</v>
      </c>
      <c r="BI8" s="42">
        <f t="shared" si="25"/>
        <v>0.7</v>
      </c>
      <c r="BJ8" s="43">
        <f t="shared" si="26"/>
        <v>0.79726377232317069</v>
      </c>
      <c r="BK8" s="37"/>
      <c r="BL8" s="36">
        <v>116.095</v>
      </c>
      <c r="BM8" s="37">
        <v>349.97199999999998</v>
      </c>
      <c r="BN8" s="38">
        <f t="shared" si="27"/>
        <v>466.06700000000001</v>
      </c>
      <c r="BO8" s="34">
        <v>6519.991</v>
      </c>
      <c r="BP8" s="37">
        <v>24.088000000000001</v>
      </c>
      <c r="BQ8" s="37">
        <v>29.64</v>
      </c>
      <c r="BR8" s="38">
        <f t="shared" si="28"/>
        <v>6466.2629999999999</v>
      </c>
      <c r="BS8" s="37">
        <v>748.82600000000002</v>
      </c>
      <c r="BT8" s="37">
        <v>220.21200000000002</v>
      </c>
      <c r="BU8" s="38">
        <f t="shared" si="29"/>
        <v>969.03800000000001</v>
      </c>
      <c r="BV8" s="37">
        <v>2.3529999999999998</v>
      </c>
      <c r="BW8" s="37">
        <v>-4.4260000000000002</v>
      </c>
      <c r="BX8" s="37">
        <v>52.637</v>
      </c>
      <c r="BY8" s="37">
        <v>18.751000000000062</v>
      </c>
      <c r="BZ8" s="39">
        <f t="shared" si="30"/>
        <v>7970.683</v>
      </c>
      <c r="CA8" s="37"/>
      <c r="CB8" s="36">
        <v>2.0409999999999999</v>
      </c>
      <c r="CC8" s="34">
        <v>5878.759</v>
      </c>
      <c r="CD8" s="38">
        <f t="shared" si="31"/>
        <v>5880.8</v>
      </c>
      <c r="CE8" s="37">
        <v>998.98800000000006</v>
      </c>
      <c r="CF8" s="37">
        <v>92.523999999999774</v>
      </c>
      <c r="CG8" s="38">
        <f t="shared" si="32"/>
        <v>1091.5119999999997</v>
      </c>
      <c r="CH8" s="37">
        <v>170</v>
      </c>
      <c r="CI8" s="37">
        <v>828.37099999999998</v>
      </c>
      <c r="CJ8" s="107">
        <f t="shared" si="33"/>
        <v>7970.683</v>
      </c>
      <c r="CK8" s="37"/>
      <c r="CL8" s="66">
        <v>1214.893</v>
      </c>
      <c r="CM8" s="37"/>
      <c r="CN8" s="33">
        <v>300</v>
      </c>
      <c r="CO8" s="34">
        <v>380</v>
      </c>
      <c r="CP8" s="34">
        <v>280</v>
      </c>
      <c r="CQ8" s="34">
        <v>210</v>
      </c>
      <c r="CR8" s="34">
        <v>0</v>
      </c>
      <c r="CS8" s="34">
        <v>0</v>
      </c>
      <c r="CT8" s="35">
        <f t="shared" si="34"/>
        <v>1170</v>
      </c>
      <c r="CU8" s="43">
        <f t="shared" si="35"/>
        <v>0.1467879226911922</v>
      </c>
      <c r="CV8" s="37"/>
      <c r="CW8" s="61" t="s">
        <v>209</v>
      </c>
      <c r="CX8" s="56">
        <v>61</v>
      </c>
      <c r="CY8" s="67">
        <v>5</v>
      </c>
      <c r="CZ8" s="68" t="s">
        <v>136</v>
      </c>
      <c r="DA8" s="72" t="s">
        <v>138</v>
      </c>
      <c r="DB8" s="56"/>
      <c r="DC8" s="69">
        <f t="shared" si="36"/>
        <v>2.4602067327633217E-3</v>
      </c>
      <c r="DD8" s="56"/>
      <c r="DE8" s="33">
        <v>708.4319999999999</v>
      </c>
      <c r="DF8" s="34">
        <v>759.63199999999995</v>
      </c>
      <c r="DG8" s="35">
        <v>835.84</v>
      </c>
      <c r="DH8" s="56"/>
      <c r="DI8" s="61">
        <f t="shared" si="37"/>
        <v>4404.3765000000003</v>
      </c>
      <c r="DJ8" s="34">
        <v>4308.0810000000001</v>
      </c>
      <c r="DK8" s="35">
        <v>4500.6719999999996</v>
      </c>
      <c r="DL8" s="56"/>
      <c r="DM8" s="33">
        <v>180.60499999999999</v>
      </c>
      <c r="DN8" s="34">
        <v>121.965</v>
      </c>
      <c r="DO8" s="34">
        <v>350.22399999999999</v>
      </c>
      <c r="DP8" s="34">
        <v>125.384</v>
      </c>
      <c r="DQ8" s="34">
        <v>891.00300000000004</v>
      </c>
      <c r="DR8" s="34">
        <v>167.76600000000002</v>
      </c>
      <c r="DS8" s="34">
        <v>57.868000000000002</v>
      </c>
      <c r="DT8" s="34">
        <v>0.18500000000040018</v>
      </c>
      <c r="DU8" s="35">
        <v>4472.018</v>
      </c>
      <c r="DV8" s="35">
        <f t="shared" si="38"/>
        <v>6367.018</v>
      </c>
      <c r="DW8" s="34"/>
      <c r="DX8" s="47">
        <f t="shared" si="39"/>
        <v>2.8365712174836005E-2</v>
      </c>
      <c r="DY8" s="42">
        <f t="shared" si="40"/>
        <v>1.9155749206300345E-2</v>
      </c>
      <c r="DZ8" s="42">
        <f t="shared" si="41"/>
        <v>5.5005969827633595E-2</v>
      </c>
      <c r="EA8" s="42">
        <f t="shared" si="42"/>
        <v>1.9692735280471958E-2</v>
      </c>
      <c r="EB8" s="42">
        <f t="shared" si="43"/>
        <v>0.1399403928181136</v>
      </c>
      <c r="EC8" s="42">
        <f t="shared" si="44"/>
        <v>2.6349226592417365E-2</v>
      </c>
      <c r="ED8" s="42">
        <f t="shared" si="45"/>
        <v>9.0887131149935494E-3</v>
      </c>
      <c r="EE8" s="42">
        <f t="shared" si="46"/>
        <v>2.9055988219351692E-5</v>
      </c>
      <c r="EF8" s="42">
        <f t="shared" si="47"/>
        <v>0.70237244499701434</v>
      </c>
      <c r="EG8" s="70">
        <f t="shared" si="48"/>
        <v>1</v>
      </c>
      <c r="EH8" s="56"/>
      <c r="EI8" s="36">
        <v>109.13</v>
      </c>
      <c r="EJ8" s="37">
        <v>35.768999999999998</v>
      </c>
      <c r="EK8" s="65">
        <f t="shared" si="49"/>
        <v>144.899</v>
      </c>
      <c r="EL8" s="73"/>
      <c r="EM8" s="36">
        <f>BP8</f>
        <v>24.088000000000001</v>
      </c>
      <c r="EN8" s="37">
        <f>BQ8</f>
        <v>29.64</v>
      </c>
      <c r="EO8" s="65">
        <f t="shared" si="50"/>
        <v>53.728000000000002</v>
      </c>
      <c r="EP8" s="73"/>
      <c r="EQ8" s="33">
        <f>EU8*E8</f>
        <v>4563.9937</v>
      </c>
      <c r="ER8" s="34">
        <f>E8*EV8</f>
        <v>1955.9973000000002</v>
      </c>
      <c r="ES8" s="35">
        <f t="shared" si="51"/>
        <v>6519.991</v>
      </c>
      <c r="EU8" s="47">
        <v>0.7</v>
      </c>
      <c r="EV8" s="42">
        <v>0.30000000000000004</v>
      </c>
      <c r="EW8" s="43">
        <f t="shared" si="52"/>
        <v>1</v>
      </c>
      <c r="EX8" s="56"/>
      <c r="EY8" s="61">
        <f t="shared" si="53"/>
        <v>805.26900000000001</v>
      </c>
      <c r="EZ8" s="34">
        <v>782.16700000000003</v>
      </c>
      <c r="FA8" s="35">
        <v>828.37099999999998</v>
      </c>
      <c r="FC8" s="61">
        <f t="shared" si="54"/>
        <v>6443.5045</v>
      </c>
      <c r="FD8" s="34">
        <v>6367.018</v>
      </c>
      <c r="FE8" s="35">
        <v>6519.991</v>
      </c>
      <c r="FG8" s="61">
        <f t="shared" si="55"/>
        <v>3054.5</v>
      </c>
      <c r="FH8" s="34">
        <v>2981</v>
      </c>
      <c r="FI8" s="35">
        <v>3128</v>
      </c>
      <c r="FK8" s="61">
        <f t="shared" si="56"/>
        <v>9498.0044999999991</v>
      </c>
      <c r="FL8" s="56">
        <f t="shared" si="57"/>
        <v>9348.018</v>
      </c>
      <c r="FM8" s="67">
        <f t="shared" si="58"/>
        <v>9647.991</v>
      </c>
      <c r="FO8" s="61">
        <f t="shared" si="59"/>
        <v>5834.3715000000002</v>
      </c>
      <c r="FP8" s="34">
        <v>5789.9840000000004</v>
      </c>
      <c r="FQ8" s="35">
        <v>5878.759</v>
      </c>
      <c r="FR8" s="34"/>
      <c r="FS8" s="63">
        <f>DK8/C8</f>
        <v>0.56465324238838754</v>
      </c>
    </row>
    <row r="9" spans="1:175" x14ac:dyDescent="0.2">
      <c r="A9" s="1"/>
      <c r="B9" s="71" t="s">
        <v>139</v>
      </c>
      <c r="C9" s="33">
        <v>1198.269</v>
      </c>
      <c r="D9" s="34">
        <v>1159.258</v>
      </c>
      <c r="E9" s="34">
        <v>1015.376</v>
      </c>
      <c r="F9" s="34">
        <v>21.309000000000001</v>
      </c>
      <c r="G9" s="34">
        <v>925.904</v>
      </c>
      <c r="H9" s="34">
        <f t="shared" si="0"/>
        <v>1219.578</v>
      </c>
      <c r="I9" s="35">
        <f t="shared" si="1"/>
        <v>1036.6849999999999</v>
      </c>
      <c r="J9" s="34"/>
      <c r="K9" s="36">
        <v>10.327</v>
      </c>
      <c r="L9" s="37">
        <v>2.278</v>
      </c>
      <c r="M9" s="37">
        <v>0.248</v>
      </c>
      <c r="N9" s="38">
        <f t="shared" si="2"/>
        <v>12.853</v>
      </c>
      <c r="O9" s="37">
        <v>10.092000000000001</v>
      </c>
      <c r="P9" s="38">
        <f t="shared" si="3"/>
        <v>2.7609999999999992</v>
      </c>
      <c r="Q9" s="37">
        <v>0.13</v>
      </c>
      <c r="R9" s="38">
        <f t="shared" si="4"/>
        <v>2.6309999999999993</v>
      </c>
      <c r="S9" s="37">
        <v>3.7290000000000001</v>
      </c>
      <c r="T9" s="37">
        <v>1.8069999999999999</v>
      </c>
      <c r="U9" s="37">
        <v>7.0000000000000001E-3</v>
      </c>
      <c r="V9" s="38">
        <f t="shared" si="5"/>
        <v>8.1739999999999995</v>
      </c>
      <c r="W9" s="37">
        <v>0.82499999999999996</v>
      </c>
      <c r="X9" s="39">
        <f t="shared" si="6"/>
        <v>7.3489999999999993</v>
      </c>
      <c r="Y9" s="37"/>
      <c r="Z9" s="40">
        <f t="shared" si="7"/>
        <v>1.781656887422817E-2</v>
      </c>
      <c r="AA9" s="41">
        <f t="shared" si="8"/>
        <v>3.9301001157637039E-3</v>
      </c>
      <c r="AB9" s="42">
        <f t="shared" si="9"/>
        <v>0.54880635162325309</v>
      </c>
      <c r="AC9" s="42">
        <f t="shared" si="10"/>
        <v>0.78518633781996428</v>
      </c>
      <c r="AD9" s="41">
        <f t="shared" si="11"/>
        <v>1.741113712391892E-2</v>
      </c>
      <c r="AE9" s="41">
        <f t="shared" si="12"/>
        <v>1.2678799714990105E-2</v>
      </c>
      <c r="AF9" s="41">
        <f>X9/DI9*2</f>
        <v>2.6638876302673309E-2</v>
      </c>
      <c r="AG9" s="41">
        <f>(P9+S9+T9)/DI9*2</f>
        <v>3.0075215224286356E-2</v>
      </c>
      <c r="AH9" s="41">
        <f>R9/DI9*2</f>
        <v>9.5369279565020362E-3</v>
      </c>
      <c r="AI9" s="43">
        <f>X9/EY9*2</f>
        <v>0.10168494823393487</v>
      </c>
      <c r="AJ9" s="37"/>
      <c r="AK9" s="47">
        <f t="shared" si="13"/>
        <v>6.5759794274318356E-2</v>
      </c>
      <c r="AL9" s="42">
        <f t="shared" si="14"/>
        <v>6.2929799683997562E-2</v>
      </c>
      <c r="AM9" s="43">
        <f t="shared" si="15"/>
        <v>-4.6045934662825735E-2</v>
      </c>
      <c r="AN9" s="37"/>
      <c r="AO9" s="47">
        <f t="shared" si="16"/>
        <v>0.91188288870329814</v>
      </c>
      <c r="AP9" s="42">
        <f t="shared" si="17"/>
        <v>0.89358741127137087</v>
      </c>
      <c r="AQ9" s="42">
        <f t="shared" si="18"/>
        <v>-3.0028315845607292E-2</v>
      </c>
      <c r="AR9" s="43">
        <f t="shared" si="19"/>
        <v>0.12204521689203342</v>
      </c>
      <c r="AS9" s="37"/>
      <c r="AT9" s="47">
        <f>DF9/C9</f>
        <v>0.11732424021651233</v>
      </c>
      <c r="AU9" s="42">
        <f t="shared" si="20"/>
        <v>0.25312294069563529</v>
      </c>
      <c r="AV9" s="42">
        <f t="shared" si="21"/>
        <v>0.25312294069563529</v>
      </c>
      <c r="AW9" s="43">
        <f t="shared" si="22"/>
        <v>0.25312294069563529</v>
      </c>
      <c r="AX9" s="37"/>
      <c r="AY9" s="47">
        <f>FA9/C9</f>
        <v>0.12369426230671075</v>
      </c>
      <c r="AZ9" s="42">
        <f>(DF9+X9)/C9</f>
        <v>0.12345725375520855</v>
      </c>
      <c r="BA9" s="42">
        <f>(DE9+X9)/DK9</f>
        <v>0.26635470268596306</v>
      </c>
      <c r="BB9" s="42">
        <f>(DF9+X9)/DK9</f>
        <v>0.26635470268596306</v>
      </c>
      <c r="BC9" s="43">
        <f>(DG9+X9)/DK9</f>
        <v>0.26635470268596306</v>
      </c>
      <c r="BD9" s="112"/>
      <c r="BE9" s="40">
        <f>Q9/FC9*2</f>
        <v>2.6421408250897695E-4</v>
      </c>
      <c r="BF9" s="42">
        <f t="shared" si="23"/>
        <v>1.5668313848378936E-2</v>
      </c>
      <c r="BG9" s="41">
        <f>EK9/E9</f>
        <v>7.425820582720096E-4</v>
      </c>
      <c r="BH9" s="42">
        <f t="shared" si="24"/>
        <v>4.9428685682069975E-3</v>
      </c>
      <c r="BI9" s="42">
        <f t="shared" si="25"/>
        <v>0.85237882321425762</v>
      </c>
      <c r="BJ9" s="43">
        <f t="shared" si="26"/>
        <v>0.8554131679343292</v>
      </c>
      <c r="BK9" s="37"/>
      <c r="BL9" s="36">
        <v>65.765000000000001</v>
      </c>
      <c r="BM9" s="37">
        <v>33.417999999999999</v>
      </c>
      <c r="BN9" s="38">
        <f t="shared" si="27"/>
        <v>99.182999999999993</v>
      </c>
      <c r="BO9" s="34">
        <v>1015.376</v>
      </c>
      <c r="BP9" s="37">
        <v>0.124</v>
      </c>
      <c r="BQ9" s="37">
        <v>4.2</v>
      </c>
      <c r="BR9" s="38">
        <f t="shared" si="28"/>
        <v>1011.0519999999999</v>
      </c>
      <c r="BS9" s="37">
        <v>44</v>
      </c>
      <c r="BT9" s="37">
        <v>24.501999999999995</v>
      </c>
      <c r="BU9" s="38">
        <f t="shared" si="29"/>
        <v>68.501999999999995</v>
      </c>
      <c r="BV9" s="37">
        <v>1E-3</v>
      </c>
      <c r="BW9" s="37">
        <v>1E-3</v>
      </c>
      <c r="BX9" s="37">
        <v>8.532</v>
      </c>
      <c r="BY9" s="37">
        <v>10.998000000000108</v>
      </c>
      <c r="BZ9" s="39">
        <f t="shared" si="30"/>
        <v>1198.2689999999998</v>
      </c>
      <c r="CA9" s="37"/>
      <c r="CB9" s="36">
        <v>110.261</v>
      </c>
      <c r="CC9" s="34">
        <v>925.904</v>
      </c>
      <c r="CD9" s="38">
        <f t="shared" si="31"/>
        <v>1036.165</v>
      </c>
      <c r="CE9" s="37">
        <v>0</v>
      </c>
      <c r="CF9" s="37">
        <v>13.885000000000048</v>
      </c>
      <c r="CG9" s="38">
        <f t="shared" si="32"/>
        <v>13.885000000000048</v>
      </c>
      <c r="CH9" s="37">
        <v>0</v>
      </c>
      <c r="CI9" s="37">
        <v>148.21899999999999</v>
      </c>
      <c r="CJ9" s="107">
        <f t="shared" si="33"/>
        <v>1198.269</v>
      </c>
      <c r="CK9" s="37"/>
      <c r="CL9" s="66">
        <v>146.24299999999999</v>
      </c>
      <c r="CM9" s="37"/>
      <c r="CN9" s="33">
        <v>30</v>
      </c>
      <c r="CO9" s="34">
        <v>0</v>
      </c>
      <c r="CP9" s="34">
        <v>40</v>
      </c>
      <c r="CQ9" s="34">
        <v>40</v>
      </c>
      <c r="CR9" s="34">
        <v>0</v>
      </c>
      <c r="CS9" s="34">
        <v>0</v>
      </c>
      <c r="CT9" s="35">
        <f t="shared" si="34"/>
        <v>110</v>
      </c>
      <c r="CU9" s="43">
        <f t="shared" si="35"/>
        <v>9.1799086849446987E-2</v>
      </c>
      <c r="CV9" s="37"/>
      <c r="CW9" s="61" t="s">
        <v>210</v>
      </c>
      <c r="CX9" s="56">
        <v>10.4</v>
      </c>
      <c r="CY9" s="67">
        <v>1</v>
      </c>
      <c r="CZ9" s="61"/>
      <c r="DA9" s="72"/>
      <c r="DB9" s="56"/>
      <c r="DC9" s="69">
        <f t="shared" si="36"/>
        <v>2.5668133804670275E-4</v>
      </c>
      <c r="DD9" s="56"/>
      <c r="DE9" s="33">
        <v>140.58600000000001</v>
      </c>
      <c r="DF9" s="34">
        <v>140.58600000000001</v>
      </c>
      <c r="DG9" s="35">
        <v>140.58600000000001</v>
      </c>
      <c r="DH9" s="56"/>
      <c r="DI9" s="61">
        <f t="shared" si="37"/>
        <v>551.75</v>
      </c>
      <c r="DJ9" s="34">
        <v>548.09400000000005</v>
      </c>
      <c r="DK9" s="35">
        <v>555.40599999999995</v>
      </c>
      <c r="DL9" s="56"/>
      <c r="DM9" s="33">
        <v>20.2</v>
      </c>
      <c r="DN9" s="34">
        <v>16.943000000000001</v>
      </c>
      <c r="DO9" s="34">
        <v>25.951000000000001</v>
      </c>
      <c r="DP9" s="34">
        <v>13.99</v>
      </c>
      <c r="DQ9" s="34">
        <v>48.204000000000001</v>
      </c>
      <c r="DR9" s="34">
        <v>5.7439999999999998</v>
      </c>
      <c r="DS9" s="34">
        <v>6.117</v>
      </c>
      <c r="DT9" s="34">
        <v>1.4000000000010004E-2</v>
      </c>
      <c r="DU9" s="35">
        <v>815.56200000000001</v>
      </c>
      <c r="DV9" s="35">
        <f t="shared" si="38"/>
        <v>952.72500000000002</v>
      </c>
      <c r="DW9" s="34"/>
      <c r="DX9" s="47">
        <f t="shared" si="39"/>
        <v>2.1202340654438583E-2</v>
      </c>
      <c r="DY9" s="42">
        <f t="shared" si="40"/>
        <v>1.7783725629116481E-2</v>
      </c>
      <c r="DZ9" s="42">
        <f t="shared" si="41"/>
        <v>2.7238710016006716E-2</v>
      </c>
      <c r="EA9" s="42">
        <f t="shared" si="42"/>
        <v>1.4684195334435435E-2</v>
      </c>
      <c r="EB9" s="42">
        <f t="shared" si="43"/>
        <v>5.0595922223096904E-2</v>
      </c>
      <c r="EC9" s="42">
        <f t="shared" si="44"/>
        <v>6.0290220157967929E-3</v>
      </c>
      <c r="ED9" s="42">
        <f t="shared" si="45"/>
        <v>6.420530583326773E-3</v>
      </c>
      <c r="EE9" s="42">
        <f t="shared" si="46"/>
        <v>1.4694691542690708E-5</v>
      </c>
      <c r="EF9" s="42">
        <f t="shared" si="47"/>
        <v>0.85603085885223962</v>
      </c>
      <c r="EG9" s="70">
        <f t="shared" si="48"/>
        <v>1</v>
      </c>
      <c r="EH9" s="56"/>
      <c r="EI9" s="36">
        <v>0.754</v>
      </c>
      <c r="EJ9" s="37">
        <v>0</v>
      </c>
      <c r="EK9" s="65">
        <f t="shared" si="49"/>
        <v>0.754</v>
      </c>
      <c r="EM9" s="36">
        <f>BP9</f>
        <v>0.124</v>
      </c>
      <c r="EN9" s="37">
        <f>BQ9</f>
        <v>4.2</v>
      </c>
      <c r="EO9" s="65">
        <f t="shared" si="50"/>
        <v>4.3239999999999998</v>
      </c>
      <c r="EQ9" s="33">
        <f>EU9*E9</f>
        <v>865.48500000000001</v>
      </c>
      <c r="ER9" s="34">
        <f>E9*EV9</f>
        <v>149.89099999999996</v>
      </c>
      <c r="ES9" s="35">
        <f t="shared" si="51"/>
        <v>1015.376</v>
      </c>
      <c r="EU9" s="47">
        <v>0.85237882321425762</v>
      </c>
      <c r="EV9" s="42">
        <v>0.14762117678574238</v>
      </c>
      <c r="EW9" s="43">
        <f t="shared" si="52"/>
        <v>1</v>
      </c>
      <c r="EX9" s="56"/>
      <c r="EY9" s="61">
        <f t="shared" si="53"/>
        <v>144.5445</v>
      </c>
      <c r="EZ9" s="34">
        <v>140.87</v>
      </c>
      <c r="FA9" s="35">
        <v>148.21899999999999</v>
      </c>
      <c r="FC9" s="61">
        <f t="shared" si="54"/>
        <v>984.05050000000006</v>
      </c>
      <c r="FD9" s="34">
        <v>952.72500000000002</v>
      </c>
      <c r="FE9" s="35">
        <v>1015.376</v>
      </c>
      <c r="FG9" s="61">
        <f t="shared" si="55"/>
        <v>21.9465</v>
      </c>
      <c r="FH9" s="34">
        <v>22.584</v>
      </c>
      <c r="FI9" s="35">
        <v>21.309000000000001</v>
      </c>
      <c r="FK9" s="61">
        <f t="shared" si="56"/>
        <v>1005.997</v>
      </c>
      <c r="FL9" s="56">
        <f t="shared" si="57"/>
        <v>975.30899999999997</v>
      </c>
      <c r="FM9" s="67">
        <f t="shared" si="58"/>
        <v>1036.6849999999999</v>
      </c>
      <c r="FO9" s="61">
        <f t="shared" si="59"/>
        <v>948.25</v>
      </c>
      <c r="FP9" s="34">
        <v>970.596</v>
      </c>
      <c r="FQ9" s="35">
        <v>925.904</v>
      </c>
      <c r="FR9" s="34"/>
      <c r="FS9" s="63">
        <f>DK9/C9</f>
        <v>0.46350694209730864</v>
      </c>
    </row>
    <row r="10" spans="1:175" x14ac:dyDescent="0.2">
      <c r="A10" s="1"/>
      <c r="B10" s="71" t="s">
        <v>140</v>
      </c>
      <c r="C10" s="33">
        <v>9163.7669999999998</v>
      </c>
      <c r="D10" s="34">
        <v>8856.1844999999994</v>
      </c>
      <c r="E10" s="34">
        <v>7613.018</v>
      </c>
      <c r="F10" s="34">
        <v>1616.03</v>
      </c>
      <c r="G10" s="34">
        <v>5955.5630000000001</v>
      </c>
      <c r="H10" s="34">
        <f t="shared" si="0"/>
        <v>10779.797</v>
      </c>
      <c r="I10" s="35">
        <f t="shared" si="1"/>
        <v>9229.0480000000007</v>
      </c>
      <c r="J10" s="34"/>
      <c r="K10" s="36">
        <v>75.935000000000002</v>
      </c>
      <c r="L10" s="37">
        <v>16.503999999999998</v>
      </c>
      <c r="M10" s="37">
        <v>5.1999999999999998E-2</v>
      </c>
      <c r="N10" s="38">
        <f t="shared" si="2"/>
        <v>92.491</v>
      </c>
      <c r="O10" s="37">
        <v>46.273999999999994</v>
      </c>
      <c r="P10" s="38">
        <f t="shared" si="3"/>
        <v>46.217000000000006</v>
      </c>
      <c r="Q10" s="37">
        <v>5.343</v>
      </c>
      <c r="R10" s="38">
        <f t="shared" si="4"/>
        <v>40.874000000000009</v>
      </c>
      <c r="S10" s="37">
        <v>12.61</v>
      </c>
      <c r="T10" s="37">
        <v>5.6689999999999996</v>
      </c>
      <c r="U10" s="37">
        <v>0.188</v>
      </c>
      <c r="V10" s="38">
        <f t="shared" si="5"/>
        <v>59.341000000000008</v>
      </c>
      <c r="W10" s="37">
        <v>11.087999999999999</v>
      </c>
      <c r="X10" s="39">
        <f t="shared" si="6"/>
        <v>48.253000000000007</v>
      </c>
      <c r="Y10" s="37"/>
      <c r="Z10" s="40">
        <f t="shared" si="7"/>
        <v>1.7148468395164984E-2</v>
      </c>
      <c r="AA10" s="41">
        <f t="shared" si="8"/>
        <v>3.7271129570527802E-3</v>
      </c>
      <c r="AB10" s="42">
        <f t="shared" si="9"/>
        <v>0.41774848785772317</v>
      </c>
      <c r="AC10" s="42">
        <f t="shared" si="10"/>
        <v>0.50030813808911134</v>
      </c>
      <c r="AD10" s="41">
        <f t="shared" si="11"/>
        <v>1.0450098459443792E-2</v>
      </c>
      <c r="AE10" s="41">
        <f t="shared" si="12"/>
        <v>1.0897017784577549E-2</v>
      </c>
      <c r="AF10" s="41">
        <f>X10/DI10*2</f>
        <v>1.9381433319512791E-2</v>
      </c>
      <c r="AG10" s="41">
        <f>(P10+S10+T10)/DI10*2</f>
        <v>2.5905641584467225E-2</v>
      </c>
      <c r="AH10" s="41">
        <f>R10/DI10*2</f>
        <v>1.6417563788816571E-2</v>
      </c>
      <c r="AI10" s="43">
        <f>X10/EY10*2</f>
        <v>0.10848203722220071</v>
      </c>
      <c r="AJ10" s="37"/>
      <c r="AK10" s="47">
        <f t="shared" si="13"/>
        <v>4.3599261572676969E-2</v>
      </c>
      <c r="AL10" s="42">
        <f t="shared" si="14"/>
        <v>3.1360389574832323E-2</v>
      </c>
      <c r="AM10" s="43">
        <f t="shared" si="15"/>
        <v>0.10709020993502337</v>
      </c>
      <c r="AN10" s="37"/>
      <c r="AO10" s="47">
        <f t="shared" si="16"/>
        <v>0.78228673569404406</v>
      </c>
      <c r="AP10" s="42">
        <f t="shared" si="17"/>
        <v>0.73128696303070695</v>
      </c>
      <c r="AQ10" s="42">
        <f t="shared" si="18"/>
        <v>9.0775223769875429E-2</v>
      </c>
      <c r="AR10" s="43">
        <f t="shared" si="19"/>
        <v>0.14803322694695317</v>
      </c>
      <c r="AS10" s="37"/>
      <c r="AT10" s="47">
        <f>DF10/C10</f>
        <v>0.1010050779335616</v>
      </c>
      <c r="AU10" s="42">
        <f t="shared" si="20"/>
        <v>0.15969979540408427</v>
      </c>
      <c r="AV10" s="42">
        <f t="shared" si="21"/>
        <v>0.18130332201477517</v>
      </c>
      <c r="AW10" s="43">
        <f t="shared" si="22"/>
        <v>0.19605636230616519</v>
      </c>
      <c r="AX10" s="37"/>
      <c r="AY10" s="47">
        <f>FA10/C10</f>
        <v>0.10251930237859605</v>
      </c>
      <c r="AZ10" s="42">
        <f>(DF10+X10)/C10</f>
        <v>0.10627070723208043</v>
      </c>
      <c r="BA10" s="42">
        <f>(DE10+X10)/DK10</f>
        <v>0.16915155866045992</v>
      </c>
      <c r="BB10" s="42">
        <f>(DF10+X10)/DK10</f>
        <v>0.19075508527115079</v>
      </c>
      <c r="BC10" s="43">
        <f>(DG10+X10)/DK10</f>
        <v>0.20550812556254081</v>
      </c>
      <c r="BD10" s="37"/>
      <c r="BE10" s="40">
        <f>Q10/FC10*2</f>
        <v>1.4335945289975886E-3</v>
      </c>
      <c r="BF10" s="42">
        <f t="shared" si="23"/>
        <v>8.2842346812205397E-2</v>
      </c>
      <c r="BG10" s="41">
        <f>EK10/E10</f>
        <v>5.0052423362193553E-3</v>
      </c>
      <c r="BH10" s="42">
        <f t="shared" si="24"/>
        <v>3.867507053975601E-2</v>
      </c>
      <c r="BI10" s="42">
        <f t="shared" si="25"/>
        <v>0.7192022927044176</v>
      </c>
      <c r="BJ10" s="43">
        <f t="shared" si="26"/>
        <v>0.76837069218840337</v>
      </c>
      <c r="BK10" s="37"/>
      <c r="BL10" s="36">
        <v>66.738</v>
      </c>
      <c r="BM10" s="37">
        <v>304.85500000000002</v>
      </c>
      <c r="BN10" s="38">
        <f t="shared" si="27"/>
        <v>371.59300000000002</v>
      </c>
      <c r="BO10" s="34">
        <v>7613.018</v>
      </c>
      <c r="BP10" s="37">
        <v>21.055</v>
      </c>
      <c r="BQ10" s="37">
        <v>24.742000000000001</v>
      </c>
      <c r="BR10" s="38">
        <f t="shared" si="28"/>
        <v>7567.2209999999995</v>
      </c>
      <c r="BS10" s="37">
        <v>984.94900000000007</v>
      </c>
      <c r="BT10" s="37">
        <v>182.23349999999999</v>
      </c>
      <c r="BU10" s="38">
        <f t="shared" si="29"/>
        <v>1167.1825000000001</v>
      </c>
      <c r="BV10" s="37">
        <v>21.923999999999999</v>
      </c>
      <c r="BW10" s="37">
        <v>1.3149999999999999</v>
      </c>
      <c r="BX10" s="37">
        <v>9.6489999999999991</v>
      </c>
      <c r="BY10" s="37">
        <v>24.882499999999403</v>
      </c>
      <c r="BZ10" s="39">
        <f t="shared" si="30"/>
        <v>9163.7669999999998</v>
      </c>
      <c r="CA10" s="37"/>
      <c r="CB10" s="36">
        <v>44.88</v>
      </c>
      <c r="CC10" s="34">
        <v>5955.5630000000001</v>
      </c>
      <c r="CD10" s="38">
        <f t="shared" si="31"/>
        <v>6000.4430000000002</v>
      </c>
      <c r="CE10" s="37">
        <v>1938.932</v>
      </c>
      <c r="CF10" s="37">
        <v>80.355999999999653</v>
      </c>
      <c r="CG10" s="38">
        <f t="shared" si="32"/>
        <v>2019.2879999999996</v>
      </c>
      <c r="CH10" s="37">
        <v>204.57300000000001</v>
      </c>
      <c r="CI10" s="37">
        <v>939.46299999999997</v>
      </c>
      <c r="CJ10" s="107">
        <f t="shared" si="33"/>
        <v>9163.7669999999998</v>
      </c>
      <c r="CK10" s="37"/>
      <c r="CL10" s="66">
        <v>1356.5420000000001</v>
      </c>
      <c r="CM10" s="37"/>
      <c r="CN10" s="33">
        <v>440.5</v>
      </c>
      <c r="CO10" s="34">
        <v>507</v>
      </c>
      <c r="CP10" s="34">
        <v>650</v>
      </c>
      <c r="CQ10" s="34">
        <v>430</v>
      </c>
      <c r="CR10" s="34">
        <v>120</v>
      </c>
      <c r="CS10" s="34">
        <v>0</v>
      </c>
      <c r="CT10" s="35">
        <f t="shared" si="34"/>
        <v>2147.5</v>
      </c>
      <c r="CU10" s="43">
        <f t="shared" si="35"/>
        <v>0.23434685757505619</v>
      </c>
      <c r="CV10" s="37"/>
      <c r="CW10" s="61" t="s">
        <v>208</v>
      </c>
      <c r="CX10" s="56">
        <v>56.5</v>
      </c>
      <c r="CY10" s="67">
        <v>4</v>
      </c>
      <c r="CZ10" s="68" t="s">
        <v>136</v>
      </c>
      <c r="DA10" s="72" t="s">
        <v>141</v>
      </c>
      <c r="DB10" s="56"/>
      <c r="DC10" s="69">
        <f t="shared" si="36"/>
        <v>2.3550412560189148E-3</v>
      </c>
      <c r="DD10" s="56"/>
      <c r="DE10" s="33">
        <v>815.29700000000003</v>
      </c>
      <c r="DF10" s="34">
        <v>925.58699999999999</v>
      </c>
      <c r="DG10" s="35">
        <v>1000.904</v>
      </c>
      <c r="DH10" s="56"/>
      <c r="DI10" s="61">
        <f t="shared" si="37"/>
        <v>4979.3014999999996</v>
      </c>
      <c r="DJ10" s="34">
        <v>4853.4179999999997</v>
      </c>
      <c r="DK10" s="35">
        <v>5105.1850000000004</v>
      </c>
      <c r="DL10" s="56"/>
      <c r="DM10" s="33">
        <v>73.8</v>
      </c>
      <c r="DN10" s="34">
        <v>41.9</v>
      </c>
      <c r="DO10" s="34">
        <v>416.1</v>
      </c>
      <c r="DP10" s="34">
        <v>148.79999999999998</v>
      </c>
      <c r="DQ10" s="34">
        <v>1154.0999999999999</v>
      </c>
      <c r="DR10" s="34">
        <v>161.20000000000002</v>
      </c>
      <c r="DS10" s="34">
        <v>33.1</v>
      </c>
      <c r="DT10" s="34">
        <v>164.86299999999846</v>
      </c>
      <c r="DU10" s="35">
        <v>5101.1000000000004</v>
      </c>
      <c r="DV10" s="35">
        <f t="shared" si="38"/>
        <v>7294.9629999999988</v>
      </c>
      <c r="DW10" s="34"/>
      <c r="DX10" s="47">
        <f t="shared" si="39"/>
        <v>1.0116569474032975E-2</v>
      </c>
      <c r="DY10" s="42">
        <f t="shared" si="40"/>
        <v>5.7436891729265799E-3</v>
      </c>
      <c r="DZ10" s="42">
        <f t="shared" si="41"/>
        <v>5.7039357156437952E-2</v>
      </c>
      <c r="EA10" s="42">
        <f t="shared" si="42"/>
        <v>2.0397636012684371E-2</v>
      </c>
      <c r="EB10" s="42">
        <f t="shared" si="43"/>
        <v>0.15820505189676767</v>
      </c>
      <c r="EC10" s="42">
        <f t="shared" si="44"/>
        <v>2.2097439013741404E-2</v>
      </c>
      <c r="ED10" s="42">
        <f t="shared" si="45"/>
        <v>4.5373773657248172E-3</v>
      </c>
      <c r="EE10" s="42">
        <f t="shared" si="46"/>
        <v>2.2599566303488926E-2</v>
      </c>
      <c r="EF10" s="42">
        <f t="shared" si="47"/>
        <v>0.69926331360419525</v>
      </c>
      <c r="EG10" s="70">
        <f t="shared" si="48"/>
        <v>0.99999999999999989</v>
      </c>
      <c r="EH10" s="56"/>
      <c r="EI10" s="36">
        <v>33.033000000000001</v>
      </c>
      <c r="EJ10" s="37">
        <v>5.0720000000000001</v>
      </c>
      <c r="EK10" s="65">
        <f t="shared" si="49"/>
        <v>38.105000000000004</v>
      </c>
      <c r="EM10" s="36">
        <f>BP10</f>
        <v>21.055</v>
      </c>
      <c r="EN10" s="37">
        <f>BQ10</f>
        <v>24.742000000000001</v>
      </c>
      <c r="EO10" s="65">
        <f t="shared" si="50"/>
        <v>45.796999999999997</v>
      </c>
      <c r="EQ10" s="33">
        <f>EU10*E10</f>
        <v>5475.3</v>
      </c>
      <c r="ER10" s="34">
        <f>E10*EV10</f>
        <v>2137.7180000000003</v>
      </c>
      <c r="ES10" s="35">
        <f t="shared" si="51"/>
        <v>7613.018</v>
      </c>
      <c r="EU10" s="47">
        <v>0.7192022927044176</v>
      </c>
      <c r="EV10" s="42">
        <v>0.2807977072955824</v>
      </c>
      <c r="EW10" s="43">
        <f t="shared" si="52"/>
        <v>1</v>
      </c>
      <c r="EX10" s="56"/>
      <c r="EY10" s="61">
        <f t="shared" si="53"/>
        <v>889.60349999999994</v>
      </c>
      <c r="EZ10" s="34">
        <v>839.74400000000003</v>
      </c>
      <c r="FA10" s="35">
        <v>939.46299999999997</v>
      </c>
      <c r="FC10" s="61">
        <f t="shared" si="54"/>
        <v>7453.9904999999999</v>
      </c>
      <c r="FD10" s="34">
        <v>7294.9629999999997</v>
      </c>
      <c r="FE10" s="35">
        <v>7613.018</v>
      </c>
      <c r="FG10" s="61">
        <f t="shared" si="55"/>
        <v>1634.7445</v>
      </c>
      <c r="FH10" s="34">
        <v>1653.4590000000001</v>
      </c>
      <c r="FI10" s="35">
        <v>1616.03</v>
      </c>
      <c r="FK10" s="61">
        <f t="shared" si="56"/>
        <v>9088.7350000000006</v>
      </c>
      <c r="FL10" s="56">
        <f t="shared" si="57"/>
        <v>8948.4220000000005</v>
      </c>
      <c r="FM10" s="67">
        <f t="shared" si="58"/>
        <v>9229.0480000000007</v>
      </c>
      <c r="FO10" s="61">
        <f t="shared" si="59"/>
        <v>5667.5185000000001</v>
      </c>
      <c r="FP10" s="34">
        <v>5379.4740000000002</v>
      </c>
      <c r="FQ10" s="35">
        <v>5955.5630000000001</v>
      </c>
      <c r="FR10" s="34"/>
      <c r="FS10" s="63">
        <f>DK10/C10</f>
        <v>0.55710550039083273</v>
      </c>
    </row>
    <row r="11" spans="1:175" x14ac:dyDescent="0.2">
      <c r="A11" s="1"/>
      <c r="B11" s="71" t="s">
        <v>143</v>
      </c>
      <c r="C11" s="33">
        <v>2858.431</v>
      </c>
      <c r="D11" s="34">
        <v>2707.7280000000001</v>
      </c>
      <c r="E11" s="34">
        <v>2362.7429999999999</v>
      </c>
      <c r="F11" s="34">
        <v>1125.0619999999999</v>
      </c>
      <c r="G11" s="34">
        <v>2132.5079999999998</v>
      </c>
      <c r="H11" s="34">
        <f t="shared" si="0"/>
        <v>3983.4929999999999</v>
      </c>
      <c r="I11" s="35">
        <f t="shared" si="1"/>
        <v>3487.8049999999998</v>
      </c>
      <c r="J11" s="34"/>
      <c r="K11" s="36">
        <v>28.152000000000001</v>
      </c>
      <c r="L11" s="37">
        <v>8.734</v>
      </c>
      <c r="M11" s="37">
        <v>0</v>
      </c>
      <c r="N11" s="38">
        <f t="shared" si="2"/>
        <v>36.886000000000003</v>
      </c>
      <c r="O11" s="37">
        <v>21.671999999999997</v>
      </c>
      <c r="P11" s="38">
        <f t="shared" si="3"/>
        <v>15.214000000000006</v>
      </c>
      <c r="Q11" s="37">
        <v>0.189</v>
      </c>
      <c r="R11" s="38">
        <f t="shared" si="4"/>
        <v>15.025000000000006</v>
      </c>
      <c r="S11" s="37">
        <v>6.9020000000000001</v>
      </c>
      <c r="T11" s="37">
        <v>3.673</v>
      </c>
      <c r="U11" s="37">
        <v>6.0999999999999999E-2</v>
      </c>
      <c r="V11" s="38">
        <f t="shared" si="5"/>
        <v>25.661000000000008</v>
      </c>
      <c r="W11" s="37">
        <v>4.5999999999999996</v>
      </c>
      <c r="X11" s="39">
        <f t="shared" si="6"/>
        <v>21.061000000000007</v>
      </c>
      <c r="Y11" s="37"/>
      <c r="Z11" s="40">
        <f t="shared" si="7"/>
        <v>2.0793816808778429E-2</v>
      </c>
      <c r="AA11" s="41">
        <f t="shared" si="8"/>
        <v>6.4511649619164108E-3</v>
      </c>
      <c r="AB11" s="42">
        <f t="shared" si="9"/>
        <v>0.45662754682792178</v>
      </c>
      <c r="AC11" s="42">
        <f t="shared" si="10"/>
        <v>0.58753998807135488</v>
      </c>
      <c r="AD11" s="41">
        <f t="shared" si="11"/>
        <v>1.600751626455833E-2</v>
      </c>
      <c r="AE11" s="41">
        <f t="shared" si="12"/>
        <v>1.5556215395342521E-2</v>
      </c>
      <c r="AF11" s="41">
        <f>X11/DI11*2</f>
        <v>3.1548668738603763E-2</v>
      </c>
      <c r="AG11" s="41">
        <f>(P11+S11+T11)/DI11*2</f>
        <v>3.863105351597039E-2</v>
      </c>
      <c r="AH11" s="41">
        <f>R11/DI11*2</f>
        <v>2.2506944010138242E-2</v>
      </c>
      <c r="AI11" s="43">
        <f>X11/EY11*2</f>
        <v>0.11976463329509125</v>
      </c>
      <c r="AJ11" s="37"/>
      <c r="AK11" s="47">
        <f t="shared" si="13"/>
        <v>8.7417036887375468E-2</v>
      </c>
      <c r="AL11" s="42">
        <f t="shared" si="14"/>
        <v>0.10345535612311174</v>
      </c>
      <c r="AM11" s="43">
        <f t="shared" si="15"/>
        <v>5.9303380866444703E-2</v>
      </c>
      <c r="AN11" s="37"/>
      <c r="AO11" s="47">
        <f t="shared" si="16"/>
        <v>0.90255605455184917</v>
      </c>
      <c r="AP11" s="42">
        <f t="shared" si="17"/>
        <v>0.86602685830594806</v>
      </c>
      <c r="AQ11" s="42">
        <f t="shared" si="18"/>
        <v>-2.7305189455334063E-2</v>
      </c>
      <c r="AR11" s="43">
        <f t="shared" si="19"/>
        <v>0.14271675615048954</v>
      </c>
      <c r="AS11" s="37"/>
      <c r="AT11" s="47">
        <f>DF11/C11</f>
        <v>9.8597940618472171E-2</v>
      </c>
      <c r="AU11" s="42">
        <f t="shared" si="20"/>
        <v>0.20170000000000002</v>
      </c>
      <c r="AV11" s="42">
        <f t="shared" si="21"/>
        <v>0.20170000000000002</v>
      </c>
      <c r="AW11" s="43">
        <f t="shared" si="22"/>
        <v>0.20170000000000002</v>
      </c>
      <c r="AX11" s="37"/>
      <c r="AY11" s="47">
        <f>FA11/C11</f>
        <v>0.12597120588182817</v>
      </c>
      <c r="AZ11" s="42">
        <f>(DF11+X11)/C11</f>
        <v>0.10596596874299224</v>
      </c>
      <c r="BA11" s="42">
        <f>(DE11+X11)/DK11</f>
        <v>0.2167726400916053</v>
      </c>
      <c r="BB11" s="42">
        <f>(DF11+X11)/DK11</f>
        <v>0.2167726400916053</v>
      </c>
      <c r="BC11" s="43">
        <f>(DG11+X11)/DK11</f>
        <v>0.2167726400916053</v>
      </c>
      <c r="BD11" s="37"/>
      <c r="BE11" s="40">
        <f>Q11/FC11*2</f>
        <v>1.6668334970034479E-4</v>
      </c>
      <c r="BF11" s="42">
        <f t="shared" si="23"/>
        <v>7.3287060374578284E-3</v>
      </c>
      <c r="BG11" s="41">
        <f>EK11/E11</f>
        <v>2.2960601301114849E-3</v>
      </c>
      <c r="BH11" s="42">
        <f t="shared" si="24"/>
        <v>1.4636488969348358E-2</v>
      </c>
      <c r="BI11" s="42">
        <f t="shared" si="25"/>
        <v>0.81165958379730674</v>
      </c>
      <c r="BJ11" s="43">
        <f t="shared" si="26"/>
        <v>0.87241259187368558</v>
      </c>
      <c r="BK11" s="37"/>
      <c r="BL11" s="36">
        <v>62.433999999999997</v>
      </c>
      <c r="BM11" s="37">
        <v>146.959</v>
      </c>
      <c r="BN11" s="38">
        <f t="shared" si="27"/>
        <v>209.393</v>
      </c>
      <c r="BO11" s="34">
        <v>2362.7429999999999</v>
      </c>
      <c r="BP11" s="37">
        <v>2.008</v>
      </c>
      <c r="BQ11" s="37">
        <v>8.5609999999999999</v>
      </c>
      <c r="BR11" s="38">
        <f t="shared" si="28"/>
        <v>2352.174</v>
      </c>
      <c r="BS11" s="37">
        <v>175.02199999999999</v>
      </c>
      <c r="BT11" s="37">
        <v>98.212000000000003</v>
      </c>
      <c r="BU11" s="38">
        <f t="shared" si="29"/>
        <v>273.23399999999998</v>
      </c>
      <c r="BV11" s="37">
        <v>8.0030000000000001</v>
      </c>
      <c r="BW11" s="37">
        <v>2.601</v>
      </c>
      <c r="BX11" s="37">
        <v>6.9109999999999996</v>
      </c>
      <c r="BY11" s="37">
        <v>6.1150000000000535</v>
      </c>
      <c r="BZ11" s="39">
        <f t="shared" si="30"/>
        <v>2858.4310000000005</v>
      </c>
      <c r="CA11" s="37"/>
      <c r="CB11" s="36">
        <v>100</v>
      </c>
      <c r="CC11" s="34">
        <v>2132.5079999999998</v>
      </c>
      <c r="CD11" s="38">
        <f t="shared" si="31"/>
        <v>2232.5079999999998</v>
      </c>
      <c r="CE11" s="37">
        <v>229.89599999999999</v>
      </c>
      <c r="CF11" s="37">
        <v>35.947000000000287</v>
      </c>
      <c r="CG11" s="38">
        <f t="shared" si="32"/>
        <v>265.8430000000003</v>
      </c>
      <c r="CH11" s="37">
        <v>0</v>
      </c>
      <c r="CI11" s="37">
        <v>360.08</v>
      </c>
      <c r="CJ11" s="107">
        <f t="shared" si="33"/>
        <v>2858.431</v>
      </c>
      <c r="CK11" s="37"/>
      <c r="CL11" s="66">
        <v>407.94599999999997</v>
      </c>
      <c r="CM11" s="37"/>
      <c r="CN11" s="33">
        <v>50</v>
      </c>
      <c r="CO11" s="34">
        <v>0</v>
      </c>
      <c r="CP11" s="34">
        <v>180</v>
      </c>
      <c r="CQ11" s="34">
        <v>100</v>
      </c>
      <c r="CR11" s="34">
        <v>0</v>
      </c>
      <c r="CS11" s="34">
        <v>0</v>
      </c>
      <c r="CT11" s="35">
        <f t="shared" si="34"/>
        <v>330</v>
      </c>
      <c r="CU11" s="43">
        <f t="shared" si="35"/>
        <v>0.11544795029161102</v>
      </c>
      <c r="CV11" s="37"/>
      <c r="CW11" s="61" t="s">
        <v>211</v>
      </c>
      <c r="CX11" s="56">
        <v>26</v>
      </c>
      <c r="CY11" s="67">
        <v>2</v>
      </c>
      <c r="CZ11" s="61"/>
      <c r="DA11" s="67"/>
      <c r="DB11" s="56"/>
      <c r="DC11" s="69">
        <f t="shared" si="36"/>
        <v>8.3185856312413022E-4</v>
      </c>
      <c r="DD11" s="56"/>
      <c r="DE11" s="33">
        <v>281.83541000000002</v>
      </c>
      <c r="DF11" s="34">
        <v>281.83541000000002</v>
      </c>
      <c r="DG11" s="35">
        <v>281.83541000000002</v>
      </c>
      <c r="DH11" s="56"/>
      <c r="DI11" s="61">
        <f t="shared" si="37"/>
        <v>1335.1435000000001</v>
      </c>
      <c r="DJ11" s="34">
        <v>1272.9870000000001</v>
      </c>
      <c r="DK11" s="35">
        <v>1397.3</v>
      </c>
      <c r="DL11" s="56"/>
      <c r="DM11" s="33">
        <v>130.428</v>
      </c>
      <c r="DN11" s="34">
        <v>9.7650000000000006</v>
      </c>
      <c r="DO11" s="34">
        <v>46.671999999999997</v>
      </c>
      <c r="DP11" s="34">
        <v>27.181000000000001</v>
      </c>
      <c r="DQ11" s="34">
        <v>97.078000000000003</v>
      </c>
      <c r="DR11" s="34">
        <v>37.890999999999998</v>
      </c>
      <c r="DS11" s="34">
        <v>2.0390000000000001</v>
      </c>
      <c r="DT11" s="34">
        <v>17.371999999999936</v>
      </c>
      <c r="DU11" s="35">
        <v>1804.377</v>
      </c>
      <c r="DV11" s="35">
        <f t="shared" si="38"/>
        <v>2172.8029999999999</v>
      </c>
      <c r="DW11" s="34"/>
      <c r="DX11" s="47">
        <f t="shared" si="39"/>
        <v>6.0027531258010969E-2</v>
      </c>
      <c r="DY11" s="42">
        <f t="shared" si="40"/>
        <v>4.494194825761931E-3</v>
      </c>
      <c r="DZ11" s="42">
        <f t="shared" si="41"/>
        <v>2.1480088162617594E-2</v>
      </c>
      <c r="EA11" s="42">
        <f t="shared" si="42"/>
        <v>1.2509647676296472E-2</v>
      </c>
      <c r="EB11" s="42">
        <f t="shared" si="43"/>
        <v>4.4678693834645851E-2</v>
      </c>
      <c r="EC11" s="42">
        <f t="shared" si="44"/>
        <v>1.7438764581970845E-2</v>
      </c>
      <c r="ED11" s="42">
        <f t="shared" si="45"/>
        <v>9.3841917559944472E-4</v>
      </c>
      <c r="EE11" s="42">
        <f t="shared" si="46"/>
        <v>7.9952025103057836E-3</v>
      </c>
      <c r="EF11" s="42">
        <f t="shared" si="47"/>
        <v>0.83043745797479107</v>
      </c>
      <c r="EG11" s="70">
        <f t="shared" si="48"/>
        <v>1</v>
      </c>
      <c r="EH11" s="56"/>
      <c r="EI11" s="36">
        <v>0.84499999999999997</v>
      </c>
      <c r="EJ11" s="37">
        <v>4.58</v>
      </c>
      <c r="EK11" s="65">
        <f t="shared" si="49"/>
        <v>5.4249999999999998</v>
      </c>
      <c r="EM11" s="36">
        <f>BP11</f>
        <v>2.008</v>
      </c>
      <c r="EN11" s="37">
        <f>BQ11</f>
        <v>8.5609999999999999</v>
      </c>
      <c r="EO11" s="65">
        <f t="shared" si="50"/>
        <v>10.568999999999999</v>
      </c>
      <c r="EQ11" s="33">
        <f>EU11*E11</f>
        <v>1917.7429999999999</v>
      </c>
      <c r="ER11" s="34">
        <f>E11*EV11</f>
        <v>445.00000000000006</v>
      </c>
      <c r="ES11" s="35">
        <f t="shared" si="51"/>
        <v>2362.7429999999999</v>
      </c>
      <c r="EU11" s="47">
        <v>0.81165958379730674</v>
      </c>
      <c r="EV11" s="42">
        <v>0.18834041620269326</v>
      </c>
      <c r="EW11" s="43">
        <f t="shared" si="52"/>
        <v>1</v>
      </c>
      <c r="EX11" s="56"/>
      <c r="EY11" s="61">
        <f t="shared" si="53"/>
        <v>351.70650000000001</v>
      </c>
      <c r="EZ11" s="34">
        <v>343.33300000000003</v>
      </c>
      <c r="FA11" s="35">
        <v>360.08</v>
      </c>
      <c r="FC11" s="61">
        <f t="shared" si="54"/>
        <v>2267.7730000000001</v>
      </c>
      <c r="FD11" s="34">
        <v>2172.8029999999999</v>
      </c>
      <c r="FE11" s="35">
        <v>2362.7429999999999</v>
      </c>
      <c r="FG11" s="61">
        <f t="shared" si="55"/>
        <v>1056.5309999999999</v>
      </c>
      <c r="FH11" s="34">
        <v>988</v>
      </c>
      <c r="FI11" s="35">
        <v>1125.0619999999999</v>
      </c>
      <c r="FK11" s="61">
        <f t="shared" si="56"/>
        <v>3324.3040000000001</v>
      </c>
      <c r="FL11" s="56">
        <f t="shared" si="57"/>
        <v>3160.8029999999999</v>
      </c>
      <c r="FM11" s="67">
        <f t="shared" si="58"/>
        <v>3487.8049999999998</v>
      </c>
      <c r="FO11" s="61">
        <f t="shared" si="59"/>
        <v>2072.8154999999997</v>
      </c>
      <c r="FP11" s="34">
        <v>2013.123</v>
      </c>
      <c r="FQ11" s="35">
        <v>2132.5079999999998</v>
      </c>
      <c r="FR11" s="34"/>
      <c r="FS11" s="63">
        <f>DK11/C11</f>
        <v>0.48883460891656993</v>
      </c>
    </row>
    <row r="12" spans="1:175" x14ac:dyDescent="0.2">
      <c r="A12" s="1"/>
      <c r="B12" s="71" t="s">
        <v>183</v>
      </c>
      <c r="C12" s="33">
        <v>3769.3939999999998</v>
      </c>
      <c r="D12" s="34">
        <v>3685.4884999999999</v>
      </c>
      <c r="E12" s="34">
        <v>3143.5830000000001</v>
      </c>
      <c r="F12" s="34">
        <v>884.61400000000003</v>
      </c>
      <c r="G12" s="34">
        <v>2513.982</v>
      </c>
      <c r="H12" s="34">
        <f t="shared" si="0"/>
        <v>4654.0079999999998</v>
      </c>
      <c r="I12" s="35">
        <f t="shared" si="1"/>
        <v>4028.1970000000001</v>
      </c>
      <c r="J12" s="34"/>
      <c r="K12" s="36">
        <v>29.266999999999999</v>
      </c>
      <c r="L12" s="37">
        <v>5.0960000000000001</v>
      </c>
      <c r="M12" s="37">
        <v>0</v>
      </c>
      <c r="N12" s="38">
        <f t="shared" si="2"/>
        <v>34.363</v>
      </c>
      <c r="O12" s="37">
        <v>21.375000000000004</v>
      </c>
      <c r="P12" s="38">
        <f t="shared" si="3"/>
        <v>12.987999999999996</v>
      </c>
      <c r="Q12" s="37">
        <v>-5.1959999999999997</v>
      </c>
      <c r="R12" s="38">
        <f t="shared" si="4"/>
        <v>18.183999999999997</v>
      </c>
      <c r="S12" s="37">
        <v>4.3899999999999997</v>
      </c>
      <c r="T12" s="37">
        <v>-0.89200000000000002</v>
      </c>
      <c r="U12" s="37">
        <v>-1.9860000000000002</v>
      </c>
      <c r="V12" s="38">
        <f t="shared" si="5"/>
        <v>19.695999999999998</v>
      </c>
      <c r="W12" s="37">
        <v>3.827</v>
      </c>
      <c r="X12" s="39">
        <f t="shared" si="6"/>
        <v>15.868999999999998</v>
      </c>
      <c r="Y12" s="37"/>
      <c r="Z12" s="40">
        <f t="shared" si="7"/>
        <v>1.5882290773665417E-2</v>
      </c>
      <c r="AA12" s="41">
        <f t="shared" si="8"/>
        <v>2.7654407278709459E-3</v>
      </c>
      <c r="AB12" s="42">
        <f t="shared" si="9"/>
        <v>0.56456511978024893</v>
      </c>
      <c r="AC12" s="42">
        <f t="shared" si="10"/>
        <v>0.62203532869656331</v>
      </c>
      <c r="AD12" s="41">
        <f t="shared" si="11"/>
        <v>1.1599547794003429E-2</v>
      </c>
      <c r="AE12" s="41">
        <f t="shared" si="12"/>
        <v>8.6116128160486725E-3</v>
      </c>
      <c r="AF12" s="41">
        <f>X12/DI12*2</f>
        <v>2.031798953179895E-2</v>
      </c>
      <c r="AG12" s="41">
        <f>(P12+S12+T12)/DI12*2</f>
        <v>2.1107969967939851E-2</v>
      </c>
      <c r="AH12" s="41">
        <f>R12/DI12*2</f>
        <v>2.3282016613915942E-2</v>
      </c>
      <c r="AI12" s="43">
        <f>X12/EY12*2</f>
        <v>0.11043529698319356</v>
      </c>
      <c r="AJ12" s="37"/>
      <c r="AK12" s="47">
        <f t="shared" si="13"/>
        <v>3.5970476197694952E-2</v>
      </c>
      <c r="AL12" s="42">
        <f t="shared" si="14"/>
        <v>4.5185183071007669E-2</v>
      </c>
      <c r="AM12" s="43">
        <f t="shared" si="15"/>
        <v>3.3257653723864279E-2</v>
      </c>
      <c r="AN12" s="37"/>
      <c r="AO12" s="47">
        <f t="shared" si="16"/>
        <v>0.79971866497560262</v>
      </c>
      <c r="AP12" s="42">
        <f t="shared" si="17"/>
        <v>0.73773485020999474</v>
      </c>
      <c r="AQ12" s="42">
        <f t="shared" si="18"/>
        <v>9.2168396299245975E-2</v>
      </c>
      <c r="AR12" s="43">
        <f t="shared" si="19"/>
        <v>0.14493125420160377</v>
      </c>
      <c r="AS12" s="37"/>
      <c r="AT12" s="47">
        <f>DF12/C12</f>
        <v>8.3109911036097578E-2</v>
      </c>
      <c r="AU12" s="42">
        <f t="shared" si="20"/>
        <v>0.17391532789885247</v>
      </c>
      <c r="AV12" s="42">
        <f t="shared" si="21"/>
        <v>0.18704477565600966</v>
      </c>
      <c r="AW12" s="43">
        <f t="shared" si="22"/>
        <v>0.2091098903132857</v>
      </c>
      <c r="AX12" s="37"/>
      <c r="AY12" s="47">
        <f>FA12/C12</f>
        <v>8.7779892470779136E-2</v>
      </c>
      <c r="AZ12" s="42">
        <f>(DF12+X12)/C12</f>
        <v>8.7319871576173783E-2</v>
      </c>
      <c r="BA12" s="42">
        <f>(DE12+X12)/DK12</f>
        <v>0.18339014401792145</v>
      </c>
      <c r="BB12" s="42">
        <f>(DF12+X12)/DK12</f>
        <v>0.19651959177507861</v>
      </c>
      <c r="BC12" s="43">
        <f>(DG12+X12)/DK12</f>
        <v>0.21858470643235467</v>
      </c>
      <c r="BD12" s="37"/>
      <c r="BE12" s="40">
        <f>Q12/FC12*2</f>
        <v>-3.3641868198463713E-3</v>
      </c>
      <c r="BF12" s="42">
        <f t="shared" si="23"/>
        <v>-0.31517651340531366</v>
      </c>
      <c r="BG12" s="41">
        <f>EK12/E12</f>
        <v>1.1906795525996926E-3</v>
      </c>
      <c r="BH12" s="42">
        <f t="shared" si="24"/>
        <v>1.1032283355488288E-2</v>
      </c>
      <c r="BI12" s="42">
        <f t="shared" si="25"/>
        <v>0.85141031746258955</v>
      </c>
      <c r="BJ12" s="43">
        <f t="shared" si="26"/>
        <v>0.8840414210129246</v>
      </c>
      <c r="BK12" s="37"/>
      <c r="BL12" s="36">
        <v>58.542000000000002</v>
      </c>
      <c r="BM12" s="37">
        <v>119.053</v>
      </c>
      <c r="BN12" s="38">
        <f t="shared" si="27"/>
        <v>177.595</v>
      </c>
      <c r="BO12" s="34">
        <v>3143.5830000000001</v>
      </c>
      <c r="BP12" s="37">
        <v>0</v>
      </c>
      <c r="BQ12" s="37">
        <v>8.4</v>
      </c>
      <c r="BR12" s="38">
        <f t="shared" si="28"/>
        <v>3135.183</v>
      </c>
      <c r="BS12" s="37">
        <v>368.70800000000003</v>
      </c>
      <c r="BT12" s="37">
        <v>77.025000000000006</v>
      </c>
      <c r="BU12" s="38">
        <f t="shared" si="29"/>
        <v>445.73300000000006</v>
      </c>
      <c r="BV12" s="37">
        <v>0</v>
      </c>
      <c r="BW12" s="37">
        <v>0.75600000000000001</v>
      </c>
      <c r="BX12" s="37">
        <v>5.9260000000000002</v>
      </c>
      <c r="BY12" s="37">
        <v>4.2009999999999241</v>
      </c>
      <c r="BZ12" s="39">
        <f t="shared" si="30"/>
        <v>3769.3939999999998</v>
      </c>
      <c r="CA12" s="37"/>
      <c r="CB12" s="36">
        <v>78.183000000000007</v>
      </c>
      <c r="CC12" s="34">
        <v>2513.982</v>
      </c>
      <c r="CD12" s="38">
        <f t="shared" si="31"/>
        <v>2592.165</v>
      </c>
      <c r="CE12" s="37">
        <v>750.64300000000003</v>
      </c>
      <c r="CF12" s="37">
        <v>30.812999999999761</v>
      </c>
      <c r="CG12" s="38">
        <f t="shared" si="32"/>
        <v>781.45599999999979</v>
      </c>
      <c r="CH12" s="37">
        <v>64.896000000000001</v>
      </c>
      <c r="CI12" s="37">
        <v>330.87700000000001</v>
      </c>
      <c r="CJ12" s="107">
        <f t="shared" si="33"/>
        <v>3769.3939999999998</v>
      </c>
      <c r="CK12" s="37"/>
      <c r="CL12" s="66">
        <v>546.303</v>
      </c>
      <c r="CM12" s="37"/>
      <c r="CN12" s="33">
        <v>269.75</v>
      </c>
      <c r="CO12" s="34">
        <v>186</v>
      </c>
      <c r="CP12" s="34">
        <v>100</v>
      </c>
      <c r="CQ12" s="34">
        <v>140</v>
      </c>
      <c r="CR12" s="34">
        <v>125</v>
      </c>
      <c r="CS12" s="34">
        <v>70</v>
      </c>
      <c r="CT12" s="35">
        <f t="shared" si="34"/>
        <v>890.75</v>
      </c>
      <c r="CU12" s="43">
        <f t="shared" si="35"/>
        <v>0.23631119484988836</v>
      </c>
      <c r="CV12" s="37"/>
      <c r="CW12" s="61" t="s">
        <v>210</v>
      </c>
      <c r="CX12" s="56">
        <v>24.2</v>
      </c>
      <c r="CY12" s="67">
        <v>1</v>
      </c>
      <c r="CZ12" s="68" t="s">
        <v>136</v>
      </c>
      <c r="DA12" s="72" t="s">
        <v>184</v>
      </c>
      <c r="DB12" s="56"/>
      <c r="DC12" s="69">
        <f t="shared" si="36"/>
        <v>1.0143072273302439E-3</v>
      </c>
      <c r="DD12" s="56"/>
      <c r="DE12" s="33">
        <v>291.28399999999999</v>
      </c>
      <c r="DF12" s="34">
        <v>313.274</v>
      </c>
      <c r="DG12" s="35">
        <v>350.23</v>
      </c>
      <c r="DH12" s="56"/>
      <c r="DI12" s="61">
        <f t="shared" si="37"/>
        <v>1562.0640000000001</v>
      </c>
      <c r="DJ12" s="34">
        <v>1449.2670000000001</v>
      </c>
      <c r="DK12" s="35">
        <v>1674.8610000000001</v>
      </c>
      <c r="DL12" s="56"/>
      <c r="DM12" s="33">
        <v>0</v>
      </c>
      <c r="DN12" s="34">
        <v>2.31</v>
      </c>
      <c r="DO12" s="34">
        <v>76.643000000000001</v>
      </c>
      <c r="DP12" s="34">
        <v>7.891</v>
      </c>
      <c r="DQ12" s="34">
        <v>365.86099999999999</v>
      </c>
      <c r="DR12" s="34">
        <v>39.917000000000002</v>
      </c>
      <c r="DS12" s="34">
        <v>1.1180000000000001</v>
      </c>
      <c r="DT12" s="34">
        <v>-9.9999999974897946E-4</v>
      </c>
      <c r="DU12" s="35">
        <v>2540.694</v>
      </c>
      <c r="DV12" s="35">
        <f t="shared" si="38"/>
        <v>3034.433</v>
      </c>
      <c r="DW12" s="34"/>
      <c r="DX12" s="47">
        <f t="shared" si="39"/>
        <v>0</v>
      </c>
      <c r="DY12" s="42">
        <f t="shared" si="40"/>
        <v>7.612624829745788E-4</v>
      </c>
      <c r="DZ12" s="42">
        <f t="shared" si="41"/>
        <v>2.5257766442692918E-2</v>
      </c>
      <c r="EA12" s="42">
        <f t="shared" si="42"/>
        <v>2.6004858238754982E-3</v>
      </c>
      <c r="EB12" s="42">
        <f t="shared" si="43"/>
        <v>0.12056980661626077</v>
      </c>
      <c r="EC12" s="42">
        <f t="shared" si="44"/>
        <v>1.3154681615972408E-2</v>
      </c>
      <c r="ED12" s="42">
        <f t="shared" si="45"/>
        <v>3.6843785972535893E-4</v>
      </c>
      <c r="EE12" s="42">
        <f t="shared" si="46"/>
        <v>-3.2955085834782955E-7</v>
      </c>
      <c r="EF12" s="42">
        <f t="shared" si="47"/>
        <v>0.83728788870935689</v>
      </c>
      <c r="EG12" s="70">
        <f t="shared" si="48"/>
        <v>1</v>
      </c>
      <c r="EH12" s="56"/>
      <c r="EI12" s="36">
        <v>3.7429999999999999</v>
      </c>
      <c r="EJ12" s="37">
        <v>0</v>
      </c>
      <c r="EK12" s="65">
        <f t="shared" si="49"/>
        <v>3.7429999999999999</v>
      </c>
      <c r="EM12" s="36">
        <f>BP12</f>
        <v>0</v>
      </c>
      <c r="EN12" s="37">
        <f>BQ12</f>
        <v>8.4</v>
      </c>
      <c r="EO12" s="65">
        <f t="shared" si="50"/>
        <v>8.4</v>
      </c>
      <c r="EQ12" s="33">
        <f>EU12*E12</f>
        <v>2676.4789999999998</v>
      </c>
      <c r="ER12" s="34">
        <f>E12*EV12</f>
        <v>467.10400000000038</v>
      </c>
      <c r="ES12" s="35">
        <f t="shared" si="51"/>
        <v>3143.5830000000001</v>
      </c>
      <c r="EU12" s="47">
        <v>0.85141031746258955</v>
      </c>
      <c r="EV12" s="42">
        <v>0.14858968253741045</v>
      </c>
      <c r="EW12" s="43">
        <f t="shared" si="52"/>
        <v>1</v>
      </c>
      <c r="EX12" s="56"/>
      <c r="EY12" s="61">
        <f t="shared" si="53"/>
        <v>287.39</v>
      </c>
      <c r="EZ12" s="34">
        <v>243.90299999999999</v>
      </c>
      <c r="FA12" s="35">
        <v>330.87700000000001</v>
      </c>
      <c r="FC12" s="61">
        <f t="shared" si="54"/>
        <v>3089.0079999999998</v>
      </c>
      <c r="FD12" s="34">
        <v>3034.433</v>
      </c>
      <c r="FE12" s="35">
        <v>3143.5830000000001</v>
      </c>
      <c r="FG12" s="61">
        <f t="shared" si="55"/>
        <v>852.11599999999999</v>
      </c>
      <c r="FH12" s="34">
        <v>819.61800000000005</v>
      </c>
      <c r="FI12" s="35">
        <v>884.61400000000003</v>
      </c>
      <c r="FK12" s="61">
        <f t="shared" si="56"/>
        <v>3941.1239999999998</v>
      </c>
      <c r="FL12" s="56">
        <f t="shared" si="57"/>
        <v>3854.0509999999999</v>
      </c>
      <c r="FM12" s="67">
        <f t="shared" si="58"/>
        <v>4028.1970000000001</v>
      </c>
      <c r="FO12" s="61">
        <f t="shared" si="59"/>
        <v>2473.5230000000001</v>
      </c>
      <c r="FP12" s="34">
        <v>2433.0639999999999</v>
      </c>
      <c r="FQ12" s="35">
        <v>2513.982</v>
      </c>
      <c r="FR12" s="34"/>
      <c r="FS12" s="63">
        <f>DK12/C12</f>
        <v>0.44433163527081548</v>
      </c>
    </row>
    <row r="13" spans="1:175" x14ac:dyDescent="0.2">
      <c r="A13" s="1"/>
      <c r="B13" s="71" t="s">
        <v>144</v>
      </c>
      <c r="C13" s="33">
        <v>1443.0719999999999</v>
      </c>
      <c r="D13" s="34">
        <v>1409.512792</v>
      </c>
      <c r="E13" s="34">
        <v>1239.729</v>
      </c>
      <c r="F13" s="34">
        <v>567.59199999999998</v>
      </c>
      <c r="G13" s="34">
        <v>1102.713</v>
      </c>
      <c r="H13" s="34">
        <f t="shared" si="0"/>
        <v>2010.6639999999998</v>
      </c>
      <c r="I13" s="35">
        <f t="shared" si="1"/>
        <v>1807.3209999999999</v>
      </c>
      <c r="J13" s="34"/>
      <c r="K13" s="36">
        <v>13.105</v>
      </c>
      <c r="L13" s="37">
        <v>3.3940000000000001</v>
      </c>
      <c r="M13" s="37">
        <v>5.0000000000000001E-3</v>
      </c>
      <c r="N13" s="38">
        <f t="shared" si="2"/>
        <v>16.504000000000001</v>
      </c>
      <c r="O13" s="37">
        <v>11.619999999999997</v>
      </c>
      <c r="P13" s="38">
        <f t="shared" si="3"/>
        <v>4.8840000000000039</v>
      </c>
      <c r="Q13" s="37">
        <v>1.2E-2</v>
      </c>
      <c r="R13" s="38">
        <f t="shared" si="4"/>
        <v>4.8720000000000043</v>
      </c>
      <c r="S13" s="37">
        <v>3.1139999999999999</v>
      </c>
      <c r="T13" s="37">
        <v>0.22500000000000001</v>
      </c>
      <c r="U13" s="37">
        <v>1.2999999999999999E-2</v>
      </c>
      <c r="V13" s="38">
        <f t="shared" si="5"/>
        <v>8.2240000000000038</v>
      </c>
      <c r="W13" s="37">
        <v>1.48</v>
      </c>
      <c r="X13" s="39">
        <f t="shared" si="6"/>
        <v>6.7440000000000033</v>
      </c>
      <c r="Y13" s="37"/>
      <c r="Z13" s="40">
        <f t="shared" si="7"/>
        <v>1.8595077780606619E-2</v>
      </c>
      <c r="AA13" s="41">
        <f t="shared" si="8"/>
        <v>4.8158484538251712E-3</v>
      </c>
      <c r="AB13" s="42">
        <f t="shared" si="9"/>
        <v>0.5855969359471852</v>
      </c>
      <c r="AC13" s="42">
        <f t="shared" si="10"/>
        <v>0.7040717401841976</v>
      </c>
      <c r="AD13" s="41">
        <f t="shared" si="11"/>
        <v>1.6487966715806858E-2</v>
      </c>
      <c r="AE13" s="41">
        <f t="shared" si="12"/>
        <v>9.5692639872118363E-3</v>
      </c>
      <c r="AF13" s="41">
        <f>X13/DI13*2</f>
        <v>1.9017995750278838E-2</v>
      </c>
      <c r="AG13" s="41">
        <f>(P13+S13+T13)/DI13*2</f>
        <v>2.3188757273805292E-2</v>
      </c>
      <c r="AH13" s="41">
        <f>R13/DI13*2</f>
        <v>1.373897913632244E-2</v>
      </c>
      <c r="AI13" s="43">
        <f>X13/EY13*2</f>
        <v>6.7788732354725684E-2</v>
      </c>
      <c r="AJ13" s="37"/>
      <c r="AK13" s="47">
        <f t="shared" si="13"/>
        <v>3.7530585398698489E-2</v>
      </c>
      <c r="AL13" s="42">
        <f t="shared" si="14"/>
        <v>6.2492729117241588E-2</v>
      </c>
      <c r="AM13" s="43">
        <f t="shared" si="15"/>
        <v>5.6451424221953171E-2</v>
      </c>
      <c r="AN13" s="37"/>
      <c r="AO13" s="47">
        <f t="shared" si="16"/>
        <v>0.88947907163581708</v>
      </c>
      <c r="AP13" s="42">
        <f t="shared" si="17"/>
        <v>0.89818467345381203</v>
      </c>
      <c r="AQ13" s="42">
        <f t="shared" si="18"/>
        <v>-2.5651526742948391E-2</v>
      </c>
      <c r="AR13" s="43">
        <f t="shared" si="19"/>
        <v>0.11227229133404296</v>
      </c>
      <c r="AS13" s="37"/>
      <c r="AT13" s="47">
        <f>DF13/C13</f>
        <v>0.11612171811247118</v>
      </c>
      <c r="AU13" s="42">
        <f t="shared" si="20"/>
        <v>0.22899388473232893</v>
      </c>
      <c r="AV13" s="42">
        <f t="shared" si="21"/>
        <v>0.22899388473232893</v>
      </c>
      <c r="AW13" s="43">
        <f t="shared" si="22"/>
        <v>0.22899388473232893</v>
      </c>
      <c r="AX13" s="37"/>
      <c r="AY13" s="47">
        <f>FA13/C13</f>
        <v>0.14012467846372184</v>
      </c>
      <c r="AZ13" s="42">
        <f>(DF13+X13)/C13</f>
        <v>0.12079508160368992</v>
      </c>
      <c r="BA13" s="42">
        <f>(DE13+X13)/DK13</f>
        <v>0.2382098322571829</v>
      </c>
      <c r="BB13" s="42">
        <f>(DF13+X13)/DK13</f>
        <v>0.2382098322571829</v>
      </c>
      <c r="BC13" s="43">
        <f>(DG13+X13)/DK13</f>
        <v>0.2382098322571829</v>
      </c>
      <c r="BD13" s="37"/>
      <c r="BE13" s="40">
        <f>Q13/FC13*2</f>
        <v>1.9715656748449369E-5</v>
      </c>
      <c r="BF13" s="42">
        <f t="shared" si="23"/>
        <v>1.4593214155417724E-3</v>
      </c>
      <c r="BG13" s="41">
        <f>EK13/E13</f>
        <v>4.7945962383714501E-3</v>
      </c>
      <c r="BH13" s="42">
        <f t="shared" si="24"/>
        <v>2.8357425695338962E-2</v>
      </c>
      <c r="BI13" s="42">
        <f t="shared" si="25"/>
        <v>0.85190150428037092</v>
      </c>
      <c r="BJ13" s="43">
        <f t="shared" si="26"/>
        <v>0.89841206957701492</v>
      </c>
      <c r="BK13" s="37"/>
      <c r="BL13" s="36">
        <v>58.316000000000003</v>
      </c>
      <c r="BM13" s="37">
        <v>24.606999999999999</v>
      </c>
      <c r="BN13" s="38">
        <f t="shared" si="27"/>
        <v>82.923000000000002</v>
      </c>
      <c r="BO13" s="34">
        <v>1239.729</v>
      </c>
      <c r="BP13" s="37">
        <v>1.1000000000000001</v>
      </c>
      <c r="BQ13" s="37">
        <v>6.3</v>
      </c>
      <c r="BR13" s="38">
        <f t="shared" si="28"/>
        <v>1232.3290000000002</v>
      </c>
      <c r="BS13" s="37">
        <v>76.867000000000004</v>
      </c>
      <c r="BT13" s="37">
        <v>44.57</v>
      </c>
      <c r="BU13" s="38">
        <f t="shared" si="29"/>
        <v>121.43700000000001</v>
      </c>
      <c r="BV13" s="37">
        <v>0</v>
      </c>
      <c r="BW13" s="37">
        <v>1.68</v>
      </c>
      <c r="BX13" s="37">
        <v>0.41</v>
      </c>
      <c r="BY13" s="37">
        <v>4.2929999999996973</v>
      </c>
      <c r="BZ13" s="39">
        <f t="shared" si="30"/>
        <v>1443.0720000000001</v>
      </c>
      <c r="CA13" s="37"/>
      <c r="CB13" s="36">
        <v>125</v>
      </c>
      <c r="CC13" s="34">
        <v>1102.713</v>
      </c>
      <c r="CD13" s="38">
        <f t="shared" si="31"/>
        <v>1227.713</v>
      </c>
      <c r="CE13" s="37">
        <v>0</v>
      </c>
      <c r="CF13" s="37">
        <v>13.148999999999916</v>
      </c>
      <c r="CG13" s="38">
        <f t="shared" si="32"/>
        <v>13.148999999999916</v>
      </c>
      <c r="CH13" s="37">
        <v>0</v>
      </c>
      <c r="CI13" s="37">
        <v>202.21</v>
      </c>
      <c r="CJ13" s="107">
        <f t="shared" si="33"/>
        <v>1443.0719999999999</v>
      </c>
      <c r="CK13" s="37"/>
      <c r="CL13" s="66">
        <v>162.01700000000002</v>
      </c>
      <c r="CM13" s="37"/>
      <c r="CN13" s="33">
        <v>25</v>
      </c>
      <c r="CO13" s="34">
        <v>50</v>
      </c>
      <c r="CP13" s="34">
        <v>25</v>
      </c>
      <c r="CQ13" s="34">
        <v>25</v>
      </c>
      <c r="CR13" s="34">
        <v>0</v>
      </c>
      <c r="CS13" s="34">
        <v>0</v>
      </c>
      <c r="CT13" s="35">
        <f t="shared" si="34"/>
        <v>125</v>
      </c>
      <c r="CU13" s="43">
        <f t="shared" si="35"/>
        <v>8.6620764591094565E-2</v>
      </c>
      <c r="CV13" s="37"/>
      <c r="CW13" s="61" t="s">
        <v>212</v>
      </c>
      <c r="CX13" s="56">
        <v>17.2</v>
      </c>
      <c r="CY13" s="67">
        <v>2</v>
      </c>
      <c r="CZ13" s="61"/>
      <c r="DA13" s="67"/>
      <c r="DB13" s="56"/>
      <c r="DC13" s="69">
        <f t="shared" si="36"/>
        <v>4.4767350382189284E-4</v>
      </c>
      <c r="DD13" s="56"/>
      <c r="DE13" s="33">
        <v>167.572</v>
      </c>
      <c r="DF13" s="34">
        <v>167.572</v>
      </c>
      <c r="DG13" s="35">
        <v>167.572</v>
      </c>
      <c r="DH13" s="56"/>
      <c r="DI13" s="61">
        <f t="shared" si="37"/>
        <v>709.22299999999996</v>
      </c>
      <c r="DJ13" s="34">
        <v>686.67100000000005</v>
      </c>
      <c r="DK13" s="35">
        <v>731.77499999999998</v>
      </c>
      <c r="DL13" s="56"/>
      <c r="DM13" s="33">
        <v>20.492999999999999</v>
      </c>
      <c r="DN13" s="34">
        <v>9.4849999999999994</v>
      </c>
      <c r="DO13" s="34">
        <v>53.648000000000003</v>
      </c>
      <c r="DP13" s="34">
        <v>9.5920000000000005</v>
      </c>
      <c r="DQ13" s="34">
        <v>41.854999999999997</v>
      </c>
      <c r="DR13" s="34">
        <v>11.763</v>
      </c>
      <c r="DS13" s="34">
        <v>12.821999999999999</v>
      </c>
      <c r="DT13" s="34">
        <v>2.9300000028342765E-4</v>
      </c>
      <c r="DU13" s="35">
        <v>1035.2260000000001</v>
      </c>
      <c r="DV13" s="35">
        <f t="shared" si="38"/>
        <v>1194.8842930000005</v>
      </c>
      <c r="DW13" s="34"/>
      <c r="DX13" s="47">
        <f t="shared" si="39"/>
        <v>1.7150614599299941E-2</v>
      </c>
      <c r="DY13" s="42">
        <f t="shared" si="40"/>
        <v>7.9380070987342E-3</v>
      </c>
      <c r="DZ13" s="42">
        <f t="shared" si="41"/>
        <v>4.4898071147379273E-2</v>
      </c>
      <c r="EA13" s="42">
        <f t="shared" si="42"/>
        <v>8.0275555182982017E-3</v>
      </c>
      <c r="EB13" s="42">
        <f t="shared" si="43"/>
        <v>3.5028496269638366E-2</v>
      </c>
      <c r="EC13" s="42">
        <f t="shared" si="44"/>
        <v>9.8444678442182812E-3</v>
      </c>
      <c r="ED13" s="42">
        <f t="shared" si="45"/>
        <v>1.0730746127566674E-2</v>
      </c>
      <c r="EE13" s="42">
        <f t="shared" si="46"/>
        <v>2.4521202764143084E-7</v>
      </c>
      <c r="EF13" s="42">
        <f t="shared" si="47"/>
        <v>0.86638179618283728</v>
      </c>
      <c r="EG13" s="70">
        <f t="shared" si="48"/>
        <v>0.99999999999999989</v>
      </c>
      <c r="EH13" s="56"/>
      <c r="EI13" s="36">
        <v>0</v>
      </c>
      <c r="EJ13" s="37">
        <v>5.944</v>
      </c>
      <c r="EK13" s="65">
        <f t="shared" si="49"/>
        <v>5.944</v>
      </c>
      <c r="EM13" s="36">
        <f>BP13</f>
        <v>1.1000000000000001</v>
      </c>
      <c r="EN13" s="37">
        <f>BQ13</f>
        <v>6.3</v>
      </c>
      <c r="EO13" s="65">
        <f t="shared" si="50"/>
        <v>7.4</v>
      </c>
      <c r="EQ13" s="33">
        <f>EU13*E13</f>
        <v>1056.127</v>
      </c>
      <c r="ER13" s="34">
        <f>E13*EV13</f>
        <v>183.60200000000003</v>
      </c>
      <c r="ES13" s="35">
        <f t="shared" si="51"/>
        <v>1239.729</v>
      </c>
      <c r="EU13" s="47">
        <v>0.85190150428037092</v>
      </c>
      <c r="EV13" s="42">
        <v>0.14809849571962908</v>
      </c>
      <c r="EW13" s="43">
        <f t="shared" si="52"/>
        <v>1</v>
      </c>
      <c r="EX13" s="56"/>
      <c r="EY13" s="61">
        <f t="shared" si="53"/>
        <v>198.97111999999998</v>
      </c>
      <c r="EZ13" s="34">
        <v>195.73223999999999</v>
      </c>
      <c r="FA13" s="35">
        <v>202.21</v>
      </c>
      <c r="FC13" s="61">
        <f t="shared" si="54"/>
        <v>1217.3066465000002</v>
      </c>
      <c r="FD13" s="34">
        <v>1194.8842930000001</v>
      </c>
      <c r="FE13" s="35">
        <v>1239.729</v>
      </c>
      <c r="FG13" s="61">
        <f t="shared" si="55"/>
        <v>536.86367369499999</v>
      </c>
      <c r="FH13" s="34">
        <v>506.13534738999999</v>
      </c>
      <c r="FI13" s="35">
        <v>567.59199999999998</v>
      </c>
      <c r="FK13" s="61">
        <f t="shared" si="56"/>
        <v>1754.1703201949999</v>
      </c>
      <c r="FL13" s="56">
        <f t="shared" si="57"/>
        <v>1701.0196403899999</v>
      </c>
      <c r="FM13" s="67">
        <f t="shared" si="58"/>
        <v>1807.3209999999999</v>
      </c>
      <c r="FO13" s="61">
        <f t="shared" si="59"/>
        <v>1073.2512955</v>
      </c>
      <c r="FP13" s="34">
        <v>1043.789591</v>
      </c>
      <c r="FQ13" s="35">
        <v>1102.713</v>
      </c>
      <c r="FR13" s="34"/>
      <c r="FS13" s="63">
        <f>DK13/C13</f>
        <v>0.50709528006918581</v>
      </c>
    </row>
    <row r="14" spans="1:175" x14ac:dyDescent="0.2">
      <c r="A14" s="1"/>
      <c r="B14" s="71" t="s">
        <v>145</v>
      </c>
      <c r="C14" s="33">
        <v>2795.2649999999999</v>
      </c>
      <c r="D14" s="34">
        <v>2628.252</v>
      </c>
      <c r="E14" s="34">
        <v>2309.6799999999998</v>
      </c>
      <c r="F14" s="34">
        <v>0</v>
      </c>
      <c r="G14" s="34">
        <v>2196.7330000000002</v>
      </c>
      <c r="H14" s="34">
        <f t="shared" si="0"/>
        <v>2795.2649999999999</v>
      </c>
      <c r="I14" s="35">
        <f t="shared" si="1"/>
        <v>2309.6799999999998</v>
      </c>
      <c r="J14" s="34"/>
      <c r="K14" s="36">
        <v>30.930999999999997</v>
      </c>
      <c r="L14" s="37">
        <v>4.363999999999999</v>
      </c>
      <c r="M14" s="37">
        <v>0.11</v>
      </c>
      <c r="N14" s="38">
        <f t="shared" si="2"/>
        <v>35.404999999999994</v>
      </c>
      <c r="O14" s="37">
        <v>18.731999999999999</v>
      </c>
      <c r="P14" s="38">
        <f t="shared" si="3"/>
        <v>16.672999999999995</v>
      </c>
      <c r="Q14" s="37">
        <v>1.177</v>
      </c>
      <c r="R14" s="38">
        <f t="shared" si="4"/>
        <v>15.495999999999995</v>
      </c>
      <c r="S14" s="37">
        <v>1.8780000000000001</v>
      </c>
      <c r="T14" s="37">
        <v>2.5609999999999999</v>
      </c>
      <c r="U14" s="37">
        <v>1.2E-2</v>
      </c>
      <c r="V14" s="38">
        <f t="shared" si="5"/>
        <v>19.946999999999996</v>
      </c>
      <c r="W14" s="37">
        <v>4.9000000000000004</v>
      </c>
      <c r="X14" s="39">
        <f t="shared" si="6"/>
        <v>15.046999999999995</v>
      </c>
      <c r="Y14" s="37"/>
      <c r="Z14" s="40">
        <f t="shared" si="7"/>
        <v>2.3537316817413244E-2</v>
      </c>
      <c r="AA14" s="41">
        <f t="shared" si="8"/>
        <v>3.3208383366587369E-3</v>
      </c>
      <c r="AB14" s="42">
        <f t="shared" si="9"/>
        <v>0.47013352073085035</v>
      </c>
      <c r="AC14" s="42">
        <f t="shared" si="10"/>
        <v>0.52907781386809782</v>
      </c>
      <c r="AD14" s="41">
        <f t="shared" si="11"/>
        <v>1.4254340907949466E-2</v>
      </c>
      <c r="AE14" s="41">
        <f t="shared" si="12"/>
        <v>1.1450195795532541E-2</v>
      </c>
      <c r="AF14" s="41">
        <f>X14/DI14*2</f>
        <v>2.0916506344316799E-2</v>
      </c>
      <c r="AG14" s="41">
        <f>(P14+S14+T14)/DI14*2</f>
        <v>2.9347330493866966E-2</v>
      </c>
      <c r="AH14" s="41">
        <f>R14/DI14*2</f>
        <v>2.1540651446237329E-2</v>
      </c>
      <c r="AI14" s="43">
        <f>X14/EY14*2</f>
        <v>0.10455350054805988</v>
      </c>
      <c r="AJ14" s="37"/>
      <c r="AK14" s="47">
        <f t="shared" si="13"/>
        <v>9.9251406023113983E-2</v>
      </c>
      <c r="AL14" s="42">
        <f t="shared" si="14"/>
        <v>9.9251406023113983E-2</v>
      </c>
      <c r="AM14" s="43">
        <f t="shared" si="15"/>
        <v>0.16208231103154883</v>
      </c>
      <c r="AN14" s="37"/>
      <c r="AO14" s="47">
        <f t="shared" si="16"/>
        <v>0.95109842056042415</v>
      </c>
      <c r="AP14" s="42">
        <f t="shared" si="17"/>
        <v>0.88820013900788486</v>
      </c>
      <c r="AQ14" s="42">
        <f t="shared" si="18"/>
        <v>-5.8279268691877162E-2</v>
      </c>
      <c r="AR14" s="43">
        <f t="shared" si="19"/>
        <v>0.15719940685409076</v>
      </c>
      <c r="AS14" s="37"/>
      <c r="AT14" s="47">
        <f>DF14/C14</f>
        <v>0.10023808118371604</v>
      </c>
      <c r="AU14" s="42">
        <f t="shared" si="20"/>
        <v>0.19120565362536818</v>
      </c>
      <c r="AV14" s="42">
        <f t="shared" si="21"/>
        <v>0.19120565362536818</v>
      </c>
      <c r="AW14" s="43">
        <f t="shared" si="22"/>
        <v>0.19120565362536818</v>
      </c>
      <c r="AX14" s="37"/>
      <c r="AY14" s="47">
        <f>FA14/C14</f>
        <v>0.10561324239383386</v>
      </c>
      <c r="AZ14" s="42">
        <f>(DF14+X14)/C14</f>
        <v>0.10562111284618811</v>
      </c>
      <c r="BA14" s="42">
        <f>(DE14+X14)/DK14</f>
        <v>0.20147386781457025</v>
      </c>
      <c r="BB14" s="42">
        <f>(DF14+X14)/DK14</f>
        <v>0.20147386781457025</v>
      </c>
      <c r="BC14" s="43">
        <f>(DG14+X14)/DK14</f>
        <v>0.20147386781457025</v>
      </c>
      <c r="BD14" s="37"/>
      <c r="BE14" s="40">
        <f>Q14/FC14*2</f>
        <v>1.0673754692722601E-3</v>
      </c>
      <c r="BF14" s="42">
        <f t="shared" si="23"/>
        <v>5.5750284198560075E-2</v>
      </c>
      <c r="BG14" s="41">
        <f>EK14/E14</f>
        <v>4.9431090021128474E-3</v>
      </c>
      <c r="BH14" s="42">
        <f t="shared" si="24"/>
        <v>3.7478744427593184E-2</v>
      </c>
      <c r="BI14" s="42">
        <f t="shared" si="25"/>
        <v>0.77785580686502032</v>
      </c>
      <c r="BJ14" s="43">
        <f t="shared" si="26"/>
        <v>0.77785580686502032</v>
      </c>
      <c r="BK14" s="37"/>
      <c r="BL14" s="36">
        <v>53.704000000000001</v>
      </c>
      <c r="BM14" s="37">
        <v>87.155000000000001</v>
      </c>
      <c r="BN14" s="38">
        <f t="shared" si="27"/>
        <v>140.85900000000001</v>
      </c>
      <c r="BO14" s="34">
        <v>2309.6799999999998</v>
      </c>
      <c r="BP14" s="37">
        <v>1.55</v>
      </c>
      <c r="BQ14" s="37">
        <v>7.859</v>
      </c>
      <c r="BR14" s="38">
        <f t="shared" si="28"/>
        <v>2300.2709999999997</v>
      </c>
      <c r="BS14" s="37">
        <v>226.51299999999998</v>
      </c>
      <c r="BT14" s="37">
        <v>88.509</v>
      </c>
      <c r="BU14" s="38">
        <f t="shared" si="29"/>
        <v>315.02199999999999</v>
      </c>
      <c r="BV14" s="37">
        <v>0</v>
      </c>
      <c r="BW14" s="37">
        <v>5.5049999999999999</v>
      </c>
      <c r="BX14" s="37">
        <v>19.72</v>
      </c>
      <c r="BY14" s="37">
        <v>13.888000000000225</v>
      </c>
      <c r="BZ14" s="39">
        <f t="shared" si="30"/>
        <v>2795.2649999999999</v>
      </c>
      <c r="CA14" s="37"/>
      <c r="CB14" s="36">
        <v>126.508</v>
      </c>
      <c r="CC14" s="34">
        <v>2196.7330000000002</v>
      </c>
      <c r="CD14" s="38">
        <f t="shared" si="31"/>
        <v>2323.241</v>
      </c>
      <c r="CE14" s="37">
        <v>150</v>
      </c>
      <c r="CF14" s="37">
        <v>26.806999999999903</v>
      </c>
      <c r="CG14" s="38">
        <f t="shared" si="32"/>
        <v>176.8069999999999</v>
      </c>
      <c r="CH14" s="37">
        <v>0</v>
      </c>
      <c r="CI14" s="37">
        <v>295.21699999999998</v>
      </c>
      <c r="CJ14" s="107">
        <f t="shared" si="33"/>
        <v>2795.2649999999999</v>
      </c>
      <c r="CK14" s="37"/>
      <c r="CL14" s="66">
        <v>439.41399999999999</v>
      </c>
      <c r="CM14" s="37"/>
      <c r="CN14" s="33">
        <v>75</v>
      </c>
      <c r="CO14" s="34">
        <v>150</v>
      </c>
      <c r="CP14" s="34">
        <v>50</v>
      </c>
      <c r="CQ14" s="34">
        <v>0</v>
      </c>
      <c r="CR14" s="34">
        <v>0</v>
      </c>
      <c r="CS14" s="34">
        <v>0</v>
      </c>
      <c r="CT14" s="35">
        <f t="shared" si="34"/>
        <v>275</v>
      </c>
      <c r="CU14" s="43">
        <f t="shared" si="35"/>
        <v>9.8380654428113265E-2</v>
      </c>
      <c r="CV14" s="37"/>
      <c r="CW14" s="61" t="s">
        <v>213</v>
      </c>
      <c r="CX14" s="56">
        <v>20.8</v>
      </c>
      <c r="CY14" s="67">
        <v>1</v>
      </c>
      <c r="CZ14" s="68" t="s">
        <v>136</v>
      </c>
      <c r="DA14" s="67"/>
      <c r="DB14" s="56"/>
      <c r="DC14" s="69">
        <f t="shared" si="36"/>
        <v>5.5297671808843241E-4</v>
      </c>
      <c r="DD14" s="56"/>
      <c r="DE14" s="33">
        <v>280.19200000000001</v>
      </c>
      <c r="DF14" s="34">
        <v>280.19200000000001</v>
      </c>
      <c r="DG14" s="35">
        <v>280.19200000000001</v>
      </c>
      <c r="DH14" s="56"/>
      <c r="DI14" s="61">
        <f t="shared" si="37"/>
        <v>1438.768</v>
      </c>
      <c r="DJ14" s="34">
        <v>1412.14</v>
      </c>
      <c r="DK14" s="35">
        <v>1465.396</v>
      </c>
      <c r="DL14" s="56"/>
      <c r="DM14" s="33">
        <v>44.8</v>
      </c>
      <c r="DN14" s="34">
        <v>6.3</v>
      </c>
      <c r="DO14" s="34">
        <v>83.3</v>
      </c>
      <c r="DP14" s="34">
        <v>27.2</v>
      </c>
      <c r="DQ14" s="34">
        <v>289.7</v>
      </c>
      <c r="DR14" s="34">
        <v>0</v>
      </c>
      <c r="DS14" s="34">
        <v>10.7</v>
      </c>
      <c r="DT14" s="34">
        <v>2.3679999999997108</v>
      </c>
      <c r="DU14" s="35">
        <v>1636.771</v>
      </c>
      <c r="DV14" s="35">
        <f t="shared" si="38"/>
        <v>2101.1389999999997</v>
      </c>
      <c r="DW14" s="34"/>
      <c r="DX14" s="47">
        <f t="shared" si="39"/>
        <v>2.1321768812058606E-2</v>
      </c>
      <c r="DY14" s="42">
        <f t="shared" si="40"/>
        <v>2.9983737391957414E-3</v>
      </c>
      <c r="DZ14" s="42">
        <f t="shared" si="41"/>
        <v>3.9645163884921467E-2</v>
      </c>
      <c r="EA14" s="42">
        <f t="shared" si="42"/>
        <v>1.2945359635892724E-2</v>
      </c>
      <c r="EB14" s="42">
        <f t="shared" si="43"/>
        <v>0.13787759876904862</v>
      </c>
      <c r="EC14" s="42">
        <f t="shared" si="44"/>
        <v>0</v>
      </c>
      <c r="ED14" s="42">
        <f t="shared" si="45"/>
        <v>5.092476033237211E-3</v>
      </c>
      <c r="EE14" s="42">
        <f t="shared" si="46"/>
        <v>1.1270077800658172E-3</v>
      </c>
      <c r="EF14" s="42">
        <f t="shared" si="47"/>
        <v>0.77899225134557981</v>
      </c>
      <c r="EG14" s="70">
        <f t="shared" si="48"/>
        <v>1</v>
      </c>
      <c r="EH14" s="56"/>
      <c r="EI14" s="36">
        <v>4.109</v>
      </c>
      <c r="EJ14" s="37">
        <v>7.3079999999999998</v>
      </c>
      <c r="EK14" s="65">
        <f t="shared" si="49"/>
        <v>11.417</v>
      </c>
      <c r="EM14" s="36">
        <f>BP14</f>
        <v>1.55</v>
      </c>
      <c r="EN14" s="37">
        <f>BQ14</f>
        <v>7.859</v>
      </c>
      <c r="EO14" s="65">
        <f t="shared" si="50"/>
        <v>9.4090000000000007</v>
      </c>
      <c r="EQ14" s="33">
        <f>EU14*E14</f>
        <v>1796.598</v>
      </c>
      <c r="ER14" s="34">
        <f>E14*EV14</f>
        <v>513.08199999999988</v>
      </c>
      <c r="ES14" s="35">
        <f t="shared" si="51"/>
        <v>2309.6799999999998</v>
      </c>
      <c r="EU14" s="47">
        <v>0.77785580686502032</v>
      </c>
      <c r="EV14" s="42">
        <v>0.22214419313497968</v>
      </c>
      <c r="EW14" s="43">
        <f t="shared" si="52"/>
        <v>1</v>
      </c>
      <c r="EX14" s="56"/>
      <c r="EY14" s="61">
        <f t="shared" si="53"/>
        <v>287.83349999999996</v>
      </c>
      <c r="EZ14" s="34">
        <v>280.45</v>
      </c>
      <c r="FA14" s="35">
        <v>295.21699999999998</v>
      </c>
      <c r="FC14" s="61">
        <f t="shared" si="54"/>
        <v>2205.4094999999998</v>
      </c>
      <c r="FD14" s="34">
        <v>2101.1390000000001</v>
      </c>
      <c r="FE14" s="35">
        <v>2309.6799999999998</v>
      </c>
      <c r="FG14" s="61">
        <f t="shared" si="55"/>
        <v>0</v>
      </c>
      <c r="FH14" s="34">
        <v>0</v>
      </c>
      <c r="FI14" s="35">
        <v>0</v>
      </c>
      <c r="FK14" s="61">
        <f t="shared" si="56"/>
        <v>2205.4094999999998</v>
      </c>
      <c r="FL14" s="56">
        <f t="shared" si="57"/>
        <v>2101.1390000000001</v>
      </c>
      <c r="FM14" s="67">
        <f t="shared" si="58"/>
        <v>2309.6799999999998</v>
      </c>
      <c r="FO14" s="61">
        <f t="shared" si="59"/>
        <v>2043.5375000000001</v>
      </c>
      <c r="FP14" s="34">
        <v>1890.3420000000001</v>
      </c>
      <c r="FQ14" s="35">
        <v>2196.7330000000002</v>
      </c>
      <c r="FR14" s="34"/>
      <c r="FS14" s="63">
        <f>DK14/C14</f>
        <v>0.52424224536850705</v>
      </c>
    </row>
    <row r="15" spans="1:175" x14ac:dyDescent="0.2">
      <c r="A15" s="1"/>
      <c r="B15" s="71" t="s">
        <v>146</v>
      </c>
      <c r="C15" s="33">
        <v>2386.739</v>
      </c>
      <c r="D15" s="34">
        <v>2420.2004999999999</v>
      </c>
      <c r="E15" s="34">
        <v>1980.8409999999999</v>
      </c>
      <c r="F15" s="34">
        <v>526</v>
      </c>
      <c r="G15" s="34">
        <v>1864.864</v>
      </c>
      <c r="H15" s="34">
        <f t="shared" si="0"/>
        <v>2912.739</v>
      </c>
      <c r="I15" s="35">
        <f t="shared" si="1"/>
        <v>2506.8409999999999</v>
      </c>
      <c r="J15" s="34"/>
      <c r="K15" s="36">
        <v>18.684000000000001</v>
      </c>
      <c r="L15" s="37">
        <v>4.6969999999999992</v>
      </c>
      <c r="M15" s="37">
        <v>0</v>
      </c>
      <c r="N15" s="38">
        <f t="shared" si="2"/>
        <v>23.381</v>
      </c>
      <c r="O15" s="37">
        <v>18.454000000000001</v>
      </c>
      <c r="P15" s="38">
        <f t="shared" si="3"/>
        <v>4.9269999999999996</v>
      </c>
      <c r="Q15" s="37">
        <v>1.635</v>
      </c>
      <c r="R15" s="38">
        <f t="shared" si="4"/>
        <v>3.2919999999999998</v>
      </c>
      <c r="S15" s="37">
        <v>4.0190000000000001</v>
      </c>
      <c r="T15" s="37">
        <v>0.27</v>
      </c>
      <c r="U15" s="37">
        <v>-2.0000000000000018E-3</v>
      </c>
      <c r="V15" s="38">
        <f t="shared" si="5"/>
        <v>7.5789999999999997</v>
      </c>
      <c r="W15" s="37">
        <v>0</v>
      </c>
      <c r="X15" s="39">
        <f t="shared" si="6"/>
        <v>7.5789999999999997</v>
      </c>
      <c r="Y15" s="37"/>
      <c r="Z15" s="40">
        <f t="shared" si="7"/>
        <v>1.5440043087339253E-2</v>
      </c>
      <c r="AA15" s="41">
        <f t="shared" si="8"/>
        <v>3.8814965950135119E-3</v>
      </c>
      <c r="AB15" s="42">
        <f t="shared" si="9"/>
        <v>0.66693169497650895</v>
      </c>
      <c r="AC15" s="42">
        <f t="shared" si="10"/>
        <v>0.78927334160215556</v>
      </c>
      <c r="AD15" s="41">
        <f t="shared" si="11"/>
        <v>1.5249976189989219E-2</v>
      </c>
      <c r="AE15" s="41">
        <f t="shared" si="12"/>
        <v>6.2631174565908896E-3</v>
      </c>
      <c r="AF15" s="41">
        <f>X15/DI15*2</f>
        <v>1.225215117883913E-2</v>
      </c>
      <c r="AG15" s="41">
        <f>(P15+S15+T15)/DI15*2</f>
        <v>1.4898512371576914E-2</v>
      </c>
      <c r="AH15" s="41">
        <f>R15/DI15*2</f>
        <v>5.321821042451302E-3</v>
      </c>
      <c r="AI15" s="43">
        <f>X15/EY15*2</f>
        <v>6.7588627025195233E-2</v>
      </c>
      <c r="AJ15" s="37"/>
      <c r="AK15" s="47">
        <f t="shared" si="13"/>
        <v>3.3250273721152301E-2</v>
      </c>
      <c r="AL15" s="42">
        <f t="shared" si="14"/>
        <v>1.4957470685315599E-3</v>
      </c>
      <c r="AM15" s="43">
        <f t="shared" si="15"/>
        <v>-2.6536514067964718E-2</v>
      </c>
      <c r="AN15" s="37"/>
      <c r="AO15" s="47">
        <f t="shared" si="16"/>
        <v>0.94145062627439569</v>
      </c>
      <c r="AP15" s="42">
        <f t="shared" si="17"/>
        <v>0.87339119210902594</v>
      </c>
      <c r="AQ15" s="42">
        <f t="shared" si="18"/>
        <v>-3.4859697687933219E-2</v>
      </c>
      <c r="AR15" s="43">
        <f t="shared" si="19"/>
        <v>0.1481251196716524</v>
      </c>
      <c r="AS15" s="37"/>
      <c r="AT15" s="47">
        <f>DF15/C15</f>
        <v>0.105471524117216</v>
      </c>
      <c r="AU15" s="42">
        <f t="shared" si="20"/>
        <v>0.16308345728689777</v>
      </c>
      <c r="AV15" s="42">
        <f t="shared" si="21"/>
        <v>0.20825274283454639</v>
      </c>
      <c r="AW15" s="43">
        <f t="shared" si="22"/>
        <v>0.20825274283454639</v>
      </c>
      <c r="AX15" s="37"/>
      <c r="AY15" s="47">
        <f>FA15/C15</f>
        <v>9.5552132009406973E-2</v>
      </c>
      <c r="AZ15" s="42">
        <f>(DF15+X15)/C15</f>
        <v>0.10864698653686054</v>
      </c>
      <c r="BA15" s="42">
        <f>(DE15+X15)/DK15</f>
        <v>0.16935338430458327</v>
      </c>
      <c r="BB15" s="42">
        <f>(DF15+X15)/DK15</f>
        <v>0.2145226698522319</v>
      </c>
      <c r="BC15" s="43">
        <f>(DG15+X15)/DK15</f>
        <v>0.2145226698522319</v>
      </c>
      <c r="BD15" s="37"/>
      <c r="BE15" s="40">
        <f>Q15/FC15*2</f>
        <v>1.6778101652719975E-3</v>
      </c>
      <c r="BF15" s="42">
        <f t="shared" si="23"/>
        <v>0.17740885416666669</v>
      </c>
      <c r="BG15" s="41">
        <f>EK15/E15</f>
        <v>3.5489976227269134E-2</v>
      </c>
      <c r="BH15" s="42">
        <f t="shared" si="24"/>
        <v>0.27484986863505573</v>
      </c>
      <c r="BI15" s="42">
        <f t="shared" si="25"/>
        <v>0.77857637235901322</v>
      </c>
      <c r="BJ15" s="43">
        <f t="shared" si="26"/>
        <v>0.82503676938425685</v>
      </c>
      <c r="BK15" s="37"/>
      <c r="BL15" s="36">
        <v>68.352999999999994</v>
      </c>
      <c r="BM15" s="37">
        <v>26.381</v>
      </c>
      <c r="BN15" s="38">
        <f t="shared" si="27"/>
        <v>94.733999999999995</v>
      </c>
      <c r="BO15" s="34">
        <v>1980.8409999999999</v>
      </c>
      <c r="BP15" s="37">
        <v>20.718</v>
      </c>
      <c r="BQ15" s="37">
        <v>7</v>
      </c>
      <c r="BR15" s="38">
        <f t="shared" si="28"/>
        <v>1953.1229999999998</v>
      </c>
      <c r="BS15" s="37">
        <v>258.80200000000002</v>
      </c>
      <c r="BT15" s="37">
        <v>54.700999999999993</v>
      </c>
      <c r="BU15" s="38">
        <f t="shared" si="29"/>
        <v>313.50300000000004</v>
      </c>
      <c r="BV15" s="37">
        <v>0.06</v>
      </c>
      <c r="BW15" s="37">
        <v>13.256</v>
      </c>
      <c r="BX15" s="37">
        <v>2.9569999999999999</v>
      </c>
      <c r="BY15" s="37">
        <v>9.1060000000002468</v>
      </c>
      <c r="BZ15" s="39">
        <f t="shared" si="30"/>
        <v>2386.7389999999996</v>
      </c>
      <c r="CA15" s="37"/>
      <c r="CB15" s="36">
        <v>0.88500000000000001</v>
      </c>
      <c r="CC15" s="34">
        <v>1864.864</v>
      </c>
      <c r="CD15" s="38">
        <f t="shared" si="31"/>
        <v>1865.749</v>
      </c>
      <c r="CE15" s="37">
        <v>209.52199999999999</v>
      </c>
      <c r="CF15" s="37">
        <v>23.482000000000028</v>
      </c>
      <c r="CG15" s="38">
        <f t="shared" si="32"/>
        <v>233.00400000000002</v>
      </c>
      <c r="CH15" s="37">
        <v>59.927999999999997</v>
      </c>
      <c r="CI15" s="37">
        <v>228.05799999999999</v>
      </c>
      <c r="CJ15" s="107">
        <f t="shared" si="33"/>
        <v>2386.739</v>
      </c>
      <c r="CK15" s="37"/>
      <c r="CL15" s="66">
        <v>353.536</v>
      </c>
      <c r="CM15" s="37"/>
      <c r="CN15" s="33">
        <v>0</v>
      </c>
      <c r="CO15" s="34">
        <v>240</v>
      </c>
      <c r="CP15" s="34">
        <v>30</v>
      </c>
      <c r="CQ15" s="34">
        <v>0</v>
      </c>
      <c r="CR15" s="34">
        <v>0</v>
      </c>
      <c r="CS15" s="34">
        <v>0</v>
      </c>
      <c r="CT15" s="35">
        <f t="shared" si="34"/>
        <v>270</v>
      </c>
      <c r="CU15" s="43">
        <f t="shared" si="35"/>
        <v>0.11312506310912085</v>
      </c>
      <c r="CV15" s="37"/>
      <c r="CW15" s="61" t="s">
        <v>211</v>
      </c>
      <c r="CX15" s="56">
        <v>22</v>
      </c>
      <c r="CY15" s="67">
        <v>2</v>
      </c>
      <c r="CZ15" s="68" t="s">
        <v>136</v>
      </c>
      <c r="DA15" s="67"/>
      <c r="DB15" s="56"/>
      <c r="DC15" s="69">
        <f t="shared" si="36"/>
        <v>6.587643511783073E-4</v>
      </c>
      <c r="DD15" s="56"/>
      <c r="DE15" s="33">
        <v>197.13300000000001</v>
      </c>
      <c r="DF15" s="34">
        <v>251.733</v>
      </c>
      <c r="DG15" s="35">
        <v>251.733</v>
      </c>
      <c r="DH15" s="56"/>
      <c r="DI15" s="61">
        <f t="shared" si="37"/>
        <v>1237.1705000000002</v>
      </c>
      <c r="DJ15" s="34">
        <v>1265.5550000000001</v>
      </c>
      <c r="DK15" s="35">
        <v>1208.7860000000001</v>
      </c>
      <c r="DL15" s="56"/>
      <c r="DM15" s="33">
        <v>163.04400000000001</v>
      </c>
      <c r="DN15" s="34">
        <v>10.606</v>
      </c>
      <c r="DO15" s="34">
        <v>147.09100000000001</v>
      </c>
      <c r="DP15" s="34">
        <v>23.315000000000001</v>
      </c>
      <c r="DQ15" s="34">
        <v>111.05200000000001</v>
      </c>
      <c r="DR15" s="34">
        <v>23.446999999999999</v>
      </c>
      <c r="DS15" s="34">
        <v>4.7089999999999996</v>
      </c>
      <c r="DT15" s="34">
        <v>0</v>
      </c>
      <c r="DU15" s="35">
        <v>1433.835</v>
      </c>
      <c r="DV15" s="35">
        <f t="shared" si="38"/>
        <v>1917.0990000000002</v>
      </c>
      <c r="DW15" s="34"/>
      <c r="DX15" s="47">
        <f t="shared" si="39"/>
        <v>8.5047251080930086E-2</v>
      </c>
      <c r="DY15" s="42">
        <f t="shared" si="40"/>
        <v>5.5323173190325583E-3</v>
      </c>
      <c r="DZ15" s="42">
        <f t="shared" si="41"/>
        <v>7.6725823757667178E-2</v>
      </c>
      <c r="EA15" s="42">
        <f t="shared" si="42"/>
        <v>1.2161604591103537E-2</v>
      </c>
      <c r="EB15" s="42">
        <f t="shared" si="43"/>
        <v>5.7927107572431052E-2</v>
      </c>
      <c r="EC15" s="42">
        <f t="shared" si="44"/>
        <v>1.2230458625245747E-2</v>
      </c>
      <c r="ED15" s="42">
        <f t="shared" si="45"/>
        <v>2.4563155058763262E-3</v>
      </c>
      <c r="EE15" s="42">
        <f t="shared" si="46"/>
        <v>0</v>
      </c>
      <c r="EF15" s="42">
        <f t="shared" si="47"/>
        <v>0.74791912154771345</v>
      </c>
      <c r="EG15" s="70">
        <f t="shared" si="48"/>
        <v>1</v>
      </c>
      <c r="EH15" s="56"/>
      <c r="EI15" s="36">
        <v>20.6</v>
      </c>
      <c r="EJ15" s="37">
        <v>49.7</v>
      </c>
      <c r="EK15" s="65">
        <f t="shared" si="49"/>
        <v>70.300000000000011</v>
      </c>
      <c r="EM15" s="36">
        <f>BP15</f>
        <v>20.718</v>
      </c>
      <c r="EN15" s="37">
        <f>BQ15</f>
        <v>7</v>
      </c>
      <c r="EO15" s="65">
        <f t="shared" si="50"/>
        <v>27.718</v>
      </c>
      <c r="EQ15" s="33">
        <f>EU15*E15</f>
        <v>1542.2360000000001</v>
      </c>
      <c r="ER15" s="34">
        <f>E15*EV15</f>
        <v>438.60499999999985</v>
      </c>
      <c r="ES15" s="35">
        <f t="shared" si="51"/>
        <v>1980.8409999999999</v>
      </c>
      <c r="EU15" s="47">
        <v>0.77857637235901322</v>
      </c>
      <c r="EV15" s="42">
        <v>0.22142362764098678</v>
      </c>
      <c r="EW15" s="43">
        <f t="shared" si="52"/>
        <v>1</v>
      </c>
      <c r="EX15" s="56"/>
      <c r="EY15" s="61">
        <f t="shared" si="53"/>
        <v>224.26850000000002</v>
      </c>
      <c r="EZ15" s="34">
        <v>220.47900000000001</v>
      </c>
      <c r="FA15" s="35">
        <v>228.05799999999999</v>
      </c>
      <c r="FC15" s="61">
        <f t="shared" si="54"/>
        <v>1948.9690000000001</v>
      </c>
      <c r="FD15" s="34">
        <v>1917.097</v>
      </c>
      <c r="FE15" s="35">
        <v>1980.8409999999999</v>
      </c>
      <c r="FG15" s="61">
        <f t="shared" si="55"/>
        <v>556</v>
      </c>
      <c r="FH15" s="34">
        <v>586</v>
      </c>
      <c r="FI15" s="35">
        <v>526</v>
      </c>
      <c r="FK15" s="61">
        <f t="shared" si="56"/>
        <v>2504.9690000000001</v>
      </c>
      <c r="FL15" s="56">
        <f t="shared" si="57"/>
        <v>2503.0969999999998</v>
      </c>
      <c r="FM15" s="67">
        <f t="shared" si="58"/>
        <v>2506.8409999999999</v>
      </c>
      <c r="FO15" s="61">
        <f t="shared" si="59"/>
        <v>1890.2820000000002</v>
      </c>
      <c r="FP15" s="34">
        <v>1915.7</v>
      </c>
      <c r="FQ15" s="35">
        <v>1864.864</v>
      </c>
      <c r="FR15" s="34"/>
      <c r="FS15" s="63">
        <f>DK15/C15</f>
        <v>0.50645923161267326</v>
      </c>
    </row>
    <row r="16" spans="1:175" x14ac:dyDescent="0.2">
      <c r="A16" s="1"/>
      <c r="B16" s="71" t="s">
        <v>147</v>
      </c>
      <c r="C16" s="33">
        <v>3256.2249999999999</v>
      </c>
      <c r="D16" s="34">
        <v>3139.451</v>
      </c>
      <c r="E16" s="34">
        <v>2702.181</v>
      </c>
      <c r="F16" s="34">
        <v>740.38599999999997</v>
      </c>
      <c r="G16" s="34">
        <v>2305.5450000000001</v>
      </c>
      <c r="H16" s="34">
        <f t="shared" si="0"/>
        <v>3996.6109999999999</v>
      </c>
      <c r="I16" s="35">
        <f t="shared" si="1"/>
        <v>3442.567</v>
      </c>
      <c r="J16" s="34"/>
      <c r="K16" s="36">
        <v>26.159999999999997</v>
      </c>
      <c r="L16" s="37">
        <v>7.6880000000000006</v>
      </c>
      <c r="M16" s="37">
        <v>0.153</v>
      </c>
      <c r="N16" s="38">
        <f t="shared" si="2"/>
        <v>34.000999999999998</v>
      </c>
      <c r="O16" s="37">
        <v>24.484000000000002</v>
      </c>
      <c r="P16" s="38">
        <f t="shared" si="3"/>
        <v>9.5169999999999959</v>
      </c>
      <c r="Q16" s="37">
        <v>0.57200000000000006</v>
      </c>
      <c r="R16" s="38">
        <f t="shared" si="4"/>
        <v>8.9449999999999967</v>
      </c>
      <c r="S16" s="37">
        <v>4.2450000000000001</v>
      </c>
      <c r="T16" s="37">
        <v>1.752</v>
      </c>
      <c r="U16" s="37">
        <v>3.2240000000000002</v>
      </c>
      <c r="V16" s="38">
        <f t="shared" si="5"/>
        <v>18.165999999999997</v>
      </c>
      <c r="W16" s="37">
        <v>4.6159999999999997</v>
      </c>
      <c r="X16" s="39">
        <f t="shared" si="6"/>
        <v>13.549999999999997</v>
      </c>
      <c r="Y16" s="37"/>
      <c r="Z16" s="40">
        <f t="shared" si="7"/>
        <v>1.6665334161928308E-2</v>
      </c>
      <c r="AA16" s="41">
        <f t="shared" si="8"/>
        <v>4.8976715992700634E-3</v>
      </c>
      <c r="AB16" s="42">
        <f t="shared" si="9"/>
        <v>0.61213060653032658</v>
      </c>
      <c r="AC16" s="42">
        <f t="shared" si="10"/>
        <v>0.7200964677509486</v>
      </c>
      <c r="AD16" s="41">
        <f t="shared" si="11"/>
        <v>1.5597631560422508E-2</v>
      </c>
      <c r="AE16" s="41">
        <f t="shared" si="12"/>
        <v>8.6320824883076679E-3</v>
      </c>
      <c r="AF16" s="41">
        <f>X16/DI16*2</f>
        <v>1.6688219717962926E-2</v>
      </c>
      <c r="AG16" s="41">
        <f>(P16+S16+T16)/DI16*2</f>
        <v>1.9107087874869137E-2</v>
      </c>
      <c r="AH16" s="41">
        <f>R16/DI16*2</f>
        <v>1.1016688219717958E-2</v>
      </c>
      <c r="AI16" s="43">
        <f>X16/EY16*2</f>
        <v>8.5355674892517969E-2</v>
      </c>
      <c r="AJ16" s="37"/>
      <c r="AK16" s="47">
        <f t="shared" si="13"/>
        <v>1.5423482518938283E-2</v>
      </c>
      <c r="AL16" s="42">
        <f t="shared" si="14"/>
        <v>2.1732123523154644E-2</v>
      </c>
      <c r="AM16" s="43">
        <f t="shared" si="15"/>
        <v>0.10393602610897809</v>
      </c>
      <c r="AN16" s="37"/>
      <c r="AO16" s="47">
        <f t="shared" si="16"/>
        <v>0.85321634635133625</v>
      </c>
      <c r="AP16" s="42">
        <f t="shared" si="17"/>
        <v>0.79348955474248317</v>
      </c>
      <c r="AQ16" s="42">
        <f t="shared" si="18"/>
        <v>2.7421016668074241E-2</v>
      </c>
      <c r="AR16" s="43">
        <f t="shared" si="19"/>
        <v>0.15685126181391029</v>
      </c>
      <c r="AS16" s="37"/>
      <c r="AT16" s="47">
        <f>DF16/C16</f>
        <v>0.10418567512994342</v>
      </c>
      <c r="AU16" s="42">
        <f t="shared" si="20"/>
        <v>0.17801083204235232</v>
      </c>
      <c r="AV16" s="42">
        <f t="shared" si="21"/>
        <v>0.20691396577172205</v>
      </c>
      <c r="AW16" s="43">
        <f t="shared" si="22"/>
        <v>0.20691396577172205</v>
      </c>
      <c r="AX16" s="37"/>
      <c r="AY16" s="47">
        <f>FA16/C16</f>
        <v>9.958464172469654E-2</v>
      </c>
      <c r="AZ16" s="42">
        <f>(DF16+X16)/C16</f>
        <v>0.10834693548510931</v>
      </c>
      <c r="BA16" s="42">
        <f>(DE16+X16)/DK16</f>
        <v>0.18627514363434539</v>
      </c>
      <c r="BB16" s="42">
        <f>(DF16+X16)/DK16</f>
        <v>0.21517827736371511</v>
      </c>
      <c r="BC16" s="43">
        <f>(DG16+X16)/DK16</f>
        <v>0.21517827736371511</v>
      </c>
      <c r="BD16" s="37"/>
      <c r="BE16" s="40">
        <f>Q16/FC16*2</f>
        <v>4.266015925216443E-4</v>
      </c>
      <c r="BF16" s="42">
        <f t="shared" si="23"/>
        <v>3.6869923939667405E-2</v>
      </c>
      <c r="BG16" s="41">
        <f>EK16/E16</f>
        <v>1.2510634927860123E-2</v>
      </c>
      <c r="BH16" s="42">
        <f t="shared" si="24"/>
        <v>9.8107556713806041E-2</v>
      </c>
      <c r="BI16" s="42">
        <f t="shared" si="25"/>
        <v>0.79038376777869435</v>
      </c>
      <c r="BJ16" s="43">
        <f t="shared" si="26"/>
        <v>0.83546551163710103</v>
      </c>
      <c r="BK16" s="37"/>
      <c r="BL16" s="36">
        <v>72.912000000000006</v>
      </c>
      <c r="BM16" s="37">
        <v>96.643000000000001</v>
      </c>
      <c r="BN16" s="38">
        <f t="shared" si="27"/>
        <v>169.55500000000001</v>
      </c>
      <c r="BO16" s="34">
        <v>2702.181</v>
      </c>
      <c r="BP16" s="37">
        <v>14.311</v>
      </c>
      <c r="BQ16" s="37">
        <v>6</v>
      </c>
      <c r="BR16" s="38">
        <f t="shared" si="28"/>
        <v>2681.87</v>
      </c>
      <c r="BS16" s="37">
        <v>341.18799999999999</v>
      </c>
      <c r="BT16" s="37">
        <v>55.668999999999997</v>
      </c>
      <c r="BU16" s="38">
        <f t="shared" si="29"/>
        <v>396.85699999999997</v>
      </c>
      <c r="BV16" s="37">
        <v>0</v>
      </c>
      <c r="BW16" s="37">
        <v>2.29</v>
      </c>
      <c r="BX16" s="37">
        <v>2.7559999999999998</v>
      </c>
      <c r="BY16" s="37">
        <v>2.8970000000002112</v>
      </c>
      <c r="BZ16" s="39">
        <f t="shared" si="30"/>
        <v>3256.2249999999999</v>
      </c>
      <c r="CA16" s="37"/>
      <c r="CB16" s="36">
        <v>30.106000000000002</v>
      </c>
      <c r="CC16" s="34">
        <v>2305.5450000000001</v>
      </c>
      <c r="CD16" s="38">
        <f t="shared" si="31"/>
        <v>2335.6510000000003</v>
      </c>
      <c r="CE16" s="37">
        <v>500.00299999999999</v>
      </c>
      <c r="CF16" s="37">
        <v>26.377999999999645</v>
      </c>
      <c r="CG16" s="38">
        <f t="shared" si="32"/>
        <v>526.38099999999963</v>
      </c>
      <c r="CH16" s="37">
        <v>69.923000000000002</v>
      </c>
      <c r="CI16" s="37">
        <v>324.27</v>
      </c>
      <c r="CJ16" s="107">
        <f t="shared" si="33"/>
        <v>3256.2249999999999</v>
      </c>
      <c r="CK16" s="37"/>
      <c r="CL16" s="66">
        <v>510.74299999999999</v>
      </c>
      <c r="CM16" s="37"/>
      <c r="CN16" s="33">
        <v>170</v>
      </c>
      <c r="CO16" s="34">
        <v>130</v>
      </c>
      <c r="CP16" s="34">
        <v>100</v>
      </c>
      <c r="CQ16" s="34">
        <v>100</v>
      </c>
      <c r="CR16" s="34">
        <v>100</v>
      </c>
      <c r="CS16" s="34">
        <v>0</v>
      </c>
      <c r="CT16" s="35">
        <f t="shared" si="34"/>
        <v>600</v>
      </c>
      <c r="CU16" s="43">
        <f t="shared" si="35"/>
        <v>0.18426245115125645</v>
      </c>
      <c r="CV16" s="37"/>
      <c r="CW16" s="61" t="s">
        <v>209</v>
      </c>
      <c r="CX16" s="56">
        <v>28</v>
      </c>
      <c r="CY16" s="67">
        <v>4</v>
      </c>
      <c r="CZ16" s="68" t="s">
        <v>136</v>
      </c>
      <c r="DA16" s="72" t="s">
        <v>138</v>
      </c>
      <c r="DB16" s="56"/>
      <c r="DC16" s="69">
        <f t="shared" si="36"/>
        <v>8.867422798924542E-4</v>
      </c>
      <c r="DD16" s="56"/>
      <c r="DE16" s="33">
        <v>291.863</v>
      </c>
      <c r="DF16" s="34">
        <v>339.25200000000001</v>
      </c>
      <c r="DG16" s="35">
        <v>339.25200000000001</v>
      </c>
      <c r="DH16" s="56"/>
      <c r="DI16" s="61">
        <f t="shared" si="37"/>
        <v>1623.9</v>
      </c>
      <c r="DJ16" s="34">
        <v>1608.22</v>
      </c>
      <c r="DK16" s="35">
        <v>1639.58</v>
      </c>
      <c r="DL16" s="56"/>
      <c r="DM16" s="33">
        <v>210.126</v>
      </c>
      <c r="DN16" s="34">
        <v>20.463999999999999</v>
      </c>
      <c r="DO16" s="34">
        <v>63.167999999999999</v>
      </c>
      <c r="DP16" s="34">
        <v>39.018000000000001</v>
      </c>
      <c r="DQ16" s="34">
        <v>187.375</v>
      </c>
      <c r="DR16" s="34">
        <v>15.786</v>
      </c>
      <c r="DS16" s="34">
        <v>21.234000000000002</v>
      </c>
      <c r="DT16" s="34">
        <v>9.0999999999894499E-2</v>
      </c>
      <c r="DU16" s="35">
        <v>2103.875</v>
      </c>
      <c r="DV16" s="35">
        <f t="shared" si="38"/>
        <v>2661.1369999999997</v>
      </c>
      <c r="DW16" s="34"/>
      <c r="DX16" s="47">
        <f t="shared" si="39"/>
        <v>7.8960985473502499E-2</v>
      </c>
      <c r="DY16" s="42">
        <f t="shared" si="40"/>
        <v>7.6899460644078077E-3</v>
      </c>
      <c r="DZ16" s="42">
        <f t="shared" si="41"/>
        <v>2.3737222097171249E-2</v>
      </c>
      <c r="EA16" s="42">
        <f t="shared" si="42"/>
        <v>1.466215380869155E-2</v>
      </c>
      <c r="EB16" s="42">
        <f t="shared" si="43"/>
        <v>7.0411632321071796E-2</v>
      </c>
      <c r="EC16" s="42">
        <f t="shared" si="44"/>
        <v>5.932050848941637E-3</v>
      </c>
      <c r="ED16" s="42">
        <f t="shared" si="45"/>
        <v>7.9792960678086115E-3</v>
      </c>
      <c r="EE16" s="42">
        <f t="shared" si="46"/>
        <v>3.419590949278241E-5</v>
      </c>
      <c r="EF16" s="42">
        <f t="shared" si="47"/>
        <v>0.79059251740891212</v>
      </c>
      <c r="EG16" s="70">
        <f t="shared" si="48"/>
        <v>1</v>
      </c>
      <c r="EH16" s="56"/>
      <c r="EI16" s="36">
        <v>20.817</v>
      </c>
      <c r="EJ16" s="37">
        <v>12.989000000000001</v>
      </c>
      <c r="EK16" s="65">
        <f t="shared" si="49"/>
        <v>33.805999999999997</v>
      </c>
      <c r="EM16" s="36">
        <f>BP16</f>
        <v>14.311</v>
      </c>
      <c r="EN16" s="37">
        <f>BQ16</f>
        <v>6</v>
      </c>
      <c r="EO16" s="65">
        <f t="shared" si="50"/>
        <v>20.311</v>
      </c>
      <c r="EQ16" s="33">
        <f>EU16*E16</f>
        <v>2135.7600000000002</v>
      </c>
      <c r="ER16" s="34">
        <f>E16*EV16</f>
        <v>566.42099999999994</v>
      </c>
      <c r="ES16" s="35">
        <f t="shared" si="51"/>
        <v>2702.181</v>
      </c>
      <c r="EU16" s="47">
        <v>0.79038376777869435</v>
      </c>
      <c r="EV16" s="42">
        <v>0.20961623222130565</v>
      </c>
      <c r="EW16" s="43">
        <f t="shared" si="52"/>
        <v>1</v>
      </c>
      <c r="EX16" s="56"/>
      <c r="EY16" s="61">
        <f t="shared" si="53"/>
        <v>317.495</v>
      </c>
      <c r="EZ16" s="34">
        <v>310.72000000000003</v>
      </c>
      <c r="FA16" s="35">
        <v>324.27</v>
      </c>
      <c r="FC16" s="61">
        <f t="shared" si="54"/>
        <v>2681.6590000000001</v>
      </c>
      <c r="FD16" s="34">
        <v>2661.1370000000002</v>
      </c>
      <c r="FE16" s="35">
        <v>2702.181</v>
      </c>
      <c r="FG16" s="61">
        <f t="shared" si="55"/>
        <v>724.29649999999992</v>
      </c>
      <c r="FH16" s="34">
        <v>708.20699999999999</v>
      </c>
      <c r="FI16" s="35">
        <v>740.38599999999997</v>
      </c>
      <c r="FK16" s="61">
        <f t="shared" si="56"/>
        <v>3405.9555</v>
      </c>
      <c r="FL16" s="56">
        <f t="shared" si="57"/>
        <v>3369.3440000000001</v>
      </c>
      <c r="FM16" s="67">
        <f t="shared" si="58"/>
        <v>3442.567</v>
      </c>
      <c r="FO16" s="61">
        <f t="shared" si="59"/>
        <v>2197.011</v>
      </c>
      <c r="FP16" s="34">
        <v>2088.4769999999999</v>
      </c>
      <c r="FQ16" s="35">
        <v>2305.5450000000001</v>
      </c>
      <c r="FR16" s="34"/>
      <c r="FS16" s="63">
        <f>DK16/C16</f>
        <v>0.50352171609762841</v>
      </c>
    </row>
    <row r="17" spans="1:175" x14ac:dyDescent="0.2">
      <c r="A17" s="1"/>
      <c r="B17" s="71" t="s">
        <v>149</v>
      </c>
      <c r="C17" s="33">
        <v>2925.1909999999998</v>
      </c>
      <c r="D17" s="34">
        <v>2779.3915820000002</v>
      </c>
      <c r="E17" s="34">
        <v>2457.1579999999999</v>
      </c>
      <c r="F17" s="34">
        <v>1039.0440000000001</v>
      </c>
      <c r="G17" s="34">
        <v>2121.3209999999999</v>
      </c>
      <c r="H17" s="34">
        <f t="shared" si="0"/>
        <v>3964.2349999999997</v>
      </c>
      <c r="I17" s="35">
        <f t="shared" si="1"/>
        <v>3496.2020000000002</v>
      </c>
      <c r="J17" s="34"/>
      <c r="K17" s="36">
        <v>23.887999999999998</v>
      </c>
      <c r="L17" s="37">
        <v>10.33</v>
      </c>
      <c r="M17" s="37">
        <v>0</v>
      </c>
      <c r="N17" s="38">
        <f t="shared" si="2"/>
        <v>34.217999999999996</v>
      </c>
      <c r="O17" s="37">
        <v>23.52</v>
      </c>
      <c r="P17" s="38">
        <f t="shared" si="3"/>
        <v>10.697999999999997</v>
      </c>
      <c r="Q17" s="37">
        <v>0.86499999999999999</v>
      </c>
      <c r="R17" s="38">
        <f t="shared" si="4"/>
        <v>9.8329999999999966</v>
      </c>
      <c r="S17" s="37">
        <v>3.9580000000000002</v>
      </c>
      <c r="T17" s="37">
        <v>1.7830000000000001</v>
      </c>
      <c r="U17" s="37">
        <v>4.3999999999999997E-2</v>
      </c>
      <c r="V17" s="38">
        <f t="shared" si="5"/>
        <v>15.617999999999997</v>
      </c>
      <c r="W17" s="37">
        <v>3.7439999999999998</v>
      </c>
      <c r="X17" s="39">
        <f t="shared" si="6"/>
        <v>11.873999999999997</v>
      </c>
      <c r="Y17" s="37"/>
      <c r="Z17" s="40">
        <f t="shared" si="7"/>
        <v>1.7189373497929806E-2</v>
      </c>
      <c r="AA17" s="41">
        <f t="shared" si="8"/>
        <v>7.4332814900207175E-3</v>
      </c>
      <c r="AB17" s="42">
        <f t="shared" si="9"/>
        <v>0.58860331840136149</v>
      </c>
      <c r="AC17" s="42">
        <f t="shared" si="10"/>
        <v>0.68735753112396991</v>
      </c>
      <c r="AD17" s="41">
        <f t="shared" si="11"/>
        <v>1.6924567342234971E-2</v>
      </c>
      <c r="AE17" s="41">
        <f t="shared" si="12"/>
        <v>8.5443160128272962E-3</v>
      </c>
      <c r="AF17" s="41">
        <f>X17/DI17*2</f>
        <v>1.715780659247608E-2</v>
      </c>
      <c r="AG17" s="41">
        <f>(P17+S17+T17)/DI17*2</f>
        <v>2.3754184148030513E-2</v>
      </c>
      <c r="AH17" s="41">
        <f>R17/DI17*2</f>
        <v>1.4208582804768173E-2</v>
      </c>
      <c r="AI17" s="43">
        <f>X17/EY17*2</f>
        <v>8.0935151211080275E-2</v>
      </c>
      <c r="AJ17" s="37"/>
      <c r="AK17" s="47">
        <f t="shared" si="13"/>
        <v>0.11961166705493026</v>
      </c>
      <c r="AL17" s="42">
        <f t="shared" si="14"/>
        <v>9.3140626297652795E-2</v>
      </c>
      <c r="AM17" s="43">
        <f t="shared" si="15"/>
        <v>8.5285940236091193E-2</v>
      </c>
      <c r="AN17" s="37"/>
      <c r="AO17" s="47">
        <f t="shared" si="16"/>
        <v>0.86332299347457508</v>
      </c>
      <c r="AP17" s="42">
        <f t="shared" si="17"/>
        <v>0.81693396891268322</v>
      </c>
      <c r="AQ17" s="42">
        <f t="shared" si="18"/>
        <v>2.6125131658069508E-2</v>
      </c>
      <c r="AR17" s="43">
        <f t="shared" si="19"/>
        <v>0.13638220546965996</v>
      </c>
      <c r="AS17" s="37"/>
      <c r="AT17" s="47">
        <f>DF17/C17</f>
        <v>9.5412914917350697E-2</v>
      </c>
      <c r="AU17" s="42">
        <f t="shared" si="20"/>
        <v>0.17417372626514305</v>
      </c>
      <c r="AV17" s="42">
        <f t="shared" si="21"/>
        <v>0.1918384740957127</v>
      </c>
      <c r="AW17" s="43">
        <f t="shared" si="22"/>
        <v>0.20951421943465934</v>
      </c>
      <c r="AX17" s="37"/>
      <c r="AY17" s="47">
        <f>FA17/C17</f>
        <v>0.10233417236686425</v>
      </c>
      <c r="AZ17" s="42">
        <f>(DF17+X17)/C17</f>
        <v>9.9472137033103147E-2</v>
      </c>
      <c r="BA17" s="42">
        <f>(DE17+X17)/DK17</f>
        <v>0.18233525216943039</v>
      </c>
      <c r="BB17" s="42">
        <f>(DF17+X17)/DK17</f>
        <v>0.2</v>
      </c>
      <c r="BC17" s="43">
        <f>(DG17+X17)/DK17</f>
        <v>0.21767574533894665</v>
      </c>
      <c r="BD17" s="37"/>
      <c r="BE17" s="40">
        <f>Q17/FC17*2</f>
        <v>7.4379649847840928E-4</v>
      </c>
      <c r="BF17" s="42">
        <f t="shared" si="23"/>
        <v>5.2618772431413115E-2</v>
      </c>
      <c r="BG17" s="41">
        <f>EK17/E17</f>
        <v>1.0629353098172768E-2</v>
      </c>
      <c r="BH17" s="42">
        <f t="shared" si="24"/>
        <v>8.3768995400691507E-2</v>
      </c>
      <c r="BI17" s="42">
        <f t="shared" si="25"/>
        <v>0.84719999999999995</v>
      </c>
      <c r="BJ17" s="43">
        <f t="shared" si="26"/>
        <v>0.89261096973229803</v>
      </c>
      <c r="BK17" s="37"/>
      <c r="BL17" s="36">
        <v>70.14</v>
      </c>
      <c r="BM17" s="37">
        <v>76.106999999999999</v>
      </c>
      <c r="BN17" s="38">
        <f t="shared" si="27"/>
        <v>146.24700000000001</v>
      </c>
      <c r="BO17" s="34">
        <v>2457.1579999999999</v>
      </c>
      <c r="BP17" s="37">
        <v>7.8529999999999998</v>
      </c>
      <c r="BQ17" s="37">
        <v>4.5860000000000003</v>
      </c>
      <c r="BR17" s="38">
        <f t="shared" si="28"/>
        <v>2444.7190000000001</v>
      </c>
      <c r="BS17" s="37">
        <v>231.32800000000003</v>
      </c>
      <c r="BT17" s="37">
        <v>84.129999999999981</v>
      </c>
      <c r="BU17" s="38">
        <f t="shared" si="29"/>
        <v>315.45800000000003</v>
      </c>
      <c r="BV17" s="37">
        <v>0</v>
      </c>
      <c r="BW17" s="37">
        <v>0.17599999999999999</v>
      </c>
      <c r="BX17" s="37">
        <v>6.6550000000000002</v>
      </c>
      <c r="BY17" s="37">
        <v>11.935999999999883</v>
      </c>
      <c r="BZ17" s="39">
        <f t="shared" si="30"/>
        <v>2925.1909999999998</v>
      </c>
      <c r="CA17" s="37"/>
      <c r="CB17" s="36">
        <v>2.4E-2</v>
      </c>
      <c r="CC17" s="34">
        <v>2121.3209999999999</v>
      </c>
      <c r="CD17" s="38">
        <f t="shared" si="31"/>
        <v>2121.3449999999998</v>
      </c>
      <c r="CE17" s="37">
        <v>415.42500000000001</v>
      </c>
      <c r="CF17" s="37">
        <v>29.158000000000015</v>
      </c>
      <c r="CG17" s="38">
        <f t="shared" si="32"/>
        <v>444.58300000000003</v>
      </c>
      <c r="CH17" s="37">
        <v>59.915999999999997</v>
      </c>
      <c r="CI17" s="37">
        <v>299.34699999999998</v>
      </c>
      <c r="CJ17" s="107">
        <f t="shared" si="33"/>
        <v>2925.1909999999998</v>
      </c>
      <c r="CK17" s="37"/>
      <c r="CL17" s="66">
        <v>398.94400000000002</v>
      </c>
      <c r="CM17" s="37"/>
      <c r="CN17" s="33">
        <v>100</v>
      </c>
      <c r="CO17" s="34">
        <v>245</v>
      </c>
      <c r="CP17" s="34">
        <v>100</v>
      </c>
      <c r="CQ17" s="34">
        <v>0</v>
      </c>
      <c r="CR17" s="34">
        <v>30</v>
      </c>
      <c r="CS17" s="34">
        <v>0</v>
      </c>
      <c r="CT17" s="35">
        <f t="shared" si="34"/>
        <v>475</v>
      </c>
      <c r="CU17" s="43">
        <f t="shared" si="35"/>
        <v>0.16238255895085144</v>
      </c>
      <c r="CV17" s="37"/>
      <c r="CW17" s="61" t="s">
        <v>208</v>
      </c>
      <c r="CX17" s="56">
        <v>27</v>
      </c>
      <c r="CY17" s="67">
        <v>4</v>
      </c>
      <c r="CZ17" s="68" t="s">
        <v>136</v>
      </c>
      <c r="DA17" s="67"/>
      <c r="DB17" s="56"/>
      <c r="DC17" s="69">
        <f t="shared" si="36"/>
        <v>8.4172949313996305E-4</v>
      </c>
      <c r="DD17" s="56"/>
      <c r="DE17" s="33">
        <v>253.40100000000001</v>
      </c>
      <c r="DF17" s="34">
        <v>279.101</v>
      </c>
      <c r="DG17" s="35">
        <v>304.81700000000001</v>
      </c>
      <c r="DH17" s="56"/>
      <c r="DI17" s="61">
        <f t="shared" si="37"/>
        <v>1384.0929999999998</v>
      </c>
      <c r="DJ17" s="34">
        <v>1313.3109999999999</v>
      </c>
      <c r="DK17" s="35">
        <v>1454.875</v>
      </c>
      <c r="DL17" s="56"/>
      <c r="DM17" s="33">
        <v>21.696999999999999</v>
      </c>
      <c r="DN17" s="34">
        <v>14.211</v>
      </c>
      <c r="DO17" s="34">
        <v>75.066999999999993</v>
      </c>
      <c r="DP17" s="34">
        <v>22.298999999999999</v>
      </c>
      <c r="DQ17" s="34">
        <v>167.452</v>
      </c>
      <c r="DR17" s="34">
        <v>25.86</v>
      </c>
      <c r="DS17" s="34">
        <v>6.9539999999999997</v>
      </c>
      <c r="DT17" s="34">
        <v>0.72701399999996463</v>
      </c>
      <c r="DU17" s="35">
        <v>1860.385</v>
      </c>
      <c r="DV17" s="35">
        <f t="shared" si="38"/>
        <v>2194.6520139999998</v>
      </c>
      <c r="DW17" s="34"/>
      <c r="DX17" s="47">
        <f t="shared" si="39"/>
        <v>9.8863053739689597E-3</v>
      </c>
      <c r="DY17" s="42">
        <f t="shared" si="40"/>
        <v>6.4752862455396088E-3</v>
      </c>
      <c r="DZ17" s="42">
        <f t="shared" si="41"/>
        <v>3.420451147659713E-2</v>
      </c>
      <c r="EA17" s="42">
        <f t="shared" si="42"/>
        <v>1.0160608541924406E-2</v>
      </c>
      <c r="EB17" s="42">
        <f t="shared" si="43"/>
        <v>7.6300023389493959E-2</v>
      </c>
      <c r="EC17" s="42">
        <f t="shared" si="44"/>
        <v>1.1783189241408365E-2</v>
      </c>
      <c r="ED17" s="42">
        <f t="shared" si="45"/>
        <v>3.168611677678027E-3</v>
      </c>
      <c r="EE17" s="42">
        <f t="shared" si="46"/>
        <v>3.3126618496337376E-4</v>
      </c>
      <c r="EF17" s="42">
        <f t="shared" si="47"/>
        <v>0.84769019786842625</v>
      </c>
      <c r="EG17" s="70">
        <f t="shared" si="48"/>
        <v>1</v>
      </c>
      <c r="EH17" s="56"/>
      <c r="EI17" s="36">
        <v>11.301</v>
      </c>
      <c r="EJ17" s="37">
        <v>14.817</v>
      </c>
      <c r="EK17" s="65">
        <f t="shared" si="49"/>
        <v>26.118000000000002</v>
      </c>
      <c r="EM17" s="36">
        <f>BP17</f>
        <v>7.8529999999999998</v>
      </c>
      <c r="EN17" s="37">
        <f>BQ17</f>
        <v>4.5860000000000003</v>
      </c>
      <c r="EO17" s="65">
        <f t="shared" si="50"/>
        <v>12.439</v>
      </c>
      <c r="EQ17" s="33">
        <f>EU17*E17</f>
        <v>2081.7042575999999</v>
      </c>
      <c r="ER17" s="34">
        <f>E17*EV17</f>
        <v>375.45374240000012</v>
      </c>
      <c r="ES17" s="35">
        <f t="shared" si="51"/>
        <v>2457.1579999999999</v>
      </c>
      <c r="EU17" s="47">
        <v>0.84719999999999995</v>
      </c>
      <c r="EV17" s="42">
        <v>0.15280000000000005</v>
      </c>
      <c r="EW17" s="43">
        <f t="shared" si="52"/>
        <v>1</v>
      </c>
      <c r="EX17" s="56"/>
      <c r="EY17" s="61">
        <f t="shared" si="53"/>
        <v>293.420098</v>
      </c>
      <c r="EZ17" s="34">
        <v>287.49319600000001</v>
      </c>
      <c r="FA17" s="35">
        <v>299.34699999999998</v>
      </c>
      <c r="FC17" s="61">
        <f t="shared" si="54"/>
        <v>2325.9050069999998</v>
      </c>
      <c r="FD17" s="34">
        <v>2194.6520139999998</v>
      </c>
      <c r="FE17" s="35">
        <v>2457.1579999999999</v>
      </c>
      <c r="FG17" s="61">
        <f t="shared" si="55"/>
        <v>1021.350720165</v>
      </c>
      <c r="FH17" s="34">
        <v>1003.65744033</v>
      </c>
      <c r="FI17" s="35">
        <v>1039.0440000000001</v>
      </c>
      <c r="FK17" s="61">
        <f t="shared" si="56"/>
        <v>3347.2557271650003</v>
      </c>
      <c r="FL17" s="56">
        <f t="shared" si="57"/>
        <v>3198.3094543299999</v>
      </c>
      <c r="FM17" s="67">
        <f t="shared" si="58"/>
        <v>3496.2020000000002</v>
      </c>
      <c r="FO17" s="61">
        <f t="shared" si="59"/>
        <v>2037.9702215</v>
      </c>
      <c r="FP17" s="34">
        <v>1954.619443</v>
      </c>
      <c r="FQ17" s="35">
        <v>2121.3209999999999</v>
      </c>
      <c r="FR17" s="34"/>
      <c r="FS17" s="63">
        <f>DK17/C17</f>
        <v>0.49736068516551574</v>
      </c>
    </row>
    <row r="18" spans="1:175" x14ac:dyDescent="0.2">
      <c r="A18" s="1"/>
      <c r="B18" s="71" t="s">
        <v>150</v>
      </c>
      <c r="C18" s="33">
        <v>4697.4870000000001</v>
      </c>
      <c r="D18" s="34">
        <v>4532.9534999999996</v>
      </c>
      <c r="E18" s="34">
        <v>4093.7089999999998</v>
      </c>
      <c r="F18" s="34">
        <v>1324.442</v>
      </c>
      <c r="G18" s="34">
        <v>3698.366</v>
      </c>
      <c r="H18" s="34">
        <f t="shared" si="0"/>
        <v>6021.9290000000001</v>
      </c>
      <c r="I18" s="35">
        <f t="shared" si="1"/>
        <v>5418.1509999999998</v>
      </c>
      <c r="J18" s="34"/>
      <c r="K18" s="36">
        <v>48.368000000000002</v>
      </c>
      <c r="L18" s="37">
        <v>14.565999999999999</v>
      </c>
      <c r="M18" s="37">
        <v>0.65700000000000003</v>
      </c>
      <c r="N18" s="38">
        <f t="shared" si="2"/>
        <v>63.590999999999994</v>
      </c>
      <c r="O18" s="37">
        <v>34.765000000000001</v>
      </c>
      <c r="P18" s="38">
        <f t="shared" si="3"/>
        <v>28.825999999999993</v>
      </c>
      <c r="Q18" s="37">
        <v>0.50700000000000001</v>
      </c>
      <c r="R18" s="38">
        <f t="shared" si="4"/>
        <v>28.318999999999992</v>
      </c>
      <c r="S18" s="37">
        <v>8.0760000000000005</v>
      </c>
      <c r="T18" s="37">
        <v>3.2389999999999999</v>
      </c>
      <c r="U18" s="37">
        <v>9.8000000000000004E-2</v>
      </c>
      <c r="V18" s="38">
        <f t="shared" si="5"/>
        <v>39.731999999999992</v>
      </c>
      <c r="W18" s="37">
        <v>9.9329999999999998</v>
      </c>
      <c r="X18" s="39">
        <f t="shared" si="6"/>
        <v>29.798999999999992</v>
      </c>
      <c r="Y18" s="37"/>
      <c r="Z18" s="40">
        <f t="shared" si="7"/>
        <v>2.1340611590213755E-2</v>
      </c>
      <c r="AA18" s="41">
        <f t="shared" si="8"/>
        <v>6.4267149442411003E-3</v>
      </c>
      <c r="AB18" s="42">
        <f t="shared" si="9"/>
        <v>0.46411502416361838</v>
      </c>
      <c r="AC18" s="42">
        <f t="shared" si="10"/>
        <v>0.54669685961849956</v>
      </c>
      <c r="AD18" s="41">
        <f t="shared" si="11"/>
        <v>1.5338785187185355E-2</v>
      </c>
      <c r="AE18" s="41">
        <f t="shared" si="12"/>
        <v>1.31477192519182E-2</v>
      </c>
      <c r="AF18" s="41">
        <f>X18/DI18*2</f>
        <v>2.4808531340813948E-2</v>
      </c>
      <c r="AG18" s="41">
        <f>(P18+S18+T18)/DI18*2</f>
        <v>3.3418546144220032E-2</v>
      </c>
      <c r="AH18" s="41">
        <f>R18/DI18*2</f>
        <v>2.3576388437212999E-2</v>
      </c>
      <c r="AI18" s="43">
        <f>X18/EY18*2</f>
        <v>0.10993801022125764</v>
      </c>
      <c r="AJ18" s="37"/>
      <c r="AK18" s="47">
        <f t="shared" si="13"/>
        <v>9.2812657666916612E-2</v>
      </c>
      <c r="AL18" s="42">
        <f t="shared" si="14"/>
        <v>9.1660459329902133E-2</v>
      </c>
      <c r="AM18" s="43">
        <f t="shared" si="15"/>
        <v>4.634646767115036E-2</v>
      </c>
      <c r="AN18" s="37"/>
      <c r="AO18" s="47">
        <f t="shared" si="16"/>
        <v>0.90342669691470501</v>
      </c>
      <c r="AP18" s="42">
        <f t="shared" si="17"/>
        <v>0.91195656971573102</v>
      </c>
      <c r="AQ18" s="42">
        <f t="shared" si="18"/>
        <v>-2.7632008348293439E-2</v>
      </c>
      <c r="AR18" s="43">
        <f t="shared" si="19"/>
        <v>0.1036413725040644</v>
      </c>
      <c r="AS18" s="37"/>
      <c r="AT18" s="47">
        <f>DF18/C18</f>
        <v>0.10231811179041048</v>
      </c>
      <c r="AU18" s="42">
        <f t="shared" si="20"/>
        <v>0.19431002855193671</v>
      </c>
      <c r="AV18" s="42">
        <f t="shared" si="21"/>
        <v>0.19431002855193671</v>
      </c>
      <c r="AW18" s="43">
        <f t="shared" si="22"/>
        <v>0.19431002855193671</v>
      </c>
      <c r="AX18" s="37"/>
      <c r="AY18" s="47">
        <f>FA18/C18</f>
        <v>0.11857510196409271</v>
      </c>
      <c r="AZ18" s="42">
        <f>(DF18+X18)/C18</f>
        <v>0.10866171636025815</v>
      </c>
      <c r="BA18" s="42">
        <f>(DE18+X18)/DK18</f>
        <v>0.20635702554513985</v>
      </c>
      <c r="BB18" s="42">
        <f>(DF18+X18)/DK18</f>
        <v>0.20635702554513985</v>
      </c>
      <c r="BC18" s="43">
        <f>(DG18+X18)/DK18</f>
        <v>0.20635702554513985</v>
      </c>
      <c r="BD18" s="37"/>
      <c r="BE18" s="40">
        <f>Q18/FC18*2</f>
        <v>2.5868208112540483E-4</v>
      </c>
      <c r="BF18" s="42">
        <f t="shared" si="23"/>
        <v>1.2630477566577817E-2</v>
      </c>
      <c r="BG18" s="41">
        <f>EK18/E18</f>
        <v>9.7637619088215605E-4</v>
      </c>
      <c r="BH18" s="42">
        <f t="shared" si="24"/>
        <v>6.9681490908456963E-3</v>
      </c>
      <c r="BI18" s="42">
        <f t="shared" si="25"/>
        <v>0.70855207343755999</v>
      </c>
      <c r="BJ18" s="43">
        <f t="shared" si="26"/>
        <v>0.77979517366717921</v>
      </c>
      <c r="BK18" s="37"/>
      <c r="BL18" s="36">
        <v>71.331999999999994</v>
      </c>
      <c r="BM18" s="37">
        <v>7.8230000000000004</v>
      </c>
      <c r="BN18" s="38">
        <f t="shared" si="27"/>
        <v>79.155000000000001</v>
      </c>
      <c r="BO18" s="34">
        <v>4093.7089999999998</v>
      </c>
      <c r="BP18" s="37">
        <v>0</v>
      </c>
      <c r="BQ18" s="37">
        <v>16.605</v>
      </c>
      <c r="BR18" s="38">
        <f t="shared" si="28"/>
        <v>4077.1039999999998</v>
      </c>
      <c r="BS18" s="37">
        <v>398.39</v>
      </c>
      <c r="BT18" s="37">
        <v>99.686000000000007</v>
      </c>
      <c r="BU18" s="38">
        <f t="shared" si="29"/>
        <v>498.07600000000002</v>
      </c>
      <c r="BV18" s="37">
        <v>5.1269999999999998</v>
      </c>
      <c r="BW18" s="37">
        <v>4.3319999999999999</v>
      </c>
      <c r="BX18" s="37">
        <v>26.187000000000001</v>
      </c>
      <c r="BY18" s="37">
        <v>7.5060000000004941</v>
      </c>
      <c r="BZ18" s="39">
        <f t="shared" si="30"/>
        <v>4697.487000000001</v>
      </c>
      <c r="CA18" s="37"/>
      <c r="CB18" s="36">
        <v>7.0949999999999998</v>
      </c>
      <c r="CC18" s="34">
        <v>3698.366</v>
      </c>
      <c r="CD18" s="38">
        <f t="shared" si="31"/>
        <v>3705.4609999999998</v>
      </c>
      <c r="CE18" s="37">
        <v>349.95800000000003</v>
      </c>
      <c r="CF18" s="37">
        <v>85.063000000000216</v>
      </c>
      <c r="CG18" s="38">
        <f t="shared" si="32"/>
        <v>435.02100000000024</v>
      </c>
      <c r="CH18" s="37">
        <v>0</v>
      </c>
      <c r="CI18" s="37">
        <v>557.005</v>
      </c>
      <c r="CJ18" s="107">
        <f t="shared" si="33"/>
        <v>4697.4870000000001</v>
      </c>
      <c r="CK18" s="37"/>
      <c r="CL18" s="66">
        <v>486.85399999999998</v>
      </c>
      <c r="CM18" s="37"/>
      <c r="CN18" s="33">
        <v>100</v>
      </c>
      <c r="CO18" s="34">
        <v>150</v>
      </c>
      <c r="CP18" s="34">
        <v>100</v>
      </c>
      <c r="CQ18" s="34">
        <v>0</v>
      </c>
      <c r="CR18" s="34">
        <v>0</v>
      </c>
      <c r="CS18" s="34">
        <v>0</v>
      </c>
      <c r="CT18" s="35">
        <f t="shared" si="34"/>
        <v>350</v>
      </c>
      <c r="CU18" s="43">
        <f t="shared" si="35"/>
        <v>7.4507923066098963E-2</v>
      </c>
      <c r="CV18" s="37"/>
      <c r="CW18" s="61" t="s">
        <v>208</v>
      </c>
      <c r="CX18" s="56">
        <v>39</v>
      </c>
      <c r="CY18" s="67">
        <v>2</v>
      </c>
      <c r="CZ18" s="68" t="s">
        <v>136</v>
      </c>
      <c r="DA18" s="67"/>
      <c r="DB18" s="56"/>
      <c r="DC18" s="69">
        <f t="shared" si="36"/>
        <v>1.3062177676535552E-3</v>
      </c>
      <c r="DD18" s="56"/>
      <c r="DE18" s="33">
        <v>480.63799999999998</v>
      </c>
      <c r="DF18" s="34">
        <v>480.63799999999998</v>
      </c>
      <c r="DG18" s="35">
        <v>480.63799999999998</v>
      </c>
      <c r="DH18" s="56"/>
      <c r="DI18" s="61">
        <f t="shared" si="37"/>
        <v>2402.3187499999999</v>
      </c>
      <c r="DJ18" s="34">
        <v>2331.0749999999998</v>
      </c>
      <c r="DK18" s="35">
        <v>2473.5625</v>
      </c>
      <c r="DL18" s="56"/>
      <c r="DM18" s="33">
        <v>381.358</v>
      </c>
      <c r="DN18" s="34">
        <v>52.37</v>
      </c>
      <c r="DO18" s="34">
        <v>153.67699999999999</v>
      </c>
      <c r="DP18" s="34">
        <v>49.534999999999997</v>
      </c>
      <c r="DQ18" s="34">
        <v>287.113</v>
      </c>
      <c r="DR18" s="34">
        <v>11.125</v>
      </c>
      <c r="DS18" s="34">
        <v>45.2</v>
      </c>
      <c r="DT18" s="34">
        <v>67.740000000000691</v>
      </c>
      <c r="DU18" s="35">
        <v>2697.9119999999998</v>
      </c>
      <c r="DV18" s="35">
        <f t="shared" si="38"/>
        <v>3746.0300000000007</v>
      </c>
      <c r="DW18" s="34"/>
      <c r="DX18" s="47">
        <f t="shared" si="39"/>
        <v>0.10180324236591803</v>
      </c>
      <c r="DY18" s="42">
        <f t="shared" si="40"/>
        <v>1.3980133634808047E-2</v>
      </c>
      <c r="DZ18" s="42">
        <f t="shared" si="41"/>
        <v>4.1023964036593398E-2</v>
      </c>
      <c r="EA18" s="42">
        <f t="shared" si="42"/>
        <v>1.3223332434604098E-2</v>
      </c>
      <c r="EB18" s="42">
        <f t="shared" si="43"/>
        <v>7.664460775807988E-2</v>
      </c>
      <c r="EC18" s="42">
        <f t="shared" si="44"/>
        <v>2.9698107062677017E-3</v>
      </c>
      <c r="ED18" s="42">
        <f t="shared" si="45"/>
        <v>1.2066107318948326E-2</v>
      </c>
      <c r="EE18" s="42">
        <f t="shared" si="46"/>
        <v>1.8083144021804599E-2</v>
      </c>
      <c r="EF18" s="42">
        <f t="shared" si="47"/>
        <v>0.72020565772297584</v>
      </c>
      <c r="EG18" s="70">
        <f t="shared" si="48"/>
        <v>1</v>
      </c>
      <c r="EH18" s="56"/>
      <c r="EI18" s="36">
        <v>3.9969999999999999</v>
      </c>
      <c r="EJ18" s="37">
        <v>0</v>
      </c>
      <c r="EK18" s="65">
        <f t="shared" si="49"/>
        <v>3.9969999999999999</v>
      </c>
      <c r="EM18" s="36">
        <f>BP18</f>
        <v>0</v>
      </c>
      <c r="EN18" s="37">
        <f>BQ18</f>
        <v>16.605</v>
      </c>
      <c r="EO18" s="65">
        <f t="shared" si="50"/>
        <v>16.605</v>
      </c>
      <c r="EQ18" s="33">
        <f>EU18*E18</f>
        <v>2900.6060000000002</v>
      </c>
      <c r="ER18" s="34">
        <f>E18*EV18</f>
        <v>1193.1029999999996</v>
      </c>
      <c r="ES18" s="35">
        <f t="shared" si="51"/>
        <v>4093.7089999999998</v>
      </c>
      <c r="EU18" s="47">
        <v>0.70855207343755999</v>
      </c>
      <c r="EV18" s="42">
        <v>0.29144792656244001</v>
      </c>
      <c r="EW18" s="43">
        <f t="shared" si="52"/>
        <v>1</v>
      </c>
      <c r="EX18" s="56"/>
      <c r="EY18" s="61">
        <f t="shared" si="53"/>
        <v>542.10550000000001</v>
      </c>
      <c r="EZ18" s="34">
        <v>527.20600000000002</v>
      </c>
      <c r="FA18" s="35">
        <v>557.005</v>
      </c>
      <c r="FC18" s="61">
        <f t="shared" si="54"/>
        <v>3919.8694999999998</v>
      </c>
      <c r="FD18" s="34">
        <v>3746.03</v>
      </c>
      <c r="FE18" s="35">
        <v>4093.7089999999998</v>
      </c>
      <c r="FG18" s="61">
        <f t="shared" si="55"/>
        <v>1270.8159885700006</v>
      </c>
      <c r="FH18" s="34">
        <v>1217.189977140001</v>
      </c>
      <c r="FI18" s="35">
        <v>1324.442</v>
      </c>
      <c r="FK18" s="61">
        <f t="shared" si="56"/>
        <v>5190.6854885700004</v>
      </c>
      <c r="FL18" s="56">
        <f t="shared" si="57"/>
        <v>4963.219977140001</v>
      </c>
      <c r="FM18" s="67">
        <f t="shared" si="58"/>
        <v>5418.1509999999998</v>
      </c>
      <c r="FO18" s="61">
        <f t="shared" si="59"/>
        <v>3616.4589999999998</v>
      </c>
      <c r="FP18" s="34">
        <v>3534.5520000000001</v>
      </c>
      <c r="FQ18" s="35">
        <v>3698.366</v>
      </c>
      <c r="FR18" s="34"/>
      <c r="FS18" s="63">
        <f>DK18/C18</f>
        <v>0.52657144128339262</v>
      </c>
    </row>
    <row r="19" spans="1:175" x14ac:dyDescent="0.2">
      <c r="A19" s="1"/>
      <c r="B19" s="71" t="s">
        <v>151</v>
      </c>
      <c r="C19" s="33">
        <v>1134.7339999999999</v>
      </c>
      <c r="D19" s="34">
        <v>1102.414</v>
      </c>
      <c r="E19" s="34">
        <v>1006.51</v>
      </c>
      <c r="F19" s="34">
        <v>101.5</v>
      </c>
      <c r="G19" s="34">
        <v>1014.939</v>
      </c>
      <c r="H19" s="34">
        <f t="shared" si="0"/>
        <v>1236.2339999999999</v>
      </c>
      <c r="I19" s="35">
        <f t="shared" si="1"/>
        <v>1108.01</v>
      </c>
      <c r="J19" s="34"/>
      <c r="K19" s="36">
        <v>12.553999999999998</v>
      </c>
      <c r="L19" s="37">
        <v>2.7279999999999998</v>
      </c>
      <c r="M19" s="37">
        <v>0.188</v>
      </c>
      <c r="N19" s="38">
        <f t="shared" si="2"/>
        <v>15.469999999999999</v>
      </c>
      <c r="O19" s="37">
        <v>9.1589999999999989</v>
      </c>
      <c r="P19" s="38">
        <f t="shared" si="3"/>
        <v>6.3109999999999999</v>
      </c>
      <c r="Q19" s="37">
        <v>0.13300000000000001</v>
      </c>
      <c r="R19" s="38">
        <f t="shared" si="4"/>
        <v>6.1779999999999999</v>
      </c>
      <c r="S19" s="37">
        <v>1.6559999999999999</v>
      </c>
      <c r="T19" s="37">
        <v>9.0000000000000011E-3</v>
      </c>
      <c r="U19" s="37">
        <v>0</v>
      </c>
      <c r="V19" s="38">
        <f t="shared" si="5"/>
        <v>7.843</v>
      </c>
      <c r="W19" s="37">
        <v>2.7</v>
      </c>
      <c r="X19" s="39">
        <f t="shared" si="6"/>
        <v>5.1429999999999998</v>
      </c>
      <c r="Y19" s="37"/>
      <c r="Z19" s="40">
        <f t="shared" si="7"/>
        <v>2.2775472735288193E-2</v>
      </c>
      <c r="AA19" s="41">
        <f t="shared" si="8"/>
        <v>4.9491388897455945E-3</v>
      </c>
      <c r="AB19" s="42">
        <f t="shared" si="9"/>
        <v>0.53451998832798364</v>
      </c>
      <c r="AC19" s="42">
        <f t="shared" si="10"/>
        <v>0.592049127343245</v>
      </c>
      <c r="AD19" s="41">
        <f t="shared" si="11"/>
        <v>1.6616262130197908E-2</v>
      </c>
      <c r="AE19" s="41">
        <f t="shared" si="12"/>
        <v>9.3304330315108486E-3</v>
      </c>
      <c r="AF19" s="41">
        <f>X19/DI19*2</f>
        <v>2.0607424162134711E-2</v>
      </c>
      <c r="AG19" s="41">
        <f>(P19+S19+T19)/DI19*2</f>
        <v>3.1958937413413657E-2</v>
      </c>
      <c r="AH19" s="41">
        <f>R19/DI19*2</f>
        <v>2.4754553076738916E-2</v>
      </c>
      <c r="AI19" s="43">
        <f>X19/EY19*2</f>
        <v>9.9157938370921628E-2</v>
      </c>
      <c r="AJ19" s="37"/>
      <c r="AK19" s="47">
        <f t="shared" si="13"/>
        <v>7.1504232213366187E-2</v>
      </c>
      <c r="AL19" s="42">
        <f t="shared" si="14"/>
        <v>5.9948744096435476E-2</v>
      </c>
      <c r="AM19" s="43">
        <f t="shared" si="15"/>
        <v>5.6180745760454183E-2</v>
      </c>
      <c r="AN19" s="37"/>
      <c r="AO19" s="47">
        <f t="shared" si="16"/>
        <v>1.0083744821213898</v>
      </c>
      <c r="AP19" s="42">
        <f t="shared" si="17"/>
        <v>0.99956764869831727</v>
      </c>
      <c r="AQ19" s="42">
        <f t="shared" si="18"/>
        <v>-9.497908760995967E-2</v>
      </c>
      <c r="AR19" s="43">
        <f t="shared" si="19"/>
        <v>9.5365962419386385E-2</v>
      </c>
      <c r="AS19" s="37"/>
      <c r="AT19" s="47">
        <f>DF19/C19</f>
        <v>8.7581013876379857E-2</v>
      </c>
      <c r="AU19" s="42">
        <f t="shared" si="20"/>
        <v>0.19543983126843661</v>
      </c>
      <c r="AV19" s="42">
        <f t="shared" si="21"/>
        <v>0.19543983126843661</v>
      </c>
      <c r="AW19" s="43">
        <f t="shared" si="22"/>
        <v>0.19543983126843661</v>
      </c>
      <c r="AX19" s="37"/>
      <c r="AY19" s="47">
        <f>FA19/C19</f>
        <v>9.3682748556049272E-2</v>
      </c>
      <c r="AZ19" s="42">
        <f>(DF19+X19)/C19</f>
        <v>9.2113353614151003E-2</v>
      </c>
      <c r="BA19" s="42">
        <f>(DE19+X19)/DK19</f>
        <v>0.20555389223205509</v>
      </c>
      <c r="BB19" s="42">
        <f>(DF19+X19)/DK19</f>
        <v>0.20555389223205509</v>
      </c>
      <c r="BC19" s="43">
        <f>(DG19+X19)/DK19</f>
        <v>0.20555389223205509</v>
      </c>
      <c r="BD19" s="37"/>
      <c r="BE19" s="40">
        <f>Q19/FC19*2</f>
        <v>2.7340194762913748E-4</v>
      </c>
      <c r="BF19" s="42">
        <f t="shared" si="23"/>
        <v>1.6675025075225679E-2</v>
      </c>
      <c r="BG19" s="41">
        <f>EK19/E19</f>
        <v>4.6835103476368838E-3</v>
      </c>
      <c r="BH19" s="42">
        <f t="shared" si="24"/>
        <v>4.2485692397818929E-2</v>
      </c>
      <c r="BI19" s="42">
        <f t="shared" si="25"/>
        <v>0.84797965246246931</v>
      </c>
      <c r="BJ19" s="43">
        <f t="shared" si="26"/>
        <v>0.86190557846950844</v>
      </c>
      <c r="BK19" s="37"/>
      <c r="BL19" s="36">
        <v>38.942999999999998</v>
      </c>
      <c r="BM19" s="37">
        <v>59.268999999999998</v>
      </c>
      <c r="BN19" s="38">
        <f t="shared" si="27"/>
        <v>98.211999999999989</v>
      </c>
      <c r="BO19" s="34">
        <v>1006.51</v>
      </c>
      <c r="BP19" s="37">
        <v>0.05</v>
      </c>
      <c r="BQ19" s="37">
        <v>4.5999999999999996</v>
      </c>
      <c r="BR19" s="38">
        <f t="shared" si="28"/>
        <v>1001.86</v>
      </c>
      <c r="BS19" s="37">
        <v>10.003</v>
      </c>
      <c r="BT19" s="37">
        <v>12.719000000000001</v>
      </c>
      <c r="BU19" s="38">
        <f t="shared" si="29"/>
        <v>22.722000000000001</v>
      </c>
      <c r="BV19" s="37">
        <v>1.0049999999999999</v>
      </c>
      <c r="BW19" s="37">
        <v>0.311</v>
      </c>
      <c r="BX19" s="37">
        <v>8.65</v>
      </c>
      <c r="BY19" s="37">
        <v>1.9739999999999203</v>
      </c>
      <c r="BZ19" s="39">
        <f t="shared" si="30"/>
        <v>1134.7340000000002</v>
      </c>
      <c r="CA19" s="37"/>
      <c r="CB19" s="36">
        <v>0.439</v>
      </c>
      <c r="CC19" s="34">
        <v>1014.939</v>
      </c>
      <c r="CD19" s="38">
        <f t="shared" si="31"/>
        <v>1015.3779999999999</v>
      </c>
      <c r="CE19" s="37">
        <v>0</v>
      </c>
      <c r="CF19" s="37">
        <v>13.050999999999988</v>
      </c>
      <c r="CG19" s="38">
        <f t="shared" si="32"/>
        <v>13.050999999999988</v>
      </c>
      <c r="CH19" s="37">
        <v>0</v>
      </c>
      <c r="CI19" s="37">
        <v>106.30500000000001</v>
      </c>
      <c r="CJ19" s="107">
        <f t="shared" si="33"/>
        <v>1134.7339999999999</v>
      </c>
      <c r="CK19" s="37"/>
      <c r="CL19" s="66">
        <v>108.21499999999999</v>
      </c>
      <c r="CM19" s="37"/>
      <c r="CN19" s="33">
        <v>0</v>
      </c>
      <c r="CO19" s="34">
        <v>0</v>
      </c>
      <c r="CP19" s="34">
        <v>0</v>
      </c>
      <c r="CQ19" s="34">
        <v>0</v>
      </c>
      <c r="CR19" s="34">
        <v>0</v>
      </c>
      <c r="CS19" s="34">
        <v>0</v>
      </c>
      <c r="CT19" s="35">
        <f t="shared" si="34"/>
        <v>0</v>
      </c>
      <c r="CU19" s="43">
        <f t="shared" si="35"/>
        <v>0</v>
      </c>
      <c r="CV19" s="37"/>
      <c r="CW19" s="61" t="s">
        <v>214</v>
      </c>
      <c r="CX19" s="56">
        <v>12.1</v>
      </c>
      <c r="CY19" s="67">
        <v>2</v>
      </c>
      <c r="CZ19" s="61"/>
      <c r="DA19" s="67"/>
      <c r="DB19" s="56"/>
      <c r="DC19" s="69">
        <f t="shared" si="36"/>
        <v>2.7511285137095463E-4</v>
      </c>
      <c r="DD19" s="56"/>
      <c r="DE19" s="33">
        <v>99.381154200000012</v>
      </c>
      <c r="DF19" s="34">
        <v>99.381154200000012</v>
      </c>
      <c r="DG19" s="35">
        <v>99.381154200000012</v>
      </c>
      <c r="DH19" s="56"/>
      <c r="DI19" s="61">
        <f t="shared" si="37"/>
        <v>499.14049999999997</v>
      </c>
      <c r="DJ19" s="34">
        <v>489.78100000000001</v>
      </c>
      <c r="DK19" s="35">
        <v>508.5</v>
      </c>
      <c r="DL19" s="56"/>
      <c r="DM19" s="33">
        <v>41.6</v>
      </c>
      <c r="DN19" s="34">
        <v>12.6</v>
      </c>
      <c r="DO19" s="34">
        <v>17</v>
      </c>
      <c r="DP19" s="34">
        <v>8.9</v>
      </c>
      <c r="DQ19" s="34">
        <v>0</v>
      </c>
      <c r="DR19" s="34">
        <v>54.9</v>
      </c>
      <c r="DS19" s="34">
        <v>0</v>
      </c>
      <c r="DT19" s="34">
        <v>16.3</v>
      </c>
      <c r="DU19" s="35">
        <v>788.04299999999989</v>
      </c>
      <c r="DV19" s="35">
        <f t="shared" si="38"/>
        <v>939.34299999999985</v>
      </c>
      <c r="DW19" s="34"/>
      <c r="DX19" s="47">
        <f t="shared" si="39"/>
        <v>4.428627242657901E-2</v>
      </c>
      <c r="DY19" s="42">
        <f t="shared" si="40"/>
        <v>1.341363059074268E-2</v>
      </c>
      <c r="DZ19" s="42">
        <f t="shared" si="41"/>
        <v>1.8097755558938538E-2</v>
      </c>
      <c r="EA19" s="42">
        <f t="shared" si="42"/>
        <v>9.4747073220325297E-3</v>
      </c>
      <c r="EB19" s="42">
        <f t="shared" si="43"/>
        <v>0</v>
      </c>
      <c r="EC19" s="42">
        <f t="shared" si="44"/>
        <v>5.8445104716807396E-2</v>
      </c>
      <c r="ED19" s="42">
        <f t="shared" si="45"/>
        <v>0</v>
      </c>
      <c r="EE19" s="42">
        <f t="shared" si="46"/>
        <v>1.7352553859452835E-2</v>
      </c>
      <c r="EF19" s="42">
        <f t="shared" si="47"/>
        <v>0.83892997552544701</v>
      </c>
      <c r="EG19" s="70">
        <f t="shared" si="48"/>
        <v>1</v>
      </c>
      <c r="EH19" s="56"/>
      <c r="EI19" s="36">
        <v>4.6639999999999997</v>
      </c>
      <c r="EJ19" s="37">
        <v>0.05</v>
      </c>
      <c r="EK19" s="65">
        <f t="shared" si="49"/>
        <v>4.7139999999999995</v>
      </c>
      <c r="EM19" s="36">
        <f>BP19</f>
        <v>0.05</v>
      </c>
      <c r="EN19" s="37">
        <f>BQ19</f>
        <v>4.5999999999999996</v>
      </c>
      <c r="EO19" s="65">
        <f t="shared" si="50"/>
        <v>4.6499999999999995</v>
      </c>
      <c r="EQ19" s="33">
        <f>EU19*E19</f>
        <v>853.5</v>
      </c>
      <c r="ER19" s="34">
        <f>E19*EV19</f>
        <v>153.01000000000002</v>
      </c>
      <c r="ES19" s="35">
        <f t="shared" si="51"/>
        <v>1006.51</v>
      </c>
      <c r="EU19" s="47">
        <v>0.84797965246246931</v>
      </c>
      <c r="EV19" s="42">
        <v>0.15202034753753069</v>
      </c>
      <c r="EW19" s="43">
        <f t="shared" si="52"/>
        <v>1</v>
      </c>
      <c r="EX19" s="56"/>
      <c r="EY19" s="61">
        <f t="shared" si="53"/>
        <v>103.73350000000001</v>
      </c>
      <c r="EZ19" s="34">
        <v>101.16200000000001</v>
      </c>
      <c r="FA19" s="35">
        <v>106.30500000000001</v>
      </c>
      <c r="FC19" s="61">
        <f t="shared" si="54"/>
        <v>972.92650000000003</v>
      </c>
      <c r="FD19" s="34">
        <v>939.34299999999996</v>
      </c>
      <c r="FE19" s="35">
        <v>1006.51</v>
      </c>
      <c r="FG19" s="61">
        <f t="shared" si="55"/>
        <v>103.75</v>
      </c>
      <c r="FH19" s="34">
        <v>106</v>
      </c>
      <c r="FI19" s="35">
        <v>101.5</v>
      </c>
      <c r="FK19" s="61">
        <f t="shared" si="56"/>
        <v>1076.6765</v>
      </c>
      <c r="FL19" s="56">
        <f t="shared" si="57"/>
        <v>1045.3429999999998</v>
      </c>
      <c r="FM19" s="67">
        <f t="shared" si="58"/>
        <v>1108.01</v>
      </c>
      <c r="FO19" s="61">
        <f t="shared" si="59"/>
        <v>987.94550000000004</v>
      </c>
      <c r="FP19" s="34">
        <v>960.952</v>
      </c>
      <c r="FQ19" s="35">
        <v>1014.939</v>
      </c>
      <c r="FR19" s="34"/>
      <c r="FS19" s="63">
        <f>DK19/C19</f>
        <v>0.44812264372090732</v>
      </c>
    </row>
    <row r="20" spans="1:175" x14ac:dyDescent="0.2">
      <c r="A20" s="1"/>
      <c r="B20" s="71" t="s">
        <v>152</v>
      </c>
      <c r="C20" s="33">
        <v>1865.4390000000001</v>
      </c>
      <c r="D20" s="34">
        <v>1810.2270000000001</v>
      </c>
      <c r="E20" s="34">
        <v>1573.09</v>
      </c>
      <c r="F20" s="34">
        <v>387</v>
      </c>
      <c r="G20" s="34">
        <v>1298.31</v>
      </c>
      <c r="H20" s="34">
        <f t="shared" si="0"/>
        <v>2252.4390000000003</v>
      </c>
      <c r="I20" s="35">
        <f t="shared" si="1"/>
        <v>1960.09</v>
      </c>
      <c r="J20" s="34"/>
      <c r="K20" s="36">
        <v>17.34</v>
      </c>
      <c r="L20" s="37">
        <v>3.63</v>
      </c>
      <c r="M20" s="37">
        <v>0</v>
      </c>
      <c r="N20" s="38">
        <f t="shared" si="2"/>
        <v>20.97</v>
      </c>
      <c r="O20" s="37">
        <v>13.439</v>
      </c>
      <c r="P20" s="38">
        <f t="shared" si="3"/>
        <v>7.5309999999999988</v>
      </c>
      <c r="Q20" s="37">
        <v>1.7950000000000002</v>
      </c>
      <c r="R20" s="38">
        <f t="shared" si="4"/>
        <v>5.7359999999999989</v>
      </c>
      <c r="S20" s="37">
        <v>2.06</v>
      </c>
      <c r="T20" s="37">
        <v>0.25700000000000001</v>
      </c>
      <c r="U20" s="37">
        <v>4.0000000000000001E-3</v>
      </c>
      <c r="V20" s="38">
        <f t="shared" si="5"/>
        <v>8.0569999999999986</v>
      </c>
      <c r="W20" s="37">
        <v>1.7</v>
      </c>
      <c r="X20" s="39">
        <f t="shared" si="6"/>
        <v>6.3569999999999984</v>
      </c>
      <c r="Y20" s="37"/>
      <c r="Z20" s="40">
        <f t="shared" si="7"/>
        <v>1.9157818328861518E-2</v>
      </c>
      <c r="AA20" s="41">
        <f t="shared" si="8"/>
        <v>4.0105467435851963E-3</v>
      </c>
      <c r="AB20" s="42">
        <f t="shared" si="9"/>
        <v>0.57710310473654836</v>
      </c>
      <c r="AC20" s="42">
        <f t="shared" si="10"/>
        <v>0.64086790653314263</v>
      </c>
      <c r="AD20" s="41">
        <f t="shared" si="11"/>
        <v>1.4847861621774506E-2</v>
      </c>
      <c r="AE20" s="41">
        <f t="shared" si="12"/>
        <v>7.0234285534355612E-3</v>
      </c>
      <c r="AF20" s="41">
        <f>X20/DI20*2</f>
        <v>1.3250899964772656E-2</v>
      </c>
      <c r="AG20" s="41">
        <f>(P20+S20+T20)/DI20*2</f>
        <v>2.0527743094711521E-2</v>
      </c>
      <c r="AH20" s="41">
        <f>R20/DI20*2</f>
        <v>1.1956451501956261E-2</v>
      </c>
      <c r="AI20" s="43">
        <f>X20/EY20*2</f>
        <v>6.2466221859738408E-2</v>
      </c>
      <c r="AJ20" s="37"/>
      <c r="AK20" s="47">
        <f t="shared" si="13"/>
        <v>2.2004651706708522E-2</v>
      </c>
      <c r="AL20" s="42">
        <f t="shared" si="14"/>
        <v>3.6545542715085207E-2</v>
      </c>
      <c r="AM20" s="43">
        <f t="shared" si="15"/>
        <v>1.5846711062182616E-2</v>
      </c>
      <c r="AN20" s="37"/>
      <c r="AO20" s="47">
        <f t="shared" si="16"/>
        <v>0.82532467945254251</v>
      </c>
      <c r="AP20" s="42">
        <f t="shared" si="17"/>
        <v>0.79252082922568201</v>
      </c>
      <c r="AQ20" s="42">
        <f t="shared" si="18"/>
        <v>4.1811605739989391E-2</v>
      </c>
      <c r="AR20" s="43">
        <f t="shared" si="19"/>
        <v>0.14039376254061373</v>
      </c>
      <c r="AS20" s="37"/>
      <c r="AT20" s="47">
        <f>DF20/C20</f>
        <v>0.10067281749765068</v>
      </c>
      <c r="AU20" s="42">
        <f t="shared" si="20"/>
        <v>0.19327864280208182</v>
      </c>
      <c r="AV20" s="42">
        <f t="shared" si="21"/>
        <v>0.19327864280208182</v>
      </c>
      <c r="AW20" s="43">
        <f t="shared" si="22"/>
        <v>0.19327864280208182</v>
      </c>
      <c r="AX20" s="37"/>
      <c r="AY20" s="47">
        <f>FA20/C20</f>
        <v>0.11081198581138273</v>
      </c>
      <c r="AZ20" s="42">
        <f>(DF20+X20)/C20</f>
        <v>0.10408059443380352</v>
      </c>
      <c r="BA20" s="42">
        <f>(DE20+X20)/DK20</f>
        <v>0.1998211288232685</v>
      </c>
      <c r="BB20" s="42">
        <f>(DF20+X20)/DK20</f>
        <v>0.1998211288232685</v>
      </c>
      <c r="BC20" s="43">
        <f>(DG20+X20)/DK20</f>
        <v>0.1998211288232685</v>
      </c>
      <c r="BD20" s="37"/>
      <c r="BE20" s="40">
        <f>Q20/FC20*2</f>
        <v>2.3069681362075118E-3</v>
      </c>
      <c r="BF20" s="42">
        <f t="shared" si="23"/>
        <v>0.18227051177904147</v>
      </c>
      <c r="BG20" s="41">
        <f>EK20/E20</f>
        <v>1.7028269202652106E-2</v>
      </c>
      <c r="BH20" s="42">
        <f t="shared" si="24"/>
        <v>0.1223362957956175</v>
      </c>
      <c r="BI20" s="42">
        <f t="shared" si="25"/>
        <v>0.8</v>
      </c>
      <c r="BJ20" s="43">
        <f t="shared" si="26"/>
        <v>0.83948798269467217</v>
      </c>
      <c r="BK20" s="37"/>
      <c r="BL20" s="36">
        <v>55.537999999999997</v>
      </c>
      <c r="BM20" s="37">
        <v>66.834999999999994</v>
      </c>
      <c r="BN20" s="38">
        <f t="shared" si="27"/>
        <v>122.37299999999999</v>
      </c>
      <c r="BO20" s="34">
        <v>1573.09</v>
      </c>
      <c r="BP20" s="37">
        <v>5.8490000000000002</v>
      </c>
      <c r="BQ20" s="37">
        <v>6.4</v>
      </c>
      <c r="BR20" s="38">
        <f t="shared" si="28"/>
        <v>1560.8409999999999</v>
      </c>
      <c r="BS20" s="37">
        <v>139.523</v>
      </c>
      <c r="BT20" s="37">
        <v>28.259</v>
      </c>
      <c r="BU20" s="38">
        <f t="shared" si="29"/>
        <v>167.78199999999998</v>
      </c>
      <c r="BV20" s="37">
        <v>0</v>
      </c>
      <c r="BW20" s="37">
        <v>0.49</v>
      </c>
      <c r="BX20" s="37">
        <v>9.7270000000000003</v>
      </c>
      <c r="BY20" s="37">
        <v>4.2260000000001536</v>
      </c>
      <c r="BZ20" s="39">
        <f t="shared" si="30"/>
        <v>1865.4390000000001</v>
      </c>
      <c r="CA20" s="37"/>
      <c r="CB20" s="36">
        <v>130.02600000000001</v>
      </c>
      <c r="CC20" s="34">
        <v>1298.31</v>
      </c>
      <c r="CD20" s="38">
        <f t="shared" si="31"/>
        <v>1428.336</v>
      </c>
      <c r="CE20" s="37">
        <v>209.86699999999999</v>
      </c>
      <c r="CF20" s="37">
        <v>20.523000000000081</v>
      </c>
      <c r="CG20" s="38">
        <f t="shared" si="32"/>
        <v>230.39000000000007</v>
      </c>
      <c r="CH20" s="37">
        <v>0</v>
      </c>
      <c r="CI20" s="37">
        <v>206.71299999999999</v>
      </c>
      <c r="CJ20" s="107">
        <f t="shared" si="33"/>
        <v>1865.4390000000001</v>
      </c>
      <c r="CK20" s="37"/>
      <c r="CL20" s="66">
        <v>261.89599999999996</v>
      </c>
      <c r="CM20" s="37"/>
      <c r="CN20" s="33">
        <v>80</v>
      </c>
      <c r="CO20" s="34">
        <v>100</v>
      </c>
      <c r="CP20" s="34">
        <v>85</v>
      </c>
      <c r="CQ20" s="34">
        <v>25</v>
      </c>
      <c r="CR20" s="34">
        <v>50</v>
      </c>
      <c r="CS20" s="34">
        <v>0</v>
      </c>
      <c r="CT20" s="35">
        <f t="shared" si="34"/>
        <v>340</v>
      </c>
      <c r="CU20" s="43">
        <f t="shared" si="35"/>
        <v>0.18226272743305999</v>
      </c>
      <c r="CV20" s="37"/>
      <c r="CW20" s="61" t="s">
        <v>208</v>
      </c>
      <c r="CX20" s="56">
        <v>16.2</v>
      </c>
      <c r="CY20" s="67">
        <v>1</v>
      </c>
      <c r="CZ20" s="61"/>
      <c r="DA20" s="67"/>
      <c r="DB20" s="56"/>
      <c r="DC20" s="69">
        <f t="shared" si="36"/>
        <v>4.9766796642250629E-4</v>
      </c>
      <c r="DD20" s="56"/>
      <c r="DE20" s="33">
        <v>187.79900000000001</v>
      </c>
      <c r="DF20" s="34">
        <v>187.79900000000001</v>
      </c>
      <c r="DG20" s="35">
        <v>187.79900000000001</v>
      </c>
      <c r="DH20" s="56"/>
      <c r="DI20" s="61">
        <f t="shared" si="37"/>
        <v>959.48199999999997</v>
      </c>
      <c r="DJ20" s="34">
        <v>947.31500000000005</v>
      </c>
      <c r="DK20" s="35">
        <v>971.649</v>
      </c>
      <c r="DL20" s="56"/>
      <c r="DM20" s="33">
        <v>33.439</v>
      </c>
      <c r="DN20" s="34">
        <v>12.036</v>
      </c>
      <c r="DO20" s="34">
        <v>36.750999999999998</v>
      </c>
      <c r="DP20" s="34">
        <v>79.792000000000002</v>
      </c>
      <c r="DQ20" s="34">
        <v>104.39</v>
      </c>
      <c r="DR20" s="34">
        <v>30.292000000000002</v>
      </c>
      <c r="DS20" s="34">
        <v>9.0909999999999993</v>
      </c>
      <c r="DT20" s="34">
        <v>9.9999999997635314E-4</v>
      </c>
      <c r="DU20" s="35">
        <v>1233.4280000000001</v>
      </c>
      <c r="DV20" s="35">
        <f t="shared" si="38"/>
        <v>1539.2200000000003</v>
      </c>
      <c r="DW20" s="34"/>
      <c r="DX20" s="47">
        <f t="shared" si="39"/>
        <v>2.1724639752601964E-2</v>
      </c>
      <c r="DY20" s="42">
        <f t="shared" si="40"/>
        <v>7.819544964332582E-3</v>
      </c>
      <c r="DZ20" s="42">
        <f t="shared" si="41"/>
        <v>2.3876378945180021E-2</v>
      </c>
      <c r="EA20" s="42">
        <f t="shared" si="42"/>
        <v>5.1839243253076227E-2</v>
      </c>
      <c r="EB20" s="42">
        <f t="shared" si="43"/>
        <v>6.7820064708098898E-2</v>
      </c>
      <c r="EC20" s="42">
        <f t="shared" si="44"/>
        <v>1.9680097711828066E-2</v>
      </c>
      <c r="ED20" s="42">
        <f t="shared" si="45"/>
        <v>5.906238224555293E-3</v>
      </c>
      <c r="EE20" s="42">
        <f t="shared" si="46"/>
        <v>6.4967970788864034E-7</v>
      </c>
      <c r="EF20" s="42">
        <f t="shared" si="47"/>
        <v>0.80133314276061895</v>
      </c>
      <c r="EG20" s="70">
        <f t="shared" si="48"/>
        <v>0.99999999999999989</v>
      </c>
      <c r="EH20" s="56"/>
      <c r="EI20" s="36">
        <v>8.7650000000000006</v>
      </c>
      <c r="EJ20" s="37">
        <v>18.021999999999998</v>
      </c>
      <c r="EK20" s="65">
        <f t="shared" si="49"/>
        <v>26.786999999999999</v>
      </c>
      <c r="EM20" s="36">
        <f>BP20</f>
        <v>5.8490000000000002</v>
      </c>
      <c r="EN20" s="37">
        <f>BQ20</f>
        <v>6.4</v>
      </c>
      <c r="EO20" s="65">
        <f t="shared" si="50"/>
        <v>12.249000000000001</v>
      </c>
      <c r="EQ20" s="33">
        <f>EU20*E20</f>
        <v>1258.472</v>
      </c>
      <c r="ER20" s="34">
        <f>E20*EV20</f>
        <v>314.61799999999994</v>
      </c>
      <c r="ES20" s="35">
        <f t="shared" si="51"/>
        <v>1573.09</v>
      </c>
      <c r="EU20" s="47">
        <v>0.8</v>
      </c>
      <c r="EV20" s="42">
        <v>0.19999999999999996</v>
      </c>
      <c r="EW20" s="43">
        <f t="shared" si="52"/>
        <v>1</v>
      </c>
      <c r="EX20" s="56"/>
      <c r="EY20" s="61">
        <f t="shared" si="53"/>
        <v>203.53399999999999</v>
      </c>
      <c r="EZ20" s="34">
        <v>200.35499999999999</v>
      </c>
      <c r="FA20" s="35">
        <v>206.71299999999999</v>
      </c>
      <c r="FC20" s="61">
        <f t="shared" si="54"/>
        <v>1556.155</v>
      </c>
      <c r="FD20" s="34">
        <v>1539.22</v>
      </c>
      <c r="FE20" s="35">
        <v>1573.09</v>
      </c>
      <c r="FG20" s="61">
        <f t="shared" si="55"/>
        <v>369.38149999999996</v>
      </c>
      <c r="FH20" s="34">
        <v>351.76299999999998</v>
      </c>
      <c r="FI20" s="35">
        <v>387</v>
      </c>
      <c r="FK20" s="61">
        <f t="shared" si="56"/>
        <v>1925.5364999999999</v>
      </c>
      <c r="FL20" s="56">
        <f t="shared" si="57"/>
        <v>1890.9829999999999</v>
      </c>
      <c r="FM20" s="67">
        <f t="shared" si="58"/>
        <v>1960.09</v>
      </c>
      <c r="FO20" s="61">
        <f t="shared" si="59"/>
        <v>1288.1835000000001</v>
      </c>
      <c r="FP20" s="34">
        <v>1278.057</v>
      </c>
      <c r="FQ20" s="35">
        <v>1298.31</v>
      </c>
      <c r="FR20" s="34"/>
      <c r="FS20" s="63">
        <f>DK20/C20</f>
        <v>0.52086881425766263</v>
      </c>
    </row>
    <row r="21" spans="1:175" x14ac:dyDescent="0.2">
      <c r="A21" s="1"/>
      <c r="B21" s="71" t="s">
        <v>153</v>
      </c>
      <c r="C21" s="33">
        <v>4047.576</v>
      </c>
      <c r="D21" s="34">
        <v>3692.2249999999999</v>
      </c>
      <c r="E21" s="34">
        <v>2720.134</v>
      </c>
      <c r="F21" s="34">
        <v>530.71500000000003</v>
      </c>
      <c r="G21" s="34">
        <v>3172.6889999999999</v>
      </c>
      <c r="H21" s="34">
        <f t="shared" si="0"/>
        <v>4578.2910000000002</v>
      </c>
      <c r="I21" s="35">
        <f t="shared" si="1"/>
        <v>3250.8490000000002</v>
      </c>
      <c r="J21" s="34"/>
      <c r="K21" s="36">
        <v>34.945999999999998</v>
      </c>
      <c r="L21" s="37">
        <v>2.1110000000000002</v>
      </c>
      <c r="M21" s="37">
        <v>1.379</v>
      </c>
      <c r="N21" s="38">
        <f t="shared" si="2"/>
        <v>38.435999999999993</v>
      </c>
      <c r="O21" s="37">
        <v>18.667000000000002</v>
      </c>
      <c r="P21" s="38">
        <f t="shared" si="3"/>
        <v>19.768999999999991</v>
      </c>
      <c r="Q21" s="37">
        <v>-2.6999999999999996E-2</v>
      </c>
      <c r="R21" s="38">
        <f t="shared" si="4"/>
        <v>19.795999999999992</v>
      </c>
      <c r="S21" s="37">
        <v>3.0329999999999999</v>
      </c>
      <c r="T21" s="37">
        <v>0.42799999999999999</v>
      </c>
      <c r="U21" s="37">
        <v>0</v>
      </c>
      <c r="V21" s="38">
        <f t="shared" si="5"/>
        <v>23.256999999999994</v>
      </c>
      <c r="W21" s="37">
        <v>5.1509999999999998</v>
      </c>
      <c r="X21" s="39">
        <f t="shared" si="6"/>
        <v>18.105999999999995</v>
      </c>
      <c r="Y21" s="37"/>
      <c r="Z21" s="40">
        <f t="shared" si="7"/>
        <v>1.8929507275423356E-2</v>
      </c>
      <c r="AA21" s="41">
        <f t="shared" si="8"/>
        <v>1.1434839426091314E-3</v>
      </c>
      <c r="AB21" s="42">
        <f t="shared" si="9"/>
        <v>0.44554502709024524</v>
      </c>
      <c r="AC21" s="42">
        <f t="shared" si="10"/>
        <v>0.48566448121552724</v>
      </c>
      <c r="AD21" s="41">
        <f t="shared" si="11"/>
        <v>1.0111518122541288E-2</v>
      </c>
      <c r="AE21" s="41">
        <f t="shared" si="12"/>
        <v>9.8076363168550108E-3</v>
      </c>
      <c r="AF21" s="41">
        <f>X21/DI21*2</f>
        <v>2.2807745506297519E-2</v>
      </c>
      <c r="AG21" s="41">
        <f>(P21+S21+T21)/DI21*2</f>
        <v>2.9262340003937445E-2</v>
      </c>
      <c r="AH21" s="41">
        <f>R21/DI21*2</f>
        <v>2.4936602785964081E-2</v>
      </c>
      <c r="AI21" s="43">
        <f>X21/EY21*2</f>
        <v>0.14365394838105661</v>
      </c>
      <c r="AJ21" s="37"/>
      <c r="AK21" s="47">
        <f t="shared" si="13"/>
        <v>3.807208979186532E-2</v>
      </c>
      <c r="AL21" s="42">
        <f t="shared" si="14"/>
        <v>1.1348409999965798E-2</v>
      </c>
      <c r="AM21" s="43">
        <f t="shared" si="15"/>
        <v>0.25687934558220843</v>
      </c>
      <c r="AN21" s="37"/>
      <c r="AO21" s="47">
        <f t="shared" si="16"/>
        <v>1.1663723184225483</v>
      </c>
      <c r="AP21" s="42">
        <f t="shared" si="17"/>
        <v>0.8478138528138528</v>
      </c>
      <c r="AQ21" s="42">
        <f t="shared" si="18"/>
        <v>-0.17215439561851337</v>
      </c>
      <c r="AR21" s="43">
        <f t="shared" si="19"/>
        <v>0.31285860969627255</v>
      </c>
      <c r="AS21" s="37"/>
      <c r="AT21" s="47">
        <f>DF21/C21</f>
        <v>6.8054692339316172E-2</v>
      </c>
      <c r="AU21" s="42">
        <f t="shared" si="20"/>
        <v>0.14183707920965213</v>
      </c>
      <c r="AV21" s="42">
        <f t="shared" si="21"/>
        <v>0.1718444127483692</v>
      </c>
      <c r="AW21" s="43">
        <f t="shared" si="22"/>
        <v>0.18629999999999999</v>
      </c>
      <c r="AX21" s="37"/>
      <c r="AY21" s="47">
        <f>FA21/C21</f>
        <v>6.4512439049940015E-2</v>
      </c>
      <c r="AZ21" s="42">
        <f>(DF21+X21)/C21</f>
        <v>7.2527986972943798E-2</v>
      </c>
      <c r="BA21" s="42">
        <f>(DE21+X21)/DK21</f>
        <v>0.15313256322320745</v>
      </c>
      <c r="BB21" s="42">
        <f>(DF21+X21)/DK21</f>
        <v>0.18313989676192452</v>
      </c>
      <c r="BC21" s="43">
        <f>(DG21+X21)/DK21</f>
        <v>0.19759548401355531</v>
      </c>
      <c r="BD21" s="37"/>
      <c r="BE21" s="40">
        <f>Q21/FC21*2</f>
        <v>-2.0222806644689965E-5</v>
      </c>
      <c r="BF21" s="42">
        <f t="shared" si="23"/>
        <v>-1.1622901420576843E-3</v>
      </c>
      <c r="BG21" s="41">
        <f>EK21/E21</f>
        <v>1.9201259937929528E-3</v>
      </c>
      <c r="BH21" s="42">
        <f t="shared" si="24"/>
        <v>1.9775177098201945E-2</v>
      </c>
      <c r="BI21" s="42">
        <f t="shared" si="25"/>
        <v>0.84409665112086396</v>
      </c>
      <c r="BJ21" s="43">
        <f t="shared" si="26"/>
        <v>0.86954853947384203</v>
      </c>
      <c r="BK21" s="37"/>
      <c r="BL21" s="36">
        <v>900.10699999999997</v>
      </c>
      <c r="BM21" s="37">
        <v>26.558</v>
      </c>
      <c r="BN21" s="38">
        <f t="shared" si="27"/>
        <v>926.66499999999996</v>
      </c>
      <c r="BO21" s="34">
        <v>2720.134</v>
      </c>
      <c r="BP21" s="37">
        <v>0</v>
      </c>
      <c r="BQ21" s="37">
        <v>3</v>
      </c>
      <c r="BR21" s="38">
        <f t="shared" si="28"/>
        <v>2717.134</v>
      </c>
      <c r="BS21" s="37">
        <v>330.67399999999998</v>
      </c>
      <c r="BT21" s="37">
        <v>49.473999999999997</v>
      </c>
      <c r="BU21" s="38">
        <f t="shared" si="29"/>
        <v>380.14799999999997</v>
      </c>
      <c r="BV21" s="37">
        <v>0</v>
      </c>
      <c r="BW21" s="37">
        <v>1.532</v>
      </c>
      <c r="BX21" s="37">
        <v>5.5229999999999997</v>
      </c>
      <c r="BY21" s="37">
        <v>16.574000000000076</v>
      </c>
      <c r="BZ21" s="39">
        <f t="shared" si="30"/>
        <v>4047.5760000000005</v>
      </c>
      <c r="CA21" s="37"/>
      <c r="CB21" s="36">
        <v>0</v>
      </c>
      <c r="CC21" s="34">
        <v>3172.6889999999999</v>
      </c>
      <c r="CD21" s="38">
        <f t="shared" si="31"/>
        <v>3172.6889999999999</v>
      </c>
      <c r="CE21" s="37">
        <v>494.51100000000002</v>
      </c>
      <c r="CF21" s="37">
        <v>44.257000000000119</v>
      </c>
      <c r="CG21" s="38">
        <f t="shared" si="32"/>
        <v>538.76800000000014</v>
      </c>
      <c r="CH21" s="37">
        <v>75</v>
      </c>
      <c r="CI21" s="37">
        <v>261.11900000000003</v>
      </c>
      <c r="CJ21" s="107">
        <f t="shared" si="33"/>
        <v>4047.576</v>
      </c>
      <c r="CK21" s="37"/>
      <c r="CL21" s="66">
        <v>1266.319</v>
      </c>
      <c r="CM21" s="37"/>
      <c r="CN21" s="33">
        <v>160</v>
      </c>
      <c r="CO21" s="34">
        <v>220</v>
      </c>
      <c r="CP21" s="34">
        <v>100</v>
      </c>
      <c r="CQ21" s="34">
        <v>65</v>
      </c>
      <c r="CR21" s="34">
        <v>25</v>
      </c>
      <c r="CS21" s="34">
        <v>0</v>
      </c>
      <c r="CT21" s="35">
        <f t="shared" si="34"/>
        <v>570</v>
      </c>
      <c r="CU21" s="43">
        <f t="shared" si="35"/>
        <v>0.14082502712734732</v>
      </c>
      <c r="CV21" s="37"/>
      <c r="CW21" s="61" t="s">
        <v>215</v>
      </c>
      <c r="CX21" s="56">
        <v>15.8</v>
      </c>
      <c r="CY21" s="67">
        <v>1</v>
      </c>
      <c r="CZ21" s="68" t="s">
        <v>136</v>
      </c>
      <c r="DA21" s="67"/>
      <c r="DB21" s="56"/>
      <c r="DC21" s="69">
        <f t="shared" si="36"/>
        <v>8.4595656274936266E-4</v>
      </c>
      <c r="DD21" s="56"/>
      <c r="DE21" s="33">
        <v>227.3565394</v>
      </c>
      <c r="DF21" s="34">
        <v>275.4565394</v>
      </c>
      <c r="DG21" s="35">
        <v>298.62799999999999</v>
      </c>
      <c r="DH21" s="56"/>
      <c r="DI21" s="61">
        <f t="shared" si="37"/>
        <v>1587.7062461084274</v>
      </c>
      <c r="DJ21" s="34">
        <v>1572.471</v>
      </c>
      <c r="DK21" s="35">
        <v>1602.9414922168546</v>
      </c>
      <c r="DL21" s="56"/>
      <c r="DM21" s="33">
        <v>0</v>
      </c>
      <c r="DN21" s="34">
        <v>0</v>
      </c>
      <c r="DO21" s="34">
        <v>0</v>
      </c>
      <c r="DP21" s="34">
        <v>0</v>
      </c>
      <c r="DQ21" s="34">
        <v>483.84699999999998</v>
      </c>
      <c r="DR21" s="34">
        <v>0</v>
      </c>
      <c r="DS21" s="34">
        <v>0</v>
      </c>
      <c r="DT21" s="34">
        <v>0</v>
      </c>
      <c r="DU21" s="35">
        <v>2136.5240000000003</v>
      </c>
      <c r="DV21" s="35">
        <f t="shared" si="38"/>
        <v>2620.3710000000001</v>
      </c>
      <c r="DW21" s="34"/>
      <c r="DX21" s="47">
        <f t="shared" si="39"/>
        <v>0</v>
      </c>
      <c r="DY21" s="42">
        <f t="shared" si="40"/>
        <v>0</v>
      </c>
      <c r="DZ21" s="42">
        <f t="shared" si="41"/>
        <v>0</v>
      </c>
      <c r="EA21" s="42">
        <f t="shared" si="42"/>
        <v>0</v>
      </c>
      <c r="EB21" s="42">
        <f t="shared" si="43"/>
        <v>0.18464828072055445</v>
      </c>
      <c r="EC21" s="42">
        <f t="shared" si="44"/>
        <v>0</v>
      </c>
      <c r="ED21" s="42">
        <f t="shared" si="45"/>
        <v>0</v>
      </c>
      <c r="EE21" s="42">
        <f t="shared" si="46"/>
        <v>0</v>
      </c>
      <c r="EF21" s="42">
        <f t="shared" si="47"/>
        <v>0.81535171927944561</v>
      </c>
      <c r="EG21" s="70">
        <f t="shared" si="48"/>
        <v>1</v>
      </c>
      <c r="EH21" s="56"/>
      <c r="EI21" s="36">
        <v>5.2229999999999999</v>
      </c>
      <c r="EJ21" s="37">
        <v>0</v>
      </c>
      <c r="EK21" s="65">
        <f t="shared" si="49"/>
        <v>5.2229999999999999</v>
      </c>
      <c r="EM21" s="36">
        <f>BP21</f>
        <v>0</v>
      </c>
      <c r="EN21" s="37">
        <f>BQ21</f>
        <v>3</v>
      </c>
      <c r="EO21" s="65">
        <f t="shared" si="50"/>
        <v>3</v>
      </c>
      <c r="EQ21" s="33">
        <f>EU21*E21</f>
        <v>2296.056</v>
      </c>
      <c r="ER21" s="34">
        <f>E21*EV21</f>
        <v>424.0779999999998</v>
      </c>
      <c r="ES21" s="35">
        <f t="shared" si="51"/>
        <v>2720.134</v>
      </c>
      <c r="EU21" s="47">
        <v>0.84409665112086396</v>
      </c>
      <c r="EV21" s="42">
        <v>0.15590334887913604</v>
      </c>
      <c r="EW21" s="43">
        <f t="shared" si="52"/>
        <v>1</v>
      </c>
      <c r="EX21" s="56"/>
      <c r="EY21" s="61">
        <f t="shared" si="53"/>
        <v>252.07800000000003</v>
      </c>
      <c r="EZ21" s="34">
        <v>243.03700000000001</v>
      </c>
      <c r="FA21" s="35">
        <v>261.11900000000003</v>
      </c>
      <c r="FC21" s="61">
        <f t="shared" si="54"/>
        <v>2670.2525000000001</v>
      </c>
      <c r="FD21" s="34">
        <v>2620.3710000000001</v>
      </c>
      <c r="FE21" s="35">
        <v>2720.134</v>
      </c>
      <c r="FG21" s="61">
        <f t="shared" si="55"/>
        <v>562.35750000000007</v>
      </c>
      <c r="FH21" s="34">
        <v>594</v>
      </c>
      <c r="FI21" s="35">
        <v>530.71500000000003</v>
      </c>
      <c r="FK21" s="61">
        <f t="shared" si="56"/>
        <v>3232.61</v>
      </c>
      <c r="FL21" s="56">
        <f t="shared" si="57"/>
        <v>3214.3710000000001</v>
      </c>
      <c r="FM21" s="67">
        <f t="shared" si="58"/>
        <v>3250.8490000000002</v>
      </c>
      <c r="FO21" s="61">
        <f t="shared" si="59"/>
        <v>2848.4740000000002</v>
      </c>
      <c r="FP21" s="34">
        <v>2524.259</v>
      </c>
      <c r="FQ21" s="35">
        <v>3172.6889999999999</v>
      </c>
      <c r="FR21" s="34"/>
      <c r="FS21" s="63">
        <f>DK21/C21</f>
        <v>0.39602505109647224</v>
      </c>
    </row>
    <row r="22" spans="1:175" x14ac:dyDescent="0.2">
      <c r="A22" s="1"/>
      <c r="B22" s="71" t="s">
        <v>154</v>
      </c>
      <c r="C22" s="33">
        <v>590.82600000000002</v>
      </c>
      <c r="D22" s="34">
        <v>588.20446392000008</v>
      </c>
      <c r="E22" s="34">
        <v>468.94400000000002</v>
      </c>
      <c r="F22" s="34">
        <v>42.453000000000003</v>
      </c>
      <c r="G22" s="34">
        <v>477.74599999999998</v>
      </c>
      <c r="H22" s="34">
        <f t="shared" si="0"/>
        <v>633.279</v>
      </c>
      <c r="I22" s="35">
        <f t="shared" si="1"/>
        <v>511.39700000000005</v>
      </c>
      <c r="J22" s="34"/>
      <c r="K22" s="36">
        <v>6.3770000000000007</v>
      </c>
      <c r="L22" s="37">
        <v>1.4390000000000001</v>
      </c>
      <c r="M22" s="37">
        <v>0.17199999999999999</v>
      </c>
      <c r="N22" s="38">
        <f t="shared" si="2"/>
        <v>7.9880000000000004</v>
      </c>
      <c r="O22" s="37">
        <v>6.5739999999999998</v>
      </c>
      <c r="P22" s="38">
        <f t="shared" si="3"/>
        <v>1.4140000000000006</v>
      </c>
      <c r="Q22" s="37">
        <v>0.1</v>
      </c>
      <c r="R22" s="38">
        <f t="shared" si="4"/>
        <v>1.3140000000000005</v>
      </c>
      <c r="S22" s="37">
        <v>0.442</v>
      </c>
      <c r="T22" s="37">
        <v>7.1999999999999995E-2</v>
      </c>
      <c r="U22" s="37">
        <v>5.0000000000000001E-3</v>
      </c>
      <c r="V22" s="38">
        <f t="shared" si="5"/>
        <v>1.8330000000000004</v>
      </c>
      <c r="W22" s="37">
        <v>0.41800000000000004</v>
      </c>
      <c r="X22" s="39">
        <f t="shared" si="6"/>
        <v>1.4150000000000005</v>
      </c>
      <c r="Y22" s="37"/>
      <c r="Z22" s="40">
        <f t="shared" si="7"/>
        <v>2.1682936431666786E-2</v>
      </c>
      <c r="AA22" s="41">
        <f t="shared" si="8"/>
        <v>4.8928564411429357E-3</v>
      </c>
      <c r="AB22" s="42">
        <f t="shared" si="9"/>
        <v>0.77322982827569997</v>
      </c>
      <c r="AC22" s="42">
        <f t="shared" si="10"/>
        <v>0.82298447671507258</v>
      </c>
      <c r="AD22" s="41">
        <f t="shared" si="11"/>
        <v>2.2352771538619639E-2</v>
      </c>
      <c r="AE22" s="41">
        <f t="shared" si="12"/>
        <v>4.8112521641537568E-3</v>
      </c>
      <c r="AF22" s="41">
        <f>X22/DI22*2</f>
        <v>9.787252603119509E-3</v>
      </c>
      <c r="AG22" s="41">
        <f>(P22+S22+T22)/DI22*2</f>
        <v>1.3335563970893577E-2</v>
      </c>
      <c r="AH22" s="41">
        <f>R22/DI22*2</f>
        <v>9.0886571876318267E-3</v>
      </c>
      <c r="AI22" s="43">
        <f>X22/EY22*2</f>
        <v>4.9547565357886E-2</v>
      </c>
      <c r="AJ22" s="37"/>
      <c r="AK22" s="47">
        <f t="shared" si="13"/>
        <v>-3.3809757822554831E-3</v>
      </c>
      <c r="AL22" s="42">
        <f t="shared" si="14"/>
        <v>-4.3065202572584111E-3</v>
      </c>
      <c r="AM22" s="43">
        <f t="shared" si="15"/>
        <v>2.6410462804438112E-2</v>
      </c>
      <c r="AN22" s="37"/>
      <c r="AO22" s="47">
        <f t="shared" si="16"/>
        <v>1.0187698317922822</v>
      </c>
      <c r="AP22" s="42">
        <f t="shared" si="17"/>
        <v>0.90472772722538375</v>
      </c>
      <c r="AQ22" s="42">
        <f t="shared" si="18"/>
        <v>-0.10134794338773176</v>
      </c>
      <c r="AR22" s="43">
        <f t="shared" si="19"/>
        <v>0.1864982245195709</v>
      </c>
      <c r="AS22" s="37"/>
      <c r="AT22" s="47">
        <f>DF22/C22</f>
        <v>0.10974127746578517</v>
      </c>
      <c r="AU22" s="42">
        <f t="shared" si="20"/>
        <v>0.19025381978656378</v>
      </c>
      <c r="AV22" s="42">
        <f t="shared" si="21"/>
        <v>0.22494761237319416</v>
      </c>
      <c r="AW22" s="43">
        <f t="shared" si="22"/>
        <v>0.22494761237319416</v>
      </c>
      <c r="AX22" s="37"/>
      <c r="AY22" s="47">
        <f>FA22/C22</f>
        <v>9.7868069448534767E-2</v>
      </c>
      <c r="AZ22" s="42">
        <f>(DF22+X22)/C22</f>
        <v>0.11213622961751853</v>
      </c>
      <c r="BA22" s="42">
        <f>(DE22+X22)/DK22</f>
        <v>0.19516299143757196</v>
      </c>
      <c r="BB22" s="42">
        <f>(DF22+X22)/DK22</f>
        <v>0.2298567840242024</v>
      </c>
      <c r="BC22" s="43">
        <f>(DG22+X22)/DK22</f>
        <v>0.2298567840242024</v>
      </c>
      <c r="BD22" s="37"/>
      <c r="BE22" s="40">
        <f>Q22/FC22*2</f>
        <v>4.2576795929594625E-4</v>
      </c>
      <c r="BF22" s="42">
        <f t="shared" si="23"/>
        <v>5.1867219917012437E-2</v>
      </c>
      <c r="BG22" s="41">
        <f>EK22/E22</f>
        <v>5.0069944385683577E-3</v>
      </c>
      <c r="BH22" s="42">
        <f t="shared" si="24"/>
        <v>3.8237305800736081E-2</v>
      </c>
      <c r="BI22" s="42">
        <f t="shared" si="25"/>
        <v>0.83248959364017883</v>
      </c>
      <c r="BJ22" s="43">
        <f t="shared" si="26"/>
        <v>0.84639526629995876</v>
      </c>
      <c r="BK22" s="37"/>
      <c r="BL22" s="36">
        <v>2.9910000000000001</v>
      </c>
      <c r="BM22" s="37">
        <v>47.228000000000002</v>
      </c>
      <c r="BN22" s="38">
        <f t="shared" si="27"/>
        <v>50.219000000000001</v>
      </c>
      <c r="BO22" s="34">
        <v>468.94400000000002</v>
      </c>
      <c r="BP22" s="37">
        <v>1.583</v>
      </c>
      <c r="BQ22" s="37">
        <v>2</v>
      </c>
      <c r="BR22" s="38">
        <f t="shared" si="28"/>
        <v>465.36099999999999</v>
      </c>
      <c r="BS22" s="37">
        <v>59.969000000000001</v>
      </c>
      <c r="BT22" s="37">
        <v>6.2469999999999999</v>
      </c>
      <c r="BU22" s="38">
        <f t="shared" si="29"/>
        <v>66.216000000000008</v>
      </c>
      <c r="BV22" s="37">
        <v>0</v>
      </c>
      <c r="BW22" s="37">
        <v>5.3819999999999997</v>
      </c>
      <c r="BX22" s="37">
        <v>4.0369999999999999</v>
      </c>
      <c r="BY22" s="37">
        <v>-0.38900000000002688</v>
      </c>
      <c r="BZ22" s="39">
        <f t="shared" si="30"/>
        <v>590.82600000000002</v>
      </c>
      <c r="CA22" s="37"/>
      <c r="CB22" s="36">
        <v>40.308999999999997</v>
      </c>
      <c r="CC22" s="34">
        <v>477.74599999999998</v>
      </c>
      <c r="CD22" s="38">
        <f t="shared" si="31"/>
        <v>518.05499999999995</v>
      </c>
      <c r="CE22" s="37">
        <v>0</v>
      </c>
      <c r="CF22" s="37">
        <v>4.9480000000000715</v>
      </c>
      <c r="CG22" s="38">
        <f t="shared" si="32"/>
        <v>4.9480000000000715</v>
      </c>
      <c r="CH22" s="37">
        <v>10</v>
      </c>
      <c r="CI22" s="37">
        <v>57.823</v>
      </c>
      <c r="CJ22" s="107">
        <f t="shared" si="33"/>
        <v>590.82600000000002</v>
      </c>
      <c r="CK22" s="37"/>
      <c r="CL22" s="66">
        <v>110.188</v>
      </c>
      <c r="CM22" s="37"/>
      <c r="CN22" s="33">
        <v>20</v>
      </c>
      <c r="CO22" s="34">
        <v>10</v>
      </c>
      <c r="CP22" s="34">
        <v>20</v>
      </c>
      <c r="CQ22" s="34">
        <v>0</v>
      </c>
      <c r="CR22" s="34">
        <v>0</v>
      </c>
      <c r="CS22" s="34">
        <v>0</v>
      </c>
      <c r="CT22" s="35">
        <f t="shared" si="34"/>
        <v>50</v>
      </c>
      <c r="CU22" s="43">
        <f t="shared" si="35"/>
        <v>8.4627284513545439E-2</v>
      </c>
      <c r="CV22" s="37"/>
      <c r="CW22" s="61" t="s">
        <v>207</v>
      </c>
      <c r="CX22" s="56">
        <v>5</v>
      </c>
      <c r="CY22" s="67">
        <v>1</v>
      </c>
      <c r="CZ22" s="61"/>
      <c r="DA22" s="67"/>
      <c r="DB22" s="56"/>
      <c r="DC22" s="69">
        <f t="shared" si="36"/>
        <v>1.3517132643259131E-4</v>
      </c>
      <c r="DD22" s="56"/>
      <c r="DE22" s="33">
        <v>54.837999999999994</v>
      </c>
      <c r="DF22" s="34">
        <v>64.837999999999994</v>
      </c>
      <c r="DG22" s="35">
        <v>64.837999999999994</v>
      </c>
      <c r="DH22" s="56"/>
      <c r="DI22" s="61">
        <f t="shared" si="37"/>
        <v>289.15162556425588</v>
      </c>
      <c r="DJ22" s="34">
        <v>290.06725112851177</v>
      </c>
      <c r="DK22" s="35">
        <v>288.23599999999999</v>
      </c>
      <c r="DL22" s="56"/>
      <c r="DM22" s="33">
        <v>26.026274139999998</v>
      </c>
      <c r="DN22" s="34">
        <v>4.7290907400000002</v>
      </c>
      <c r="DO22" s="34">
        <v>7.0371866299999999</v>
      </c>
      <c r="DP22" s="34">
        <v>10.32598321</v>
      </c>
      <c r="DQ22" s="34">
        <v>23.844148660000016</v>
      </c>
      <c r="DR22" s="34">
        <v>7.5165872699999996</v>
      </c>
      <c r="DS22" s="34">
        <v>1.1624104</v>
      </c>
      <c r="DT22" s="34">
        <v>0.55018593999999998</v>
      </c>
      <c r="DU22" s="35">
        <v>389.34300000000002</v>
      </c>
      <c r="DV22" s="35">
        <f t="shared" si="38"/>
        <v>470.53486699000007</v>
      </c>
      <c r="DW22" s="34"/>
      <c r="DX22" s="47">
        <f t="shared" si="39"/>
        <v>5.5312105363178356E-2</v>
      </c>
      <c r="DY22" s="42">
        <f t="shared" si="40"/>
        <v>1.005045762124256E-2</v>
      </c>
      <c r="DZ22" s="42">
        <f t="shared" si="41"/>
        <v>1.4955717681490234E-2</v>
      </c>
      <c r="EA22" s="42">
        <f t="shared" si="42"/>
        <v>2.1945203075077222E-2</v>
      </c>
      <c r="EB22" s="42">
        <f t="shared" si="43"/>
        <v>5.0674562785390266E-2</v>
      </c>
      <c r="EC22" s="42">
        <f t="shared" si="44"/>
        <v>1.5974559585952518E-2</v>
      </c>
      <c r="ED22" s="42">
        <f t="shared" si="45"/>
        <v>2.4704022625058812E-3</v>
      </c>
      <c r="EE22" s="42">
        <f t="shared" si="46"/>
        <v>1.1692777275348922E-3</v>
      </c>
      <c r="EF22" s="42">
        <f t="shared" si="47"/>
        <v>0.82744771389762795</v>
      </c>
      <c r="EG22" s="70">
        <f t="shared" si="48"/>
        <v>0.99999999999999989</v>
      </c>
      <c r="EH22" s="56"/>
      <c r="EI22" s="36">
        <v>2.3479999999999999</v>
      </c>
      <c r="EJ22" s="37">
        <v>0</v>
      </c>
      <c r="EK22" s="65">
        <f t="shared" si="49"/>
        <v>2.3479999999999999</v>
      </c>
      <c r="EM22" s="36">
        <f>BP22</f>
        <v>1.583</v>
      </c>
      <c r="EN22" s="37">
        <f>BQ22</f>
        <v>2</v>
      </c>
      <c r="EO22" s="65">
        <f t="shared" si="50"/>
        <v>3.5830000000000002</v>
      </c>
      <c r="EQ22" s="33">
        <f>EU22*E22</f>
        <v>390.39100000000002</v>
      </c>
      <c r="ER22" s="34">
        <f>E22*EV22</f>
        <v>78.552999999999983</v>
      </c>
      <c r="ES22" s="35">
        <f t="shared" si="51"/>
        <v>468.94400000000002</v>
      </c>
      <c r="EU22" s="47">
        <v>0.83248959364017883</v>
      </c>
      <c r="EV22" s="42">
        <v>0.16751040635982117</v>
      </c>
      <c r="EW22" s="43">
        <f t="shared" si="52"/>
        <v>1</v>
      </c>
      <c r="EX22" s="56"/>
      <c r="EY22" s="61">
        <f t="shared" si="53"/>
        <v>57.116832674999998</v>
      </c>
      <c r="EZ22" s="34">
        <v>56.410665350000002</v>
      </c>
      <c r="FA22" s="35">
        <v>57.823</v>
      </c>
      <c r="FC22" s="61">
        <f t="shared" si="54"/>
        <v>469.73943349500001</v>
      </c>
      <c r="FD22" s="34">
        <v>470.53486699000001</v>
      </c>
      <c r="FE22" s="35">
        <v>468.94400000000002</v>
      </c>
      <c r="FG22" s="61">
        <f t="shared" si="55"/>
        <v>42.763500000000001</v>
      </c>
      <c r="FH22" s="34">
        <v>43.073999999999998</v>
      </c>
      <c r="FI22" s="35">
        <v>42.453000000000003</v>
      </c>
      <c r="FK22" s="61">
        <f t="shared" si="56"/>
        <v>512.50293349499998</v>
      </c>
      <c r="FL22" s="56">
        <f t="shared" si="57"/>
        <v>513.60886699000002</v>
      </c>
      <c r="FM22" s="67">
        <f t="shared" si="58"/>
        <v>511.39700000000005</v>
      </c>
      <c r="FO22" s="61">
        <f t="shared" si="59"/>
        <v>471.59958323000012</v>
      </c>
      <c r="FP22" s="34">
        <v>465.4531664600002</v>
      </c>
      <c r="FQ22" s="35">
        <v>477.74599999999998</v>
      </c>
      <c r="FR22" s="34"/>
      <c r="FS22" s="63">
        <f>DK22/C22</f>
        <v>0.48785259958092564</v>
      </c>
    </row>
    <row r="23" spans="1:175" x14ac:dyDescent="0.2">
      <c r="A23" s="1"/>
      <c r="B23" s="71" t="s">
        <v>155</v>
      </c>
      <c r="C23" s="33">
        <v>1420.1410000000001</v>
      </c>
      <c r="D23" s="34">
        <v>1347.979</v>
      </c>
      <c r="E23" s="34">
        <v>1072.107</v>
      </c>
      <c r="F23" s="34">
        <v>547.79999999999995</v>
      </c>
      <c r="G23" s="34">
        <v>1054.4000000000001</v>
      </c>
      <c r="H23" s="34">
        <f t="shared" si="0"/>
        <v>1967.941</v>
      </c>
      <c r="I23" s="35">
        <f t="shared" si="1"/>
        <v>1619.9069999999999</v>
      </c>
      <c r="J23" s="34"/>
      <c r="K23" s="36">
        <v>12.16</v>
      </c>
      <c r="L23" s="37">
        <v>4.9569999999999999</v>
      </c>
      <c r="M23" s="37">
        <v>0</v>
      </c>
      <c r="N23" s="38">
        <f t="shared" si="2"/>
        <v>17.117000000000001</v>
      </c>
      <c r="O23" s="37">
        <v>13.369</v>
      </c>
      <c r="P23" s="38">
        <f t="shared" si="3"/>
        <v>3.7480000000000011</v>
      </c>
      <c r="Q23" s="37">
        <v>1.2E-2</v>
      </c>
      <c r="R23" s="38">
        <f t="shared" si="4"/>
        <v>3.7360000000000011</v>
      </c>
      <c r="S23" s="37">
        <v>2.3530000000000002</v>
      </c>
      <c r="T23" s="37">
        <v>0.498</v>
      </c>
      <c r="U23" s="37">
        <v>1.2999999999999999E-2</v>
      </c>
      <c r="V23" s="38">
        <f t="shared" si="5"/>
        <v>6.6000000000000014</v>
      </c>
      <c r="W23" s="37">
        <v>1.6659999999999999</v>
      </c>
      <c r="X23" s="39">
        <f t="shared" si="6"/>
        <v>4.9340000000000011</v>
      </c>
      <c r="Y23" s="37"/>
      <c r="Z23" s="40">
        <f t="shared" si="7"/>
        <v>1.804182409369879E-2</v>
      </c>
      <c r="AA23" s="41">
        <f t="shared" si="8"/>
        <v>7.3547139829329682E-3</v>
      </c>
      <c r="AB23" s="42">
        <f t="shared" si="9"/>
        <v>0.66952123397435881</v>
      </c>
      <c r="AC23" s="42">
        <f t="shared" si="10"/>
        <v>0.7810363965648186</v>
      </c>
      <c r="AD23" s="41">
        <f t="shared" si="11"/>
        <v>1.9835620584593677E-2</v>
      </c>
      <c r="AE23" s="41">
        <f t="shared" si="12"/>
        <v>7.320588822229428E-3</v>
      </c>
      <c r="AF23" s="41">
        <f>X23/DI23*2</f>
        <v>1.4787209094103627E-2</v>
      </c>
      <c r="AG23" s="41">
        <f>(P23+S23+T23)/DI23*2</f>
        <v>1.9777217837857686E-2</v>
      </c>
      <c r="AH23" s="41">
        <f>R23/DI23*2</f>
        <v>1.1196800400399505E-2</v>
      </c>
      <c r="AI23" s="43">
        <f>X23/EY23*2</f>
        <v>8.3055933137785504E-2</v>
      </c>
      <c r="AJ23" s="37"/>
      <c r="AK23" s="47">
        <f t="shared" si="13"/>
        <v>4.0777478141582589E-4</v>
      </c>
      <c r="AL23" s="42">
        <f t="shared" si="14"/>
        <v>2.9512478788918693E-2</v>
      </c>
      <c r="AM23" s="43">
        <f t="shared" si="15"/>
        <v>5.1451729350900192E-2</v>
      </c>
      <c r="AN23" s="37"/>
      <c r="AO23" s="47">
        <f t="shared" si="16"/>
        <v>0.98348392464558121</v>
      </c>
      <c r="AP23" s="42">
        <f t="shared" si="17"/>
        <v>0.82335247513309973</v>
      </c>
      <c r="AQ23" s="42">
        <f t="shared" si="18"/>
        <v>-5.4512192803390681E-2</v>
      </c>
      <c r="AR23" s="43">
        <f t="shared" si="19"/>
        <v>0.21380482642216514</v>
      </c>
      <c r="AS23" s="37"/>
      <c r="AT23" s="47">
        <f>DF23/C23</f>
        <v>7.3922941454404867E-2</v>
      </c>
      <c r="AU23" s="42">
        <f t="shared" si="20"/>
        <v>0.14328466584647767</v>
      </c>
      <c r="AV23" s="42">
        <f t="shared" si="21"/>
        <v>0.15430871149484587</v>
      </c>
      <c r="AW23" s="43">
        <f t="shared" si="22"/>
        <v>0.17277472289223922</v>
      </c>
      <c r="AX23" s="37"/>
      <c r="AY23" s="47">
        <f>FA23/C23</f>
        <v>8.5421799666371159E-2</v>
      </c>
      <c r="AZ23" s="42">
        <f>(DF23+X23)/C23</f>
        <v>7.7397244358130626E-2</v>
      </c>
      <c r="BA23" s="42">
        <f>(DE23+X23)/DK23</f>
        <v>0.15053701801035083</v>
      </c>
      <c r="BB23" s="42">
        <f>(DF23+X23)/DK23</f>
        <v>0.16156106365871906</v>
      </c>
      <c r="BC23" s="43">
        <f>(DG23+X23)/DK23</f>
        <v>0.18002707505611237</v>
      </c>
      <c r="BD23" s="37"/>
      <c r="BE23" s="40">
        <f>Q23/FC23*2</f>
        <v>2.2390388552540678E-5</v>
      </c>
      <c r="BF23" s="42">
        <f t="shared" si="23"/>
        <v>1.8184573420215182E-3</v>
      </c>
      <c r="BG23" s="41">
        <f>EK23/E23</f>
        <v>6.6196750884006915E-3</v>
      </c>
      <c r="BH23" s="42">
        <f t="shared" si="24"/>
        <v>5.5402029664324753E-2</v>
      </c>
      <c r="BI23" s="42">
        <f t="shared" si="25"/>
        <v>0.82389999999999997</v>
      </c>
      <c r="BJ23" s="43">
        <f t="shared" si="26"/>
        <v>0.88345130757506452</v>
      </c>
      <c r="BK23" s="37"/>
      <c r="BL23" s="36">
        <v>58.942</v>
      </c>
      <c r="BM23" s="37">
        <v>155.96700000000001</v>
      </c>
      <c r="BN23" s="38">
        <f t="shared" si="27"/>
        <v>214.90900000000002</v>
      </c>
      <c r="BO23" s="34">
        <v>1072.107</v>
      </c>
      <c r="BP23" s="37">
        <v>1.361</v>
      </c>
      <c r="BQ23" s="37">
        <v>5.4279999999999999</v>
      </c>
      <c r="BR23" s="38">
        <f t="shared" si="28"/>
        <v>1065.3179999999998</v>
      </c>
      <c r="BS23" s="37">
        <v>83.882000000000005</v>
      </c>
      <c r="BT23" s="37">
        <v>38.292999999999999</v>
      </c>
      <c r="BU23" s="38">
        <f t="shared" si="29"/>
        <v>122.17500000000001</v>
      </c>
      <c r="BV23" s="37">
        <v>0</v>
      </c>
      <c r="BW23" s="37">
        <v>0.56299999999999994</v>
      </c>
      <c r="BX23" s="37">
        <v>11.712999999999999</v>
      </c>
      <c r="BY23" s="37">
        <v>5.4630000000002052</v>
      </c>
      <c r="BZ23" s="39">
        <f t="shared" si="30"/>
        <v>1420.1410000000001</v>
      </c>
      <c r="CA23" s="37"/>
      <c r="CB23" s="36">
        <v>1.2250000000000001</v>
      </c>
      <c r="CC23" s="34">
        <v>1054.4000000000001</v>
      </c>
      <c r="CD23" s="38">
        <f t="shared" si="31"/>
        <v>1055.625</v>
      </c>
      <c r="CE23" s="37">
        <v>200.131</v>
      </c>
      <c r="CF23" s="37">
        <v>18.212000000000074</v>
      </c>
      <c r="CG23" s="38">
        <f t="shared" si="32"/>
        <v>218.34300000000007</v>
      </c>
      <c r="CH23" s="37">
        <v>24.861999999999998</v>
      </c>
      <c r="CI23" s="37">
        <v>121.31100000000001</v>
      </c>
      <c r="CJ23" s="107">
        <f t="shared" si="33"/>
        <v>1420.1410000000001</v>
      </c>
      <c r="CK23" s="37"/>
      <c r="CL23" s="66">
        <v>303.63300000000004</v>
      </c>
      <c r="CM23" s="37"/>
      <c r="CN23" s="33">
        <v>100</v>
      </c>
      <c r="CO23" s="34">
        <v>50</v>
      </c>
      <c r="CP23" s="34">
        <v>50</v>
      </c>
      <c r="CQ23" s="34">
        <v>25</v>
      </c>
      <c r="CR23" s="34">
        <v>0</v>
      </c>
      <c r="CS23" s="34">
        <v>0</v>
      </c>
      <c r="CT23" s="35">
        <f t="shared" si="34"/>
        <v>225</v>
      </c>
      <c r="CU23" s="43">
        <f t="shared" si="35"/>
        <v>0.15843497230204606</v>
      </c>
      <c r="CV23" s="37"/>
      <c r="CW23" s="61" t="s">
        <v>208</v>
      </c>
      <c r="CX23" s="56">
        <v>15.4</v>
      </c>
      <c r="CY23" s="67">
        <v>2</v>
      </c>
      <c r="CZ23" s="61"/>
      <c r="DA23" s="67"/>
      <c r="DB23" s="56"/>
      <c r="DC23" s="69">
        <f t="shared" si="36"/>
        <v>4.1410505283591707E-4</v>
      </c>
      <c r="DD23" s="56"/>
      <c r="DE23" s="33">
        <v>97.480999999999995</v>
      </c>
      <c r="DF23" s="34">
        <v>104.98099999999999</v>
      </c>
      <c r="DG23" s="35">
        <v>117.544</v>
      </c>
      <c r="DH23" s="56"/>
      <c r="DI23" s="61">
        <f t="shared" si="37"/>
        <v>667.33349999999996</v>
      </c>
      <c r="DJ23" s="34">
        <v>654.33600000000001</v>
      </c>
      <c r="DK23" s="35">
        <v>680.33100000000002</v>
      </c>
      <c r="DL23" s="56"/>
      <c r="DM23" s="33">
        <v>3.629</v>
      </c>
      <c r="DN23" s="34">
        <v>9.2230000000000008</v>
      </c>
      <c r="DO23" s="34">
        <v>25.515000000000001</v>
      </c>
      <c r="DP23" s="34">
        <v>42.837000000000003</v>
      </c>
      <c r="DQ23" s="34">
        <v>71.525999999999996</v>
      </c>
      <c r="DR23" s="34">
        <v>21.523</v>
      </c>
      <c r="DS23" s="34">
        <v>8.9789999999999992</v>
      </c>
      <c r="DT23" s="34">
        <v>5.0650000000000039</v>
      </c>
      <c r="DU23" s="35">
        <v>883.37300000000005</v>
      </c>
      <c r="DV23" s="35">
        <f t="shared" si="38"/>
        <v>1071.67</v>
      </c>
      <c r="DW23" s="34"/>
      <c r="DX23" s="47">
        <f t="shared" si="39"/>
        <v>3.3863036195843866E-3</v>
      </c>
      <c r="DY23" s="42">
        <f t="shared" si="40"/>
        <v>8.606194070936015E-3</v>
      </c>
      <c r="DZ23" s="42">
        <f t="shared" si="41"/>
        <v>2.3808635120886091E-2</v>
      </c>
      <c r="EA23" s="42">
        <f t="shared" si="42"/>
        <v>3.9972192932525873E-2</v>
      </c>
      <c r="EB23" s="42">
        <f t="shared" si="43"/>
        <v>6.6742560676327597E-2</v>
      </c>
      <c r="EC23" s="42">
        <f t="shared" si="44"/>
        <v>2.0083607827036307E-2</v>
      </c>
      <c r="ED23" s="42">
        <f t="shared" si="45"/>
        <v>8.3785120419532112E-3</v>
      </c>
      <c r="EE23" s="42">
        <f t="shared" si="46"/>
        <v>4.7262683475323593E-3</v>
      </c>
      <c r="EF23" s="42">
        <f t="shared" si="47"/>
        <v>0.82429572536321816</v>
      </c>
      <c r="EG23" s="70">
        <f t="shared" si="48"/>
        <v>1</v>
      </c>
      <c r="EH23" s="56"/>
      <c r="EI23" s="36">
        <v>5.8490000000000002</v>
      </c>
      <c r="EJ23" s="37">
        <v>1.248</v>
      </c>
      <c r="EK23" s="65">
        <f t="shared" si="49"/>
        <v>7.0970000000000004</v>
      </c>
      <c r="EM23" s="36">
        <f>BP23</f>
        <v>1.361</v>
      </c>
      <c r="EN23" s="37">
        <f>BQ23</f>
        <v>5.4279999999999999</v>
      </c>
      <c r="EO23" s="65">
        <f t="shared" si="50"/>
        <v>6.7889999999999997</v>
      </c>
      <c r="EQ23" s="33">
        <f>EU23*E23</f>
        <v>883.30895729999997</v>
      </c>
      <c r="ER23" s="34">
        <f>E23*EV23</f>
        <v>188.79804270000002</v>
      </c>
      <c r="ES23" s="35">
        <f t="shared" si="51"/>
        <v>1072.107</v>
      </c>
      <c r="EU23" s="47">
        <v>0.82389999999999997</v>
      </c>
      <c r="EV23" s="42">
        <v>0.17610000000000003</v>
      </c>
      <c r="EW23" s="43">
        <f t="shared" si="52"/>
        <v>1</v>
      </c>
      <c r="EX23" s="56"/>
      <c r="EY23" s="61">
        <f t="shared" si="53"/>
        <v>118.8115</v>
      </c>
      <c r="EZ23" s="34">
        <v>116.312</v>
      </c>
      <c r="FA23" s="35">
        <v>121.31100000000001</v>
      </c>
      <c r="FC23" s="61">
        <f t="shared" si="54"/>
        <v>1071.8885</v>
      </c>
      <c r="FD23" s="34">
        <v>1071.67</v>
      </c>
      <c r="FE23" s="35">
        <v>1072.107</v>
      </c>
      <c r="FG23" s="61">
        <f t="shared" si="55"/>
        <v>524.79999999999995</v>
      </c>
      <c r="FH23" s="34">
        <v>501.8</v>
      </c>
      <c r="FI23" s="35">
        <v>547.79999999999995</v>
      </c>
      <c r="FK23" s="61">
        <f t="shared" si="56"/>
        <v>1596.6885</v>
      </c>
      <c r="FL23" s="56">
        <f t="shared" si="57"/>
        <v>1573.47</v>
      </c>
      <c r="FM23" s="67">
        <f t="shared" si="58"/>
        <v>1619.9069999999999</v>
      </c>
      <c r="FO23" s="61">
        <f t="shared" si="59"/>
        <v>1028.6020000000001</v>
      </c>
      <c r="FP23" s="34">
        <v>1002.804</v>
      </c>
      <c r="FQ23" s="35">
        <v>1054.4000000000001</v>
      </c>
      <c r="FR23" s="34"/>
      <c r="FS23" s="63">
        <f>DK23/C23</f>
        <v>0.47905876951654797</v>
      </c>
    </row>
    <row r="24" spans="1:175" x14ac:dyDescent="0.2">
      <c r="A24" s="1"/>
      <c r="B24" s="71" t="s">
        <v>156</v>
      </c>
      <c r="C24" s="33">
        <v>5735.7529999999997</v>
      </c>
      <c r="D24" s="34">
        <v>5603.0280000000002</v>
      </c>
      <c r="E24" s="34">
        <v>4871.6899999999996</v>
      </c>
      <c r="F24" s="34">
        <v>1645.4</v>
      </c>
      <c r="G24" s="34">
        <v>3971.54</v>
      </c>
      <c r="H24" s="34">
        <f t="shared" si="0"/>
        <v>7381.1530000000002</v>
      </c>
      <c r="I24" s="35">
        <f t="shared" si="1"/>
        <v>6517.09</v>
      </c>
      <c r="J24" s="34"/>
      <c r="K24" s="36">
        <v>55.493000000000002</v>
      </c>
      <c r="L24" s="37">
        <v>20.082999999999998</v>
      </c>
      <c r="M24" s="37">
        <v>0.36299999999999999</v>
      </c>
      <c r="N24" s="38">
        <f t="shared" si="2"/>
        <v>75.938999999999993</v>
      </c>
      <c r="O24" s="37">
        <v>48.540999999999997</v>
      </c>
      <c r="P24" s="38">
        <f t="shared" si="3"/>
        <v>27.397999999999996</v>
      </c>
      <c r="Q24" s="37">
        <v>1.357</v>
      </c>
      <c r="R24" s="38">
        <f t="shared" si="4"/>
        <v>26.040999999999997</v>
      </c>
      <c r="S24" s="37">
        <v>3.4950000000000001</v>
      </c>
      <c r="T24" s="37">
        <v>0.73299999999999998</v>
      </c>
      <c r="U24" s="37">
        <v>0.223</v>
      </c>
      <c r="V24" s="38">
        <f t="shared" si="5"/>
        <v>30.491999999999997</v>
      </c>
      <c r="W24" s="37">
        <v>6.8</v>
      </c>
      <c r="X24" s="39">
        <f t="shared" si="6"/>
        <v>23.691999999999997</v>
      </c>
      <c r="Y24" s="37"/>
      <c r="Z24" s="40">
        <f t="shared" si="7"/>
        <v>1.9808217984989544E-2</v>
      </c>
      <c r="AA24" s="41">
        <f t="shared" si="8"/>
        <v>7.1686238226901589E-3</v>
      </c>
      <c r="AB24" s="42">
        <f t="shared" si="9"/>
        <v>0.60549852183566799</v>
      </c>
      <c r="AC24" s="42">
        <f t="shared" si="10"/>
        <v>0.639210418888845</v>
      </c>
      <c r="AD24" s="41">
        <f t="shared" si="11"/>
        <v>1.7326702632933476E-2</v>
      </c>
      <c r="AE24" s="41">
        <f t="shared" si="12"/>
        <v>8.4568558286697813E-3</v>
      </c>
      <c r="AF24" s="41">
        <f>X24/DI24*2</f>
        <v>1.5200872452573061E-2</v>
      </c>
      <c r="AG24" s="41">
        <f>(P24+S24+T24)/DI24*2</f>
        <v>2.0291355402037636E-2</v>
      </c>
      <c r="AH24" s="41">
        <f>R24/DI24*2</f>
        <v>1.6707999305143301E-2</v>
      </c>
      <c r="AI24" s="43">
        <f>X24/EY24*2</f>
        <v>8.9958973210132701E-2</v>
      </c>
      <c r="AJ24" s="37"/>
      <c r="AK24" s="47">
        <f t="shared" si="13"/>
        <v>1.6582704223635687E-2</v>
      </c>
      <c r="AL24" s="42">
        <f t="shared" si="14"/>
        <v>3.2853217213306439E-2</v>
      </c>
      <c r="AM24" s="43">
        <f t="shared" si="15"/>
        <v>3.8373006286387797E-2</v>
      </c>
      <c r="AN24" s="37"/>
      <c r="AO24" s="47">
        <f t="shared" si="16"/>
        <v>0.81522839096904776</v>
      </c>
      <c r="AP24" s="42">
        <f t="shared" si="17"/>
        <v>0.77711054366861365</v>
      </c>
      <c r="AQ24" s="42">
        <f t="shared" si="18"/>
        <v>6.8397819780593741E-2</v>
      </c>
      <c r="AR24" s="43">
        <f t="shared" si="19"/>
        <v>0.13020034161164196</v>
      </c>
      <c r="AS24" s="37"/>
      <c r="AT24" s="47">
        <f>DF24/C24</f>
        <v>9.8365463087409816E-2</v>
      </c>
      <c r="AU24" s="42">
        <f t="shared" si="20"/>
        <v>0.16218657334091385</v>
      </c>
      <c r="AV24" s="42">
        <f t="shared" si="21"/>
        <v>0.17830410108913405</v>
      </c>
      <c r="AW24" s="43">
        <f t="shared" si="22"/>
        <v>0.1991409041680243</v>
      </c>
      <c r="AX24" s="37"/>
      <c r="AY24" s="47">
        <f>FA24/C24</f>
        <v>0.10045359345146139</v>
      </c>
      <c r="AZ24" s="42">
        <f>(DF24+X24)/C24</f>
        <v>0.10249604541897116</v>
      </c>
      <c r="BA24" s="42">
        <f>(DE24+X24)/DK24</f>
        <v>0.16967395505485175</v>
      </c>
      <c r="BB24" s="42">
        <f>(DF24+X24)/DK24</f>
        <v>0.18579148280307195</v>
      </c>
      <c r="BC24" s="43">
        <f>(DG24+X24)/DK24</f>
        <v>0.20662828588196219</v>
      </c>
      <c r="BD24" s="37"/>
      <c r="BE24" s="40">
        <f>Q24/FC24*2</f>
        <v>5.6167730004163944E-4</v>
      </c>
      <c r="BF24" s="42">
        <f t="shared" si="23"/>
        <v>4.2907734142793905E-2</v>
      </c>
      <c r="BG24" s="41">
        <f>EK24/E24</f>
        <v>5.1998382491496792E-3</v>
      </c>
      <c r="BH24" s="42">
        <f t="shared" si="24"/>
        <v>4.2474208135692117E-2</v>
      </c>
      <c r="BI24" s="42">
        <f t="shared" si="25"/>
        <v>0.73623321680977238</v>
      </c>
      <c r="BJ24" s="43">
        <f t="shared" si="26"/>
        <v>0.80282764239867799</v>
      </c>
      <c r="BK24" s="37"/>
      <c r="BL24" s="36">
        <v>74.132000000000005</v>
      </c>
      <c r="BM24" s="37">
        <v>220.887</v>
      </c>
      <c r="BN24" s="38">
        <f t="shared" si="27"/>
        <v>295.01900000000001</v>
      </c>
      <c r="BO24" s="34">
        <v>4871.6899999999996</v>
      </c>
      <c r="BP24" s="37">
        <v>4.2919999999999998</v>
      </c>
      <c r="BQ24" s="37">
        <v>15.94</v>
      </c>
      <c r="BR24" s="38">
        <f t="shared" si="28"/>
        <v>4851.4579999999996</v>
      </c>
      <c r="BS24" s="37">
        <v>435.02</v>
      </c>
      <c r="BT24" s="37">
        <v>95.211999999999989</v>
      </c>
      <c r="BU24" s="38">
        <f t="shared" si="29"/>
        <v>530.23199999999997</v>
      </c>
      <c r="BV24" s="37">
        <v>11.933</v>
      </c>
      <c r="BW24" s="37">
        <v>9.9770000000000003</v>
      </c>
      <c r="BX24" s="37">
        <v>23.529</v>
      </c>
      <c r="BY24" s="37">
        <v>13.604999999999873</v>
      </c>
      <c r="BZ24" s="39">
        <f t="shared" si="30"/>
        <v>5735.7529999999997</v>
      </c>
      <c r="CA24" s="37"/>
      <c r="CB24" s="36">
        <v>2.1000000000000001E-2</v>
      </c>
      <c r="CC24" s="34">
        <v>3971.54</v>
      </c>
      <c r="CD24" s="38">
        <f t="shared" si="31"/>
        <v>3971.5610000000001</v>
      </c>
      <c r="CE24" s="37">
        <v>1014.117</v>
      </c>
      <c r="CF24" s="37">
        <v>48.92599999999959</v>
      </c>
      <c r="CG24" s="38">
        <f t="shared" si="32"/>
        <v>1063.0429999999997</v>
      </c>
      <c r="CH24" s="37">
        <v>124.97199999999999</v>
      </c>
      <c r="CI24" s="37">
        <v>576.17700000000002</v>
      </c>
      <c r="CJ24" s="107">
        <f t="shared" si="33"/>
        <v>5735.7529999999988</v>
      </c>
      <c r="CK24" s="37"/>
      <c r="CL24" s="66">
        <v>746.79700000000003</v>
      </c>
      <c r="CM24" s="37"/>
      <c r="CN24" s="33">
        <v>215</v>
      </c>
      <c r="CO24" s="34">
        <v>235</v>
      </c>
      <c r="CP24" s="34">
        <v>230</v>
      </c>
      <c r="CQ24" s="34">
        <v>200</v>
      </c>
      <c r="CR24" s="34">
        <v>260</v>
      </c>
      <c r="CS24" s="34">
        <v>0</v>
      </c>
      <c r="CT24" s="35">
        <f t="shared" si="34"/>
        <v>1140</v>
      </c>
      <c r="CU24" s="43">
        <f t="shared" si="35"/>
        <v>0.19875332846445795</v>
      </c>
      <c r="CV24" s="37"/>
      <c r="CW24" s="61" t="s">
        <v>208</v>
      </c>
      <c r="CX24" s="56">
        <v>58</v>
      </c>
      <c r="CY24" s="67">
        <v>9</v>
      </c>
      <c r="CZ24" s="68" t="s">
        <v>136</v>
      </c>
      <c r="DA24" s="72" t="s">
        <v>138</v>
      </c>
      <c r="DB24" s="56"/>
      <c r="DC24" s="69">
        <f t="shared" si="36"/>
        <v>1.6606084499569437E-3</v>
      </c>
      <c r="DD24" s="56"/>
      <c r="DE24" s="33">
        <v>513.20000000000005</v>
      </c>
      <c r="DF24" s="34">
        <v>564.20000000000005</v>
      </c>
      <c r="DG24" s="35">
        <v>630.13300000000004</v>
      </c>
      <c r="DH24" s="56"/>
      <c r="DI24" s="61">
        <f t="shared" si="37"/>
        <v>3117.1895</v>
      </c>
      <c r="DJ24" s="34">
        <v>3070.1219999999998</v>
      </c>
      <c r="DK24" s="35">
        <v>3164.2570000000001</v>
      </c>
      <c r="DL24" s="56"/>
      <c r="DM24" s="33">
        <v>389.79500000000002</v>
      </c>
      <c r="DN24" s="34">
        <v>42.177</v>
      </c>
      <c r="DO24" s="34">
        <v>134.16999999999999</v>
      </c>
      <c r="DP24" s="34">
        <v>99.95</v>
      </c>
      <c r="DQ24" s="34">
        <v>414.80399999999997</v>
      </c>
      <c r="DR24" s="34">
        <v>98.917000000000002</v>
      </c>
      <c r="DS24" s="34">
        <v>46.994999999999997</v>
      </c>
      <c r="DT24" s="34">
        <v>0</v>
      </c>
      <c r="DU24" s="35">
        <v>3565.415</v>
      </c>
      <c r="DV24" s="35">
        <f t="shared" si="38"/>
        <v>4792.223</v>
      </c>
      <c r="DW24" s="34"/>
      <c r="DX24" s="47">
        <f t="shared" si="39"/>
        <v>8.1339077918535937E-2</v>
      </c>
      <c r="DY24" s="42">
        <f t="shared" si="40"/>
        <v>8.8011346717379382E-3</v>
      </c>
      <c r="DZ24" s="42">
        <f t="shared" si="41"/>
        <v>2.7997445027078245E-2</v>
      </c>
      <c r="EA24" s="42">
        <f t="shared" si="42"/>
        <v>2.0856708880200275E-2</v>
      </c>
      <c r="EB24" s="42">
        <f t="shared" si="43"/>
        <v>8.6557741574213046E-2</v>
      </c>
      <c r="EC24" s="42">
        <f t="shared" si="44"/>
        <v>2.0641151298677045E-2</v>
      </c>
      <c r="ED24" s="42">
        <f t="shared" si="45"/>
        <v>9.8065135950476424E-3</v>
      </c>
      <c r="EE24" s="42">
        <f t="shared" si="46"/>
        <v>0</v>
      </c>
      <c r="EF24" s="42">
        <f t="shared" si="47"/>
        <v>0.74400022703450985</v>
      </c>
      <c r="EG24" s="70">
        <f t="shared" si="48"/>
        <v>1</v>
      </c>
      <c r="EH24" s="56"/>
      <c r="EI24" s="36">
        <v>20.824000000000002</v>
      </c>
      <c r="EJ24" s="37">
        <v>4.508</v>
      </c>
      <c r="EK24" s="65">
        <f t="shared" si="49"/>
        <v>25.332000000000001</v>
      </c>
      <c r="EM24" s="36">
        <f>BP24</f>
        <v>4.2919999999999998</v>
      </c>
      <c r="EN24" s="37">
        <f>BQ24</f>
        <v>15.94</v>
      </c>
      <c r="EO24" s="65">
        <f t="shared" si="50"/>
        <v>20.231999999999999</v>
      </c>
      <c r="EQ24" s="33">
        <f>EU24*E24</f>
        <v>3586.7</v>
      </c>
      <c r="ER24" s="34">
        <f>E24*EV24</f>
        <v>1284.9899999999998</v>
      </c>
      <c r="ES24" s="35">
        <f t="shared" si="51"/>
        <v>4871.6899999999996</v>
      </c>
      <c r="EU24" s="47">
        <v>0.73623321680977238</v>
      </c>
      <c r="EV24" s="42">
        <v>0.26376678319022762</v>
      </c>
      <c r="EW24" s="43">
        <f t="shared" si="52"/>
        <v>1</v>
      </c>
      <c r="EX24" s="56"/>
      <c r="EY24" s="61">
        <f t="shared" si="53"/>
        <v>526.72900000000004</v>
      </c>
      <c r="EZ24" s="34">
        <v>477.28100000000001</v>
      </c>
      <c r="FA24" s="35">
        <v>576.17700000000002</v>
      </c>
      <c r="FC24" s="61">
        <f t="shared" si="54"/>
        <v>4831.9560000000001</v>
      </c>
      <c r="FD24" s="34">
        <v>4792.2219999999998</v>
      </c>
      <c r="FE24" s="35">
        <v>4871.6899999999996</v>
      </c>
      <c r="FG24" s="61">
        <f t="shared" si="55"/>
        <v>1581.4855</v>
      </c>
      <c r="FH24" s="34">
        <v>1517.5709999999999</v>
      </c>
      <c r="FI24" s="35">
        <v>1645.4</v>
      </c>
      <c r="FK24" s="61">
        <f t="shared" si="56"/>
        <v>6413.4414999999999</v>
      </c>
      <c r="FL24" s="56">
        <f t="shared" si="57"/>
        <v>6309.7929999999997</v>
      </c>
      <c r="FM24" s="67">
        <f t="shared" si="58"/>
        <v>6517.09</v>
      </c>
      <c r="FO24" s="61">
        <f t="shared" si="59"/>
        <v>3898.1559999999999</v>
      </c>
      <c r="FP24" s="34">
        <v>3824.7719999999999</v>
      </c>
      <c r="FQ24" s="35">
        <v>3971.54</v>
      </c>
      <c r="FR24" s="34"/>
      <c r="FS24" s="63">
        <f>DK24/C24</f>
        <v>0.55167246567277217</v>
      </c>
    </row>
    <row r="25" spans="1:175" x14ac:dyDescent="0.2">
      <c r="A25" s="1"/>
      <c r="B25" s="71" t="s">
        <v>157</v>
      </c>
      <c r="C25" s="33">
        <v>2389.413</v>
      </c>
      <c r="D25" s="34">
        <v>2316.9364999999998</v>
      </c>
      <c r="E25" s="34">
        <v>1887.442</v>
      </c>
      <c r="F25" s="34">
        <v>555.4</v>
      </c>
      <c r="G25" s="34">
        <v>1867.11</v>
      </c>
      <c r="H25" s="34">
        <f t="shared" si="0"/>
        <v>2944.8130000000001</v>
      </c>
      <c r="I25" s="35">
        <f t="shared" si="1"/>
        <v>2442.8420000000001</v>
      </c>
      <c r="J25" s="34"/>
      <c r="K25" s="36">
        <v>22.823999999999998</v>
      </c>
      <c r="L25" s="37">
        <v>5.9870000000000001</v>
      </c>
      <c r="M25" s="37">
        <v>0.59799999999999998</v>
      </c>
      <c r="N25" s="38">
        <f t="shared" si="2"/>
        <v>29.408999999999999</v>
      </c>
      <c r="O25" s="37">
        <v>18.585000000000001</v>
      </c>
      <c r="P25" s="38">
        <f t="shared" si="3"/>
        <v>10.823999999999998</v>
      </c>
      <c r="Q25" s="37">
        <v>2.5419999999999998</v>
      </c>
      <c r="R25" s="38">
        <f t="shared" si="4"/>
        <v>8.2819999999999983</v>
      </c>
      <c r="S25" s="37">
        <v>3.6459999999999999</v>
      </c>
      <c r="T25" s="37">
        <v>1.163</v>
      </c>
      <c r="U25" s="37">
        <v>1.9E-2</v>
      </c>
      <c r="V25" s="38">
        <f t="shared" si="5"/>
        <v>13.109999999999998</v>
      </c>
      <c r="W25" s="37">
        <v>2.5819999999999999</v>
      </c>
      <c r="X25" s="39">
        <f t="shared" si="6"/>
        <v>10.527999999999999</v>
      </c>
      <c r="Y25" s="37"/>
      <c r="Z25" s="40">
        <f t="shared" si="7"/>
        <v>1.9701877889186863E-2</v>
      </c>
      <c r="AA25" s="41">
        <f t="shared" si="8"/>
        <v>5.1680311480267159E-3</v>
      </c>
      <c r="AB25" s="42">
        <f t="shared" si="9"/>
        <v>0.54313519200420834</v>
      </c>
      <c r="AC25" s="42">
        <f t="shared" si="10"/>
        <v>0.63194940324390503</v>
      </c>
      <c r="AD25" s="41">
        <f t="shared" si="11"/>
        <v>1.6042735741786624E-2</v>
      </c>
      <c r="AE25" s="41">
        <f t="shared" si="12"/>
        <v>9.0878623561759242E-3</v>
      </c>
      <c r="AF25" s="41">
        <f>X25/DI25*2</f>
        <v>1.7984791166816283E-2</v>
      </c>
      <c r="AG25" s="41">
        <f>(P25+S25+T25)/DI25*2</f>
        <v>2.6705569938339571E-2</v>
      </c>
      <c r="AH25" s="41">
        <f>R25/DI25*2</f>
        <v>1.4147990163713188E-2</v>
      </c>
      <c r="AI25" s="43">
        <f>X25/EY25*2</f>
        <v>7.16220927760534E-2</v>
      </c>
      <c r="AJ25" s="37"/>
      <c r="AK25" s="47">
        <f t="shared" si="13"/>
        <v>3.9168067407329553E-2</v>
      </c>
      <c r="AL25" s="42">
        <f t="shared" si="14"/>
        <v>7.2503370723374178E-2</v>
      </c>
      <c r="AM25" s="43">
        <f t="shared" si="15"/>
        <v>8.7847069482356224E-2</v>
      </c>
      <c r="AN25" s="37"/>
      <c r="AO25" s="47">
        <f t="shared" si="16"/>
        <v>0.98922774845531669</v>
      </c>
      <c r="AP25" s="42">
        <f t="shared" si="17"/>
        <v>0.90246289703973848</v>
      </c>
      <c r="AQ25" s="42">
        <f t="shared" si="18"/>
        <v>-0.10490735590707842</v>
      </c>
      <c r="AR25" s="43">
        <f t="shared" si="19"/>
        <v>0.18936115271826173</v>
      </c>
      <c r="AS25" s="37"/>
      <c r="AT25" s="47">
        <f>DF25/C25</f>
        <v>0.11454696195257998</v>
      </c>
      <c r="AU25" s="42">
        <f t="shared" si="20"/>
        <v>0.2291143478988783</v>
      </c>
      <c r="AV25" s="42">
        <f t="shared" si="21"/>
        <v>0.2291143478988783</v>
      </c>
      <c r="AW25" s="43">
        <f t="shared" si="22"/>
        <v>0.2291143478988783</v>
      </c>
      <c r="AX25" s="37"/>
      <c r="AY25" s="47">
        <f>FA25/C25</f>
        <v>0.12524038330753201</v>
      </c>
      <c r="AZ25" s="42">
        <f>(DF25+X25)/C25</f>
        <v>0.11895306504149765</v>
      </c>
      <c r="BA25" s="42">
        <f>(DE25+X25)/DK25</f>
        <v>0.23792733969529553</v>
      </c>
      <c r="BB25" s="42">
        <f>(DF25+X25)/DK25</f>
        <v>0.23792733969529553</v>
      </c>
      <c r="BC25" s="43">
        <f>(DG25+X25)/DK25</f>
        <v>0.23792733969529553</v>
      </c>
      <c r="BD25" s="37"/>
      <c r="BE25" s="40">
        <f>Q25/FC25*2</f>
        <v>2.7453308720394474E-3</v>
      </c>
      <c r="BF25" s="42">
        <f t="shared" si="23"/>
        <v>0.16260474636985864</v>
      </c>
      <c r="BG25" s="41">
        <f>EK25/E25</f>
        <v>2.0151612605844312E-2</v>
      </c>
      <c r="BH25" s="42">
        <f t="shared" si="24"/>
        <v>0.1214372603422018</v>
      </c>
      <c r="BI25" s="42">
        <f t="shared" si="25"/>
        <v>0.81581314816561246</v>
      </c>
      <c r="BJ25" s="43">
        <f t="shared" si="26"/>
        <v>0.85768952719823865</v>
      </c>
      <c r="BK25" s="37"/>
      <c r="BL25" s="36">
        <v>64.207999999999998</v>
      </c>
      <c r="BM25" s="37">
        <v>57.107999999999997</v>
      </c>
      <c r="BN25" s="38">
        <f t="shared" si="27"/>
        <v>121.316</v>
      </c>
      <c r="BO25" s="34">
        <v>1887.442</v>
      </c>
      <c r="BP25" s="37">
        <v>9.3610000000000007</v>
      </c>
      <c r="BQ25" s="37">
        <v>4.5949999999999998</v>
      </c>
      <c r="BR25" s="38">
        <f t="shared" si="28"/>
        <v>1873.4859999999999</v>
      </c>
      <c r="BS25" s="37">
        <v>331.14600000000002</v>
      </c>
      <c r="BT25" s="37">
        <v>38.606000000000002</v>
      </c>
      <c r="BU25" s="38">
        <f t="shared" si="29"/>
        <v>369.75200000000001</v>
      </c>
      <c r="BV25" s="37">
        <v>1.85</v>
      </c>
      <c r="BW25" s="37">
        <v>0</v>
      </c>
      <c r="BX25" s="37">
        <v>16.596</v>
      </c>
      <c r="BY25" s="37">
        <v>6.41300000000032</v>
      </c>
      <c r="BZ25" s="39">
        <f t="shared" si="30"/>
        <v>2389.4130000000005</v>
      </c>
      <c r="CA25" s="37"/>
      <c r="CB25" s="36">
        <v>1.7949999999999999</v>
      </c>
      <c r="CC25" s="34">
        <v>1867.11</v>
      </c>
      <c r="CD25" s="38">
        <f t="shared" si="31"/>
        <v>1868.905</v>
      </c>
      <c r="CE25" s="37">
        <v>200</v>
      </c>
      <c r="CF25" s="37">
        <v>21.257000000000062</v>
      </c>
      <c r="CG25" s="38">
        <f t="shared" si="32"/>
        <v>221.25700000000006</v>
      </c>
      <c r="CH25" s="37">
        <v>0</v>
      </c>
      <c r="CI25" s="37">
        <v>299.25099999999998</v>
      </c>
      <c r="CJ25" s="107">
        <f t="shared" si="33"/>
        <v>2389.4130000000005</v>
      </c>
      <c r="CK25" s="37"/>
      <c r="CL25" s="66">
        <v>452.46199999999999</v>
      </c>
      <c r="CM25" s="37"/>
      <c r="CN25" s="33">
        <v>0</v>
      </c>
      <c r="CO25" s="34">
        <v>100</v>
      </c>
      <c r="CP25" s="34">
        <v>100</v>
      </c>
      <c r="CQ25" s="34">
        <v>0</v>
      </c>
      <c r="CR25" s="34">
        <v>0</v>
      </c>
      <c r="CS25" s="34">
        <v>0</v>
      </c>
      <c r="CT25" s="35">
        <f t="shared" si="34"/>
        <v>200</v>
      </c>
      <c r="CU25" s="43">
        <f t="shared" si="35"/>
        <v>8.3702566278830826E-2</v>
      </c>
      <c r="CV25" s="37"/>
      <c r="CW25" s="61" t="s">
        <v>208</v>
      </c>
      <c r="CX25" s="56">
        <v>22.2</v>
      </c>
      <c r="CY25" s="67">
        <v>2</v>
      </c>
      <c r="CZ25" s="68" t="s">
        <v>136</v>
      </c>
      <c r="DA25" s="67"/>
      <c r="DB25" s="56"/>
      <c r="DC25" s="69">
        <f t="shared" si="36"/>
        <v>5.9944421752522838E-4</v>
      </c>
      <c r="DD25" s="56"/>
      <c r="DE25" s="33">
        <v>273.7</v>
      </c>
      <c r="DF25" s="34">
        <v>273.7</v>
      </c>
      <c r="DG25" s="35">
        <v>273.7</v>
      </c>
      <c r="DH25" s="56"/>
      <c r="DI25" s="61">
        <f t="shared" si="37"/>
        <v>1170.7669999999998</v>
      </c>
      <c r="DJ25" s="34">
        <v>1146.934</v>
      </c>
      <c r="DK25" s="35">
        <v>1194.5999999999999</v>
      </c>
      <c r="DL25" s="56"/>
      <c r="DM25" s="33">
        <v>212.20599999999999</v>
      </c>
      <c r="DN25" s="34">
        <v>39.378999999999998</v>
      </c>
      <c r="DO25" s="34">
        <v>30.919</v>
      </c>
      <c r="DP25" s="34">
        <v>16.709</v>
      </c>
      <c r="DQ25" s="34">
        <v>53.164000000000001</v>
      </c>
      <c r="DR25" s="34">
        <v>14.113</v>
      </c>
      <c r="DS25" s="34">
        <v>9.83</v>
      </c>
      <c r="DT25" s="34">
        <v>10.694000000000187</v>
      </c>
      <c r="DU25" s="35">
        <v>1429.2869999999998</v>
      </c>
      <c r="DV25" s="35">
        <f t="shared" si="38"/>
        <v>1816.3009999999999</v>
      </c>
      <c r="DW25" s="34"/>
      <c r="DX25" s="47">
        <f t="shared" si="39"/>
        <v>0.11683415909587673</v>
      </c>
      <c r="DY25" s="42">
        <f t="shared" si="40"/>
        <v>2.1680877784023684E-2</v>
      </c>
      <c r="DZ25" s="42">
        <f t="shared" si="41"/>
        <v>1.7023059503903815E-2</v>
      </c>
      <c r="EA25" s="42">
        <f t="shared" si="42"/>
        <v>9.1994663880050724E-3</v>
      </c>
      <c r="EB25" s="42">
        <f t="shared" si="43"/>
        <v>2.9270478846843119E-2</v>
      </c>
      <c r="EC25" s="42">
        <f t="shared" si="44"/>
        <v>7.7701878708429937E-3</v>
      </c>
      <c r="ED25" s="42">
        <f t="shared" si="45"/>
        <v>5.4120985453402276E-3</v>
      </c>
      <c r="EE25" s="42">
        <f t="shared" si="46"/>
        <v>5.8877906250121475E-3</v>
      </c>
      <c r="EF25" s="42">
        <f t="shared" si="47"/>
        <v>0.78692188134015228</v>
      </c>
      <c r="EG25" s="70">
        <f t="shared" si="48"/>
        <v>1</v>
      </c>
      <c r="EH25" s="56"/>
      <c r="EI25" s="36">
        <v>12.67</v>
      </c>
      <c r="EJ25" s="37">
        <v>25.364999999999998</v>
      </c>
      <c r="EK25" s="65">
        <f t="shared" si="49"/>
        <v>38.034999999999997</v>
      </c>
      <c r="EM25" s="36">
        <f>BP25</f>
        <v>9.3610000000000007</v>
      </c>
      <c r="EN25" s="37">
        <f>BQ25</f>
        <v>4.5949999999999998</v>
      </c>
      <c r="EO25" s="65">
        <f t="shared" si="50"/>
        <v>13.956</v>
      </c>
      <c r="EQ25" s="33">
        <f>EU25*E25</f>
        <v>1539.8</v>
      </c>
      <c r="ER25" s="34">
        <f>E25*EV25</f>
        <v>347.64200000000011</v>
      </c>
      <c r="ES25" s="35">
        <f t="shared" si="51"/>
        <v>1887.442</v>
      </c>
      <c r="EU25" s="47">
        <v>0.81581314816561246</v>
      </c>
      <c r="EV25" s="42">
        <v>0.18418685183438754</v>
      </c>
      <c r="EW25" s="43">
        <f t="shared" si="52"/>
        <v>1</v>
      </c>
      <c r="EX25" s="56"/>
      <c r="EY25" s="61">
        <f t="shared" si="53"/>
        <v>293.98749999999995</v>
      </c>
      <c r="EZ25" s="34">
        <v>288.72399999999999</v>
      </c>
      <c r="FA25" s="35">
        <v>299.25099999999998</v>
      </c>
      <c r="FC25" s="61">
        <f t="shared" si="54"/>
        <v>1851.8715</v>
      </c>
      <c r="FD25" s="34">
        <v>1816.3009999999999</v>
      </c>
      <c r="FE25" s="35">
        <v>1887.442</v>
      </c>
      <c r="FG25" s="61">
        <f t="shared" si="55"/>
        <v>508.4</v>
      </c>
      <c r="FH25" s="34">
        <v>461.4</v>
      </c>
      <c r="FI25" s="35">
        <v>555.4</v>
      </c>
      <c r="FK25" s="61">
        <f t="shared" si="56"/>
        <v>2360.2714999999998</v>
      </c>
      <c r="FL25" s="56">
        <f t="shared" si="57"/>
        <v>2277.701</v>
      </c>
      <c r="FM25" s="67">
        <f t="shared" si="58"/>
        <v>2442.8420000000001</v>
      </c>
      <c r="FO25" s="61">
        <f t="shared" si="59"/>
        <v>1791.7224999999999</v>
      </c>
      <c r="FP25" s="34">
        <v>1716.335</v>
      </c>
      <c r="FQ25" s="35">
        <v>1867.11</v>
      </c>
      <c r="FR25" s="34"/>
      <c r="FS25" s="63">
        <f>DK25/C25</f>
        <v>0.49995542838345647</v>
      </c>
    </row>
    <row r="26" spans="1:175" x14ac:dyDescent="0.2">
      <c r="A26" s="1"/>
      <c r="B26" s="71" t="s">
        <v>158</v>
      </c>
      <c r="C26" s="33">
        <v>1431.4639999999999</v>
      </c>
      <c r="D26" s="34">
        <v>1390.9499999999998</v>
      </c>
      <c r="E26" s="34">
        <v>1197.616</v>
      </c>
      <c r="F26" s="34">
        <v>450.15499999999997</v>
      </c>
      <c r="G26" s="34">
        <v>1038.4939999999999</v>
      </c>
      <c r="H26" s="34">
        <f t="shared" si="0"/>
        <v>1881.6189999999999</v>
      </c>
      <c r="I26" s="35">
        <f t="shared" si="1"/>
        <v>1647.771</v>
      </c>
      <c r="J26" s="34"/>
      <c r="K26" s="36">
        <v>13.001000000000001</v>
      </c>
      <c r="L26" s="37">
        <v>3.6020000000000003</v>
      </c>
      <c r="M26" s="37">
        <v>4.3999999999999997E-2</v>
      </c>
      <c r="N26" s="38">
        <f t="shared" si="2"/>
        <v>16.647000000000002</v>
      </c>
      <c r="O26" s="37">
        <v>12.457000000000001</v>
      </c>
      <c r="P26" s="38">
        <f t="shared" si="3"/>
        <v>4.1900000000000013</v>
      </c>
      <c r="Q26" s="37">
        <v>-1.9999999999999997E-2</v>
      </c>
      <c r="R26" s="38">
        <f t="shared" si="4"/>
        <v>4.2100000000000009</v>
      </c>
      <c r="S26" s="37">
        <v>1.1509999999999998</v>
      </c>
      <c r="T26" s="37">
        <v>0.32900000000000001</v>
      </c>
      <c r="U26" s="37">
        <v>3.0000000000000001E-3</v>
      </c>
      <c r="V26" s="38">
        <f t="shared" si="5"/>
        <v>5.6930000000000005</v>
      </c>
      <c r="W26" s="37">
        <v>1.23</v>
      </c>
      <c r="X26" s="39">
        <f t="shared" si="6"/>
        <v>4.463000000000001</v>
      </c>
      <c r="Y26" s="37"/>
      <c r="Z26" s="40">
        <f t="shared" si="7"/>
        <v>1.8693698551349801E-2</v>
      </c>
      <c r="AA26" s="41">
        <f t="shared" si="8"/>
        <v>5.1791940759912305E-3</v>
      </c>
      <c r="AB26" s="42">
        <f t="shared" si="9"/>
        <v>0.68720692889060508</v>
      </c>
      <c r="AC26" s="42">
        <f t="shared" si="10"/>
        <v>0.74830299753709373</v>
      </c>
      <c r="AD26" s="41">
        <f t="shared" si="11"/>
        <v>1.7911499334986883E-2</v>
      </c>
      <c r="AE26" s="41">
        <f t="shared" si="12"/>
        <v>6.4171968798303336E-3</v>
      </c>
      <c r="AF26" s="41">
        <f>X26/DI26*2</f>
        <v>1.2193672568608194E-2</v>
      </c>
      <c r="AG26" s="41">
        <f>(P26+S26+T26)/DI26*2</f>
        <v>1.5491401179477584E-2</v>
      </c>
      <c r="AH26" s="41">
        <f>R26/DI26*2</f>
        <v>1.1502433680000111E-2</v>
      </c>
      <c r="AI26" s="43">
        <f>X26/EY26*2</f>
        <v>7.9444971051448779E-2</v>
      </c>
      <c r="AJ26" s="37"/>
      <c r="AK26" s="47">
        <f t="shared" si="13"/>
        <v>4.6311965591683449E-2</v>
      </c>
      <c r="AL26" s="42">
        <f t="shared" si="14"/>
        <v>4.5354914961120436E-2</v>
      </c>
      <c r="AM26" s="43">
        <f t="shared" si="15"/>
        <v>4.1449634061466317E-2</v>
      </c>
      <c r="AN26" s="37"/>
      <c r="AO26" s="47">
        <f t="shared" si="16"/>
        <v>0.86713437362226287</v>
      </c>
      <c r="AP26" s="42">
        <f t="shared" si="17"/>
        <v>0.79664585991072301</v>
      </c>
      <c r="AQ26" s="42">
        <f t="shared" si="18"/>
        <v>4.2066723298664857E-2</v>
      </c>
      <c r="AR26" s="43">
        <f t="shared" si="19"/>
        <v>0.14312060939010693</v>
      </c>
      <c r="AS26" s="37"/>
      <c r="AT26" s="47">
        <f>DF26/C26</f>
        <v>7.9191652741528951E-2</v>
      </c>
      <c r="AU26" s="42">
        <f t="shared" si="20"/>
        <v>0.1290294587433865</v>
      </c>
      <c r="AV26" s="42">
        <f t="shared" si="21"/>
        <v>0.15370722407682108</v>
      </c>
      <c r="AW26" s="43">
        <f t="shared" si="22"/>
        <v>0.17743177682622244</v>
      </c>
      <c r="AX26" s="37"/>
      <c r="AY26" s="47">
        <f>FA26/C26</f>
        <v>8.0048118569520432E-2</v>
      </c>
      <c r="AZ26" s="42">
        <f>(DF26+X26)/C26</f>
        <v>8.2309439846199428E-2</v>
      </c>
      <c r="BA26" s="42">
        <f>(DE26+X26)/DK26</f>
        <v>0.13508093493476661</v>
      </c>
      <c r="BB26" s="42">
        <f>(DF26+X26)/DK26</f>
        <v>0.15975870026820121</v>
      </c>
      <c r="BC26" s="43">
        <f>(DG26+X26)/DK26</f>
        <v>0.18348325301760257</v>
      </c>
      <c r="BD26" s="37"/>
      <c r="BE26" s="40">
        <f>Q26/FC26*2</f>
        <v>-3.4155586380972262E-5</v>
      </c>
      <c r="BF26" s="42">
        <f t="shared" si="23"/>
        <v>-3.5273368606701929E-3</v>
      </c>
      <c r="BG26" s="41">
        <f>EK26/E26</f>
        <v>2.3980975538068963E-2</v>
      </c>
      <c r="BH26" s="42">
        <f t="shared" si="24"/>
        <v>0.2323135909921861</v>
      </c>
      <c r="BI26" s="42">
        <f t="shared" si="25"/>
        <v>0.82986783743704162</v>
      </c>
      <c r="BJ26" s="43">
        <f t="shared" si="26"/>
        <v>0.87634628841022211</v>
      </c>
      <c r="BK26" s="37"/>
      <c r="BL26" s="36">
        <v>32.933</v>
      </c>
      <c r="BM26" s="37">
        <v>22.030999999999999</v>
      </c>
      <c r="BN26" s="38">
        <f t="shared" si="27"/>
        <v>54.963999999999999</v>
      </c>
      <c r="BO26" s="34">
        <v>1197.616</v>
      </c>
      <c r="BP26" s="37">
        <v>3.54</v>
      </c>
      <c r="BQ26" s="37">
        <v>5.5</v>
      </c>
      <c r="BR26" s="38">
        <f t="shared" si="28"/>
        <v>1188.576</v>
      </c>
      <c r="BS26" s="37">
        <v>145.315</v>
      </c>
      <c r="BT26" s="37">
        <v>32.365000000000002</v>
      </c>
      <c r="BU26" s="38">
        <f t="shared" si="29"/>
        <v>177.68</v>
      </c>
      <c r="BV26" s="37">
        <v>0</v>
      </c>
      <c r="BW26" s="37">
        <v>0.48599999999999999</v>
      </c>
      <c r="BX26" s="37">
        <v>2.6469999999999998</v>
      </c>
      <c r="BY26" s="37">
        <v>7.1109999999999705</v>
      </c>
      <c r="BZ26" s="39">
        <f t="shared" si="30"/>
        <v>1431.4639999999999</v>
      </c>
      <c r="CA26" s="37"/>
      <c r="CB26" s="36">
        <v>0.26300000000000001</v>
      </c>
      <c r="CC26" s="34">
        <v>1038.4939999999999</v>
      </c>
      <c r="CD26" s="38">
        <f t="shared" si="31"/>
        <v>1038.7569999999998</v>
      </c>
      <c r="CE26" s="37">
        <v>224.82599999999999</v>
      </c>
      <c r="CF26" s="37">
        <v>13.295000000000115</v>
      </c>
      <c r="CG26" s="38">
        <f t="shared" si="32"/>
        <v>238.12100000000009</v>
      </c>
      <c r="CH26" s="37">
        <v>40</v>
      </c>
      <c r="CI26" s="37">
        <v>114.586</v>
      </c>
      <c r="CJ26" s="107">
        <f t="shared" si="33"/>
        <v>1431.4639999999999</v>
      </c>
      <c r="CK26" s="37"/>
      <c r="CL26" s="66">
        <v>204.87200000000001</v>
      </c>
      <c r="CM26" s="37"/>
      <c r="CN26" s="33">
        <v>50</v>
      </c>
      <c r="CO26" s="34">
        <v>60</v>
      </c>
      <c r="CP26" s="34">
        <v>115</v>
      </c>
      <c r="CQ26" s="34">
        <v>20</v>
      </c>
      <c r="CR26" s="34">
        <v>20</v>
      </c>
      <c r="CS26" s="34">
        <v>0</v>
      </c>
      <c r="CT26" s="35">
        <f t="shared" si="34"/>
        <v>265</v>
      </c>
      <c r="CU26" s="43">
        <f t="shared" si="35"/>
        <v>0.18512515857890943</v>
      </c>
      <c r="CV26" s="37"/>
      <c r="CW26" s="61" t="s">
        <v>213</v>
      </c>
      <c r="CX26" s="56">
        <v>14.6</v>
      </c>
      <c r="CY26" s="67">
        <v>3</v>
      </c>
      <c r="CZ26" s="68" t="s">
        <v>136</v>
      </c>
      <c r="DA26" s="67"/>
      <c r="DB26" s="56"/>
      <c r="DC26" s="69">
        <f t="shared" si="36"/>
        <v>4.1484432406029128E-4</v>
      </c>
      <c r="DD26" s="56"/>
      <c r="DE26" s="33">
        <v>95.16</v>
      </c>
      <c r="DF26" s="34">
        <v>113.36</v>
      </c>
      <c r="DG26" s="35">
        <v>130.857</v>
      </c>
      <c r="DH26" s="56"/>
      <c r="DI26" s="61">
        <f t="shared" si="37"/>
        <v>732.01900000000001</v>
      </c>
      <c r="DJ26" s="34">
        <v>726.53200000000004</v>
      </c>
      <c r="DK26" s="35">
        <v>737.50599999999997</v>
      </c>
      <c r="DL26" s="56"/>
      <c r="DM26" s="33">
        <v>27.004000000000001</v>
      </c>
      <c r="DN26" s="34">
        <v>14.914999999999999</v>
      </c>
      <c r="DO26" s="34">
        <v>41.15</v>
      </c>
      <c r="DP26" s="34">
        <v>21.916</v>
      </c>
      <c r="DQ26" s="34">
        <v>73.27</v>
      </c>
      <c r="DR26" s="34">
        <v>7.7140000000000004</v>
      </c>
      <c r="DS26" s="34">
        <v>6.1980000000000004</v>
      </c>
      <c r="DT26" s="34">
        <v>0.43300000000013733</v>
      </c>
      <c r="DU26" s="35">
        <v>952.00699999999995</v>
      </c>
      <c r="DV26" s="35">
        <f t="shared" si="38"/>
        <v>1144.607</v>
      </c>
      <c r="DW26" s="34"/>
      <c r="DX26" s="47">
        <f t="shared" si="39"/>
        <v>2.3592377121579723E-2</v>
      </c>
      <c r="DY26" s="42">
        <f t="shared" si="40"/>
        <v>1.3030673410174845E-2</v>
      </c>
      <c r="DZ26" s="42">
        <f t="shared" si="41"/>
        <v>3.5951204212450211E-2</v>
      </c>
      <c r="EA26" s="42">
        <f t="shared" si="42"/>
        <v>1.9147183269017227E-2</v>
      </c>
      <c r="EB26" s="42">
        <f t="shared" si="43"/>
        <v>6.4013237731378542E-2</v>
      </c>
      <c r="EC26" s="42">
        <f t="shared" si="44"/>
        <v>6.7394310885745068E-3</v>
      </c>
      <c r="ED26" s="42">
        <f t="shared" si="45"/>
        <v>5.4149590208691723E-3</v>
      </c>
      <c r="EE26" s="42">
        <f t="shared" si="46"/>
        <v>3.7829578187110276E-4</v>
      </c>
      <c r="EF26" s="42">
        <f t="shared" si="47"/>
        <v>0.83173263836408473</v>
      </c>
      <c r="EG26" s="70">
        <f t="shared" si="48"/>
        <v>1</v>
      </c>
      <c r="EH26" s="56"/>
      <c r="EI26" s="36">
        <v>14.477</v>
      </c>
      <c r="EJ26" s="37">
        <v>14.243</v>
      </c>
      <c r="EK26" s="65">
        <f t="shared" si="49"/>
        <v>28.72</v>
      </c>
      <c r="EM26" s="36">
        <f>BP26</f>
        <v>3.54</v>
      </c>
      <c r="EN26" s="37">
        <f>BQ26</f>
        <v>5.5</v>
      </c>
      <c r="EO26" s="65">
        <f t="shared" si="50"/>
        <v>9.0399999999999991</v>
      </c>
      <c r="EQ26" s="33">
        <f>EU26*E26</f>
        <v>993.86300000000006</v>
      </c>
      <c r="ER26" s="34">
        <f>E26*EV26</f>
        <v>203.75299999999996</v>
      </c>
      <c r="ES26" s="35">
        <f t="shared" si="51"/>
        <v>1197.616</v>
      </c>
      <c r="EU26" s="47">
        <v>0.82986783743704162</v>
      </c>
      <c r="EV26" s="42">
        <v>0.17013216256295838</v>
      </c>
      <c r="EW26" s="43">
        <f t="shared" si="52"/>
        <v>1</v>
      </c>
      <c r="EX26" s="56"/>
      <c r="EY26" s="61">
        <f t="shared" si="53"/>
        <v>112.3545</v>
      </c>
      <c r="EZ26" s="34">
        <v>110.123</v>
      </c>
      <c r="FA26" s="35">
        <v>114.586</v>
      </c>
      <c r="FC26" s="61">
        <f t="shared" si="54"/>
        <v>1171.1115</v>
      </c>
      <c r="FD26" s="34">
        <v>1144.607</v>
      </c>
      <c r="FE26" s="35">
        <v>1197.616</v>
      </c>
      <c r="FG26" s="61">
        <f t="shared" si="55"/>
        <v>440.9135</v>
      </c>
      <c r="FH26" s="34">
        <v>431.67200000000003</v>
      </c>
      <c r="FI26" s="35">
        <v>450.15499999999997</v>
      </c>
      <c r="FK26" s="61">
        <f t="shared" si="56"/>
        <v>1612.0250000000001</v>
      </c>
      <c r="FL26" s="56">
        <f t="shared" si="57"/>
        <v>1576.279</v>
      </c>
      <c r="FM26" s="67">
        <f t="shared" si="58"/>
        <v>1647.771</v>
      </c>
      <c r="FO26" s="61">
        <f t="shared" si="59"/>
        <v>1017.828</v>
      </c>
      <c r="FP26" s="34">
        <v>997.16200000000003</v>
      </c>
      <c r="FQ26" s="35">
        <v>1038.4939999999999</v>
      </c>
      <c r="FR26" s="34"/>
      <c r="FS26" s="63">
        <f>DK26/C26</f>
        <v>0.51521100076564974</v>
      </c>
    </row>
    <row r="27" spans="1:175" x14ac:dyDescent="0.2">
      <c r="A27" s="1"/>
      <c r="B27" s="71" t="s">
        <v>159</v>
      </c>
      <c r="C27" s="33">
        <v>3652.32</v>
      </c>
      <c r="D27" s="34">
        <v>3587.5370000000003</v>
      </c>
      <c r="E27" s="34">
        <v>3070.4169999999999</v>
      </c>
      <c r="F27" s="34">
        <v>762.25699999999995</v>
      </c>
      <c r="G27" s="34">
        <v>2537.1370000000002</v>
      </c>
      <c r="H27" s="34">
        <f t="shared" si="0"/>
        <v>4414.5770000000002</v>
      </c>
      <c r="I27" s="35">
        <f t="shared" si="1"/>
        <v>3832.674</v>
      </c>
      <c r="J27" s="34"/>
      <c r="K27" s="36">
        <v>33.735999999999997</v>
      </c>
      <c r="L27" s="37">
        <v>6.2759999999999998</v>
      </c>
      <c r="M27" s="37">
        <v>0.66200000000000003</v>
      </c>
      <c r="N27" s="38">
        <f t="shared" si="2"/>
        <v>40.673999999999999</v>
      </c>
      <c r="O27" s="37">
        <v>21.98</v>
      </c>
      <c r="P27" s="38">
        <f t="shared" si="3"/>
        <v>18.693999999999999</v>
      </c>
      <c r="Q27" s="37">
        <v>1.357</v>
      </c>
      <c r="R27" s="38">
        <f t="shared" si="4"/>
        <v>17.337</v>
      </c>
      <c r="S27" s="37">
        <v>6.3920000000000003</v>
      </c>
      <c r="T27" s="37">
        <v>0.57299999999999995</v>
      </c>
      <c r="U27" s="37">
        <v>0.4622</v>
      </c>
      <c r="V27" s="38">
        <f t="shared" si="5"/>
        <v>24.764199999999999</v>
      </c>
      <c r="W27" s="37">
        <v>6.327</v>
      </c>
      <c r="X27" s="39">
        <f t="shared" si="6"/>
        <v>18.437199999999997</v>
      </c>
      <c r="Y27" s="37"/>
      <c r="Z27" s="40">
        <f t="shared" si="7"/>
        <v>1.8807332161312897E-2</v>
      </c>
      <c r="AA27" s="41">
        <f t="shared" si="8"/>
        <v>3.4987792460398313E-3</v>
      </c>
      <c r="AB27" s="42">
        <f t="shared" si="9"/>
        <v>0.4613866789815067</v>
      </c>
      <c r="AC27" s="42">
        <f t="shared" si="10"/>
        <v>0.54039435511629053</v>
      </c>
      <c r="AD27" s="41">
        <f t="shared" si="11"/>
        <v>1.2253532158692718E-2</v>
      </c>
      <c r="AE27" s="41">
        <f t="shared" si="12"/>
        <v>1.0278472389274311E-2</v>
      </c>
      <c r="AF27" s="41">
        <f>X27/DI27*2</f>
        <v>1.8088374463952291E-2</v>
      </c>
      <c r="AG27" s="41">
        <f>(P27+S27+T27)/DI27*2</f>
        <v>2.517354047092573E-2</v>
      </c>
      <c r="AH27" s="41">
        <f>R27/DI27*2</f>
        <v>1.700898987273235E-2</v>
      </c>
      <c r="AI27" s="43">
        <f>X27/EY27*2</f>
        <v>8.0717284615418272E-2</v>
      </c>
      <c r="AJ27" s="37"/>
      <c r="AK27" s="47">
        <f t="shared" si="13"/>
        <v>1.4263832002581838E-2</v>
      </c>
      <c r="AL27" s="42">
        <f t="shared" si="14"/>
        <v>3.9219084362092267E-2</v>
      </c>
      <c r="AM27" s="43">
        <f t="shared" si="15"/>
        <v>7.3155927438781257E-2</v>
      </c>
      <c r="AN27" s="37"/>
      <c r="AO27" s="47">
        <f t="shared" si="16"/>
        <v>0.82631675111230829</v>
      </c>
      <c r="AP27" s="42">
        <f t="shared" si="17"/>
        <v>0.80380387484147353</v>
      </c>
      <c r="AQ27" s="42">
        <f t="shared" si="18"/>
        <v>2.6511915713847648E-2</v>
      </c>
      <c r="AR27" s="43">
        <f t="shared" si="19"/>
        <v>0.14304496867744337</v>
      </c>
      <c r="AS27" s="37"/>
      <c r="AT27" s="47">
        <f>DF27/C27</f>
        <v>0.11418824199412976</v>
      </c>
      <c r="AU27" s="42">
        <f t="shared" si="20"/>
        <v>0.20120000000000002</v>
      </c>
      <c r="AV27" s="42">
        <f t="shared" si="21"/>
        <v>0.20120000000000002</v>
      </c>
      <c r="AW27" s="43">
        <f t="shared" si="22"/>
        <v>0.20120000000000002</v>
      </c>
      <c r="AX27" s="37"/>
      <c r="AY27" s="47">
        <f>FA27/C27</f>
        <v>0.12750498313400796</v>
      </c>
      <c r="AZ27" s="42">
        <f>(DF27+X27)/C27</f>
        <v>0.11923632102334955</v>
      </c>
      <c r="BA27" s="42">
        <f>(DE27+X27)/DK27</f>
        <v>0.21009472929035233</v>
      </c>
      <c r="BB27" s="42">
        <f>(DF27+X27)/DK27</f>
        <v>0.21009472929035233</v>
      </c>
      <c r="BC27" s="43">
        <f>(DG27+X27)/DK27</f>
        <v>0.21009472929035233</v>
      </c>
      <c r="BD27" s="37"/>
      <c r="BE27" s="40">
        <f>Q27/FC27*2</f>
        <v>8.9017841943803296E-4</v>
      </c>
      <c r="BF27" s="42">
        <f t="shared" si="23"/>
        <v>5.2885926965197401E-2</v>
      </c>
      <c r="BG27" s="41">
        <f>EK27/E27</f>
        <v>6.7612965926126638E-3</v>
      </c>
      <c r="BH27" s="42">
        <f t="shared" si="24"/>
        <v>4.223744524493038E-2</v>
      </c>
      <c r="BI27" s="42">
        <f t="shared" si="25"/>
        <v>0.67486501019242673</v>
      </c>
      <c r="BJ27" s="43">
        <f t="shared" si="26"/>
        <v>0.73952911205075111</v>
      </c>
      <c r="BK27" s="37"/>
      <c r="BL27" s="36">
        <v>67.084000000000003</v>
      </c>
      <c r="BM27" s="37">
        <v>179.173</v>
      </c>
      <c r="BN27" s="38">
        <f t="shared" si="27"/>
        <v>246.25700000000001</v>
      </c>
      <c r="BO27" s="34">
        <v>3070.4169999999999</v>
      </c>
      <c r="BP27" s="37">
        <v>5.5489999999999995</v>
      </c>
      <c r="BQ27" s="37">
        <v>20.269000000000002</v>
      </c>
      <c r="BR27" s="38">
        <f t="shared" si="28"/>
        <v>3044.5990000000002</v>
      </c>
      <c r="BS27" s="37">
        <v>260.63</v>
      </c>
      <c r="BT27" s="37">
        <v>77.171999999999983</v>
      </c>
      <c r="BU27" s="38">
        <f t="shared" si="29"/>
        <v>337.80199999999996</v>
      </c>
      <c r="BV27" s="37">
        <v>0</v>
      </c>
      <c r="BW27" s="37">
        <v>1.716</v>
      </c>
      <c r="BX27" s="37">
        <v>12.528</v>
      </c>
      <c r="BY27" s="37">
        <v>9.4179999999999762</v>
      </c>
      <c r="BZ27" s="39">
        <f t="shared" si="30"/>
        <v>3652.32</v>
      </c>
      <c r="CA27" s="37"/>
      <c r="CB27" s="36">
        <v>9.33</v>
      </c>
      <c r="CC27" s="34">
        <v>2537.1370000000002</v>
      </c>
      <c r="CD27" s="38">
        <f t="shared" si="31"/>
        <v>2546.4670000000001</v>
      </c>
      <c r="CE27" s="37">
        <v>609.94600000000003</v>
      </c>
      <c r="CF27" s="37">
        <v>30.218000000000018</v>
      </c>
      <c r="CG27" s="38">
        <f t="shared" si="32"/>
        <v>640.16399999999999</v>
      </c>
      <c r="CH27" s="37">
        <v>0</v>
      </c>
      <c r="CI27" s="37">
        <v>465.68900000000002</v>
      </c>
      <c r="CJ27" s="107">
        <f t="shared" si="33"/>
        <v>3652.32</v>
      </c>
      <c r="CK27" s="37"/>
      <c r="CL27" s="66">
        <v>522.44600000000003</v>
      </c>
      <c r="CM27" s="37"/>
      <c r="CN27" s="33">
        <v>85</v>
      </c>
      <c r="CO27" s="34">
        <v>250</v>
      </c>
      <c r="CP27" s="34">
        <v>175</v>
      </c>
      <c r="CQ27" s="34">
        <v>0</v>
      </c>
      <c r="CR27" s="34">
        <v>100</v>
      </c>
      <c r="CS27" s="34">
        <v>0</v>
      </c>
      <c r="CT27" s="35">
        <f t="shared" si="34"/>
        <v>610</v>
      </c>
      <c r="CU27" s="43">
        <f t="shared" si="35"/>
        <v>0.16701712883865596</v>
      </c>
      <c r="CV27" s="37"/>
      <c r="CW27" s="61" t="s">
        <v>209</v>
      </c>
      <c r="CX27" s="56">
        <v>24.8</v>
      </c>
      <c r="CY27" s="67">
        <v>2</v>
      </c>
      <c r="CZ27" s="68" t="s">
        <v>136</v>
      </c>
      <c r="DA27" s="72" t="s">
        <v>138</v>
      </c>
      <c r="DB27" s="56"/>
      <c r="DC27" s="69">
        <f t="shared" si="36"/>
        <v>9.7061462233478154E-4</v>
      </c>
      <c r="DD27" s="56"/>
      <c r="DE27" s="33">
        <v>417.05200000000002</v>
      </c>
      <c r="DF27" s="34">
        <v>417.05200000000002</v>
      </c>
      <c r="DG27" s="35">
        <v>417.05200000000002</v>
      </c>
      <c r="DH27" s="56"/>
      <c r="DI27" s="61">
        <f t="shared" si="37"/>
        <v>2038.5690308151093</v>
      </c>
      <c r="DJ27" s="34">
        <v>2004.3150000000001</v>
      </c>
      <c r="DK27" s="35">
        <v>2072.8230616302185</v>
      </c>
      <c r="DL27" s="56"/>
      <c r="DM27" s="33">
        <v>73.611999999999995</v>
      </c>
      <c r="DN27" s="34">
        <v>24.710999999999999</v>
      </c>
      <c r="DO27" s="34">
        <v>52.966000000000001</v>
      </c>
      <c r="DP27" s="34">
        <v>60.35</v>
      </c>
      <c r="DQ27" s="34">
        <v>659.57100000000003</v>
      </c>
      <c r="DR27" s="34">
        <v>0</v>
      </c>
      <c r="DS27" s="34">
        <v>44.158999999999999</v>
      </c>
      <c r="DT27" s="34">
        <v>66.059000000000424</v>
      </c>
      <c r="DU27" s="35">
        <v>2045.809</v>
      </c>
      <c r="DV27" s="35">
        <f t="shared" si="38"/>
        <v>3027.2370000000005</v>
      </c>
      <c r="DW27" s="34"/>
      <c r="DX27" s="47">
        <f t="shared" si="39"/>
        <v>2.4316563255536314E-2</v>
      </c>
      <c r="DY27" s="42">
        <f t="shared" si="40"/>
        <v>8.1628891295924284E-3</v>
      </c>
      <c r="DZ27" s="42">
        <f t="shared" si="41"/>
        <v>1.7496482766298109E-2</v>
      </c>
      <c r="EA27" s="42">
        <f t="shared" si="42"/>
        <v>1.9935670712269964E-2</v>
      </c>
      <c r="EB27" s="42">
        <f t="shared" si="43"/>
        <v>0.21787887766963734</v>
      </c>
      <c r="EC27" s="42">
        <f t="shared" si="44"/>
        <v>0</v>
      </c>
      <c r="ED27" s="42">
        <f t="shared" si="45"/>
        <v>1.458722921264506E-2</v>
      </c>
      <c r="EE27" s="42">
        <f t="shared" si="46"/>
        <v>2.1821548824885666E-2</v>
      </c>
      <c r="EF27" s="42">
        <f t="shared" si="47"/>
        <v>0.67580073842913513</v>
      </c>
      <c r="EG27" s="70">
        <f t="shared" si="48"/>
        <v>1</v>
      </c>
      <c r="EH27" s="56"/>
      <c r="EI27" s="36">
        <v>10.273999999999999</v>
      </c>
      <c r="EJ27" s="37">
        <v>10.486000000000001</v>
      </c>
      <c r="EK27" s="65">
        <f t="shared" si="49"/>
        <v>20.759999999999998</v>
      </c>
      <c r="EM27" s="36">
        <f>BP27</f>
        <v>5.5489999999999995</v>
      </c>
      <c r="EN27" s="37">
        <f>BQ27</f>
        <v>20.269000000000002</v>
      </c>
      <c r="EO27" s="65">
        <f t="shared" si="50"/>
        <v>25.818000000000001</v>
      </c>
      <c r="EQ27" s="33">
        <f>EU27*E27</f>
        <v>2072.1170000000002</v>
      </c>
      <c r="ER27" s="34">
        <f>E27*EV27</f>
        <v>998.29999999999973</v>
      </c>
      <c r="ES27" s="35">
        <f t="shared" si="51"/>
        <v>3070.4169999999999</v>
      </c>
      <c r="EU27" s="47">
        <v>0.67486501019242673</v>
      </c>
      <c r="EV27" s="42">
        <v>0.32513498980757327</v>
      </c>
      <c r="EW27" s="43">
        <f t="shared" si="52"/>
        <v>1</v>
      </c>
      <c r="EX27" s="56"/>
      <c r="EY27" s="61">
        <f t="shared" si="53"/>
        <v>456.834</v>
      </c>
      <c r="EZ27" s="34">
        <v>447.97899999999998</v>
      </c>
      <c r="FA27" s="35">
        <v>465.68900000000002</v>
      </c>
      <c r="FC27" s="61">
        <f t="shared" si="54"/>
        <v>3048.8270000000002</v>
      </c>
      <c r="FD27" s="34">
        <v>3027.2370000000001</v>
      </c>
      <c r="FE27" s="35">
        <v>3070.4169999999999</v>
      </c>
      <c r="FG27" s="61">
        <f t="shared" si="55"/>
        <v>711.52636655500055</v>
      </c>
      <c r="FH27" s="34">
        <v>660.79573311000104</v>
      </c>
      <c r="FI27" s="35">
        <v>762.25699999999995</v>
      </c>
      <c r="FK27" s="61">
        <f t="shared" si="56"/>
        <v>3760.3533665550003</v>
      </c>
      <c r="FL27" s="56">
        <f t="shared" si="57"/>
        <v>3688.0327331100011</v>
      </c>
      <c r="FM27" s="67">
        <f t="shared" si="58"/>
        <v>3832.674</v>
      </c>
      <c r="FO27" s="61">
        <f t="shared" si="59"/>
        <v>2450.66</v>
      </c>
      <c r="FP27" s="34">
        <v>2364.183</v>
      </c>
      <c r="FQ27" s="35">
        <v>2537.1370000000002</v>
      </c>
      <c r="FR27" s="34"/>
      <c r="FS27" s="63">
        <f>DK27/C27</f>
        <v>0.56753599400660903</v>
      </c>
    </row>
    <row r="28" spans="1:175" x14ac:dyDescent="0.2">
      <c r="A28" s="1"/>
      <c r="B28" s="71" t="s">
        <v>160</v>
      </c>
      <c r="C28" s="33">
        <v>2458.4960000000001</v>
      </c>
      <c r="D28" s="34">
        <v>2442.0430000000001</v>
      </c>
      <c r="E28" s="34">
        <v>1966.02</v>
      </c>
      <c r="F28" s="34">
        <v>827.34</v>
      </c>
      <c r="G28" s="34">
        <v>1593.615</v>
      </c>
      <c r="H28" s="34">
        <f t="shared" si="0"/>
        <v>3285.8360000000002</v>
      </c>
      <c r="I28" s="35">
        <f t="shared" si="1"/>
        <v>2793.36</v>
      </c>
      <c r="J28" s="34"/>
      <c r="K28" s="36">
        <v>23.766999999999999</v>
      </c>
      <c r="L28" s="37">
        <v>7.2869999999999999</v>
      </c>
      <c r="M28" s="37">
        <v>0.16</v>
      </c>
      <c r="N28" s="38">
        <f t="shared" si="2"/>
        <v>31.213999999999999</v>
      </c>
      <c r="O28" s="37">
        <v>19.517000000000003</v>
      </c>
      <c r="P28" s="38">
        <f t="shared" si="3"/>
        <v>11.696999999999996</v>
      </c>
      <c r="Q28" s="37">
        <v>1.819</v>
      </c>
      <c r="R28" s="38">
        <f t="shared" si="4"/>
        <v>9.8779999999999966</v>
      </c>
      <c r="S28" s="37">
        <v>1.5659999999999998</v>
      </c>
      <c r="T28" s="37">
        <v>0.95499999999999996</v>
      </c>
      <c r="U28" s="37">
        <v>2.0569999999999999</v>
      </c>
      <c r="V28" s="38">
        <f t="shared" si="5"/>
        <v>14.455999999999996</v>
      </c>
      <c r="W28" s="37">
        <v>3.403</v>
      </c>
      <c r="X28" s="39">
        <f t="shared" si="6"/>
        <v>11.052999999999995</v>
      </c>
      <c r="Y28" s="37"/>
      <c r="Z28" s="40">
        <f t="shared" si="7"/>
        <v>1.9464849718043457E-2</v>
      </c>
      <c r="AA28" s="41">
        <f t="shared" si="8"/>
        <v>5.9679538812379635E-3</v>
      </c>
      <c r="AB28" s="42">
        <f t="shared" si="9"/>
        <v>0.57853860975248272</v>
      </c>
      <c r="AC28" s="42">
        <f t="shared" si="10"/>
        <v>0.62526430447875969</v>
      </c>
      <c r="AD28" s="41">
        <f t="shared" si="11"/>
        <v>1.5984157527119711E-2</v>
      </c>
      <c r="AE28" s="41">
        <f t="shared" si="12"/>
        <v>9.0522566555953313E-3</v>
      </c>
      <c r="AF28" s="41">
        <f>X28/DI28*2</f>
        <v>1.7630533218752673E-2</v>
      </c>
      <c r="AG28" s="41">
        <f>(P28+S28+T28)/DI28*2</f>
        <v>2.267899405629472E-2</v>
      </c>
      <c r="AH28" s="41">
        <f>R28/DI28*2</f>
        <v>1.5756302102129641E-2</v>
      </c>
      <c r="AI28" s="43">
        <f>X28/EY28*2</f>
        <v>8.6940961085798421E-2</v>
      </c>
      <c r="AJ28" s="37"/>
      <c r="AK28" s="47">
        <f t="shared" si="13"/>
        <v>5.8008521025687328E-2</v>
      </c>
      <c r="AL28" s="42">
        <f t="shared" si="14"/>
        <v>5.0128626997496747E-2</v>
      </c>
      <c r="AM28" s="43">
        <f t="shared" si="15"/>
        <v>2.7636146720756323E-3</v>
      </c>
      <c r="AN28" s="37"/>
      <c r="AO28" s="47">
        <f t="shared" si="16"/>
        <v>0.81057924130985448</v>
      </c>
      <c r="AP28" s="42">
        <f t="shared" si="17"/>
        <v>0.74202698669383438</v>
      </c>
      <c r="AQ28" s="42">
        <f t="shared" si="18"/>
        <v>7.6812408887384789E-2</v>
      </c>
      <c r="AR28" s="43">
        <f t="shared" si="19"/>
        <v>0.14854325571406257</v>
      </c>
      <c r="AS28" s="37"/>
      <c r="AT28" s="47">
        <f>DF28/C28</f>
        <v>0.10501705107512886</v>
      </c>
      <c r="AU28" s="42">
        <f t="shared" si="20"/>
        <v>0.18564575363427699</v>
      </c>
      <c r="AV28" s="42">
        <f t="shared" si="21"/>
        <v>0.19753940321346597</v>
      </c>
      <c r="AW28" s="43">
        <f t="shared" si="22"/>
        <v>0.22934583014537108</v>
      </c>
      <c r="AX28" s="37"/>
      <c r="AY28" s="47">
        <f>FA28/C28</f>
        <v>0.11381429947415005</v>
      </c>
      <c r="AZ28" s="42">
        <f>(DF28+X28)/C28</f>
        <v>0.10951288918102775</v>
      </c>
      <c r="BA28" s="42">
        <f>(DE28+X28)/DK28</f>
        <v>0.1941025248661056</v>
      </c>
      <c r="BB28" s="42">
        <f>(DF28+X28)/DK28</f>
        <v>0.20599617444529458</v>
      </c>
      <c r="BC28" s="43">
        <f>(DG28+X28)/DK28</f>
        <v>0.23780260137719969</v>
      </c>
      <c r="BD28" s="37"/>
      <c r="BE28" s="40">
        <f>Q28/FC28*2</f>
        <v>1.9025967726456997E-3</v>
      </c>
      <c r="BF28" s="42">
        <f t="shared" si="23"/>
        <v>0.12793641862427912</v>
      </c>
      <c r="BG28" s="41">
        <f>EK28/E28</f>
        <v>1.8818730226549066E-2</v>
      </c>
      <c r="BH28" s="42">
        <f t="shared" si="24"/>
        <v>0.12835697657878942</v>
      </c>
      <c r="BI28" s="42">
        <f t="shared" si="25"/>
        <v>0.70210221666107164</v>
      </c>
      <c r="BJ28" s="43">
        <f t="shared" si="26"/>
        <v>0.79033386316121079</v>
      </c>
      <c r="BK28" s="37"/>
      <c r="BL28" s="36">
        <v>166.10599999999999</v>
      </c>
      <c r="BM28" s="37">
        <v>21.696999999999999</v>
      </c>
      <c r="BN28" s="38">
        <f t="shared" si="27"/>
        <v>187.803</v>
      </c>
      <c r="BO28" s="34">
        <v>1966.02</v>
      </c>
      <c r="BP28" s="37">
        <v>3.3010000000000002</v>
      </c>
      <c r="BQ28" s="37">
        <v>5.13</v>
      </c>
      <c r="BR28" s="38">
        <f t="shared" si="28"/>
        <v>1957.5889999999999</v>
      </c>
      <c r="BS28" s="37">
        <v>177.39</v>
      </c>
      <c r="BT28" s="37">
        <v>45.411000000000016</v>
      </c>
      <c r="BU28" s="38">
        <f t="shared" si="29"/>
        <v>222.80099999999999</v>
      </c>
      <c r="BV28" s="37">
        <v>11.956</v>
      </c>
      <c r="BW28" s="37">
        <v>3.3519999999999999</v>
      </c>
      <c r="BX28" s="37">
        <v>8.0969999999999995</v>
      </c>
      <c r="BY28" s="37">
        <v>66.89800000000028</v>
      </c>
      <c r="BZ28" s="39">
        <f t="shared" si="30"/>
        <v>2458.4960000000001</v>
      </c>
      <c r="CA28" s="37"/>
      <c r="CB28" s="36">
        <v>156.501</v>
      </c>
      <c r="CC28" s="34">
        <v>1593.615</v>
      </c>
      <c r="CD28" s="38">
        <f t="shared" si="31"/>
        <v>1750.116</v>
      </c>
      <c r="CE28" s="37">
        <v>332.74099999999999</v>
      </c>
      <c r="CF28" s="37">
        <v>31.033000000000129</v>
      </c>
      <c r="CG28" s="38">
        <f t="shared" si="32"/>
        <v>363.77400000000011</v>
      </c>
      <c r="CH28" s="37">
        <v>64.793999999999997</v>
      </c>
      <c r="CI28" s="37">
        <v>279.81200000000001</v>
      </c>
      <c r="CJ28" s="107">
        <f t="shared" si="33"/>
        <v>2458.4960000000001</v>
      </c>
      <c r="CK28" s="37"/>
      <c r="CL28" s="66">
        <v>365.19299999999998</v>
      </c>
      <c r="CM28" s="37"/>
      <c r="CN28" s="33">
        <v>156</v>
      </c>
      <c r="CO28" s="34">
        <v>167</v>
      </c>
      <c r="CP28" s="34">
        <v>170</v>
      </c>
      <c r="CQ28" s="34">
        <v>40</v>
      </c>
      <c r="CR28" s="34">
        <v>20</v>
      </c>
      <c r="CS28" s="34">
        <v>0</v>
      </c>
      <c r="CT28" s="35">
        <f t="shared" si="34"/>
        <v>553</v>
      </c>
      <c r="CU28" s="43">
        <f t="shared" si="35"/>
        <v>0.22493426875618264</v>
      </c>
      <c r="CV28" s="37"/>
      <c r="CW28" s="61" t="s">
        <v>215</v>
      </c>
      <c r="CX28" s="56">
        <v>21</v>
      </c>
      <c r="CY28" s="67">
        <v>2</v>
      </c>
      <c r="CZ28" s="68" t="s">
        <v>136</v>
      </c>
      <c r="DA28" s="72" t="s">
        <v>138</v>
      </c>
      <c r="DB28" s="56"/>
      <c r="DC28" s="69">
        <f t="shared" si="36"/>
        <v>7.0006195245504363E-4</v>
      </c>
      <c r="DD28" s="56"/>
      <c r="DE28" s="33">
        <v>242.63900000000004</v>
      </c>
      <c r="DF28" s="34">
        <v>258.18400000000003</v>
      </c>
      <c r="DG28" s="35">
        <v>299.755</v>
      </c>
      <c r="DH28" s="56"/>
      <c r="DI28" s="61">
        <f t="shared" si="37"/>
        <v>1253.8474999999999</v>
      </c>
      <c r="DJ28" s="34">
        <v>1200.6949999999999</v>
      </c>
      <c r="DK28" s="35">
        <v>1307</v>
      </c>
      <c r="DL28" s="56"/>
      <c r="DM28" s="33">
        <v>189.98000000000002</v>
      </c>
      <c r="DN28" s="34">
        <v>6.1680000000000001</v>
      </c>
      <c r="DO28" s="34">
        <v>95.108000000000004</v>
      </c>
      <c r="DP28" s="34">
        <v>17.545000000000002</v>
      </c>
      <c r="DQ28" s="34">
        <v>146.43</v>
      </c>
      <c r="DR28" s="34">
        <v>90.825999999999993</v>
      </c>
      <c r="DS28" s="34">
        <v>6.1360000000000001</v>
      </c>
      <c r="DT28" s="34">
        <v>0</v>
      </c>
      <c r="DU28" s="35">
        <v>1306.0340000000001</v>
      </c>
      <c r="DV28" s="35">
        <f t="shared" si="38"/>
        <v>1858.2270000000001</v>
      </c>
      <c r="DW28" s="34"/>
      <c r="DX28" s="47">
        <f t="shared" si="39"/>
        <v>0.10223724012190115</v>
      </c>
      <c r="DY28" s="42">
        <f t="shared" si="40"/>
        <v>3.3192930680697244E-3</v>
      </c>
      <c r="DZ28" s="42">
        <f t="shared" si="41"/>
        <v>5.1182121452330635E-2</v>
      </c>
      <c r="EA28" s="42">
        <f t="shared" si="42"/>
        <v>9.4417958624000188E-3</v>
      </c>
      <c r="EB28" s="42">
        <f t="shared" si="43"/>
        <v>7.8800921523581355E-2</v>
      </c>
      <c r="EC28" s="42">
        <f t="shared" si="44"/>
        <v>4.8877774351572756E-2</v>
      </c>
      <c r="ED28" s="42">
        <f t="shared" si="45"/>
        <v>3.3020723517632666E-3</v>
      </c>
      <c r="EE28" s="42">
        <f t="shared" si="46"/>
        <v>0</v>
      </c>
      <c r="EF28" s="42">
        <f t="shared" si="47"/>
        <v>0.70283878126838117</v>
      </c>
      <c r="EG28" s="70">
        <f t="shared" si="48"/>
        <v>1</v>
      </c>
      <c r="EH28" s="56"/>
      <c r="EI28" s="36">
        <v>31.766999999999999</v>
      </c>
      <c r="EJ28" s="37">
        <v>5.2309999999999999</v>
      </c>
      <c r="EK28" s="65">
        <f t="shared" si="49"/>
        <v>36.997999999999998</v>
      </c>
      <c r="EM28" s="36">
        <f>BP28</f>
        <v>3.3010000000000002</v>
      </c>
      <c r="EN28" s="37">
        <f>BQ28</f>
        <v>5.13</v>
      </c>
      <c r="EO28" s="65">
        <f t="shared" si="50"/>
        <v>8.4310000000000009</v>
      </c>
      <c r="EQ28" s="33">
        <f>EU28*E28</f>
        <v>1380.347</v>
      </c>
      <c r="ER28" s="34">
        <f>E28*EV28</f>
        <v>585.67299999999989</v>
      </c>
      <c r="ES28" s="35">
        <f t="shared" si="51"/>
        <v>1966.02</v>
      </c>
      <c r="EU28" s="47">
        <v>0.70210221666107164</v>
      </c>
      <c r="EV28" s="42">
        <v>0.29789778333892836</v>
      </c>
      <c r="EW28" s="43">
        <f t="shared" si="52"/>
        <v>1</v>
      </c>
      <c r="EX28" s="56"/>
      <c r="EY28" s="61">
        <f t="shared" si="53"/>
        <v>254.2645</v>
      </c>
      <c r="EZ28" s="34">
        <v>228.71700000000001</v>
      </c>
      <c r="FA28" s="35">
        <v>279.81200000000001</v>
      </c>
      <c r="FC28" s="61">
        <f t="shared" si="54"/>
        <v>1912.1235000000001</v>
      </c>
      <c r="FD28" s="34">
        <v>1858.2270000000001</v>
      </c>
      <c r="FE28" s="35">
        <v>1966.02</v>
      </c>
      <c r="FG28" s="61">
        <f t="shared" si="55"/>
        <v>814.56500000000005</v>
      </c>
      <c r="FH28" s="34">
        <v>801.79</v>
      </c>
      <c r="FI28" s="35">
        <v>827.34</v>
      </c>
      <c r="FK28" s="61">
        <f t="shared" si="56"/>
        <v>2726.6885000000002</v>
      </c>
      <c r="FL28" s="56">
        <f t="shared" si="57"/>
        <v>2660.0169999999998</v>
      </c>
      <c r="FM28" s="67">
        <f t="shared" si="58"/>
        <v>2793.36</v>
      </c>
      <c r="FO28" s="61">
        <f t="shared" si="59"/>
        <v>1591.4189999999999</v>
      </c>
      <c r="FP28" s="34">
        <v>1589.223</v>
      </c>
      <c r="FQ28" s="35">
        <v>1593.615</v>
      </c>
      <c r="FR28" s="34"/>
      <c r="FS28" s="63">
        <f>DK28/C28</f>
        <v>0.53162583953766851</v>
      </c>
    </row>
    <row r="29" spans="1:175" x14ac:dyDescent="0.2">
      <c r="A29" s="1"/>
      <c r="B29" s="74" t="s">
        <v>232</v>
      </c>
      <c r="C29" s="33">
        <v>2804.7930000000001</v>
      </c>
      <c r="D29" s="34">
        <v>2694.9340000000002</v>
      </c>
      <c r="E29" s="34">
        <v>2344.779</v>
      </c>
      <c r="F29" s="34">
        <v>708</v>
      </c>
      <c r="G29" s="34">
        <v>1810.405</v>
      </c>
      <c r="H29" s="34">
        <f t="shared" si="0"/>
        <v>3512.7930000000001</v>
      </c>
      <c r="I29" s="35">
        <f t="shared" si="1"/>
        <v>3052.779</v>
      </c>
      <c r="J29" s="34"/>
      <c r="K29" s="36">
        <v>26.436</v>
      </c>
      <c r="L29" s="37">
        <v>7.2410000000000005</v>
      </c>
      <c r="M29" s="37">
        <v>3.1E-2</v>
      </c>
      <c r="N29" s="38">
        <f t="shared" si="2"/>
        <v>33.707999999999998</v>
      </c>
      <c r="O29" s="37">
        <v>21.213999999999999</v>
      </c>
      <c r="P29" s="38">
        <f t="shared" si="3"/>
        <v>12.494</v>
      </c>
      <c r="Q29" s="37">
        <v>0.64399999999999991</v>
      </c>
      <c r="R29" s="38">
        <f t="shared" si="4"/>
        <v>11.85</v>
      </c>
      <c r="S29" s="37">
        <v>2.7650000000000001</v>
      </c>
      <c r="T29" s="37">
        <v>0.16500000000000001</v>
      </c>
      <c r="U29" s="37">
        <v>4.0000000000000001E-3</v>
      </c>
      <c r="V29" s="38">
        <f t="shared" si="5"/>
        <v>14.783999999999999</v>
      </c>
      <c r="W29" s="37">
        <v>3.7949999999999999</v>
      </c>
      <c r="X29" s="39">
        <f t="shared" si="6"/>
        <v>10.988999999999999</v>
      </c>
      <c r="Y29" s="37"/>
      <c r="Z29" s="40">
        <f t="shared" si="7"/>
        <v>1.9619033341818387E-2</v>
      </c>
      <c r="AA29" s="41">
        <f t="shared" si="8"/>
        <v>5.3737865194472293E-3</v>
      </c>
      <c r="AB29" s="42">
        <f t="shared" si="9"/>
        <v>0.57901632185162943</v>
      </c>
      <c r="AC29" s="42">
        <f t="shared" si="10"/>
        <v>0.62934614928206956</v>
      </c>
      <c r="AD29" s="41">
        <f t="shared" si="11"/>
        <v>1.5743613758259011E-2</v>
      </c>
      <c r="AE29" s="41">
        <f t="shared" si="12"/>
        <v>8.1553017624921408E-3</v>
      </c>
      <c r="AF29" s="41">
        <f>X29/DI29*2</f>
        <v>1.5404154033129655E-2</v>
      </c>
      <c r="AG29" s="41">
        <f>(P29+S29+T29)/DI29*2</f>
        <v>2.1621045755482012E-2</v>
      </c>
      <c r="AH29" s="41">
        <f>R29/DI29*2</f>
        <v>1.6611086112711476E-2</v>
      </c>
      <c r="AI29" s="43">
        <f>X29/EY29*2</f>
        <v>8.9053487604109471E-2</v>
      </c>
      <c r="AJ29" s="37"/>
      <c r="AK29" s="47">
        <f t="shared" si="13"/>
        <v>3.0149994310575873E-2</v>
      </c>
      <c r="AL29" s="42">
        <f t="shared" si="14"/>
        <v>4.1849691807902253E-2</v>
      </c>
      <c r="AM29" s="43">
        <f t="shared" si="15"/>
        <v>1.9089295595310557E-2</v>
      </c>
      <c r="AN29" s="37"/>
      <c r="AO29" s="47">
        <f t="shared" si="16"/>
        <v>0.77210048367031603</v>
      </c>
      <c r="AP29" s="42">
        <f t="shared" si="17"/>
        <v>0.72202336678757528</v>
      </c>
      <c r="AQ29" s="42">
        <f t="shared" si="18"/>
        <v>0.10332812439278048</v>
      </c>
      <c r="AR29" s="43">
        <f t="shared" si="19"/>
        <v>0.14517506282994858</v>
      </c>
      <c r="AS29" s="37"/>
      <c r="AT29" s="47">
        <f>DF29/C29</f>
        <v>9.4959235850916632E-2</v>
      </c>
      <c r="AU29" s="42">
        <f t="shared" si="20"/>
        <v>0.1632318600197509</v>
      </c>
      <c r="AV29" s="42">
        <f t="shared" si="21"/>
        <v>0.1816460064490433</v>
      </c>
      <c r="AW29" s="43">
        <f t="shared" si="22"/>
        <v>0.20025657044024817</v>
      </c>
      <c r="AX29" s="37"/>
      <c r="AY29" s="47">
        <f>FA29/C29</f>
        <v>9.7064560557588372E-2</v>
      </c>
      <c r="AZ29" s="42">
        <f>(DF29+X29)/C29</f>
        <v>9.8877172040860051E-2</v>
      </c>
      <c r="BA29" s="42">
        <f>(DE29+X29)/DK29</f>
        <v>0.17072641761647292</v>
      </c>
      <c r="BB29" s="42">
        <f>(DF29+X29)/DK29</f>
        <v>0.18914056404576529</v>
      </c>
      <c r="BC29" s="43">
        <f>(DG29+X29)/DK29</f>
        <v>0.20775112803697016</v>
      </c>
      <c r="BD29" s="37"/>
      <c r="BE29" s="40">
        <f>Q29/FC29*2</f>
        <v>5.5746329961142032E-4</v>
      </c>
      <c r="BF29" s="42">
        <f t="shared" si="23"/>
        <v>4.1753112033195018E-2</v>
      </c>
      <c r="BG29" s="41">
        <f>EK29/E29</f>
        <v>5.0401338463027861E-3</v>
      </c>
      <c r="BH29" s="42">
        <f t="shared" si="24"/>
        <v>4.1783783592669987E-2</v>
      </c>
      <c r="BI29" s="42">
        <f t="shared" si="25"/>
        <v>0.75946560422112275</v>
      </c>
      <c r="BJ29" s="43">
        <f t="shared" si="26"/>
        <v>0.81525030144664912</v>
      </c>
      <c r="BK29" s="37"/>
      <c r="BL29" s="36">
        <v>72.772000000000006</v>
      </c>
      <c r="BM29" s="37">
        <v>223.99299999999999</v>
      </c>
      <c r="BN29" s="38">
        <f t="shared" si="27"/>
        <v>296.76499999999999</v>
      </c>
      <c r="BO29" s="34">
        <v>2344.779</v>
      </c>
      <c r="BP29" s="37">
        <v>3.2909999999999999</v>
      </c>
      <c r="BQ29" s="37">
        <v>7.3</v>
      </c>
      <c r="BR29" s="38">
        <f t="shared" si="28"/>
        <v>2334.1879999999996</v>
      </c>
      <c r="BS29" s="37">
        <v>105.964</v>
      </c>
      <c r="BT29" s="37">
        <v>51.057000000000002</v>
      </c>
      <c r="BU29" s="38">
        <f t="shared" si="29"/>
        <v>157.02100000000002</v>
      </c>
      <c r="BV29" s="37">
        <v>0.112</v>
      </c>
      <c r="BW29" s="37">
        <v>0.35699999999999998</v>
      </c>
      <c r="BX29" s="37">
        <v>10.864000000000001</v>
      </c>
      <c r="BY29" s="37">
        <v>5.4860000000005869</v>
      </c>
      <c r="BZ29" s="39">
        <f t="shared" si="30"/>
        <v>2804.7930000000006</v>
      </c>
      <c r="CA29" s="37"/>
      <c r="CB29" s="36">
        <v>160</v>
      </c>
      <c r="CC29" s="34">
        <v>1810.405</v>
      </c>
      <c r="CD29" s="38">
        <f t="shared" si="31"/>
        <v>1970.405</v>
      </c>
      <c r="CE29" s="37">
        <v>477</v>
      </c>
      <c r="CF29" s="37">
        <v>25.142000000000166</v>
      </c>
      <c r="CG29" s="38">
        <f t="shared" si="32"/>
        <v>502.14200000000017</v>
      </c>
      <c r="CH29" s="37">
        <v>60</v>
      </c>
      <c r="CI29" s="37">
        <v>272.24599999999998</v>
      </c>
      <c r="CJ29" s="107">
        <f t="shared" si="33"/>
        <v>2804.7930000000001</v>
      </c>
      <c r="CK29" s="37"/>
      <c r="CL29" s="66">
        <v>407.18599999999998</v>
      </c>
      <c r="CM29" s="37"/>
      <c r="CN29" s="33">
        <v>172</v>
      </c>
      <c r="CO29" s="34">
        <v>100</v>
      </c>
      <c r="CP29" s="34">
        <v>195</v>
      </c>
      <c r="CQ29" s="34">
        <v>125</v>
      </c>
      <c r="CR29" s="34">
        <v>105</v>
      </c>
      <c r="CS29" s="34">
        <v>0</v>
      </c>
      <c r="CT29" s="35">
        <f t="shared" si="34"/>
        <v>697</v>
      </c>
      <c r="CU29" s="43">
        <f t="shared" si="35"/>
        <v>0.24850318722272907</v>
      </c>
      <c r="CV29" s="37"/>
      <c r="CW29" s="61" t="s">
        <v>207</v>
      </c>
      <c r="CX29" s="56">
        <v>23</v>
      </c>
      <c r="CY29" s="67">
        <v>3</v>
      </c>
      <c r="CZ29" s="68" t="s">
        <v>136</v>
      </c>
      <c r="DA29" s="72" t="s">
        <v>138</v>
      </c>
      <c r="DB29" s="56"/>
      <c r="DC29" s="69">
        <f t="shared" si="36"/>
        <v>7.7115621072045915E-4</v>
      </c>
      <c r="DD29" s="56"/>
      <c r="DE29" s="33">
        <v>239.34100000000001</v>
      </c>
      <c r="DF29" s="34">
        <v>266.34100000000001</v>
      </c>
      <c r="DG29" s="35">
        <v>293.62900000000002</v>
      </c>
      <c r="DH29" s="56"/>
      <c r="DI29" s="61">
        <f t="shared" si="37"/>
        <v>1426.7579999999998</v>
      </c>
      <c r="DJ29" s="34">
        <v>1387.252</v>
      </c>
      <c r="DK29" s="35">
        <v>1466.2639999999999</v>
      </c>
      <c r="DL29" s="56"/>
      <c r="DM29" s="33">
        <v>86.602999999999994</v>
      </c>
      <c r="DN29" s="34">
        <v>0</v>
      </c>
      <c r="DO29" s="34">
        <v>0</v>
      </c>
      <c r="DP29" s="34">
        <v>54.855287299999993</v>
      </c>
      <c r="DQ29" s="34">
        <v>241.27221799999998</v>
      </c>
      <c r="DR29" s="34">
        <v>0</v>
      </c>
      <c r="DS29" s="34">
        <v>0</v>
      </c>
      <c r="DT29" s="34">
        <v>146.2694947</v>
      </c>
      <c r="DU29" s="35">
        <v>1747.1529999999998</v>
      </c>
      <c r="DV29" s="35">
        <f t="shared" si="38"/>
        <v>2276.1529999999998</v>
      </c>
      <c r="DW29" s="34"/>
      <c r="DX29" s="47">
        <f t="shared" si="39"/>
        <v>3.8047969534561167E-2</v>
      </c>
      <c r="DY29" s="42">
        <f t="shared" si="40"/>
        <v>0</v>
      </c>
      <c r="DZ29" s="42">
        <f t="shared" si="41"/>
        <v>0</v>
      </c>
      <c r="EA29" s="42">
        <f t="shared" si="42"/>
        <v>2.41E-2</v>
      </c>
      <c r="EB29" s="42">
        <f t="shared" si="43"/>
        <v>0.106</v>
      </c>
      <c r="EC29" s="42">
        <f t="shared" si="44"/>
        <v>0</v>
      </c>
      <c r="ED29" s="42">
        <f t="shared" si="45"/>
        <v>0</v>
      </c>
      <c r="EE29" s="42">
        <f t="shared" si="46"/>
        <v>6.4261714700198105E-2</v>
      </c>
      <c r="EF29" s="42">
        <f t="shared" si="47"/>
        <v>0.76759031576524073</v>
      </c>
      <c r="EG29" s="70">
        <f t="shared" si="48"/>
        <v>1</v>
      </c>
      <c r="EH29" s="56"/>
      <c r="EI29" s="36">
        <v>1.819</v>
      </c>
      <c r="EJ29" s="37">
        <v>9.9990000000000006</v>
      </c>
      <c r="EK29" s="65">
        <f t="shared" si="49"/>
        <v>11.818000000000001</v>
      </c>
      <c r="EM29" s="36">
        <f>BP29</f>
        <v>3.2909999999999999</v>
      </c>
      <c r="EN29" s="37">
        <f>BQ29</f>
        <v>7.3</v>
      </c>
      <c r="EO29" s="65">
        <f t="shared" si="50"/>
        <v>10.590999999999999</v>
      </c>
      <c r="EQ29" s="33">
        <f>EU29*E29</f>
        <v>1780.779</v>
      </c>
      <c r="ER29" s="34">
        <f>E29*EV29</f>
        <v>564</v>
      </c>
      <c r="ES29" s="35">
        <f t="shared" si="51"/>
        <v>2344.779</v>
      </c>
      <c r="EU29" s="47">
        <v>0.75946560422112275</v>
      </c>
      <c r="EV29" s="42">
        <v>0.24053439577887725</v>
      </c>
      <c r="EW29" s="43">
        <f t="shared" si="52"/>
        <v>1</v>
      </c>
      <c r="EX29" s="56"/>
      <c r="EY29" s="61">
        <f t="shared" si="53"/>
        <v>246.7955</v>
      </c>
      <c r="EZ29" s="34">
        <v>221.345</v>
      </c>
      <c r="FA29" s="35">
        <v>272.24599999999998</v>
      </c>
      <c r="FC29" s="61">
        <f t="shared" si="54"/>
        <v>2310.4659999999999</v>
      </c>
      <c r="FD29" s="34">
        <v>2276.1529999999998</v>
      </c>
      <c r="FE29" s="35">
        <v>2344.779</v>
      </c>
      <c r="FG29" s="61">
        <f t="shared" si="55"/>
        <v>681</v>
      </c>
      <c r="FH29" s="34">
        <v>654</v>
      </c>
      <c r="FI29" s="35">
        <v>708</v>
      </c>
      <c r="FK29" s="61">
        <f t="shared" si="56"/>
        <v>2991.4659999999999</v>
      </c>
      <c r="FL29" s="56">
        <f t="shared" si="57"/>
        <v>2930.1529999999998</v>
      </c>
      <c r="FM29" s="67">
        <f t="shared" si="58"/>
        <v>3052.779</v>
      </c>
      <c r="FO29" s="61">
        <f t="shared" si="59"/>
        <v>1793.4490000000001</v>
      </c>
      <c r="FP29" s="34">
        <v>1776.4929999999999</v>
      </c>
      <c r="FQ29" s="35">
        <v>1810.405</v>
      </c>
      <c r="FR29" s="34"/>
      <c r="FS29" s="63">
        <f>DK29/C29</f>
        <v>0.52277084262546281</v>
      </c>
    </row>
    <row r="30" spans="1:175" x14ac:dyDescent="0.2">
      <c r="A30" s="1"/>
      <c r="B30" s="71" t="s">
        <v>161</v>
      </c>
      <c r="C30" s="33">
        <v>3193.2460000000001</v>
      </c>
      <c r="D30" s="34">
        <v>3127.6545000000001</v>
      </c>
      <c r="E30" s="34">
        <v>2683.6819999999998</v>
      </c>
      <c r="F30" s="34">
        <v>999.97</v>
      </c>
      <c r="G30" s="34">
        <v>2465.0219999999999</v>
      </c>
      <c r="H30" s="34">
        <f t="shared" si="0"/>
        <v>4193.2160000000003</v>
      </c>
      <c r="I30" s="35">
        <f t="shared" si="1"/>
        <v>3683.652</v>
      </c>
      <c r="J30" s="34"/>
      <c r="K30" s="36">
        <v>31.018999999999998</v>
      </c>
      <c r="L30" s="37">
        <v>7.6689999999999996</v>
      </c>
      <c r="M30" s="37">
        <v>0.13900000000000001</v>
      </c>
      <c r="N30" s="38">
        <f t="shared" si="2"/>
        <v>38.826999999999998</v>
      </c>
      <c r="O30" s="37">
        <v>25.516999999999999</v>
      </c>
      <c r="P30" s="38">
        <f t="shared" si="3"/>
        <v>13.309999999999999</v>
      </c>
      <c r="Q30" s="37">
        <v>1.6739999999999999</v>
      </c>
      <c r="R30" s="38">
        <f t="shared" si="4"/>
        <v>11.635999999999999</v>
      </c>
      <c r="S30" s="37">
        <v>5.5059999999999993</v>
      </c>
      <c r="T30" s="37">
        <v>0.44299999999999995</v>
      </c>
      <c r="U30" s="37">
        <v>0.15</v>
      </c>
      <c r="V30" s="38">
        <f t="shared" si="5"/>
        <v>17.734999999999999</v>
      </c>
      <c r="W30" s="37">
        <v>3.089</v>
      </c>
      <c r="X30" s="39">
        <f t="shared" si="6"/>
        <v>14.645999999999999</v>
      </c>
      <c r="Y30" s="37"/>
      <c r="Z30" s="40">
        <f t="shared" si="7"/>
        <v>1.9835311093344868E-2</v>
      </c>
      <c r="AA30" s="41">
        <f t="shared" si="8"/>
        <v>4.9039943510384536E-3</v>
      </c>
      <c r="AB30" s="42">
        <f t="shared" si="9"/>
        <v>0.56988118634983032</v>
      </c>
      <c r="AC30" s="42">
        <f t="shared" si="10"/>
        <v>0.6571973111494579</v>
      </c>
      <c r="AD30" s="41">
        <f t="shared" si="11"/>
        <v>1.6317019670810826E-2</v>
      </c>
      <c r="AE30" s="41">
        <f t="shared" si="12"/>
        <v>9.3654845827760066E-3</v>
      </c>
      <c r="AF30" s="41">
        <f>X30/DI30*2</f>
        <v>1.8023982751321707E-2</v>
      </c>
      <c r="AG30" s="41">
        <f>(P30+S30+T30)/DI30*2</f>
        <v>2.37009343034074E-2</v>
      </c>
      <c r="AH30" s="41">
        <f>R30/DI30*2</f>
        <v>1.4319750327350771E-2</v>
      </c>
      <c r="AI30" s="43">
        <f>X30/EY30*2</f>
        <v>8.9846973047748455E-2</v>
      </c>
      <c r="AJ30" s="37"/>
      <c r="AK30" s="47">
        <f t="shared" si="13"/>
        <v>3.5238541976876384E-2</v>
      </c>
      <c r="AL30" s="42">
        <f t="shared" si="14"/>
        <v>3.0980764122958089E-2</v>
      </c>
      <c r="AM30" s="43">
        <f t="shared" si="15"/>
        <v>3.3142409761159737E-2</v>
      </c>
      <c r="AN30" s="37"/>
      <c r="AO30" s="47">
        <f t="shared" si="16"/>
        <v>0.9185223882710396</v>
      </c>
      <c r="AP30" s="42">
        <f t="shared" si="17"/>
        <v>0.87103220104869217</v>
      </c>
      <c r="AQ30" s="42">
        <f t="shared" si="18"/>
        <v>-2.0108691907858033E-2</v>
      </c>
      <c r="AR30" s="43">
        <f t="shared" si="19"/>
        <v>0.13440586788490458</v>
      </c>
      <c r="AS30" s="37"/>
      <c r="AT30" s="47">
        <f>DF30/C30</f>
        <v>9.4749981680083528E-2</v>
      </c>
      <c r="AU30" s="42">
        <f t="shared" si="20"/>
        <v>0.17204807211417519</v>
      </c>
      <c r="AV30" s="42">
        <f t="shared" si="21"/>
        <v>0.18165432963032122</v>
      </c>
      <c r="AW30" s="43">
        <f t="shared" si="22"/>
        <v>0.19423672580318821</v>
      </c>
      <c r="AX30" s="37"/>
      <c r="AY30" s="47">
        <f>FA30/C30</f>
        <v>0.10439158148166473</v>
      </c>
      <c r="AZ30" s="42">
        <f>(DF30+X30)/C30</f>
        <v>9.9336537178782977E-2</v>
      </c>
      <c r="BA30" s="42">
        <f>(DE30+X30)/DK30</f>
        <v>0.18084140008801736</v>
      </c>
      <c r="BB30" s="42">
        <f>(DF30+X30)/DK30</f>
        <v>0.19044765760416338</v>
      </c>
      <c r="BC30" s="43">
        <f>(DG30+X30)/DK30</f>
        <v>0.20303005377703037</v>
      </c>
      <c r="BD30" s="37"/>
      <c r="BE30" s="40">
        <f>Q30/FC30*2</f>
        <v>1.2691399226764752E-3</v>
      </c>
      <c r="BF30" s="42">
        <f t="shared" si="23"/>
        <v>8.6920400851549923E-2</v>
      </c>
      <c r="BG30" s="41">
        <f>EK30/E30</f>
        <v>1.148235893820505E-2</v>
      </c>
      <c r="BH30" s="42">
        <f t="shared" si="24"/>
        <v>8.7925288471415369E-2</v>
      </c>
      <c r="BI30" s="42">
        <f t="shared" si="25"/>
        <v>0.79063018643788663</v>
      </c>
      <c r="BJ30" s="43">
        <f t="shared" si="26"/>
        <v>0.84746604728133934</v>
      </c>
      <c r="BK30" s="37"/>
      <c r="BL30" s="36">
        <v>50.536000000000001</v>
      </c>
      <c r="BM30" s="37">
        <v>97.182000000000002</v>
      </c>
      <c r="BN30" s="38">
        <f t="shared" si="27"/>
        <v>147.71800000000002</v>
      </c>
      <c r="BO30" s="34">
        <v>2683.6819999999998</v>
      </c>
      <c r="BP30" s="37">
        <v>7.92</v>
      </c>
      <c r="BQ30" s="37">
        <v>9.1999999999999993</v>
      </c>
      <c r="BR30" s="38">
        <f t="shared" si="28"/>
        <v>2666.5619999999999</v>
      </c>
      <c r="BS30" s="37">
        <v>281.47300000000001</v>
      </c>
      <c r="BT30" s="37">
        <v>72.313999999999993</v>
      </c>
      <c r="BU30" s="38">
        <f t="shared" si="29"/>
        <v>353.78700000000003</v>
      </c>
      <c r="BV30" s="37">
        <v>5.3390000000000004</v>
      </c>
      <c r="BW30" s="37">
        <v>0.47599999999999998</v>
      </c>
      <c r="BX30" s="37">
        <v>9.4939999999999998</v>
      </c>
      <c r="BY30" s="37">
        <v>9.8700000000003172</v>
      </c>
      <c r="BZ30" s="39">
        <f t="shared" si="30"/>
        <v>3193.2460000000005</v>
      </c>
      <c r="CA30" s="37"/>
      <c r="CB30" s="36">
        <v>0.14799999999999999</v>
      </c>
      <c r="CC30" s="34">
        <v>2465.0219999999999</v>
      </c>
      <c r="CD30" s="38">
        <f t="shared" si="31"/>
        <v>2465.17</v>
      </c>
      <c r="CE30" s="37">
        <v>319.85899999999998</v>
      </c>
      <c r="CF30" s="37">
        <v>29.897000000000048</v>
      </c>
      <c r="CG30" s="38">
        <f t="shared" si="32"/>
        <v>349.75600000000003</v>
      </c>
      <c r="CH30" s="37">
        <v>44.972000000000001</v>
      </c>
      <c r="CI30" s="37">
        <v>333.34800000000001</v>
      </c>
      <c r="CJ30" s="107">
        <f t="shared" si="33"/>
        <v>3193.2460000000001</v>
      </c>
      <c r="CK30" s="37"/>
      <c r="CL30" s="66">
        <v>429.19100000000003</v>
      </c>
      <c r="CM30" s="37"/>
      <c r="CN30" s="33">
        <v>120</v>
      </c>
      <c r="CO30" s="34">
        <v>100</v>
      </c>
      <c r="CP30" s="34">
        <v>70</v>
      </c>
      <c r="CQ30" s="34">
        <v>75</v>
      </c>
      <c r="CR30" s="34">
        <v>0</v>
      </c>
      <c r="CS30" s="34">
        <v>0</v>
      </c>
      <c r="CT30" s="35">
        <f t="shared" si="34"/>
        <v>365</v>
      </c>
      <c r="CU30" s="43">
        <f t="shared" si="35"/>
        <v>0.11430375235731917</v>
      </c>
      <c r="CV30" s="37"/>
      <c r="CW30" s="61" t="s">
        <v>216</v>
      </c>
      <c r="CX30" s="56">
        <v>28</v>
      </c>
      <c r="CY30" s="67">
        <v>3</v>
      </c>
      <c r="CZ30" s="68" t="s">
        <v>136</v>
      </c>
      <c r="DA30" s="72" t="s">
        <v>138</v>
      </c>
      <c r="DB30" s="56"/>
      <c r="DC30" s="69">
        <f t="shared" si="36"/>
        <v>9.403295744282162E-4</v>
      </c>
      <c r="DD30" s="56"/>
      <c r="DE30" s="33">
        <v>286.56</v>
      </c>
      <c r="DF30" s="34">
        <v>302.56</v>
      </c>
      <c r="DG30" s="35">
        <v>323.517</v>
      </c>
      <c r="DH30" s="56"/>
      <c r="DI30" s="61">
        <f t="shared" si="37"/>
        <v>1625.1680000000001</v>
      </c>
      <c r="DJ30" s="34">
        <v>1584.7550000000001</v>
      </c>
      <c r="DK30" s="35">
        <v>1665.5809999999999</v>
      </c>
      <c r="DL30" s="56"/>
      <c r="DM30" s="33">
        <v>8.4369999999999994</v>
      </c>
      <c r="DN30" s="34">
        <v>88.259</v>
      </c>
      <c r="DO30" s="34">
        <v>72.543999999999997</v>
      </c>
      <c r="DP30" s="34">
        <v>43.292999999999999</v>
      </c>
      <c r="DQ30" s="34">
        <v>335.505</v>
      </c>
      <c r="DR30" s="34">
        <v>14.016</v>
      </c>
      <c r="DS30" s="34">
        <v>7.49</v>
      </c>
      <c r="DT30" s="34">
        <v>9.9999999974897946E-4</v>
      </c>
      <c r="DU30" s="35">
        <v>2022.787</v>
      </c>
      <c r="DV30" s="35">
        <f t="shared" si="38"/>
        <v>2592.3319999999999</v>
      </c>
      <c r="DW30" s="34"/>
      <c r="DX30" s="47">
        <f t="shared" si="39"/>
        <v>3.2545985622211967E-3</v>
      </c>
      <c r="DY30" s="42">
        <f t="shared" si="40"/>
        <v>3.4046179270247792E-2</v>
      </c>
      <c r="DZ30" s="42">
        <f t="shared" si="41"/>
        <v>2.7984069941658706E-2</v>
      </c>
      <c r="EA30" s="42">
        <f t="shared" si="42"/>
        <v>1.670040720092951E-2</v>
      </c>
      <c r="EB30" s="42">
        <f t="shared" si="43"/>
        <v>0.12942208019651805</v>
      </c>
      <c r="EC30" s="42">
        <f t="shared" si="44"/>
        <v>5.4067148806557185E-3</v>
      </c>
      <c r="ED30" s="42">
        <f t="shared" si="45"/>
        <v>2.8892904149622812E-3</v>
      </c>
      <c r="EE30" s="42">
        <f t="shared" si="46"/>
        <v>3.8575305931068226E-7</v>
      </c>
      <c r="EF30" s="42">
        <f t="shared" si="47"/>
        <v>0.78029627377974742</v>
      </c>
      <c r="EG30" s="70">
        <f t="shared" si="48"/>
        <v>1</v>
      </c>
      <c r="EH30" s="56"/>
      <c r="EI30" s="36">
        <v>8.2940000000000005</v>
      </c>
      <c r="EJ30" s="37">
        <v>22.521000000000001</v>
      </c>
      <c r="EK30" s="65">
        <f t="shared" si="49"/>
        <v>30.815000000000001</v>
      </c>
      <c r="EM30" s="36">
        <f>BP30</f>
        <v>7.92</v>
      </c>
      <c r="EN30" s="37">
        <f>BQ30</f>
        <v>9.1999999999999993</v>
      </c>
      <c r="EO30" s="65">
        <f t="shared" si="50"/>
        <v>17.119999999999997</v>
      </c>
      <c r="EQ30" s="33">
        <f>EU30*E30</f>
        <v>2121.8000000000002</v>
      </c>
      <c r="ER30" s="34">
        <f>E30*EV30</f>
        <v>561.88199999999949</v>
      </c>
      <c r="ES30" s="35">
        <f t="shared" si="51"/>
        <v>2683.6819999999998</v>
      </c>
      <c r="EU30" s="47">
        <v>0.79063018643788663</v>
      </c>
      <c r="EV30" s="42">
        <v>0.20936981356211337</v>
      </c>
      <c r="EW30" s="43">
        <f t="shared" si="52"/>
        <v>1</v>
      </c>
      <c r="EX30" s="56"/>
      <c r="EY30" s="61">
        <f t="shared" si="53"/>
        <v>326.02100000000002</v>
      </c>
      <c r="EZ30" s="34">
        <v>318.69400000000002</v>
      </c>
      <c r="FA30" s="35">
        <v>333.34800000000001</v>
      </c>
      <c r="FC30" s="61">
        <f t="shared" si="54"/>
        <v>2638.0069999999996</v>
      </c>
      <c r="FD30" s="34">
        <v>2592.3319999999999</v>
      </c>
      <c r="FE30" s="35">
        <v>2683.6819999999998</v>
      </c>
      <c r="FG30" s="61">
        <f t="shared" si="55"/>
        <v>990.29849999999999</v>
      </c>
      <c r="FH30" s="34">
        <v>980.62699999999995</v>
      </c>
      <c r="FI30" s="35">
        <v>999.97</v>
      </c>
      <c r="FK30" s="61">
        <f t="shared" si="56"/>
        <v>3628.3054999999999</v>
      </c>
      <c r="FL30" s="56">
        <f t="shared" si="57"/>
        <v>3572.9589999999998</v>
      </c>
      <c r="FM30" s="67">
        <f t="shared" si="58"/>
        <v>3683.652</v>
      </c>
      <c r="FO30" s="61">
        <f t="shared" si="59"/>
        <v>2425.4839999999999</v>
      </c>
      <c r="FP30" s="34">
        <v>2385.9459999999999</v>
      </c>
      <c r="FQ30" s="35">
        <v>2465.0219999999999</v>
      </c>
      <c r="FR30" s="34"/>
      <c r="FS30" s="63">
        <f>DK30/C30</f>
        <v>0.52159495384946852</v>
      </c>
    </row>
    <row r="31" spans="1:175" x14ac:dyDescent="0.2">
      <c r="A31" s="1"/>
      <c r="B31" s="71" t="s">
        <v>162</v>
      </c>
      <c r="C31" s="33">
        <v>3003.64</v>
      </c>
      <c r="D31" s="34">
        <v>2944.6469999999999</v>
      </c>
      <c r="E31" s="34">
        <v>2545.9479999999999</v>
      </c>
      <c r="F31" s="34">
        <v>517</v>
      </c>
      <c r="G31" s="34">
        <v>1734.5989999999999</v>
      </c>
      <c r="H31" s="34">
        <f t="shared" si="0"/>
        <v>3520.64</v>
      </c>
      <c r="I31" s="35">
        <f t="shared" si="1"/>
        <v>3062.9479999999999</v>
      </c>
      <c r="J31" s="34"/>
      <c r="K31" s="36">
        <v>21.584</v>
      </c>
      <c r="L31" s="37">
        <v>5.8339999999999996</v>
      </c>
      <c r="M31" s="37">
        <v>0.21400000000000002</v>
      </c>
      <c r="N31" s="38">
        <f t="shared" si="2"/>
        <v>27.631999999999998</v>
      </c>
      <c r="O31" s="37">
        <v>15.961</v>
      </c>
      <c r="P31" s="38">
        <f t="shared" si="3"/>
        <v>11.670999999999998</v>
      </c>
      <c r="Q31" s="37">
        <v>5.9999999999999984E-3</v>
      </c>
      <c r="R31" s="38">
        <f t="shared" si="4"/>
        <v>11.664999999999997</v>
      </c>
      <c r="S31" s="37">
        <v>3.76</v>
      </c>
      <c r="T31" s="37">
        <v>0.39400000000000002</v>
      </c>
      <c r="U31" s="37">
        <v>0.108</v>
      </c>
      <c r="V31" s="38">
        <f t="shared" si="5"/>
        <v>15.926999999999998</v>
      </c>
      <c r="W31" s="37">
        <v>3.9800000000000004</v>
      </c>
      <c r="X31" s="39">
        <f t="shared" si="6"/>
        <v>11.946999999999997</v>
      </c>
      <c r="Y31" s="37"/>
      <c r="Z31" s="40">
        <f t="shared" si="7"/>
        <v>1.4659821703586203E-2</v>
      </c>
      <c r="AA31" s="41">
        <f t="shared" si="8"/>
        <v>3.9624443948629495E-3</v>
      </c>
      <c r="AB31" s="42">
        <f t="shared" si="9"/>
        <v>0.50213930661297435</v>
      </c>
      <c r="AC31" s="42">
        <f t="shared" si="10"/>
        <v>0.57762738853503193</v>
      </c>
      <c r="AD31" s="41">
        <f t="shared" si="11"/>
        <v>1.084068820473218E-2</v>
      </c>
      <c r="AE31" s="41">
        <f t="shared" si="12"/>
        <v>8.1143851877661377E-3</v>
      </c>
      <c r="AF31" s="41">
        <f>X31/DI31*2</f>
        <v>1.5341971084359005E-2</v>
      </c>
      <c r="AG31" s="41">
        <f>(P31+S31+T31)/DI31*2</f>
        <v>2.0321979778185426E-2</v>
      </c>
      <c r="AH31" s="41">
        <f>R31/DI31*2</f>
        <v>1.4979835330965748E-2</v>
      </c>
      <c r="AI31" s="43">
        <f>X31/EY31*2</f>
        <v>8.4025959639828438E-2</v>
      </c>
      <c r="AJ31" s="37"/>
      <c r="AK31" s="47">
        <f t="shared" si="13"/>
        <v>3.5117042578494274E-2</v>
      </c>
      <c r="AL31" s="42">
        <f t="shared" si="14"/>
        <v>2.6232292447432828E-2</v>
      </c>
      <c r="AM31" s="43">
        <f t="shared" si="15"/>
        <v>-3.2484251226268093E-2</v>
      </c>
      <c r="AN31" s="37"/>
      <c r="AO31" s="47">
        <f t="shared" si="16"/>
        <v>0.6813175288733313</v>
      </c>
      <c r="AP31" s="42">
        <f t="shared" si="17"/>
        <v>0.64588785241606728</v>
      </c>
      <c r="AQ31" s="42">
        <f t="shared" si="18"/>
        <v>0.17778795061991451</v>
      </c>
      <c r="AR31" s="43">
        <f t="shared" si="19"/>
        <v>0.13882955347511688</v>
      </c>
      <c r="AS31" s="37"/>
      <c r="AT31" s="47">
        <f>DF31/C31</f>
        <v>9.9871822189077253E-2</v>
      </c>
      <c r="AU31" s="42">
        <f t="shared" si="20"/>
        <v>0.16097639783100931</v>
      </c>
      <c r="AV31" s="42">
        <f t="shared" si="21"/>
        <v>0.18857281871980264</v>
      </c>
      <c r="AW31" s="43">
        <f t="shared" si="22"/>
        <v>0.18857281871980264</v>
      </c>
      <c r="AX31" s="37"/>
      <c r="AY31" s="47">
        <f>FA31/C31</f>
        <v>9.6709991876523169E-2</v>
      </c>
      <c r="AZ31" s="42">
        <f>(DF31+X31)/C31</f>
        <v>0.10384932948023065</v>
      </c>
      <c r="BA31" s="42">
        <f>(DE31+X31)/DK31</f>
        <v>0.16848652175716911</v>
      </c>
      <c r="BB31" s="42">
        <f>(DF31+X31)/DK31</f>
        <v>0.19608294264596243</v>
      </c>
      <c r="BC31" s="43">
        <f>(DG31+X31)/DK31</f>
        <v>0.19608294264596243</v>
      </c>
      <c r="BD31" s="37"/>
      <c r="BE31" s="40">
        <f>Q31/FC31*2</f>
        <v>4.7947037702154199E-6</v>
      </c>
      <c r="BF31" s="42">
        <f t="shared" si="23"/>
        <v>3.7914691943127956E-4</v>
      </c>
      <c r="BG31" s="41">
        <f>EK31/E31</f>
        <v>2.1539717229102872E-2</v>
      </c>
      <c r="BH31" s="42">
        <f t="shared" si="24"/>
        <v>0.17314772131675496</v>
      </c>
      <c r="BI31" s="42">
        <f t="shared" si="25"/>
        <v>0.71405543239689107</v>
      </c>
      <c r="BJ31" s="43">
        <f t="shared" si="26"/>
        <v>0.76232048340357061</v>
      </c>
      <c r="BK31" s="37"/>
      <c r="BL31" s="36">
        <v>65.004000000000005</v>
      </c>
      <c r="BM31" s="37">
        <v>159.279</v>
      </c>
      <c r="BN31" s="38">
        <f t="shared" si="27"/>
        <v>224.28300000000002</v>
      </c>
      <c r="BO31" s="34">
        <v>2545.9479999999999</v>
      </c>
      <c r="BP31" s="37">
        <v>13.336</v>
      </c>
      <c r="BQ31" s="37">
        <v>12.9</v>
      </c>
      <c r="BR31" s="38">
        <f t="shared" si="28"/>
        <v>2519.712</v>
      </c>
      <c r="BS31" s="37">
        <v>192.71100000000001</v>
      </c>
      <c r="BT31" s="37">
        <v>49.683999999999997</v>
      </c>
      <c r="BU31" s="38">
        <f t="shared" si="29"/>
        <v>242.39500000000001</v>
      </c>
      <c r="BV31" s="37">
        <v>4.5220000000000002</v>
      </c>
      <c r="BW31" s="37">
        <v>0</v>
      </c>
      <c r="BX31" s="37">
        <v>6.7320000000000002</v>
      </c>
      <c r="BY31" s="37">
        <v>5.9959999999999711</v>
      </c>
      <c r="BZ31" s="39">
        <f t="shared" si="30"/>
        <v>3003.64</v>
      </c>
      <c r="CA31" s="37"/>
      <c r="CB31" s="36">
        <v>225.00399999999999</v>
      </c>
      <c r="CC31" s="34">
        <v>1734.5989999999999</v>
      </c>
      <c r="CD31" s="38">
        <f t="shared" si="31"/>
        <v>1959.6029999999998</v>
      </c>
      <c r="CE31" s="37">
        <v>676.00099999999998</v>
      </c>
      <c r="CF31" s="37">
        <v>27.55400000000003</v>
      </c>
      <c r="CG31" s="38">
        <f t="shared" si="32"/>
        <v>703.55500000000006</v>
      </c>
      <c r="CH31" s="37">
        <v>50</v>
      </c>
      <c r="CI31" s="37">
        <v>290.48200000000003</v>
      </c>
      <c r="CJ31" s="107">
        <f t="shared" si="33"/>
        <v>3003.64</v>
      </c>
      <c r="CK31" s="37"/>
      <c r="CL31" s="66">
        <v>416.99400000000003</v>
      </c>
      <c r="CM31" s="37"/>
      <c r="CN31" s="33">
        <v>170</v>
      </c>
      <c r="CO31" s="34">
        <v>375</v>
      </c>
      <c r="CP31" s="34">
        <v>290</v>
      </c>
      <c r="CQ31" s="34">
        <v>115</v>
      </c>
      <c r="CR31" s="34">
        <v>0</v>
      </c>
      <c r="CS31" s="34">
        <v>0</v>
      </c>
      <c r="CT31" s="35">
        <f t="shared" si="34"/>
        <v>950</v>
      </c>
      <c r="CU31" s="43">
        <f t="shared" si="35"/>
        <v>0.31628291006911613</v>
      </c>
      <c r="CV31" s="37"/>
      <c r="CW31" s="61" t="s">
        <v>210</v>
      </c>
      <c r="CX31" s="56">
        <v>21</v>
      </c>
      <c r="CY31" s="67">
        <v>4</v>
      </c>
      <c r="CZ31" s="68" t="s">
        <v>136</v>
      </c>
      <c r="DA31" s="72" t="s">
        <v>138</v>
      </c>
      <c r="DB31" s="56"/>
      <c r="DC31" s="69">
        <f t="shared" si="36"/>
        <v>7.8549967563389404E-4</v>
      </c>
      <c r="DD31" s="56"/>
      <c r="DE31" s="33">
        <v>256.07900000000001</v>
      </c>
      <c r="DF31" s="34">
        <v>299.97899999999998</v>
      </c>
      <c r="DG31" s="35">
        <v>299.97899999999998</v>
      </c>
      <c r="DH31" s="56"/>
      <c r="DI31" s="61">
        <f t="shared" si="37"/>
        <v>1557.4270000000001</v>
      </c>
      <c r="DJ31" s="34">
        <v>1524.068</v>
      </c>
      <c r="DK31" s="35">
        <v>1590.7860000000001</v>
      </c>
      <c r="DL31" s="56"/>
      <c r="DM31" s="33">
        <v>269.142</v>
      </c>
      <c r="DN31" s="34">
        <v>38.067999999999998</v>
      </c>
      <c r="DO31" s="34">
        <v>63.515999999999998</v>
      </c>
      <c r="DP31" s="34">
        <v>41.350999999999999</v>
      </c>
      <c r="DQ31" s="34">
        <v>250.42</v>
      </c>
      <c r="DR31" s="34">
        <v>56.594000000000001</v>
      </c>
      <c r="DS31" s="34">
        <v>8.282</v>
      </c>
      <c r="DT31" s="34">
        <v>0</v>
      </c>
      <c r="DU31" s="35">
        <v>1732.202</v>
      </c>
      <c r="DV31" s="35">
        <f t="shared" si="38"/>
        <v>2459.5749999999998</v>
      </c>
      <c r="DW31" s="34"/>
      <c r="DX31" s="47">
        <f t="shared" si="39"/>
        <v>0.10942622200990008</v>
      </c>
      <c r="DY31" s="42">
        <f t="shared" si="40"/>
        <v>1.5477470701239036E-2</v>
      </c>
      <c r="DZ31" s="42">
        <f t="shared" si="41"/>
        <v>2.5823973653984939E-2</v>
      </c>
      <c r="EA31" s="42">
        <f t="shared" si="42"/>
        <v>1.6812254149599016E-2</v>
      </c>
      <c r="EB31" s="42">
        <f t="shared" si="43"/>
        <v>0.10181433784292002</v>
      </c>
      <c r="EC31" s="42">
        <f t="shared" si="44"/>
        <v>2.3009666304137911E-2</v>
      </c>
      <c r="ED31" s="42">
        <f t="shared" si="45"/>
        <v>3.3672484067369364E-3</v>
      </c>
      <c r="EE31" s="42">
        <f t="shared" si="46"/>
        <v>0</v>
      </c>
      <c r="EF31" s="42">
        <f t="shared" si="47"/>
        <v>0.70426882693148207</v>
      </c>
      <c r="EG31" s="70">
        <f t="shared" si="48"/>
        <v>1</v>
      </c>
      <c r="EH31" s="56"/>
      <c r="EI31" s="36">
        <v>41.113</v>
      </c>
      <c r="EJ31" s="37">
        <v>13.726000000000001</v>
      </c>
      <c r="EK31" s="65">
        <f t="shared" si="49"/>
        <v>54.838999999999999</v>
      </c>
      <c r="EM31" s="36">
        <f>BP31</f>
        <v>13.336</v>
      </c>
      <c r="EN31" s="37">
        <f>BQ31</f>
        <v>12.9</v>
      </c>
      <c r="EO31" s="65">
        <f t="shared" si="50"/>
        <v>26.236000000000001</v>
      </c>
      <c r="EQ31" s="33">
        <f>EU31*E31</f>
        <v>1817.9479999999999</v>
      </c>
      <c r="ER31" s="34">
        <f>E31*EV31</f>
        <v>728</v>
      </c>
      <c r="ES31" s="35">
        <f t="shared" si="51"/>
        <v>2545.9479999999999</v>
      </c>
      <c r="EU31" s="47">
        <v>0.71405543239689107</v>
      </c>
      <c r="EV31" s="42">
        <v>0.28594456760310893</v>
      </c>
      <c r="EW31" s="43">
        <f t="shared" si="52"/>
        <v>1</v>
      </c>
      <c r="EX31" s="56"/>
      <c r="EY31" s="61">
        <f t="shared" si="53"/>
        <v>284.36450000000002</v>
      </c>
      <c r="EZ31" s="34">
        <v>278.24700000000001</v>
      </c>
      <c r="FA31" s="35">
        <v>290.48200000000003</v>
      </c>
      <c r="FC31" s="61">
        <f t="shared" si="54"/>
        <v>2502.7614999999996</v>
      </c>
      <c r="FD31" s="34">
        <v>2459.5749999999998</v>
      </c>
      <c r="FE31" s="35">
        <v>2545.9479999999999</v>
      </c>
      <c r="FG31" s="61">
        <f t="shared" si="55"/>
        <v>521.039345755</v>
      </c>
      <c r="FH31" s="34">
        <v>525.07869151</v>
      </c>
      <c r="FI31" s="35">
        <v>517</v>
      </c>
      <c r="FK31" s="61">
        <f t="shared" si="56"/>
        <v>3023.8008457549995</v>
      </c>
      <c r="FL31" s="56">
        <f t="shared" si="57"/>
        <v>2984.6536915099996</v>
      </c>
      <c r="FM31" s="67">
        <f t="shared" si="58"/>
        <v>3062.9479999999999</v>
      </c>
      <c r="FO31" s="61">
        <f t="shared" si="59"/>
        <v>1763.7184999999999</v>
      </c>
      <c r="FP31" s="34">
        <v>1792.838</v>
      </c>
      <c r="FQ31" s="35">
        <v>1734.5989999999999</v>
      </c>
      <c r="FR31" s="34"/>
      <c r="FS31" s="63">
        <f>DK31/C31</f>
        <v>0.52961939513390421</v>
      </c>
    </row>
    <row r="32" spans="1:175" x14ac:dyDescent="0.2">
      <c r="A32" s="1"/>
      <c r="B32" s="71" t="s">
        <v>228</v>
      </c>
      <c r="C32" s="33">
        <v>5299.576</v>
      </c>
      <c r="D32" s="34">
        <v>5195.1190000000006</v>
      </c>
      <c r="E32" s="34">
        <v>4409.0609999999997</v>
      </c>
      <c r="F32" s="34">
        <v>726.28700000000003</v>
      </c>
      <c r="G32" s="34">
        <v>3973.355</v>
      </c>
      <c r="H32" s="34">
        <f t="shared" si="0"/>
        <v>6025.8630000000003</v>
      </c>
      <c r="I32" s="35">
        <f t="shared" si="1"/>
        <v>5135.348</v>
      </c>
      <c r="J32" s="34"/>
      <c r="K32" s="36">
        <v>47.003</v>
      </c>
      <c r="L32" s="37">
        <v>13.899999999999999</v>
      </c>
      <c r="M32" s="37">
        <v>0.313</v>
      </c>
      <c r="N32" s="38">
        <f t="shared" si="2"/>
        <v>61.216000000000001</v>
      </c>
      <c r="O32" s="37">
        <v>33.543999999999997</v>
      </c>
      <c r="P32" s="38">
        <f t="shared" si="3"/>
        <v>27.672000000000004</v>
      </c>
      <c r="Q32" s="37">
        <v>5.8100000000000005</v>
      </c>
      <c r="R32" s="38">
        <f t="shared" si="4"/>
        <v>21.862000000000002</v>
      </c>
      <c r="S32" s="37">
        <v>4.9960000000000004</v>
      </c>
      <c r="T32" s="37">
        <v>2.6640000000000001</v>
      </c>
      <c r="U32" s="37">
        <v>2.8000000000000001E-2</v>
      </c>
      <c r="V32" s="38">
        <f t="shared" si="5"/>
        <v>29.550000000000004</v>
      </c>
      <c r="W32" s="37">
        <v>7.3840000000000003</v>
      </c>
      <c r="X32" s="39">
        <f t="shared" si="6"/>
        <v>22.166000000000004</v>
      </c>
      <c r="Y32" s="37"/>
      <c r="Z32" s="40">
        <f t="shared" si="7"/>
        <v>1.8095061922546913E-2</v>
      </c>
      <c r="AA32" s="41">
        <f t="shared" si="8"/>
        <v>5.3511767487905461E-3</v>
      </c>
      <c r="AB32" s="42">
        <f t="shared" si="9"/>
        <v>0.48702015215750033</v>
      </c>
      <c r="AC32" s="42">
        <f t="shared" si="10"/>
        <v>0.54796131730266595</v>
      </c>
      <c r="AD32" s="41">
        <f t="shared" si="11"/>
        <v>1.2913659918088495E-2</v>
      </c>
      <c r="AE32" s="41">
        <f t="shared" si="12"/>
        <v>8.5333945189705954E-3</v>
      </c>
      <c r="AF32" s="41">
        <f>X32/DI32*2</f>
        <v>1.6167480687333102E-2</v>
      </c>
      <c r="AG32" s="41">
        <f>(P32+S32+T32)/DI32*2</f>
        <v>2.5770523668900713E-2</v>
      </c>
      <c r="AH32" s="41">
        <f>R32/DI32*2</f>
        <v>1.5945748569271688E-2</v>
      </c>
      <c r="AI32" s="43">
        <f>X32/EY32*2</f>
        <v>9.7114729534645824E-2</v>
      </c>
      <c r="AJ32" s="37"/>
      <c r="AK32" s="47">
        <f t="shared" si="13"/>
        <v>7.9231401229241504E-3</v>
      </c>
      <c r="AL32" s="42">
        <f t="shared" si="14"/>
        <v>6.5753237777554435E-3</v>
      </c>
      <c r="AM32" s="43">
        <f t="shared" si="15"/>
        <v>5.4724787348468223E-2</v>
      </c>
      <c r="AN32" s="37"/>
      <c r="AO32" s="47">
        <f t="shared" si="16"/>
        <v>0.90117941212425967</v>
      </c>
      <c r="AP32" s="42">
        <f t="shared" si="17"/>
        <v>0.83155495254198053</v>
      </c>
      <c r="AQ32" s="42">
        <f t="shared" si="18"/>
        <v>3.4302366830855899E-2</v>
      </c>
      <c r="AR32" s="43">
        <f t="shared" si="19"/>
        <v>0.11757166988453417</v>
      </c>
      <c r="AS32" s="37"/>
      <c r="AT32" s="47">
        <f>DF32/C32</f>
        <v>9.4026767424412822E-2</v>
      </c>
      <c r="AU32" s="42">
        <f t="shared" si="20"/>
        <v>0.15521522908558019</v>
      </c>
      <c r="AV32" s="42">
        <f t="shared" si="21"/>
        <v>0.18075180551575543</v>
      </c>
      <c r="AW32" s="43">
        <f t="shared" si="22"/>
        <v>0.20647192608902254</v>
      </c>
      <c r="AX32" s="37"/>
      <c r="AY32" s="47">
        <f>FA32/C32</f>
        <v>8.7635124017468563E-2</v>
      </c>
      <c r="AZ32" s="42">
        <f>(DF32+X32*0.5)/C32</f>
        <v>9.6118066803834876E-2</v>
      </c>
      <c r="BA32" s="42">
        <f>(DE32+X32*0.5)/DK32</f>
        <v>0.15923542619602954</v>
      </c>
      <c r="BB32" s="42">
        <f>(DF32+X32*0.5)/DK32</f>
        <v>0.18477200262620475</v>
      </c>
      <c r="BC32" s="43">
        <f>(DG32+X32*0.5)/DK32</f>
        <v>0.21049212319947183</v>
      </c>
      <c r="BD32" s="112" t="s">
        <v>226</v>
      </c>
      <c r="BE32" s="40">
        <f>Q32/FC32*2</f>
        <v>2.6458812429676088E-3</v>
      </c>
      <c r="BF32" s="42">
        <f t="shared" si="23"/>
        <v>0.16444016755349256</v>
      </c>
      <c r="BG32" s="41">
        <f>EK32/E32</f>
        <v>8.4020157580038026E-3</v>
      </c>
      <c r="BH32" s="42">
        <f t="shared" si="24"/>
        <v>7.5723043148541447E-2</v>
      </c>
      <c r="BI32" s="42">
        <f t="shared" si="25"/>
        <v>0.69661839561757033</v>
      </c>
      <c r="BJ32" s="43">
        <f t="shared" si="26"/>
        <v>0.73952534472834175</v>
      </c>
      <c r="BK32" s="37"/>
      <c r="BL32" s="36">
        <v>145.57300000000001</v>
      </c>
      <c r="BM32" s="37">
        <v>20.603999999999999</v>
      </c>
      <c r="BN32" s="38">
        <f t="shared" si="27"/>
        <v>166.17700000000002</v>
      </c>
      <c r="BO32" s="34">
        <v>4409.0609999999997</v>
      </c>
      <c r="BP32" s="37">
        <v>3.0649999999999999</v>
      </c>
      <c r="BQ32" s="37">
        <v>21.722999999999999</v>
      </c>
      <c r="BR32" s="38">
        <f t="shared" si="28"/>
        <v>4384.2730000000001</v>
      </c>
      <c r="BS32" s="37">
        <v>456.90300000000002</v>
      </c>
      <c r="BT32" s="37">
        <v>88.460999999999999</v>
      </c>
      <c r="BU32" s="38">
        <f t="shared" si="29"/>
        <v>545.36400000000003</v>
      </c>
      <c r="BV32" s="37">
        <v>13.936</v>
      </c>
      <c r="BW32" s="37">
        <v>0.81</v>
      </c>
      <c r="BX32" s="37">
        <v>25.157</v>
      </c>
      <c r="BY32" s="37">
        <v>163.85900000000015</v>
      </c>
      <c r="BZ32" s="39">
        <f t="shared" si="30"/>
        <v>5299.5760000000009</v>
      </c>
      <c r="CA32" s="37"/>
      <c r="CB32" s="36">
        <v>3.0000000000000001E-3</v>
      </c>
      <c r="CC32" s="34">
        <v>3973.355</v>
      </c>
      <c r="CD32" s="38">
        <f t="shared" si="31"/>
        <v>3973.3580000000002</v>
      </c>
      <c r="CE32" s="37">
        <v>654.86500000000001</v>
      </c>
      <c r="CF32" s="37">
        <v>56.923999999999864</v>
      </c>
      <c r="CG32" s="38">
        <f t="shared" si="32"/>
        <v>711.78899999999987</v>
      </c>
      <c r="CH32" s="37">
        <v>150</v>
      </c>
      <c r="CI32" s="37">
        <v>464.42899999999997</v>
      </c>
      <c r="CJ32" s="107">
        <f t="shared" si="33"/>
        <v>5299.576</v>
      </c>
      <c r="CK32" s="37"/>
      <c r="CL32" s="66">
        <v>623.08000000000004</v>
      </c>
      <c r="CM32" s="37"/>
      <c r="CN32" s="33">
        <v>100</v>
      </c>
      <c r="CO32" s="34">
        <v>355</v>
      </c>
      <c r="CP32" s="34">
        <v>275</v>
      </c>
      <c r="CQ32" s="34">
        <v>0</v>
      </c>
      <c r="CR32" s="34">
        <v>75</v>
      </c>
      <c r="CS32" s="34">
        <v>0</v>
      </c>
      <c r="CT32" s="35">
        <f t="shared" si="34"/>
        <v>805</v>
      </c>
      <c r="CU32" s="43">
        <f t="shared" si="35"/>
        <v>0.15189894436837967</v>
      </c>
      <c r="CV32" s="37"/>
      <c r="CW32" s="61" t="s">
        <v>217</v>
      </c>
      <c r="CX32" s="56">
        <v>36.799999999999997</v>
      </c>
      <c r="CY32" s="67">
        <v>4</v>
      </c>
      <c r="CZ32" s="68" t="s">
        <v>136</v>
      </c>
      <c r="DA32" s="72" t="s">
        <v>141</v>
      </c>
      <c r="DB32" s="56"/>
      <c r="DC32" s="69">
        <f t="shared" si="36"/>
        <v>1.3426897155766474E-3</v>
      </c>
      <c r="DD32" s="56"/>
      <c r="DE32" s="33">
        <v>427.90200000000004</v>
      </c>
      <c r="DF32" s="34">
        <v>498.30200000000002</v>
      </c>
      <c r="DG32" s="35">
        <v>569.20799999999997</v>
      </c>
      <c r="DH32" s="56"/>
      <c r="DI32" s="61">
        <f t="shared" si="37"/>
        <v>2742.0474999999997</v>
      </c>
      <c r="DJ32" s="34">
        <v>2727.2649999999999</v>
      </c>
      <c r="DK32" s="35">
        <v>2756.83</v>
      </c>
      <c r="DL32" s="56"/>
      <c r="DM32" s="33">
        <v>130.69499999999999</v>
      </c>
      <c r="DN32" s="34">
        <v>106.28399999999999</v>
      </c>
      <c r="DO32" s="34">
        <v>277.11500000000001</v>
      </c>
      <c r="DP32" s="34">
        <v>127.136</v>
      </c>
      <c r="DQ32" s="34">
        <v>537.08399999999995</v>
      </c>
      <c r="DR32" s="34">
        <v>122.26400000000001</v>
      </c>
      <c r="DS32" s="34">
        <v>34.25</v>
      </c>
      <c r="DT32" s="34">
        <v>91.031000000000859</v>
      </c>
      <c r="DU32" s="35">
        <v>2948.5430000000001</v>
      </c>
      <c r="DV32" s="35">
        <f t="shared" si="38"/>
        <v>4374.402000000001</v>
      </c>
      <c r="DW32" s="34"/>
      <c r="DX32" s="47">
        <f t="shared" si="39"/>
        <v>2.9877226647207999E-2</v>
      </c>
      <c r="DY32" s="42">
        <f t="shared" si="40"/>
        <v>2.4296806740669918E-2</v>
      </c>
      <c r="DZ32" s="42">
        <f t="shared" si="41"/>
        <v>6.3349230363373088E-2</v>
      </c>
      <c r="EA32" s="42">
        <f t="shared" si="42"/>
        <v>2.906362972584595E-2</v>
      </c>
      <c r="EB32" s="42">
        <f t="shared" si="43"/>
        <v>0.12277883925620001</v>
      </c>
      <c r="EC32" s="42">
        <f t="shared" si="44"/>
        <v>2.7949877491826307E-2</v>
      </c>
      <c r="ED32" s="42">
        <f t="shared" si="45"/>
        <v>7.8296416287300507E-3</v>
      </c>
      <c r="EE32" s="42">
        <f t="shared" si="46"/>
        <v>2.080993013445057E-2</v>
      </c>
      <c r="EF32" s="42">
        <f t="shared" si="47"/>
        <v>0.67404481801169613</v>
      </c>
      <c r="EG32" s="70">
        <f t="shared" si="48"/>
        <v>1</v>
      </c>
      <c r="EH32" s="56"/>
      <c r="EI32" s="36">
        <v>30.241</v>
      </c>
      <c r="EJ32" s="37">
        <v>6.8040000000000003</v>
      </c>
      <c r="EK32" s="65">
        <f t="shared" si="49"/>
        <v>37.045000000000002</v>
      </c>
      <c r="EM32" s="36">
        <f>BP32</f>
        <v>3.0649999999999999</v>
      </c>
      <c r="EN32" s="37">
        <f>BQ32</f>
        <v>21.722999999999999</v>
      </c>
      <c r="EO32" s="65">
        <f t="shared" si="50"/>
        <v>24.788</v>
      </c>
      <c r="EQ32" s="33">
        <f>EU32*E32</f>
        <v>3071.433</v>
      </c>
      <c r="ER32" s="34">
        <f>E32*EV32</f>
        <v>1337.6279999999997</v>
      </c>
      <c r="ES32" s="35">
        <f t="shared" si="51"/>
        <v>4409.0609999999997</v>
      </c>
      <c r="EU32" s="47">
        <v>0.69661839561757033</v>
      </c>
      <c r="EV32" s="42">
        <v>0.30338160438242967</v>
      </c>
      <c r="EW32" s="43">
        <f t="shared" si="52"/>
        <v>1</v>
      </c>
      <c r="EX32" s="56"/>
      <c r="EY32" s="61">
        <f t="shared" si="53"/>
        <v>456.49099999999999</v>
      </c>
      <c r="EZ32" s="34">
        <v>448.553</v>
      </c>
      <c r="FA32" s="35">
        <v>464.42899999999997</v>
      </c>
      <c r="FC32" s="61">
        <f t="shared" si="54"/>
        <v>4391.7314999999999</v>
      </c>
      <c r="FD32" s="34">
        <v>4374.402</v>
      </c>
      <c r="FE32" s="35">
        <v>4409.0609999999997</v>
      </c>
      <c r="FG32" s="61">
        <f t="shared" si="55"/>
        <v>726.84349999999995</v>
      </c>
      <c r="FH32" s="34">
        <v>727.4</v>
      </c>
      <c r="FI32" s="35">
        <v>726.28700000000003</v>
      </c>
      <c r="FK32" s="61">
        <f t="shared" si="56"/>
        <v>5118.5749999999998</v>
      </c>
      <c r="FL32" s="56">
        <f t="shared" si="57"/>
        <v>5101.8019999999997</v>
      </c>
      <c r="FM32" s="67">
        <f t="shared" si="58"/>
        <v>5135.348</v>
      </c>
      <c r="FO32" s="61">
        <f t="shared" si="59"/>
        <v>3870.2754999999997</v>
      </c>
      <c r="FP32" s="34">
        <v>3767.1959999999999</v>
      </c>
      <c r="FQ32" s="35">
        <v>3973.355</v>
      </c>
      <c r="FR32" s="34"/>
      <c r="FS32" s="63">
        <f>DK32/C32</f>
        <v>0.52019821963115542</v>
      </c>
    </row>
    <row r="33" spans="1:175" x14ac:dyDescent="0.2">
      <c r="A33" s="1"/>
      <c r="B33" s="71" t="s">
        <v>163</v>
      </c>
      <c r="C33" s="33">
        <v>2813.451</v>
      </c>
      <c r="D33" s="34">
        <v>2724.9189999999999</v>
      </c>
      <c r="E33" s="34">
        <v>2471.1790000000001</v>
      </c>
      <c r="F33" s="34">
        <v>658.86099999999999</v>
      </c>
      <c r="G33" s="34">
        <v>1729.9860000000001</v>
      </c>
      <c r="H33" s="34">
        <f t="shared" si="0"/>
        <v>3472.3119999999999</v>
      </c>
      <c r="I33" s="35">
        <f t="shared" si="1"/>
        <v>3130.04</v>
      </c>
      <c r="J33" s="34"/>
      <c r="K33" s="36">
        <v>24.841000000000001</v>
      </c>
      <c r="L33" s="37">
        <v>5.5129999999999999</v>
      </c>
      <c r="M33" s="37">
        <v>0.17499999999999999</v>
      </c>
      <c r="N33" s="38">
        <f t="shared" si="2"/>
        <v>30.529</v>
      </c>
      <c r="O33" s="37">
        <v>20.931999999999999</v>
      </c>
      <c r="P33" s="38">
        <f t="shared" si="3"/>
        <v>9.5970000000000013</v>
      </c>
      <c r="Q33" s="37">
        <v>2.2960000000000003</v>
      </c>
      <c r="R33" s="38">
        <f t="shared" si="4"/>
        <v>7.301000000000001</v>
      </c>
      <c r="S33" s="37">
        <v>6.4320000000000004</v>
      </c>
      <c r="T33" s="37">
        <v>0.59899999999999998</v>
      </c>
      <c r="U33" s="37">
        <v>5.8000000000000003E-2</v>
      </c>
      <c r="V33" s="38">
        <f t="shared" si="5"/>
        <v>14.39</v>
      </c>
      <c r="W33" s="37">
        <v>2.4</v>
      </c>
      <c r="X33" s="39">
        <f t="shared" si="6"/>
        <v>11.99</v>
      </c>
      <c r="Y33" s="37"/>
      <c r="Z33" s="40">
        <f t="shared" si="7"/>
        <v>1.8232468561450818E-2</v>
      </c>
      <c r="AA33" s="41">
        <f t="shared" si="8"/>
        <v>4.0463588091976315E-3</v>
      </c>
      <c r="AB33" s="42">
        <f t="shared" si="9"/>
        <v>0.55729499467518639</v>
      </c>
      <c r="AC33" s="42">
        <f t="shared" si="10"/>
        <v>0.68564315896360828</v>
      </c>
      <c r="AD33" s="41">
        <f t="shared" si="11"/>
        <v>1.5363392453133468E-2</v>
      </c>
      <c r="AE33" s="41">
        <f t="shared" si="12"/>
        <v>8.8002615857572294E-3</v>
      </c>
      <c r="AF33" s="41">
        <f>X33/DI33*2</f>
        <v>1.7415687699970841E-2</v>
      </c>
      <c r="AG33" s="41">
        <f>(P33+S33+T33)/DI33*2</f>
        <v>2.415246497707383E-2</v>
      </c>
      <c r="AH33" s="41">
        <f>R33/DI33*2</f>
        <v>1.0604832018139044E-2</v>
      </c>
      <c r="AI33" s="43">
        <f>X33/EY33*2</f>
        <v>8.5267830950658097E-2</v>
      </c>
      <c r="AJ33" s="37"/>
      <c r="AK33" s="47">
        <f t="shared" si="13"/>
        <v>0.10293410100198606</v>
      </c>
      <c r="AL33" s="42">
        <f t="shared" si="14"/>
        <v>8.8141839040500602E-2</v>
      </c>
      <c r="AM33" s="43">
        <f t="shared" si="15"/>
        <v>4.027959093229657E-2</v>
      </c>
      <c r="AN33" s="37"/>
      <c r="AO33" s="47">
        <f t="shared" si="16"/>
        <v>0.70006502968825812</v>
      </c>
      <c r="AP33" s="42">
        <f t="shared" si="17"/>
        <v>0.6909552033741253</v>
      </c>
      <c r="AQ33" s="42">
        <f t="shared" si="18"/>
        <v>0.17692222114406828</v>
      </c>
      <c r="AR33" s="43">
        <f t="shared" si="19"/>
        <v>9.8104427622873094E-2</v>
      </c>
      <c r="AS33" s="37"/>
      <c r="AT33" s="47">
        <f>DF33/C33</f>
        <v>8.7471223063774708E-2</v>
      </c>
      <c r="AU33" s="42">
        <f t="shared" si="20"/>
        <v>0.17114114262387767</v>
      </c>
      <c r="AV33" s="42">
        <f t="shared" si="21"/>
        <v>0.17114114262387767</v>
      </c>
      <c r="AW33" s="43">
        <f t="shared" si="22"/>
        <v>0.18627496660224718</v>
      </c>
      <c r="AX33" s="37"/>
      <c r="AY33" s="47">
        <f>FA33/C33</f>
        <v>0.10209027987336548</v>
      </c>
      <c r="AZ33" s="42">
        <f>(DF33+X33)/C33</f>
        <v>9.1732893162169885E-2</v>
      </c>
      <c r="BA33" s="42">
        <f>(DE33+X33)/DK33</f>
        <v>0.17947928018019835</v>
      </c>
      <c r="BB33" s="42">
        <f>(DF33+X33)/DK33</f>
        <v>0.17947928018019835</v>
      </c>
      <c r="BC33" s="43">
        <f>(DG33+X33)/DK33</f>
        <v>0.19461310415856789</v>
      </c>
      <c r="BD33" s="37"/>
      <c r="BE33" s="40">
        <f>Q33/FC33*2</f>
        <v>1.9491783164948579E-3</v>
      </c>
      <c r="BF33" s="42">
        <f t="shared" si="23"/>
        <v>0.13808034640365646</v>
      </c>
      <c r="BG33" s="41">
        <f>EK33/E33</f>
        <v>1.3123290542692375E-2</v>
      </c>
      <c r="BH33" s="42">
        <f t="shared" si="24"/>
        <v>0.10653150119737072</v>
      </c>
      <c r="BI33" s="42">
        <f t="shared" si="25"/>
        <v>0.73609681856312315</v>
      </c>
      <c r="BJ33" s="43">
        <f t="shared" si="26"/>
        <v>0.79164739108765381</v>
      </c>
      <c r="BK33" s="37"/>
      <c r="BL33" s="36">
        <v>64.483000000000004</v>
      </c>
      <c r="BM33" s="37">
        <v>49.534999999999997</v>
      </c>
      <c r="BN33" s="38">
        <f t="shared" si="27"/>
        <v>114.018</v>
      </c>
      <c r="BO33" s="34">
        <v>2471.1790000000001</v>
      </c>
      <c r="BP33" s="37">
        <v>12.391</v>
      </c>
      <c r="BQ33" s="37">
        <v>4.8</v>
      </c>
      <c r="BR33" s="38">
        <f t="shared" si="28"/>
        <v>2453.9879999999998</v>
      </c>
      <c r="BS33" s="37">
        <v>160.72899999999998</v>
      </c>
      <c r="BT33" s="37">
        <v>60.778000000000006</v>
      </c>
      <c r="BU33" s="38">
        <f t="shared" si="29"/>
        <v>221.50700000000001</v>
      </c>
      <c r="BV33" s="37">
        <v>0</v>
      </c>
      <c r="BW33" s="37">
        <v>1.589</v>
      </c>
      <c r="BX33" s="37">
        <v>18.509</v>
      </c>
      <c r="BY33" s="37">
        <v>3.8400000000001597</v>
      </c>
      <c r="BZ33" s="39">
        <f t="shared" si="30"/>
        <v>2813.451</v>
      </c>
      <c r="CA33" s="37"/>
      <c r="CB33" s="36">
        <v>14.943</v>
      </c>
      <c r="CC33" s="34">
        <v>1729.9860000000001</v>
      </c>
      <c r="CD33" s="38">
        <f t="shared" si="31"/>
        <v>1744.9290000000001</v>
      </c>
      <c r="CE33" s="37">
        <v>733.83100000000002</v>
      </c>
      <c r="CF33" s="37">
        <v>22.464999999999918</v>
      </c>
      <c r="CG33" s="38">
        <f t="shared" si="32"/>
        <v>756.29599999999994</v>
      </c>
      <c r="CH33" s="37">
        <v>25</v>
      </c>
      <c r="CI33" s="37">
        <v>287.226</v>
      </c>
      <c r="CJ33" s="107">
        <f t="shared" si="33"/>
        <v>2813.451</v>
      </c>
      <c r="CK33" s="37"/>
      <c r="CL33" s="66">
        <v>276.01199999999994</v>
      </c>
      <c r="CM33" s="37"/>
      <c r="CN33" s="33">
        <v>65</v>
      </c>
      <c r="CO33" s="34">
        <v>280</v>
      </c>
      <c r="CP33" s="34">
        <v>100</v>
      </c>
      <c r="CQ33" s="34">
        <v>190</v>
      </c>
      <c r="CR33" s="34">
        <v>125</v>
      </c>
      <c r="CS33" s="34">
        <v>0</v>
      </c>
      <c r="CT33" s="35">
        <f t="shared" si="34"/>
        <v>760</v>
      </c>
      <c r="CU33" s="43">
        <f t="shared" si="35"/>
        <v>0.27013088196666657</v>
      </c>
      <c r="CV33" s="37"/>
      <c r="CW33" s="61" t="s">
        <v>218</v>
      </c>
      <c r="CX33" s="56">
        <v>23.9</v>
      </c>
      <c r="CY33" s="67">
        <v>1</v>
      </c>
      <c r="CZ33" s="68" t="s">
        <v>136</v>
      </c>
      <c r="DA33" s="67"/>
      <c r="DB33" s="56"/>
      <c r="DC33" s="69">
        <f t="shared" si="36"/>
        <v>7.5703584083745823E-4</v>
      </c>
      <c r="DD33" s="56"/>
      <c r="DE33" s="33">
        <v>246.096</v>
      </c>
      <c r="DF33" s="34">
        <v>246.096</v>
      </c>
      <c r="DG33" s="35">
        <v>267.858</v>
      </c>
      <c r="DH33" s="56"/>
      <c r="DI33" s="61">
        <f t="shared" si="37"/>
        <v>1376.9195</v>
      </c>
      <c r="DJ33" s="34">
        <v>1315.8679999999999</v>
      </c>
      <c r="DK33" s="35">
        <v>1437.971</v>
      </c>
      <c r="DL33" s="56"/>
      <c r="DM33" s="33">
        <v>26.414000000000001</v>
      </c>
      <c r="DN33" s="34">
        <v>25.594999999999999</v>
      </c>
      <c r="DO33" s="34">
        <v>141.40899999999999</v>
      </c>
      <c r="DP33" s="34">
        <v>31.846</v>
      </c>
      <c r="DQ33" s="34">
        <v>257.90199999999999</v>
      </c>
      <c r="DR33" s="34">
        <v>0</v>
      </c>
      <c r="DS33" s="34">
        <v>20.148</v>
      </c>
      <c r="DT33" s="34">
        <v>69.330000000000155</v>
      </c>
      <c r="DU33" s="35">
        <v>1667.9059999999999</v>
      </c>
      <c r="DV33" s="35">
        <f t="shared" si="38"/>
        <v>2240.5500000000002</v>
      </c>
      <c r="DW33" s="34"/>
      <c r="DX33" s="47">
        <f t="shared" si="39"/>
        <v>1.178906964807748E-2</v>
      </c>
      <c r="DY33" s="42">
        <f t="shared" si="40"/>
        <v>1.1423534400035703E-2</v>
      </c>
      <c r="DZ33" s="42">
        <f t="shared" si="41"/>
        <v>6.3113521233625666E-2</v>
      </c>
      <c r="EA33" s="42">
        <f t="shared" si="42"/>
        <v>1.4213474370132333E-2</v>
      </c>
      <c r="EB33" s="42">
        <f t="shared" si="43"/>
        <v>0.11510655865747248</v>
      </c>
      <c r="EC33" s="42">
        <f t="shared" si="44"/>
        <v>0</v>
      </c>
      <c r="ED33" s="42">
        <f t="shared" si="45"/>
        <v>8.9924348932181822E-3</v>
      </c>
      <c r="EE33" s="42">
        <f t="shared" si="46"/>
        <v>3.0943295173060253E-2</v>
      </c>
      <c r="EF33" s="42">
        <f t="shared" si="47"/>
        <v>0.74441811162437788</v>
      </c>
      <c r="EG33" s="70">
        <f t="shared" si="48"/>
        <v>1</v>
      </c>
      <c r="EH33" s="56"/>
      <c r="EI33" s="36">
        <v>32.43</v>
      </c>
      <c r="EJ33" s="37">
        <v>0</v>
      </c>
      <c r="EK33" s="65">
        <f t="shared" si="49"/>
        <v>32.43</v>
      </c>
      <c r="EM33" s="36">
        <f>BP33</f>
        <v>12.391</v>
      </c>
      <c r="EN33" s="37">
        <f>BQ33</f>
        <v>4.8</v>
      </c>
      <c r="EO33" s="65">
        <f t="shared" si="50"/>
        <v>17.190999999999999</v>
      </c>
      <c r="EQ33" s="33">
        <f>EU33*E33</f>
        <v>1819.027</v>
      </c>
      <c r="ER33" s="34">
        <f>E33*EV33</f>
        <v>652.15199999999993</v>
      </c>
      <c r="ES33" s="35">
        <f t="shared" si="51"/>
        <v>2471.1790000000001</v>
      </c>
      <c r="EU33" s="47">
        <v>0.73609681856312315</v>
      </c>
      <c r="EV33" s="42">
        <v>0.26390318143687685</v>
      </c>
      <c r="EW33" s="43">
        <f t="shared" si="52"/>
        <v>1</v>
      </c>
      <c r="EX33" s="56"/>
      <c r="EY33" s="61">
        <f t="shared" si="53"/>
        <v>281.23149999999998</v>
      </c>
      <c r="EZ33" s="34">
        <v>275.23700000000002</v>
      </c>
      <c r="FA33" s="35">
        <v>287.226</v>
      </c>
      <c r="FC33" s="61">
        <f t="shared" si="54"/>
        <v>2355.8645000000001</v>
      </c>
      <c r="FD33" s="34">
        <v>2240.5500000000002</v>
      </c>
      <c r="FE33" s="35">
        <v>2471.1790000000001</v>
      </c>
      <c r="FG33" s="61">
        <f t="shared" si="55"/>
        <v>647.40550000000007</v>
      </c>
      <c r="FH33" s="34">
        <v>635.95000000000005</v>
      </c>
      <c r="FI33" s="35">
        <v>658.86099999999999</v>
      </c>
      <c r="FK33" s="61">
        <f t="shared" si="56"/>
        <v>3003.27</v>
      </c>
      <c r="FL33" s="56">
        <f t="shared" si="57"/>
        <v>2876.5</v>
      </c>
      <c r="FM33" s="67">
        <f t="shared" si="58"/>
        <v>3130.04</v>
      </c>
      <c r="FO33" s="61">
        <f t="shared" si="59"/>
        <v>1696.4935</v>
      </c>
      <c r="FP33" s="34">
        <v>1663.001</v>
      </c>
      <c r="FQ33" s="35">
        <v>1729.9860000000001</v>
      </c>
      <c r="FR33" s="34"/>
      <c r="FS33" s="63">
        <f>DK33/C33</f>
        <v>0.51110575588485463</v>
      </c>
    </row>
    <row r="34" spans="1:175" x14ac:dyDescent="0.2">
      <c r="A34" s="1"/>
      <c r="B34" s="71" t="s">
        <v>229</v>
      </c>
      <c r="C34" s="33">
        <v>3751.8870000000002</v>
      </c>
      <c r="D34" s="34">
        <v>3538.8020000000001</v>
      </c>
      <c r="E34" s="34">
        <v>2758.643</v>
      </c>
      <c r="F34" s="34">
        <v>1135.548</v>
      </c>
      <c r="G34" s="34">
        <v>2965.6179999999999</v>
      </c>
      <c r="H34" s="34">
        <f t="shared" si="0"/>
        <v>4887.4350000000004</v>
      </c>
      <c r="I34" s="35">
        <f t="shared" si="1"/>
        <v>3894.1909999999998</v>
      </c>
      <c r="J34" s="34"/>
      <c r="K34" s="36">
        <v>27.902000000000001</v>
      </c>
      <c r="L34" s="37">
        <v>8.8550000000000004</v>
      </c>
      <c r="M34" s="37">
        <v>0.37699999999999995</v>
      </c>
      <c r="N34" s="38">
        <f t="shared" si="2"/>
        <v>37.134000000000007</v>
      </c>
      <c r="O34" s="37">
        <v>31.445999999999998</v>
      </c>
      <c r="P34" s="38">
        <f t="shared" si="3"/>
        <v>5.6880000000000095</v>
      </c>
      <c r="Q34" s="37">
        <v>3.6259999999999999</v>
      </c>
      <c r="R34" s="38">
        <f t="shared" si="4"/>
        <v>2.0620000000000096</v>
      </c>
      <c r="S34" s="37">
        <v>7.2869999999999999</v>
      </c>
      <c r="T34" s="37">
        <v>1.484</v>
      </c>
      <c r="U34" s="37">
        <v>1.9</v>
      </c>
      <c r="V34" s="38">
        <f t="shared" si="5"/>
        <v>12.733000000000009</v>
      </c>
      <c r="W34" s="37">
        <v>1.1360000000000001</v>
      </c>
      <c r="X34" s="39">
        <f t="shared" si="6"/>
        <v>11.597000000000008</v>
      </c>
      <c r="Y34" s="37"/>
      <c r="Z34" s="40">
        <f t="shared" si="7"/>
        <v>1.5769178382966893E-2</v>
      </c>
      <c r="AA34" s="41">
        <f t="shared" si="8"/>
        <v>5.0045184782872851E-3</v>
      </c>
      <c r="AB34" s="42">
        <f t="shared" si="9"/>
        <v>0.6850234179283301</v>
      </c>
      <c r="AC34" s="42">
        <f t="shared" si="10"/>
        <v>0.8468250121182741</v>
      </c>
      <c r="AD34" s="41">
        <f t="shared" si="11"/>
        <v>1.7772116100307392E-2</v>
      </c>
      <c r="AE34" s="41">
        <f t="shared" si="12"/>
        <v>6.5541954593673268E-3</v>
      </c>
      <c r="AF34" s="41">
        <f>X34/DI34*2</f>
        <v>1.3424481359742424E-2</v>
      </c>
      <c r="AG34" s="41">
        <f>(P34+S34+T34)/DI34*2</f>
        <v>1.6737481760844674E-2</v>
      </c>
      <c r="AH34" s="41">
        <f>R34/DI34*2</f>
        <v>2.3869346006543924E-3</v>
      </c>
      <c r="AI34" s="43">
        <f>X34/EY34*2</f>
        <v>7.1192881325757962E-2</v>
      </c>
      <c r="AJ34" s="37"/>
      <c r="AK34" s="47">
        <f t="shared" si="13"/>
        <v>-8.4392417011188818E-3</v>
      </c>
      <c r="AL34" s="42">
        <f t="shared" si="14"/>
        <v>1.0587814579985508E-2</v>
      </c>
      <c r="AM34" s="43">
        <f t="shared" si="15"/>
        <v>0.20441997027956618</v>
      </c>
      <c r="AN34" s="37"/>
      <c r="AO34" s="47">
        <f t="shared" si="16"/>
        <v>1.075027830712419</v>
      </c>
      <c r="AP34" s="42">
        <f t="shared" si="17"/>
        <v>0.87089838014354348</v>
      </c>
      <c r="AQ34" s="42">
        <f t="shared" si="18"/>
        <v>-0.10005791752256929</v>
      </c>
      <c r="AR34" s="43">
        <f t="shared" si="19"/>
        <v>0.21723148911467749</v>
      </c>
      <c r="AS34" s="37"/>
      <c r="AT34" s="47">
        <f>DF34/C34</f>
        <v>7.5084084355419009E-2</v>
      </c>
      <c r="AU34" s="42">
        <f t="shared" si="20"/>
        <v>0.14689124808005408</v>
      </c>
      <c r="AV34" s="42">
        <f t="shared" si="21"/>
        <v>0.16433336969539289</v>
      </c>
      <c r="AW34" s="43">
        <f t="shared" si="22"/>
        <v>0.18774314696708339</v>
      </c>
      <c r="AX34" s="37"/>
      <c r="AY34" s="47">
        <f>FA34/C34</f>
        <v>8.8510927967713315E-2</v>
      </c>
      <c r="AZ34" s="42">
        <f>(DF34+X34*0.5)/C34</f>
        <v>7.6629573332032644E-2</v>
      </c>
      <c r="BA34" s="42">
        <f>(DE34+X34*0.5)/DK34</f>
        <v>0.15027379464147692</v>
      </c>
      <c r="BB34" s="42">
        <f>(DF34+X34*0.5)/DK34</f>
        <v>0.1677159162568157</v>
      </c>
      <c r="BC34" s="43">
        <f>(DG34+X34*0.5)/DK34</f>
        <v>0.1911256935285062</v>
      </c>
      <c r="BD34" s="112" t="s">
        <v>226</v>
      </c>
      <c r="BE34" s="40">
        <f>Q34/FC34*2</f>
        <v>2.6176890736207001E-3</v>
      </c>
      <c r="BF34" s="42">
        <f t="shared" si="23"/>
        <v>0.25077806210664622</v>
      </c>
      <c r="BG34" s="41">
        <f>EK34/E34</f>
        <v>6.2218996803863353E-3</v>
      </c>
      <c r="BH34" s="42">
        <f t="shared" si="24"/>
        <v>4.9745101278406208E-2</v>
      </c>
      <c r="BI34" s="42">
        <f t="shared" si="25"/>
        <v>0.79677943104635152</v>
      </c>
      <c r="BJ34" s="43">
        <f t="shared" si="26"/>
        <v>0.85603864833543108</v>
      </c>
      <c r="BK34" s="37"/>
      <c r="BL34" s="36">
        <v>488.56200000000001</v>
      </c>
      <c r="BM34" s="37">
        <v>211.41399999999999</v>
      </c>
      <c r="BN34" s="38">
        <f t="shared" si="27"/>
        <v>699.976</v>
      </c>
      <c r="BO34" s="34">
        <v>2758.643</v>
      </c>
      <c r="BP34" s="37">
        <v>6.9560000000000004</v>
      </c>
      <c r="BQ34" s="37">
        <v>6</v>
      </c>
      <c r="BR34" s="38">
        <f t="shared" si="28"/>
        <v>2745.6869999999999</v>
      </c>
      <c r="BS34" s="37">
        <v>115.05200000000001</v>
      </c>
      <c r="BT34" s="37">
        <v>135.38</v>
      </c>
      <c r="BU34" s="38">
        <f t="shared" si="29"/>
        <v>250.43200000000002</v>
      </c>
      <c r="BV34" s="37">
        <v>12.914</v>
      </c>
      <c r="BW34" s="37">
        <v>0.71899999999999997</v>
      </c>
      <c r="BX34" s="37">
        <v>27.195</v>
      </c>
      <c r="BY34" s="37">
        <v>14.964000000000141</v>
      </c>
      <c r="BZ34" s="39">
        <f t="shared" si="30"/>
        <v>3751.8870000000006</v>
      </c>
      <c r="CA34" s="37"/>
      <c r="CB34" s="36">
        <v>4.3999999999999997E-2</v>
      </c>
      <c r="CC34" s="34">
        <v>2965.6179999999999</v>
      </c>
      <c r="CD34" s="38">
        <f t="shared" si="31"/>
        <v>2965.6619999999998</v>
      </c>
      <c r="CE34" s="37">
        <v>349.72300000000001</v>
      </c>
      <c r="CF34" s="37">
        <v>14.564000000000306</v>
      </c>
      <c r="CG34" s="38">
        <f t="shared" si="32"/>
        <v>364.28700000000032</v>
      </c>
      <c r="CH34" s="37">
        <v>89.855000000000004</v>
      </c>
      <c r="CI34" s="37">
        <v>332.08300000000003</v>
      </c>
      <c r="CJ34" s="107">
        <f t="shared" si="33"/>
        <v>3751.8870000000002</v>
      </c>
      <c r="CK34" s="37"/>
      <c r="CL34" s="66">
        <v>815.02800000000002</v>
      </c>
      <c r="CM34" s="37"/>
      <c r="CN34" s="33">
        <v>40</v>
      </c>
      <c r="CO34" s="34">
        <v>50</v>
      </c>
      <c r="CP34" s="34">
        <v>350</v>
      </c>
      <c r="CQ34" s="34">
        <v>0</v>
      </c>
      <c r="CR34" s="34">
        <v>0</v>
      </c>
      <c r="CS34" s="34">
        <v>0</v>
      </c>
      <c r="CT34" s="35">
        <f t="shared" si="34"/>
        <v>440</v>
      </c>
      <c r="CU34" s="43">
        <f t="shared" si="35"/>
        <v>0.11727432089505893</v>
      </c>
      <c r="CV34" s="37"/>
      <c r="CW34" s="61" t="s">
        <v>215</v>
      </c>
      <c r="CX34" s="56">
        <v>40.1</v>
      </c>
      <c r="CY34" s="67">
        <v>5</v>
      </c>
      <c r="CZ34" s="68" t="s">
        <v>136</v>
      </c>
      <c r="DA34" s="72" t="s">
        <v>141</v>
      </c>
      <c r="DB34" s="56"/>
      <c r="DC34" s="69">
        <f t="shared" si="36"/>
        <v>1.0141337920376622E-3</v>
      </c>
      <c r="DD34" s="56"/>
      <c r="DE34" s="33">
        <v>251.80699999999999</v>
      </c>
      <c r="DF34" s="34">
        <v>281.70699999999999</v>
      </c>
      <c r="DG34" s="35">
        <v>321.83699999999999</v>
      </c>
      <c r="DH34" s="56"/>
      <c r="DI34" s="61">
        <f t="shared" si="37"/>
        <v>1727.739</v>
      </c>
      <c r="DJ34" s="34">
        <v>1741.2370000000001</v>
      </c>
      <c r="DK34" s="35">
        <v>1714.241</v>
      </c>
      <c r="DL34" s="56"/>
      <c r="DM34" s="33">
        <v>26.771000000000001</v>
      </c>
      <c r="DN34" s="34">
        <v>25.791</v>
      </c>
      <c r="DO34" s="34">
        <v>83.034999999999997</v>
      </c>
      <c r="DP34" s="34">
        <v>178.25700000000001</v>
      </c>
      <c r="DQ34" s="34">
        <v>260.68</v>
      </c>
      <c r="DR34" s="34">
        <v>0</v>
      </c>
      <c r="DS34" s="34">
        <v>0</v>
      </c>
      <c r="DT34" s="34">
        <v>45.902000000000001</v>
      </c>
      <c r="DU34" s="35">
        <v>2161.6860000000001</v>
      </c>
      <c r="DV34" s="35">
        <f t="shared" si="38"/>
        <v>2782.1220000000003</v>
      </c>
      <c r="DW34" s="34"/>
      <c r="DX34" s="47">
        <f t="shared" si="39"/>
        <v>9.6225111623429883E-3</v>
      </c>
      <c r="DY34" s="42">
        <f t="shared" si="40"/>
        <v>9.2702620517719925E-3</v>
      </c>
      <c r="DZ34" s="42">
        <f t="shared" si="41"/>
        <v>2.9845923363533297E-2</v>
      </c>
      <c r="EA34" s="42">
        <f t="shared" si="42"/>
        <v>6.4072316023524478E-2</v>
      </c>
      <c r="EB34" s="42">
        <f t="shared" si="43"/>
        <v>9.3698263411884877E-2</v>
      </c>
      <c r="EC34" s="42">
        <f t="shared" si="44"/>
        <v>0</v>
      </c>
      <c r="ED34" s="42">
        <f t="shared" si="45"/>
        <v>0</v>
      </c>
      <c r="EE34" s="42">
        <f t="shared" si="46"/>
        <v>1.6498917013703925E-2</v>
      </c>
      <c r="EF34" s="42">
        <f t="shared" si="47"/>
        <v>0.77699180697323833</v>
      </c>
      <c r="EG34" s="70">
        <f t="shared" si="48"/>
        <v>0.99999999999999989</v>
      </c>
      <c r="EH34" s="56"/>
      <c r="EI34" s="36">
        <v>10.641999999999999</v>
      </c>
      <c r="EJ34" s="37">
        <v>6.5220000000000002</v>
      </c>
      <c r="EK34" s="65">
        <f t="shared" si="49"/>
        <v>17.164000000000001</v>
      </c>
      <c r="EM34" s="36">
        <f>BP34</f>
        <v>6.9560000000000004</v>
      </c>
      <c r="EN34" s="37">
        <f>BQ34</f>
        <v>6</v>
      </c>
      <c r="EO34" s="65">
        <f t="shared" si="50"/>
        <v>12.956</v>
      </c>
      <c r="EQ34" s="33">
        <f>EU34*E34</f>
        <v>2198.0300000000002</v>
      </c>
      <c r="ER34" s="34">
        <f>E34*EV34</f>
        <v>560.61299999999972</v>
      </c>
      <c r="ES34" s="35">
        <f t="shared" si="51"/>
        <v>2758.643</v>
      </c>
      <c r="EU34" s="47">
        <v>0.79677943104635152</v>
      </c>
      <c r="EV34" s="42">
        <v>0.20322056895364848</v>
      </c>
      <c r="EW34" s="43">
        <f t="shared" si="52"/>
        <v>1</v>
      </c>
      <c r="EX34" s="56"/>
      <c r="EY34" s="61">
        <f t="shared" si="53"/>
        <v>325.79100000000005</v>
      </c>
      <c r="EZ34" s="34">
        <v>319.49900000000002</v>
      </c>
      <c r="FA34" s="35">
        <v>332.08300000000003</v>
      </c>
      <c r="FC34" s="61">
        <f t="shared" si="54"/>
        <v>2770.3825000000002</v>
      </c>
      <c r="FD34" s="34">
        <v>2782.1220000000003</v>
      </c>
      <c r="FE34" s="35">
        <v>2758.643</v>
      </c>
      <c r="FG34" s="61">
        <f t="shared" si="55"/>
        <v>1103.4090000000001</v>
      </c>
      <c r="FH34" s="34">
        <v>1071.27</v>
      </c>
      <c r="FI34" s="35">
        <v>1135.548</v>
      </c>
      <c r="FK34" s="61">
        <f t="shared" si="56"/>
        <v>3873.7915000000003</v>
      </c>
      <c r="FL34" s="56">
        <f t="shared" si="57"/>
        <v>3853.3920000000003</v>
      </c>
      <c r="FM34" s="67">
        <f t="shared" si="58"/>
        <v>3894.1909999999998</v>
      </c>
      <c r="FO34" s="61">
        <f t="shared" si="59"/>
        <v>2713.9485</v>
      </c>
      <c r="FP34" s="34">
        <v>2462.279</v>
      </c>
      <c r="FQ34" s="35">
        <v>2965.6179999999999</v>
      </c>
      <c r="FR34" s="34"/>
      <c r="FS34" s="63">
        <f>DK34/C34</f>
        <v>0.45690102073969707</v>
      </c>
    </row>
    <row r="35" spans="1:175" x14ac:dyDescent="0.2">
      <c r="A35" s="1"/>
      <c r="B35" s="71" t="s">
        <v>164</v>
      </c>
      <c r="C35" s="33">
        <v>8010.7839999999997</v>
      </c>
      <c r="D35" s="34">
        <v>7820.6284999999998</v>
      </c>
      <c r="E35" s="34">
        <v>6661.38</v>
      </c>
      <c r="F35" s="34">
        <v>4923.2190000000001</v>
      </c>
      <c r="G35" s="34">
        <v>6462.1859999999997</v>
      </c>
      <c r="H35" s="34">
        <f t="shared" si="0"/>
        <v>12934.003000000001</v>
      </c>
      <c r="I35" s="35">
        <f t="shared" si="1"/>
        <v>11584.599</v>
      </c>
      <c r="J35" s="34"/>
      <c r="K35" s="36">
        <v>65.787999999999997</v>
      </c>
      <c r="L35" s="37">
        <v>19.814</v>
      </c>
      <c r="M35" s="37">
        <v>0</v>
      </c>
      <c r="N35" s="38">
        <f t="shared" si="2"/>
        <v>85.602000000000004</v>
      </c>
      <c r="O35" s="37">
        <v>57.936999999999991</v>
      </c>
      <c r="P35" s="38">
        <f t="shared" si="3"/>
        <v>27.665000000000013</v>
      </c>
      <c r="Q35" s="37">
        <v>-5.1999999999999998E-2</v>
      </c>
      <c r="R35" s="38">
        <f t="shared" si="4"/>
        <v>27.717000000000013</v>
      </c>
      <c r="S35" s="37">
        <v>15.002000000000001</v>
      </c>
      <c r="T35" s="37">
        <v>3.117</v>
      </c>
      <c r="U35" s="37">
        <v>0.25900000000000001</v>
      </c>
      <c r="V35" s="38">
        <f t="shared" si="5"/>
        <v>46.095000000000013</v>
      </c>
      <c r="W35" s="37">
        <v>12.593</v>
      </c>
      <c r="X35" s="39">
        <f t="shared" si="6"/>
        <v>33.50200000000001</v>
      </c>
      <c r="Y35" s="37"/>
      <c r="Z35" s="40">
        <f t="shared" si="7"/>
        <v>1.6824223270546605E-2</v>
      </c>
      <c r="AA35" s="41">
        <f t="shared" si="8"/>
        <v>5.0671119335229898E-3</v>
      </c>
      <c r="AB35" s="42">
        <f t="shared" si="9"/>
        <v>0.55858505027911409</v>
      </c>
      <c r="AC35" s="42">
        <f t="shared" si="10"/>
        <v>0.67681829863788212</v>
      </c>
      <c r="AD35" s="41">
        <f t="shared" si="11"/>
        <v>1.481645624772996E-2</v>
      </c>
      <c r="AE35" s="41">
        <f t="shared" si="12"/>
        <v>8.5675978599418223E-3</v>
      </c>
      <c r="AF35" s="41">
        <f>X35/DI35*2</f>
        <v>1.9791793896427459E-2</v>
      </c>
      <c r="AG35" s="41">
        <f>(P35+S35+T35)/DI35*2</f>
        <v>2.7047564078384417E-2</v>
      </c>
      <c r="AH35" s="41">
        <f>R35/DI35*2</f>
        <v>1.6374220984636142E-2</v>
      </c>
      <c r="AI35" s="43">
        <f>X35/EY35*2</f>
        <v>7.8220918877491774E-2</v>
      </c>
      <c r="AJ35" s="37"/>
      <c r="AK35" s="47">
        <f t="shared" si="13"/>
        <v>1.0328698311007627E-2</v>
      </c>
      <c r="AL35" s="42">
        <f t="shared" si="14"/>
        <v>4.0209600735148843E-2</v>
      </c>
      <c r="AM35" s="43">
        <f t="shared" si="15"/>
        <v>4.6666676384740417E-2</v>
      </c>
      <c r="AN35" s="37"/>
      <c r="AO35" s="47">
        <f t="shared" si="16"/>
        <v>0.97009718706934589</v>
      </c>
      <c r="AP35" s="42">
        <f t="shared" si="17"/>
        <v>0.91830855899479513</v>
      </c>
      <c r="AQ35" s="42">
        <f t="shared" si="18"/>
        <v>-5.4981509924621613E-2</v>
      </c>
      <c r="AR35" s="43">
        <f t="shared" si="19"/>
        <v>0.12674315023348526</v>
      </c>
      <c r="AS35" s="37"/>
      <c r="AT35" s="47">
        <f>DF35/C35</f>
        <v>8.6881259062783364E-2</v>
      </c>
      <c r="AU35" s="42">
        <f t="shared" si="20"/>
        <v>0.19525924922147403</v>
      </c>
      <c r="AV35" s="42">
        <f t="shared" si="21"/>
        <v>0.20326135430079562</v>
      </c>
      <c r="AW35" s="43">
        <f t="shared" si="22"/>
        <v>0.2189776054956355</v>
      </c>
      <c r="AX35" s="37"/>
      <c r="AY35" s="47">
        <f>FA35/C35</f>
        <v>0.10892791517035037</v>
      </c>
      <c r="AZ35" s="42">
        <f>(DF35+X35)/C35</f>
        <v>9.106337157511675E-2</v>
      </c>
      <c r="BA35" s="42">
        <f>(DE35+X35)/DK35</f>
        <v>0.20504342894291314</v>
      </c>
      <c r="BB35" s="42">
        <f>(DF35+X35)/DK35</f>
        <v>0.21304553402223475</v>
      </c>
      <c r="BC35" s="43">
        <f>(DG35+X35)/DK35</f>
        <v>0.22876178521707463</v>
      </c>
      <c r="BD35" s="37"/>
      <c r="BE35" s="40">
        <f>Q35/FC35*2</f>
        <v>-1.5692594151792651E-5</v>
      </c>
      <c r="BF35" s="42">
        <f t="shared" si="23"/>
        <v>-1.1357679538703473E-3</v>
      </c>
      <c r="BG35" s="41">
        <f>EK35/E35</f>
        <v>2.7850085117498177E-3</v>
      </c>
      <c r="BH35" s="42">
        <f t="shared" si="24"/>
        <v>2.1096945650801883E-2</v>
      </c>
      <c r="BI35" s="42">
        <f t="shared" si="25"/>
        <v>0.98203480359925421</v>
      </c>
      <c r="BJ35" s="43">
        <f t="shared" si="26"/>
        <v>0.98966964674392266</v>
      </c>
      <c r="BK35" s="37"/>
      <c r="BL35" s="36">
        <v>64.930999999999997</v>
      </c>
      <c r="BM35" s="37">
        <v>475.661</v>
      </c>
      <c r="BN35" s="38">
        <f t="shared" si="27"/>
        <v>540.59199999999998</v>
      </c>
      <c r="BO35" s="34">
        <v>6661.38</v>
      </c>
      <c r="BP35" s="37">
        <v>1.837</v>
      </c>
      <c r="BQ35" s="37">
        <v>4.9340000000000002</v>
      </c>
      <c r="BR35" s="38">
        <f t="shared" si="28"/>
        <v>6654.6089999999995</v>
      </c>
      <c r="BS35" s="37">
        <v>400.66300000000001</v>
      </c>
      <c r="BT35" s="37">
        <v>375.79899999999998</v>
      </c>
      <c r="BU35" s="38">
        <f t="shared" si="29"/>
        <v>776.46199999999999</v>
      </c>
      <c r="BV35" s="37">
        <v>0</v>
      </c>
      <c r="BW35" s="37">
        <v>9.6050000000000004</v>
      </c>
      <c r="BX35" s="37">
        <v>4.8150000000000004</v>
      </c>
      <c r="BY35" s="37">
        <v>24.701000000000548</v>
      </c>
      <c r="BZ35" s="39">
        <f t="shared" si="30"/>
        <v>8010.7839999999987</v>
      </c>
      <c r="CA35" s="37"/>
      <c r="CB35" s="36">
        <v>1.7000000000000001E-2</v>
      </c>
      <c r="CC35" s="34">
        <v>6462.1859999999997</v>
      </c>
      <c r="CD35" s="38">
        <f t="shared" si="31"/>
        <v>6462.2029999999995</v>
      </c>
      <c r="CE35" s="37">
        <v>449.85</v>
      </c>
      <c r="CF35" s="37">
        <v>101.13300000000027</v>
      </c>
      <c r="CG35" s="38">
        <f t="shared" si="32"/>
        <v>550.98300000000029</v>
      </c>
      <c r="CH35" s="37">
        <v>125</v>
      </c>
      <c r="CI35" s="37">
        <v>872.59799999999996</v>
      </c>
      <c r="CJ35" s="107">
        <f t="shared" si="33"/>
        <v>8010.7839999999997</v>
      </c>
      <c r="CK35" s="37"/>
      <c r="CL35" s="66">
        <v>1015.3119999999999</v>
      </c>
      <c r="CM35" s="37"/>
      <c r="CN35" s="33">
        <v>0</v>
      </c>
      <c r="CO35" s="34">
        <v>250</v>
      </c>
      <c r="CP35" s="34">
        <v>325</v>
      </c>
      <c r="CQ35" s="34">
        <v>0</v>
      </c>
      <c r="CR35" s="34">
        <v>0</v>
      </c>
      <c r="CS35" s="34">
        <v>0</v>
      </c>
      <c r="CT35" s="35">
        <f t="shared" si="34"/>
        <v>575</v>
      </c>
      <c r="CU35" s="43">
        <f t="shared" si="35"/>
        <v>7.177824292853234E-2</v>
      </c>
      <c r="CV35" s="37"/>
      <c r="CW35" s="61" t="s">
        <v>215</v>
      </c>
      <c r="CX35" s="56">
        <v>71.400000000000006</v>
      </c>
      <c r="CY35" s="67">
        <v>8</v>
      </c>
      <c r="CZ35" s="68" t="s">
        <v>136</v>
      </c>
      <c r="DA35" s="72" t="s">
        <v>138</v>
      </c>
      <c r="DB35" s="56"/>
      <c r="DC35" s="69">
        <f t="shared" si="36"/>
        <v>2.9309756485269315E-3</v>
      </c>
      <c r="DD35" s="56"/>
      <c r="DE35" s="33">
        <v>668.58699999999999</v>
      </c>
      <c r="DF35" s="34">
        <v>695.98699999999997</v>
      </c>
      <c r="DG35" s="35">
        <v>749.80100000000004</v>
      </c>
      <c r="DH35" s="56"/>
      <c r="DI35" s="61">
        <f t="shared" si="37"/>
        <v>3385.4435000000003</v>
      </c>
      <c r="DJ35" s="34">
        <v>3346.788</v>
      </c>
      <c r="DK35" s="35">
        <v>3424.0990000000002</v>
      </c>
      <c r="DL35" s="56"/>
      <c r="DM35" s="33">
        <v>0</v>
      </c>
      <c r="DN35" s="34">
        <v>0</v>
      </c>
      <c r="DO35" s="34">
        <v>0.40500000000000003</v>
      </c>
      <c r="DP35" s="34">
        <v>0</v>
      </c>
      <c r="DQ35" s="34">
        <v>193.298</v>
      </c>
      <c r="DR35" s="34">
        <v>2.8000000000000001E-2</v>
      </c>
      <c r="DS35" s="34">
        <v>0</v>
      </c>
      <c r="DT35" s="34">
        <v>5.4239999999999782</v>
      </c>
      <c r="DU35" s="35">
        <v>6394.125</v>
      </c>
      <c r="DV35" s="35">
        <f t="shared" si="38"/>
        <v>6593.28</v>
      </c>
      <c r="DW35" s="34"/>
      <c r="DX35" s="47">
        <f t="shared" si="39"/>
        <v>0</v>
      </c>
      <c r="DY35" s="42">
        <f t="shared" si="40"/>
        <v>0</v>
      </c>
      <c r="DZ35" s="42">
        <f t="shared" si="41"/>
        <v>6.142617938264416E-5</v>
      </c>
      <c r="EA35" s="42">
        <f t="shared" si="42"/>
        <v>0</v>
      </c>
      <c r="EB35" s="42">
        <f t="shared" si="43"/>
        <v>2.9317426227916912E-2</v>
      </c>
      <c r="EC35" s="42">
        <f t="shared" si="44"/>
        <v>4.2467482042321881E-6</v>
      </c>
      <c r="ED35" s="42">
        <f t="shared" si="45"/>
        <v>0</v>
      </c>
      <c r="EE35" s="42">
        <f t="shared" si="46"/>
        <v>8.2265579499126058E-4</v>
      </c>
      <c r="EF35" s="42">
        <f t="shared" si="47"/>
        <v>0.96979424504950495</v>
      </c>
      <c r="EG35" s="70">
        <f t="shared" si="48"/>
        <v>1</v>
      </c>
      <c r="EH35" s="56"/>
      <c r="EI35" s="36">
        <v>18.004000000000001</v>
      </c>
      <c r="EJ35" s="37">
        <v>0.54800000000000004</v>
      </c>
      <c r="EK35" s="65">
        <f t="shared" si="49"/>
        <v>18.552</v>
      </c>
      <c r="EM35" s="36">
        <f>BP35</f>
        <v>1.837</v>
      </c>
      <c r="EN35" s="37">
        <f>BQ35</f>
        <v>4.9340000000000002</v>
      </c>
      <c r="EO35" s="65">
        <f t="shared" si="50"/>
        <v>6.7709999999999999</v>
      </c>
      <c r="EQ35" s="33">
        <f>EU35*E35</f>
        <v>6541.7070000000003</v>
      </c>
      <c r="ER35" s="34">
        <f>E35*EV35</f>
        <v>119.67299999999997</v>
      </c>
      <c r="ES35" s="35">
        <f t="shared" si="51"/>
        <v>6661.38</v>
      </c>
      <c r="EU35" s="47">
        <v>0.98203480359925421</v>
      </c>
      <c r="EV35" s="42">
        <v>1.7965196400745786E-2</v>
      </c>
      <c r="EW35" s="43">
        <f t="shared" si="52"/>
        <v>1</v>
      </c>
      <c r="EX35" s="56"/>
      <c r="EY35" s="61">
        <f t="shared" si="53"/>
        <v>856.59950000000003</v>
      </c>
      <c r="EZ35" s="34">
        <v>840.601</v>
      </c>
      <c r="FA35" s="35">
        <v>872.59799999999996</v>
      </c>
      <c r="FC35" s="61">
        <f t="shared" si="54"/>
        <v>6627.33</v>
      </c>
      <c r="FD35" s="34">
        <v>6593.28</v>
      </c>
      <c r="FE35" s="35">
        <v>6661.38</v>
      </c>
      <c r="FG35" s="61">
        <f t="shared" si="55"/>
        <v>4733.366</v>
      </c>
      <c r="FH35" s="34">
        <v>4543.5129999999999</v>
      </c>
      <c r="FI35" s="35">
        <v>4923.2190000000001</v>
      </c>
      <c r="FK35" s="61">
        <f t="shared" si="56"/>
        <v>11360.696</v>
      </c>
      <c r="FL35" s="56">
        <f t="shared" si="57"/>
        <v>11136.793</v>
      </c>
      <c r="FM35" s="67">
        <f t="shared" si="58"/>
        <v>11584.599</v>
      </c>
      <c r="FO35" s="61">
        <f t="shared" si="59"/>
        <v>6318.1244999999999</v>
      </c>
      <c r="FP35" s="34">
        <v>6174.0630000000001</v>
      </c>
      <c r="FQ35" s="35">
        <v>6462.1859999999997</v>
      </c>
      <c r="FR35" s="34"/>
      <c r="FS35" s="63">
        <f>DK35/C35</f>
        <v>0.42743619101451247</v>
      </c>
    </row>
    <row r="36" spans="1:175" x14ac:dyDescent="0.2">
      <c r="A36" s="1"/>
      <c r="B36" s="71" t="s">
        <v>165</v>
      </c>
      <c r="C36" s="33">
        <v>13455.575000000001</v>
      </c>
      <c r="D36" s="34">
        <v>13248.23</v>
      </c>
      <c r="E36" s="34">
        <v>11226.257</v>
      </c>
      <c r="F36" s="34">
        <v>4800</v>
      </c>
      <c r="G36" s="34">
        <v>8373.8379999999997</v>
      </c>
      <c r="H36" s="34">
        <f t="shared" si="0"/>
        <v>18255.575000000001</v>
      </c>
      <c r="I36" s="35">
        <f t="shared" si="1"/>
        <v>16026.257</v>
      </c>
      <c r="J36" s="34"/>
      <c r="K36" s="36">
        <v>103.48099999999999</v>
      </c>
      <c r="L36" s="37">
        <v>31.423999999999999</v>
      </c>
      <c r="M36" s="37">
        <v>0.83699999999999997</v>
      </c>
      <c r="N36" s="38">
        <f t="shared" si="2"/>
        <v>135.74199999999999</v>
      </c>
      <c r="O36" s="37">
        <v>76.057000000000002</v>
      </c>
      <c r="P36" s="38">
        <f t="shared" si="3"/>
        <v>59.684999999999988</v>
      </c>
      <c r="Q36" s="37">
        <v>4.1660000000000004</v>
      </c>
      <c r="R36" s="38">
        <f t="shared" si="4"/>
        <v>55.518999999999991</v>
      </c>
      <c r="S36" s="37">
        <v>21.26</v>
      </c>
      <c r="T36" s="37">
        <v>10.931000000000001</v>
      </c>
      <c r="U36" s="37">
        <v>0</v>
      </c>
      <c r="V36" s="38">
        <f t="shared" si="5"/>
        <v>87.71</v>
      </c>
      <c r="W36" s="37">
        <v>15.945</v>
      </c>
      <c r="X36" s="39">
        <f t="shared" si="6"/>
        <v>71.764999999999986</v>
      </c>
      <c r="Y36" s="37"/>
      <c r="Z36" s="40">
        <f t="shared" si="7"/>
        <v>1.5621860429657396E-2</v>
      </c>
      <c r="AA36" s="41">
        <f t="shared" si="8"/>
        <v>4.7438789936466988E-3</v>
      </c>
      <c r="AB36" s="42">
        <f t="shared" si="9"/>
        <v>0.45290085927125701</v>
      </c>
      <c r="AC36" s="42">
        <f t="shared" si="10"/>
        <v>0.56030557970267125</v>
      </c>
      <c r="AD36" s="41">
        <f t="shared" si="11"/>
        <v>1.1481835686729473E-2</v>
      </c>
      <c r="AE36" s="41">
        <f t="shared" si="12"/>
        <v>1.0833900075708225E-2</v>
      </c>
      <c r="AF36" s="41">
        <f>X36/DI36*2</f>
        <v>2.0081839828404013E-2</v>
      </c>
      <c r="AG36" s="41">
        <f>(P36+S36+T36)/DI36*2</f>
        <v>2.5709456086873087E-2</v>
      </c>
      <c r="AH36" s="41">
        <f>R36/DI36*2</f>
        <v>1.5535757896372359E-2</v>
      </c>
      <c r="AI36" s="43">
        <f>X36/EY36*2</f>
        <v>9.709473450647961E-2</v>
      </c>
      <c r="AJ36" s="37"/>
      <c r="AK36" s="47">
        <f t="shared" si="13"/>
        <v>1.0527846038904207E-2</v>
      </c>
      <c r="AL36" s="42">
        <f t="shared" si="14"/>
        <v>2.5442348490219414E-2</v>
      </c>
      <c r="AM36" s="43">
        <f t="shared" si="15"/>
        <v>4.9780620350130568E-3</v>
      </c>
      <c r="AN36" s="37"/>
      <c r="AO36" s="47">
        <f t="shared" si="16"/>
        <v>0.74591540172294291</v>
      </c>
      <c r="AP36" s="42">
        <f t="shared" si="17"/>
        <v>0.70694872108104634</v>
      </c>
      <c r="AQ36" s="42">
        <f t="shared" si="18"/>
        <v>0.13178217950552096</v>
      </c>
      <c r="AR36" s="43">
        <f t="shared" si="19"/>
        <v>0.12619304637668771</v>
      </c>
      <c r="AS36" s="37"/>
      <c r="AT36" s="47">
        <f>DF36/C36</f>
        <v>9.1810494906386389E-2</v>
      </c>
      <c r="AU36" s="42">
        <f t="shared" si="20"/>
        <v>0.16039945892070095</v>
      </c>
      <c r="AV36" s="42">
        <f t="shared" si="21"/>
        <v>0.17032650752229003</v>
      </c>
      <c r="AW36" s="43">
        <f t="shared" si="22"/>
        <v>0.18423967976444214</v>
      </c>
      <c r="AX36" s="37"/>
      <c r="AY36" s="47">
        <f>FA36/C36</f>
        <v>0.1112220027758011</v>
      </c>
      <c r="AZ36" s="42">
        <f>(DF36+X36)/C36</f>
        <v>9.7143971922418776E-2</v>
      </c>
      <c r="BA36" s="42">
        <f>(DE36+X36)/DK36</f>
        <v>0.17029410673865986</v>
      </c>
      <c r="BB36" s="42">
        <f>(DF36+X36)/DK36</f>
        <v>0.18022115534024893</v>
      </c>
      <c r="BC36" s="43">
        <f>(DG36+X36)/DK36</f>
        <v>0.19413432758240101</v>
      </c>
      <c r="BD36" s="37"/>
      <c r="BE36" s="40">
        <f>Q36/FC36*2</f>
        <v>7.4607496916239877E-4</v>
      </c>
      <c r="BF36" s="42">
        <f t="shared" si="23"/>
        <v>4.5343724149941235E-2</v>
      </c>
      <c r="BG36" s="41">
        <f>EK36/E36</f>
        <v>5.3363289295800019E-3</v>
      </c>
      <c r="BH36" s="42">
        <f t="shared" si="24"/>
        <v>3.879238333534072E-2</v>
      </c>
      <c r="BI36" s="42">
        <f t="shared" si="25"/>
        <v>0.68677583276420628</v>
      </c>
      <c r="BJ36" s="43">
        <f t="shared" si="26"/>
        <v>0.78058912945174908</v>
      </c>
      <c r="BK36" s="37"/>
      <c r="BL36" s="36">
        <v>81.05</v>
      </c>
      <c r="BM36" s="37">
        <v>486.786</v>
      </c>
      <c r="BN36" s="38">
        <f t="shared" si="27"/>
        <v>567.83600000000001</v>
      </c>
      <c r="BO36" s="34">
        <v>11226.257</v>
      </c>
      <c r="BP36" s="37">
        <v>19.727</v>
      </c>
      <c r="BQ36" s="37">
        <v>28.015000000000001</v>
      </c>
      <c r="BR36" s="38">
        <f t="shared" si="28"/>
        <v>11178.514999999999</v>
      </c>
      <c r="BS36" s="37">
        <v>1090.742</v>
      </c>
      <c r="BT36" s="37">
        <v>438.78100000000001</v>
      </c>
      <c r="BU36" s="38">
        <f t="shared" si="29"/>
        <v>1529.5229999999999</v>
      </c>
      <c r="BV36" s="37">
        <v>7.3739999999999997</v>
      </c>
      <c r="BW36" s="37">
        <v>33.968000000000004</v>
      </c>
      <c r="BX36" s="37">
        <v>32.088000000000001</v>
      </c>
      <c r="BY36" s="37">
        <v>106.27100000000209</v>
      </c>
      <c r="BZ36" s="39">
        <f t="shared" si="30"/>
        <v>13455.575000000001</v>
      </c>
      <c r="CA36" s="37"/>
      <c r="CB36" s="36">
        <v>67.569999999999993</v>
      </c>
      <c r="CC36" s="34">
        <v>8373.8379999999997</v>
      </c>
      <c r="CD36" s="38">
        <f t="shared" si="31"/>
        <v>8441.4079999999994</v>
      </c>
      <c r="CE36" s="37">
        <v>3172.114</v>
      </c>
      <c r="CF36" s="37">
        <v>113.97600000000125</v>
      </c>
      <c r="CG36" s="38">
        <f t="shared" si="32"/>
        <v>3286.0900000000011</v>
      </c>
      <c r="CH36" s="37">
        <v>231.52099999999999</v>
      </c>
      <c r="CI36" s="37">
        <v>1496.556</v>
      </c>
      <c r="CJ36" s="107">
        <f t="shared" si="33"/>
        <v>13455.575000000001</v>
      </c>
      <c r="CK36" s="37"/>
      <c r="CL36" s="66">
        <v>1698</v>
      </c>
      <c r="CM36" s="37"/>
      <c r="CN36" s="33">
        <v>751</v>
      </c>
      <c r="CO36" s="34">
        <v>686</v>
      </c>
      <c r="CP36" s="34">
        <v>565</v>
      </c>
      <c r="CQ36" s="34">
        <v>525</v>
      </c>
      <c r="CR36" s="34">
        <v>925</v>
      </c>
      <c r="CS36" s="34">
        <v>0</v>
      </c>
      <c r="CT36" s="35">
        <f t="shared" si="34"/>
        <v>3452</v>
      </c>
      <c r="CU36" s="43">
        <f t="shared" si="35"/>
        <v>0.25654793645013313</v>
      </c>
      <c r="CV36" s="37"/>
      <c r="CW36" s="61" t="s">
        <v>207</v>
      </c>
      <c r="CX36" s="56">
        <v>84</v>
      </c>
      <c r="CY36" s="67">
        <v>8</v>
      </c>
      <c r="CZ36" s="68" t="s">
        <v>136</v>
      </c>
      <c r="DA36" s="72" t="s">
        <v>141</v>
      </c>
      <c r="DB36" s="56"/>
      <c r="DC36" s="69">
        <f t="shared" si="36"/>
        <v>4.1131345521000671E-3</v>
      </c>
      <c r="DD36" s="56"/>
      <c r="DE36" s="33">
        <v>1163.3630000000001</v>
      </c>
      <c r="DF36" s="34">
        <v>1235.3630000000001</v>
      </c>
      <c r="DG36" s="35">
        <v>1336.2739999999999</v>
      </c>
      <c r="DH36" s="56"/>
      <c r="DI36" s="61">
        <f t="shared" si="37"/>
        <v>7147.2534999999998</v>
      </c>
      <c r="DJ36" s="34">
        <v>7041.5959999999995</v>
      </c>
      <c r="DK36" s="35">
        <v>7252.9110000000001</v>
      </c>
      <c r="DL36" s="56"/>
      <c r="DM36" s="33">
        <v>1955.373</v>
      </c>
      <c r="DN36" s="34">
        <v>49.274000000000001</v>
      </c>
      <c r="DO36" s="34">
        <v>370.86500000000001</v>
      </c>
      <c r="DP36" s="34">
        <v>79.748999999999995</v>
      </c>
      <c r="DQ36" s="34">
        <v>900.97900000000004</v>
      </c>
      <c r="DR36" s="34">
        <v>79.581999999999994</v>
      </c>
      <c r="DS36" s="34">
        <v>49.749000000000002</v>
      </c>
      <c r="DT36" s="34">
        <v>-3.0999999998130079E-2</v>
      </c>
      <c r="DU36" s="35">
        <v>7623.76</v>
      </c>
      <c r="DV36" s="35">
        <f t="shared" si="38"/>
        <v>11109.300000000001</v>
      </c>
      <c r="DW36" s="34"/>
      <c r="DX36" s="47">
        <f t="shared" si="39"/>
        <v>0.17601225999837972</v>
      </c>
      <c r="DY36" s="42">
        <f t="shared" si="40"/>
        <v>4.4353829674236896E-3</v>
      </c>
      <c r="DZ36" s="42">
        <f t="shared" si="41"/>
        <v>3.3383291476510667E-2</v>
      </c>
      <c r="EA36" s="42">
        <f t="shared" si="42"/>
        <v>7.1785801085576936E-3</v>
      </c>
      <c r="EB36" s="42">
        <f t="shared" si="43"/>
        <v>8.1101329516711215E-2</v>
      </c>
      <c r="EC36" s="42">
        <f t="shared" si="44"/>
        <v>7.1635476582682968E-3</v>
      </c>
      <c r="ED36" s="42">
        <f t="shared" si="45"/>
        <v>4.4781399368097E-3</v>
      </c>
      <c r="EE36" s="42">
        <f t="shared" si="46"/>
        <v>-2.790454843971274E-6</v>
      </c>
      <c r="EF36" s="42">
        <f t="shared" si="47"/>
        <v>0.68625025879218304</v>
      </c>
      <c r="EG36" s="70">
        <f t="shared" si="48"/>
        <v>1</v>
      </c>
      <c r="EH36" s="56"/>
      <c r="EI36" s="36">
        <v>23.649000000000001</v>
      </c>
      <c r="EJ36" s="37">
        <v>36.258000000000003</v>
      </c>
      <c r="EK36" s="65">
        <f t="shared" si="49"/>
        <v>59.907000000000004</v>
      </c>
      <c r="EM36" s="36">
        <f>BP36</f>
        <v>19.727</v>
      </c>
      <c r="EN36" s="37">
        <f>BQ36</f>
        <v>28.015000000000001</v>
      </c>
      <c r="EO36" s="65">
        <f t="shared" si="50"/>
        <v>47.742000000000004</v>
      </c>
      <c r="EQ36" s="33">
        <f>EU36*E36</f>
        <v>7709.9219999999996</v>
      </c>
      <c r="ER36" s="34">
        <f>E36*EV36</f>
        <v>3516.3349999999996</v>
      </c>
      <c r="ES36" s="35">
        <f t="shared" si="51"/>
        <v>11226.257</v>
      </c>
      <c r="EU36" s="47">
        <v>0.68677583276420628</v>
      </c>
      <c r="EV36" s="42">
        <v>0.31322416723579372</v>
      </c>
      <c r="EW36" s="43">
        <f t="shared" si="52"/>
        <v>1</v>
      </c>
      <c r="EX36" s="56"/>
      <c r="EY36" s="61">
        <f t="shared" si="53"/>
        <v>1478.2470000000001</v>
      </c>
      <c r="EZ36" s="34">
        <v>1459.9380000000001</v>
      </c>
      <c r="FA36" s="35">
        <v>1496.556</v>
      </c>
      <c r="FC36" s="61">
        <f t="shared" si="54"/>
        <v>11167.7785</v>
      </c>
      <c r="FD36" s="34">
        <v>11109.300000000001</v>
      </c>
      <c r="FE36" s="35">
        <v>11226.257</v>
      </c>
      <c r="FG36" s="61">
        <f t="shared" si="55"/>
        <v>4659.6639999999989</v>
      </c>
      <c r="FH36" s="34">
        <v>4519.3279999999977</v>
      </c>
      <c r="FI36" s="35">
        <v>4800</v>
      </c>
      <c r="FK36" s="61">
        <f t="shared" si="56"/>
        <v>15827.442499999999</v>
      </c>
      <c r="FL36" s="56">
        <f t="shared" si="57"/>
        <v>15628.627999999999</v>
      </c>
      <c r="FM36" s="67">
        <f t="shared" si="58"/>
        <v>16026.257</v>
      </c>
      <c r="FO36" s="61">
        <f t="shared" si="59"/>
        <v>8353.0985000000001</v>
      </c>
      <c r="FP36" s="34">
        <v>8332.3590000000004</v>
      </c>
      <c r="FQ36" s="35">
        <v>8373.8379999999997</v>
      </c>
      <c r="FR36" s="34"/>
      <c r="FS36" s="63">
        <f>DK36/C36</f>
        <v>0.53902646300882717</v>
      </c>
    </row>
    <row r="37" spans="1:175" x14ac:dyDescent="0.2">
      <c r="A37" s="1"/>
      <c r="B37" s="71" t="s">
        <v>166</v>
      </c>
      <c r="C37" s="33">
        <v>3238.7669999999998</v>
      </c>
      <c r="D37" s="34">
        <v>3084.4834999999998</v>
      </c>
      <c r="E37" s="34">
        <v>2645.0039999999999</v>
      </c>
      <c r="F37" s="34">
        <v>702.78099999999995</v>
      </c>
      <c r="G37" s="34">
        <v>2234.9340000000002</v>
      </c>
      <c r="H37" s="34">
        <f t="shared" ref="H37:H68" si="60">C37+F37</f>
        <v>3941.5479999999998</v>
      </c>
      <c r="I37" s="35">
        <f t="shared" ref="I37:I68" si="61">E37+F37</f>
        <v>3347.7849999999999</v>
      </c>
      <c r="J37" s="34"/>
      <c r="K37" s="36">
        <v>28.786000000000001</v>
      </c>
      <c r="L37" s="37">
        <v>7.2730000000000006</v>
      </c>
      <c r="M37" s="37">
        <v>0.76500000000000001</v>
      </c>
      <c r="N37" s="38">
        <f t="shared" ref="N37:N68" si="62">K37+L37+M37</f>
        <v>36.824000000000005</v>
      </c>
      <c r="O37" s="37">
        <v>26.127000000000002</v>
      </c>
      <c r="P37" s="38">
        <f t="shared" ref="P37:P68" si="63">N37-O37</f>
        <v>10.697000000000003</v>
      </c>
      <c r="Q37" s="37">
        <v>0.8590000000000001</v>
      </c>
      <c r="R37" s="38">
        <f t="shared" ref="R37:R68" si="64">P37-Q37</f>
        <v>9.8380000000000027</v>
      </c>
      <c r="S37" s="37">
        <v>2.7010000000000001</v>
      </c>
      <c r="T37" s="37">
        <v>1.492</v>
      </c>
      <c r="U37" s="37">
        <v>-7.0000000000000001E-3</v>
      </c>
      <c r="V37" s="38">
        <f t="shared" ref="V37:V68" si="65">R37+S37+T37+U37</f>
        <v>14.024000000000003</v>
      </c>
      <c r="W37" s="37">
        <v>3.4849999999999999</v>
      </c>
      <c r="X37" s="39">
        <f t="shared" ref="X37:X68" si="66">V37-W37</f>
        <v>10.539000000000003</v>
      </c>
      <c r="Y37" s="37"/>
      <c r="Z37" s="40">
        <f t="shared" ref="Z37:Z68" si="67">K37/D37*2</f>
        <v>1.8665037436575688E-2</v>
      </c>
      <c r="AA37" s="41">
        <f t="shared" ref="AA37:AA68" si="68">L37/D37*2</f>
        <v>4.7158624774617866E-3</v>
      </c>
      <c r="AB37" s="42">
        <f t="shared" ref="AB37:AB68" si="69">O37/(N37+S37+T37)</f>
        <v>0.63697978886803031</v>
      </c>
      <c r="AC37" s="42">
        <f t="shared" ref="AC37:AC68" si="70">O37/N37</f>
        <v>0.70951010210732124</v>
      </c>
      <c r="AD37" s="41">
        <f t="shared" ref="AD37:AD68" si="71">O37/D37*2</f>
        <v>1.6940923820795283E-2</v>
      </c>
      <c r="AE37" s="41">
        <f t="shared" ref="AE37:AE68" si="72">X37/D37*2</f>
        <v>6.8335590059081233E-3</v>
      </c>
      <c r="AF37" s="41">
        <f>X37/DI37*2</f>
        <v>1.2358009386059982E-2</v>
      </c>
      <c r="AG37" s="41">
        <f>(P37+S37+T37)/DI37*2</f>
        <v>1.745998289765947E-2</v>
      </c>
      <c r="AH37" s="41">
        <f>R37/DI37*2</f>
        <v>1.1536018250313891E-2</v>
      </c>
      <c r="AI37" s="43">
        <f>X37/EY37*2</f>
        <v>6.9369069912095682E-2</v>
      </c>
      <c r="AJ37" s="37"/>
      <c r="AK37" s="47">
        <f t="shared" ref="AK37:AK68" si="73">(FE37-FD37)/FD37</f>
        <v>9.2480277559786869E-2</v>
      </c>
      <c r="AL37" s="42">
        <f t="shared" ref="AL37:AL68" si="74">(FM37-FL37)/FL37</f>
        <v>7.1051284512269261E-2</v>
      </c>
      <c r="AM37" s="43">
        <f t="shared" ref="AM37:AM68" si="75">(FQ37-FP37)/FP37</f>
        <v>6.9244091474500238E-2</v>
      </c>
      <c r="AN37" s="37"/>
      <c r="AO37" s="47">
        <f t="shared" ref="AO37:AO68" si="76">G37/E37</f>
        <v>0.84496431763430235</v>
      </c>
      <c r="AP37" s="42">
        <f t="shared" ref="AP37:AP68" si="77">CC37/(CC37+CB37+CE37+CH37)</f>
        <v>0.77581859957656751</v>
      </c>
      <c r="AQ37" s="42">
        <f t="shared" ref="AQ37:AQ68" si="78">((CB37+CE37+CH37)-CL37)/BZ37</f>
        <v>3.957061437269186E-2</v>
      </c>
      <c r="AR37" s="43">
        <f t="shared" ref="AR37:AR68" si="79">CL37/CJ37</f>
        <v>0.15982903370325807</v>
      </c>
      <c r="AS37" s="37"/>
      <c r="AT37" s="47">
        <f>DF37/C37</f>
        <v>0.10147534540150618</v>
      </c>
      <c r="AU37" s="42">
        <f t="shared" ref="AU37:AU68" si="80">DE37/$DK37</f>
        <v>0.16502972273405284</v>
      </c>
      <c r="AV37" s="42">
        <f t="shared" ref="AV37:AV68" si="81">DF37/$DK37</f>
        <v>0.18023109151531103</v>
      </c>
      <c r="AW37" s="43">
        <f t="shared" ref="AW37:AW68" si="82">DG37/$DK37</f>
        <v>0.19005220672106696</v>
      </c>
      <c r="AX37" s="37"/>
      <c r="AY37" s="47">
        <f>FA37/C37</f>
        <v>0.10158371997738645</v>
      </c>
      <c r="AZ37" s="42">
        <f>(DF37+X37)/C37</f>
        <v>0.10472936151319313</v>
      </c>
      <c r="BA37" s="42">
        <f>(DE37+X37)/DK37</f>
        <v>0.17080920417653769</v>
      </c>
      <c r="BB37" s="42">
        <f>(DF37+X37)/DK37</f>
        <v>0.18601057295779588</v>
      </c>
      <c r="BC37" s="43">
        <f>(DG37+X37)/DK37</f>
        <v>0.19583168816355181</v>
      </c>
      <c r="BD37" s="37"/>
      <c r="BE37" s="40">
        <f>Q37/FC37*2</f>
        <v>6.7823321432011676E-4</v>
      </c>
      <c r="BF37" s="42">
        <f t="shared" ref="BF37:BF68" si="83">Q37/(P37+S37+T37)</f>
        <v>5.7689724647414363E-2</v>
      </c>
      <c r="BG37" s="41">
        <f>EK37/E37</f>
        <v>2.0703182301425632E-3</v>
      </c>
      <c r="BH37" s="42">
        <f t="shared" ref="BH37:BH68" si="84">EK37/(FA37+EO37)</f>
        <v>1.6154345389108503E-2</v>
      </c>
      <c r="BI37" s="42">
        <f t="shared" ref="BI37:BI68" si="85">EQ37/ES37</f>
        <v>0.72364389619070524</v>
      </c>
      <c r="BJ37" s="43">
        <f t="shared" ref="BJ37:BJ68" si="86">(BI37*E37+F37)/(E37+F37)</f>
        <v>0.78165772294218427</v>
      </c>
      <c r="BK37" s="37"/>
      <c r="BL37" s="36">
        <v>39.308999999999997</v>
      </c>
      <c r="BM37" s="37">
        <v>92.051000000000002</v>
      </c>
      <c r="BN37" s="38">
        <f t="shared" ref="BN37:BN68" si="87">BL37+BM37</f>
        <v>131.36000000000001</v>
      </c>
      <c r="BO37" s="34">
        <v>2645.0039999999999</v>
      </c>
      <c r="BP37" s="37">
        <v>3.1030000000000002</v>
      </c>
      <c r="BQ37" s="37">
        <v>6.8710000000000004</v>
      </c>
      <c r="BR37" s="38">
        <f t="shared" ref="BR37:BR68" si="88">BO37-BP37-BQ37</f>
        <v>2635.0299999999997</v>
      </c>
      <c r="BS37" s="37">
        <v>378.61399999999998</v>
      </c>
      <c r="BT37" s="37">
        <v>65.775000000000006</v>
      </c>
      <c r="BU37" s="38">
        <f t="shared" ref="BU37:BU68" si="89">BS37+BT37</f>
        <v>444.38900000000001</v>
      </c>
      <c r="BV37" s="37">
        <v>6.9119999999999999</v>
      </c>
      <c r="BW37" s="37">
        <v>2.0739999999999998</v>
      </c>
      <c r="BX37" s="37">
        <v>11.101000000000001</v>
      </c>
      <c r="BY37" s="37">
        <v>7.9009999999999447</v>
      </c>
      <c r="BZ37" s="39">
        <f t="shared" ref="BZ37:BZ68" si="90">BN37+BR37+BU37+BV37+BW37+BX37+BY37</f>
        <v>3238.7669999999998</v>
      </c>
      <c r="CA37" s="37"/>
      <c r="CB37" s="36">
        <v>0.98899999999999999</v>
      </c>
      <c r="CC37" s="34">
        <v>2234.9340000000002</v>
      </c>
      <c r="CD37" s="38">
        <f t="shared" ref="CD37:CD68" si="91">CB37+CC37</f>
        <v>2235.9230000000002</v>
      </c>
      <c r="CE37" s="37">
        <v>595</v>
      </c>
      <c r="CF37" s="37">
        <v>29.017999999999631</v>
      </c>
      <c r="CG37" s="38">
        <f t="shared" ref="CG37:CG68" si="92">CE37+CF37</f>
        <v>624.01799999999957</v>
      </c>
      <c r="CH37" s="37">
        <v>49.82</v>
      </c>
      <c r="CI37" s="37">
        <v>329.00599999999997</v>
      </c>
      <c r="CJ37" s="107">
        <f t="shared" ref="CJ37:CJ68" si="93">CD37+CG37+CH37+CI37</f>
        <v>3238.7669999999998</v>
      </c>
      <c r="CK37" s="37"/>
      <c r="CL37" s="66">
        <v>517.649</v>
      </c>
      <c r="CM37" s="37"/>
      <c r="CN37" s="33">
        <v>120</v>
      </c>
      <c r="CO37" s="34">
        <v>105</v>
      </c>
      <c r="CP37" s="34">
        <v>200</v>
      </c>
      <c r="CQ37" s="34">
        <v>120</v>
      </c>
      <c r="CR37" s="34">
        <v>100</v>
      </c>
      <c r="CS37" s="34">
        <v>0</v>
      </c>
      <c r="CT37" s="35">
        <f t="shared" ref="CT37:CT68" si="94">CN37+CO37+CP37+CQ37+CR37+CS37</f>
        <v>645</v>
      </c>
      <c r="CU37" s="43">
        <f t="shared" ref="CU37:CU68" si="95">CT37/C37</f>
        <v>0.19914986166031703</v>
      </c>
      <c r="CV37" s="37"/>
      <c r="CW37" s="61" t="s">
        <v>209</v>
      </c>
      <c r="CX37" s="56">
        <v>24.3</v>
      </c>
      <c r="CY37" s="67">
        <v>2</v>
      </c>
      <c r="CZ37" s="68" t="s">
        <v>136</v>
      </c>
      <c r="DA37" s="72" t="s">
        <v>138</v>
      </c>
      <c r="DB37" s="56"/>
      <c r="DC37" s="69">
        <f t="shared" ref="DC37:DC68" si="96">(DV37+FH37)/3799688</f>
        <v>8.226201730247326E-4</v>
      </c>
      <c r="DD37" s="56"/>
      <c r="DE37" s="33">
        <v>300.935</v>
      </c>
      <c r="DF37" s="34">
        <v>328.65499999999997</v>
      </c>
      <c r="DG37" s="35">
        <v>346.56400000000002</v>
      </c>
      <c r="DH37" s="56"/>
      <c r="DI37" s="61">
        <f t="shared" ref="DI37:DI68" si="97">DJ37/2+DK37/2</f>
        <v>1705.6145000000001</v>
      </c>
      <c r="DJ37" s="34">
        <v>1587.7090000000001</v>
      </c>
      <c r="DK37" s="35">
        <v>1823.52</v>
      </c>
      <c r="DL37" s="56"/>
      <c r="DM37" s="33">
        <v>24.1</v>
      </c>
      <c r="DN37" s="34">
        <v>17.5</v>
      </c>
      <c r="DO37" s="34">
        <v>77.3</v>
      </c>
      <c r="DP37" s="34">
        <v>31.4</v>
      </c>
      <c r="DQ37" s="34">
        <v>577.6</v>
      </c>
      <c r="DR37" s="34">
        <v>43.2</v>
      </c>
      <c r="DS37" s="34">
        <v>7.3</v>
      </c>
      <c r="DT37" s="34">
        <v>0</v>
      </c>
      <c r="DU37" s="35">
        <v>1642.7</v>
      </c>
      <c r="DV37" s="35">
        <f t="shared" ref="DV37:DV68" si="98">DM37+DN37+DO37+DP37+DQ37+DR37+DS37+DT37+DU37</f>
        <v>2421.1000000000004</v>
      </c>
      <c r="DW37" s="34"/>
      <c r="DX37" s="47">
        <f t="shared" ref="DX37:DX68" si="99">DM37/$DV37</f>
        <v>9.9541530709181762E-3</v>
      </c>
      <c r="DY37" s="42">
        <f t="shared" ref="DY37:DY68" si="100">DN37/$DV37</f>
        <v>7.2281194498368499E-3</v>
      </c>
      <c r="DZ37" s="42">
        <f t="shared" ref="DZ37:DZ68" si="101">DO37/$DV37</f>
        <v>3.1927636198422198E-2</v>
      </c>
      <c r="EA37" s="42">
        <f t="shared" ref="EA37:EA68" si="102">DP37/$DV37</f>
        <v>1.2969311469992976E-2</v>
      </c>
      <c r="EB37" s="42">
        <f t="shared" ref="EB37:EB68" si="103">DQ37/$DV37</f>
        <v>0.23856924538432941</v>
      </c>
      <c r="EC37" s="42">
        <f t="shared" ref="EC37:EC68" si="104">DR37/$DV37</f>
        <v>1.7843129156168681E-2</v>
      </c>
      <c r="ED37" s="42">
        <f t="shared" ref="ED37:ED68" si="105">DS37/$DV37</f>
        <v>3.0151583990748001E-3</v>
      </c>
      <c r="EE37" s="42">
        <f t="shared" ref="EE37:EE68" si="106">DT37/$DV37</f>
        <v>0</v>
      </c>
      <c r="EF37" s="42">
        <f t="shared" ref="EF37:EF68" si="107">DU37/$DV37</f>
        <v>0.67849324687125678</v>
      </c>
      <c r="EG37" s="70">
        <f t="shared" ref="EG37:EG68" si="108">DX37+DY37+DZ37+EA37+EB37+EC37+ED37+EE37+EF37</f>
        <v>0.99999999999999989</v>
      </c>
      <c r="EH37" s="56"/>
      <c r="EI37" s="36">
        <v>0.11899999999999999</v>
      </c>
      <c r="EJ37" s="37">
        <v>5.3570000000000002</v>
      </c>
      <c r="EK37" s="65">
        <f t="shared" ref="EK37:EK68" si="109">EI37+EJ37</f>
        <v>5.476</v>
      </c>
      <c r="EM37" s="36">
        <f>BP37</f>
        <v>3.1030000000000002</v>
      </c>
      <c r="EN37" s="37">
        <f>BQ37</f>
        <v>6.8710000000000004</v>
      </c>
      <c r="EO37" s="65">
        <f t="shared" ref="EO37:EO68" si="110">EM37+EN37</f>
        <v>9.9740000000000002</v>
      </c>
      <c r="EQ37" s="33">
        <f>EU37*E37</f>
        <v>1914.0409999999999</v>
      </c>
      <c r="ER37" s="34">
        <f>E37*EV37</f>
        <v>730.96299999999985</v>
      </c>
      <c r="ES37" s="35">
        <f t="shared" ref="ES37:ES68" si="111">EQ37+ER37</f>
        <v>2645.0039999999999</v>
      </c>
      <c r="EU37" s="47">
        <v>0.72364389619070524</v>
      </c>
      <c r="EV37" s="42">
        <v>0.27635610380929476</v>
      </c>
      <c r="EW37" s="43">
        <f t="shared" ref="EW37:EW68" si="112">EU37+EV37</f>
        <v>1</v>
      </c>
      <c r="EX37" s="56"/>
      <c r="EY37" s="61">
        <f t="shared" ref="EY37:EY68" si="113">EZ37/2+FA37/2</f>
        <v>303.85299999999995</v>
      </c>
      <c r="EZ37" s="34">
        <v>278.7</v>
      </c>
      <c r="FA37" s="35">
        <v>329.00599999999997</v>
      </c>
      <c r="FC37" s="61">
        <f t="shared" ref="FC37:FC68" si="114">FD37/2+FE37/2</f>
        <v>2533.0519999999997</v>
      </c>
      <c r="FD37" s="34">
        <v>2421.1</v>
      </c>
      <c r="FE37" s="35">
        <v>2645.0039999999999</v>
      </c>
      <c r="FG37" s="61">
        <f t="shared" ref="FG37:FG68" si="115">FH37/2+FI37/2</f>
        <v>703.69049999999993</v>
      </c>
      <c r="FH37" s="34">
        <v>704.6</v>
      </c>
      <c r="FI37" s="35">
        <v>702.78099999999995</v>
      </c>
      <c r="FK37" s="61">
        <f t="shared" ref="FK37:FK68" si="116">FL37/2+FM37/2</f>
        <v>3236.7424999999998</v>
      </c>
      <c r="FL37" s="56">
        <f t="shared" ref="FL37:FL68" si="117">FD37+FH37</f>
        <v>3125.7</v>
      </c>
      <c r="FM37" s="67">
        <f t="shared" ref="FM37:FM68" si="118">FE37+FI37</f>
        <v>3347.7849999999999</v>
      </c>
      <c r="FO37" s="61">
        <f t="shared" ref="FO37:FO68" si="119">FP37/2+FQ37/2</f>
        <v>2162.567</v>
      </c>
      <c r="FP37" s="34">
        <v>2090.1999999999998</v>
      </c>
      <c r="FQ37" s="35">
        <v>2234.9340000000002</v>
      </c>
      <c r="FR37" s="34"/>
      <c r="FS37" s="63">
        <f>DK37/C37</f>
        <v>0.56302907865863772</v>
      </c>
    </row>
    <row r="38" spans="1:175" x14ac:dyDescent="0.2">
      <c r="A38" s="1"/>
      <c r="B38" s="71" t="s">
        <v>167</v>
      </c>
      <c r="C38" s="33">
        <v>2792.453</v>
      </c>
      <c r="D38" s="34">
        <v>2846.8310000000001</v>
      </c>
      <c r="E38" s="34">
        <v>2256.7800000000002</v>
      </c>
      <c r="F38" s="34">
        <v>1069.633</v>
      </c>
      <c r="G38" s="34">
        <v>2077.549</v>
      </c>
      <c r="H38" s="34">
        <f t="shared" si="60"/>
        <v>3862.0860000000002</v>
      </c>
      <c r="I38" s="35">
        <f t="shared" si="61"/>
        <v>3326.4130000000005</v>
      </c>
      <c r="J38" s="34"/>
      <c r="K38" s="36">
        <v>22.97</v>
      </c>
      <c r="L38" s="37">
        <v>8.9349999999999987</v>
      </c>
      <c r="M38" s="37">
        <v>0.39600000000000002</v>
      </c>
      <c r="N38" s="38">
        <f t="shared" si="62"/>
        <v>32.300999999999995</v>
      </c>
      <c r="O38" s="37">
        <v>21.452999999999999</v>
      </c>
      <c r="P38" s="38">
        <f t="shared" si="63"/>
        <v>10.847999999999995</v>
      </c>
      <c r="Q38" s="37">
        <v>1.369</v>
      </c>
      <c r="R38" s="38">
        <f t="shared" si="64"/>
        <v>9.4789999999999957</v>
      </c>
      <c r="S38" s="37">
        <v>5.2240000000000002</v>
      </c>
      <c r="T38" s="37">
        <v>0.745</v>
      </c>
      <c r="U38" s="37">
        <v>1.95</v>
      </c>
      <c r="V38" s="38">
        <f t="shared" si="65"/>
        <v>17.397999999999996</v>
      </c>
      <c r="W38" s="37">
        <v>3.1639999999999997</v>
      </c>
      <c r="X38" s="39">
        <f t="shared" si="66"/>
        <v>14.233999999999996</v>
      </c>
      <c r="Y38" s="37"/>
      <c r="Z38" s="40">
        <f t="shared" si="67"/>
        <v>1.6137241725975301E-2</v>
      </c>
      <c r="AA38" s="41">
        <f t="shared" si="68"/>
        <v>6.277155194670845E-3</v>
      </c>
      <c r="AB38" s="42">
        <f t="shared" si="69"/>
        <v>0.5605696367912204</v>
      </c>
      <c r="AC38" s="42">
        <f t="shared" si="70"/>
        <v>0.66415900436519004</v>
      </c>
      <c r="AD38" s="41">
        <f t="shared" si="71"/>
        <v>1.5071495287215854E-2</v>
      </c>
      <c r="AE38" s="41">
        <f t="shared" si="72"/>
        <v>9.9998911069887862E-3</v>
      </c>
      <c r="AF38" s="41">
        <f>X38/DI38*2</f>
        <v>1.876136008657061E-2</v>
      </c>
      <c r="AG38" s="41">
        <f>(P38+S38+T38)/DI38*2</f>
        <v>2.2165926132911195E-2</v>
      </c>
      <c r="AH38" s="41">
        <f>R38/DI38*2</f>
        <v>1.2493953369439566E-2</v>
      </c>
      <c r="AI38" s="43">
        <f>X38/EY38*2</f>
        <v>0.10419785440556929</v>
      </c>
      <c r="AJ38" s="37"/>
      <c r="AK38" s="47">
        <f t="shared" si="73"/>
        <v>-5.5497939638049179E-2</v>
      </c>
      <c r="AL38" s="42">
        <f t="shared" si="74"/>
        <v>-3.4769509117944519E-2</v>
      </c>
      <c r="AM38" s="43">
        <f t="shared" si="75"/>
        <v>-1.9401006205357754E-2</v>
      </c>
      <c r="AN38" s="37"/>
      <c r="AO38" s="47">
        <f t="shared" si="76"/>
        <v>0.92058109341628325</v>
      </c>
      <c r="AP38" s="42">
        <f t="shared" si="77"/>
        <v>0.8424028208374118</v>
      </c>
      <c r="AQ38" s="42">
        <f t="shared" si="78"/>
        <v>-1.3899249154775388E-2</v>
      </c>
      <c r="AR38" s="43">
        <f t="shared" si="79"/>
        <v>0.1530847609610618</v>
      </c>
      <c r="AS38" s="37"/>
      <c r="AT38" s="47">
        <f>DF38/C38</f>
        <v>9.4699176673698704E-2</v>
      </c>
      <c r="AU38" s="42">
        <f t="shared" si="80"/>
        <v>0.15183364160202475</v>
      </c>
      <c r="AV38" s="42">
        <f t="shared" si="81"/>
        <v>0.1785750220650153</v>
      </c>
      <c r="AW38" s="43">
        <f t="shared" si="82"/>
        <v>0.20532450597663099</v>
      </c>
      <c r="AX38" s="37"/>
      <c r="AY38" s="47">
        <f>FA38/C38</f>
        <v>0.10035191281643774</v>
      </c>
      <c r="AZ38" s="42">
        <f>(DF38+X38)/C38</f>
        <v>9.9796487174537929E-2</v>
      </c>
      <c r="BA38" s="42">
        <f>(DE38+X38)/DK38</f>
        <v>0.16144568224622191</v>
      </c>
      <c r="BB38" s="42">
        <f>(DF38+X38)/DK38</f>
        <v>0.18818706270921243</v>
      </c>
      <c r="BC38" s="43">
        <f>(DG38+X38)/DK38</f>
        <v>0.21493654662082814</v>
      </c>
      <c r="BD38" s="37"/>
      <c r="BE38" s="40">
        <f>Q38/FC38*2</f>
        <v>1.1786061884142753E-3</v>
      </c>
      <c r="BF38" s="42">
        <f t="shared" si="83"/>
        <v>8.1405720401974205E-2</v>
      </c>
      <c r="BG38" s="41">
        <f>EK38/E38</f>
        <v>2.7046942989569205E-2</v>
      </c>
      <c r="BH38" s="42">
        <f t="shared" si="84"/>
        <v>0.20500221663957438</v>
      </c>
      <c r="BI38" s="42">
        <f t="shared" si="85"/>
        <v>0.76459999999999995</v>
      </c>
      <c r="BJ38" s="43">
        <f t="shared" si="86"/>
        <v>0.8402946320856729</v>
      </c>
      <c r="BK38" s="37"/>
      <c r="BL38" s="36">
        <v>65.197999999999993</v>
      </c>
      <c r="BM38" s="37">
        <v>124.86</v>
      </c>
      <c r="BN38" s="38">
        <f t="shared" si="87"/>
        <v>190.05799999999999</v>
      </c>
      <c r="BO38" s="34">
        <v>2256.7800000000002</v>
      </c>
      <c r="BP38" s="37">
        <v>6.5949999999999998</v>
      </c>
      <c r="BQ38" s="37">
        <v>10.925000000000001</v>
      </c>
      <c r="BR38" s="38">
        <f t="shared" si="88"/>
        <v>2239.2600000000002</v>
      </c>
      <c r="BS38" s="37">
        <v>222.381</v>
      </c>
      <c r="BT38" s="37">
        <v>89.966999999999999</v>
      </c>
      <c r="BU38" s="38">
        <f t="shared" si="89"/>
        <v>312.34800000000001</v>
      </c>
      <c r="BV38" s="37">
        <v>4.3780000000000001</v>
      </c>
      <c r="BW38" s="37">
        <v>4.3630000000000004</v>
      </c>
      <c r="BX38" s="37">
        <v>14.22</v>
      </c>
      <c r="BY38" s="37">
        <v>27.825999999999752</v>
      </c>
      <c r="BZ38" s="39">
        <f t="shared" si="90"/>
        <v>2792.4529999999995</v>
      </c>
      <c r="CA38" s="37"/>
      <c r="CB38" s="36">
        <v>3.3069999999999999</v>
      </c>
      <c r="CC38" s="34">
        <v>2077.549</v>
      </c>
      <c r="CD38" s="38">
        <f t="shared" si="91"/>
        <v>2080.8559999999998</v>
      </c>
      <c r="CE38" s="37">
        <v>296.64</v>
      </c>
      <c r="CF38" s="37">
        <v>46.007000000000232</v>
      </c>
      <c r="CG38" s="38">
        <f t="shared" si="92"/>
        <v>342.64700000000022</v>
      </c>
      <c r="CH38" s="37">
        <v>88.721999999999994</v>
      </c>
      <c r="CI38" s="37">
        <v>280.22800000000001</v>
      </c>
      <c r="CJ38" s="107">
        <f t="shared" si="93"/>
        <v>2792.4530000000004</v>
      </c>
      <c r="CK38" s="37"/>
      <c r="CL38" s="66">
        <v>427.48199999999997</v>
      </c>
      <c r="CM38" s="37"/>
      <c r="CN38" s="33">
        <v>175</v>
      </c>
      <c r="CO38" s="34">
        <v>100</v>
      </c>
      <c r="CP38" s="34">
        <v>50</v>
      </c>
      <c r="CQ38" s="34">
        <v>70</v>
      </c>
      <c r="CR38" s="34">
        <v>0</v>
      </c>
      <c r="CS38" s="34">
        <v>0</v>
      </c>
      <c r="CT38" s="35">
        <f t="shared" si="94"/>
        <v>395</v>
      </c>
      <c r="CU38" s="43">
        <f t="shared" si="95"/>
        <v>0.14145269410084968</v>
      </c>
      <c r="CV38" s="37"/>
      <c r="CW38" s="61" t="s">
        <v>212</v>
      </c>
      <c r="CX38" s="56">
        <v>20</v>
      </c>
      <c r="CY38" s="67">
        <v>4</v>
      </c>
      <c r="CZ38" s="68" t="s">
        <v>136</v>
      </c>
      <c r="DA38" s="72" t="s">
        <v>138</v>
      </c>
      <c r="DB38" s="56"/>
      <c r="DC38" s="69">
        <f t="shared" si="96"/>
        <v>9.0697893292028195E-4</v>
      </c>
      <c r="DD38" s="56"/>
      <c r="DE38" s="33">
        <v>224.84299999999999</v>
      </c>
      <c r="DF38" s="34">
        <v>264.44299999999998</v>
      </c>
      <c r="DG38" s="35">
        <v>304.05500000000001</v>
      </c>
      <c r="DH38" s="56"/>
      <c r="DI38" s="61">
        <f t="shared" si="97"/>
        <v>1517.374</v>
      </c>
      <c r="DJ38" s="34">
        <v>1553.8969999999999</v>
      </c>
      <c r="DK38" s="35">
        <v>1480.8510000000001</v>
      </c>
      <c r="DL38" s="56"/>
      <c r="DM38" s="33">
        <v>30.251999999999999</v>
      </c>
      <c r="DN38" s="34">
        <v>2.3380000000000001</v>
      </c>
      <c r="DO38" s="34">
        <v>59.063000000000002</v>
      </c>
      <c r="DP38" s="34">
        <v>62.606999999999999</v>
      </c>
      <c r="DQ38" s="34">
        <v>343.77499999999998</v>
      </c>
      <c r="DR38" s="34">
        <v>92.637</v>
      </c>
      <c r="DS38" s="34">
        <v>1.238</v>
      </c>
      <c r="DT38" s="34">
        <v>0</v>
      </c>
      <c r="DU38" s="35">
        <v>1797.4760000000001</v>
      </c>
      <c r="DV38" s="35">
        <f t="shared" si="98"/>
        <v>2389.3860000000004</v>
      </c>
      <c r="DW38" s="34"/>
      <c r="DX38" s="47">
        <f t="shared" si="99"/>
        <v>1.2660993242615465E-2</v>
      </c>
      <c r="DY38" s="42">
        <f t="shared" si="100"/>
        <v>9.7849405663212206E-4</v>
      </c>
      <c r="DZ38" s="42">
        <f t="shared" si="101"/>
        <v>2.4718902680437565E-2</v>
      </c>
      <c r="EA38" s="42">
        <f t="shared" si="102"/>
        <v>2.6202128915127146E-2</v>
      </c>
      <c r="EB38" s="42">
        <f t="shared" si="103"/>
        <v>0.14387587438781341</v>
      </c>
      <c r="EC38" s="42">
        <f t="shared" si="104"/>
        <v>3.8770211259294224E-2</v>
      </c>
      <c r="ED38" s="42">
        <f t="shared" si="105"/>
        <v>5.1812473999596534E-4</v>
      </c>
      <c r="EE38" s="42">
        <f t="shared" si="106"/>
        <v>0</v>
      </c>
      <c r="EF38" s="42">
        <f t="shared" si="107"/>
        <v>0.75227527071808398</v>
      </c>
      <c r="EG38" s="70">
        <f t="shared" si="108"/>
        <v>0.99999999999999989</v>
      </c>
      <c r="EH38" s="56"/>
      <c r="EI38" s="36">
        <v>56.284999999999997</v>
      </c>
      <c r="EJ38" s="37">
        <v>4.7539999999999996</v>
      </c>
      <c r="EK38" s="65">
        <f t="shared" si="109"/>
        <v>61.038999999999994</v>
      </c>
      <c r="EM38" s="36">
        <f>BP38</f>
        <v>6.5949999999999998</v>
      </c>
      <c r="EN38" s="37">
        <f>BQ38</f>
        <v>10.925000000000001</v>
      </c>
      <c r="EO38" s="65">
        <f t="shared" si="110"/>
        <v>17.52</v>
      </c>
      <c r="EQ38" s="33">
        <f>EU38*E38</f>
        <v>1725.5339880000001</v>
      </c>
      <c r="ER38" s="34">
        <f>E38*EV38</f>
        <v>531.24601200000018</v>
      </c>
      <c r="ES38" s="35">
        <f t="shared" si="111"/>
        <v>2256.7800000000002</v>
      </c>
      <c r="EU38" s="47">
        <v>0.76459999999999995</v>
      </c>
      <c r="EV38" s="42">
        <v>0.23540000000000005</v>
      </c>
      <c r="EW38" s="43">
        <f t="shared" si="112"/>
        <v>1</v>
      </c>
      <c r="EX38" s="56"/>
      <c r="EY38" s="61">
        <f t="shared" si="113"/>
        <v>273.21100000000001</v>
      </c>
      <c r="EZ38" s="34">
        <v>266.19400000000002</v>
      </c>
      <c r="FA38" s="35">
        <v>280.22800000000001</v>
      </c>
      <c r="FC38" s="61">
        <f t="shared" si="114"/>
        <v>2323.0830000000001</v>
      </c>
      <c r="FD38" s="34">
        <v>2389.386</v>
      </c>
      <c r="FE38" s="35">
        <v>2256.7800000000002</v>
      </c>
      <c r="FG38" s="61">
        <f t="shared" si="115"/>
        <v>1063.2419838350002</v>
      </c>
      <c r="FH38" s="34">
        <v>1056.85096767</v>
      </c>
      <c r="FI38" s="35">
        <v>1069.633</v>
      </c>
      <c r="FK38" s="61">
        <f t="shared" si="116"/>
        <v>3386.3249838350002</v>
      </c>
      <c r="FL38" s="56">
        <f t="shared" si="117"/>
        <v>3446.23696767</v>
      </c>
      <c r="FM38" s="67">
        <f t="shared" si="118"/>
        <v>3326.4130000000005</v>
      </c>
      <c r="FO38" s="61">
        <f t="shared" si="119"/>
        <v>2098.1009999999997</v>
      </c>
      <c r="FP38" s="34">
        <v>2118.6529999999998</v>
      </c>
      <c r="FQ38" s="35">
        <v>2077.549</v>
      </c>
      <c r="FR38" s="34"/>
      <c r="FS38" s="63">
        <f>DK38/C38</f>
        <v>0.53030471775174015</v>
      </c>
    </row>
    <row r="39" spans="1:175" x14ac:dyDescent="0.2">
      <c r="A39" s="1"/>
      <c r="B39" s="71" t="s">
        <v>168</v>
      </c>
      <c r="C39" s="33">
        <v>5097.616</v>
      </c>
      <c r="D39" s="34">
        <v>4882.7019999999993</v>
      </c>
      <c r="E39" s="34">
        <v>4200.12</v>
      </c>
      <c r="F39" s="34">
        <v>1371.2719999999999</v>
      </c>
      <c r="G39" s="34">
        <v>3304.1309999999999</v>
      </c>
      <c r="H39" s="34">
        <f t="shared" si="60"/>
        <v>6468.8879999999999</v>
      </c>
      <c r="I39" s="35">
        <f t="shared" si="61"/>
        <v>5571.3919999999998</v>
      </c>
      <c r="J39" s="34"/>
      <c r="K39" s="36">
        <v>38.483000000000004</v>
      </c>
      <c r="L39" s="37">
        <v>8.9600000000000009</v>
      </c>
      <c r="M39" s="37">
        <v>0.26</v>
      </c>
      <c r="N39" s="38">
        <f t="shared" si="62"/>
        <v>47.703000000000003</v>
      </c>
      <c r="O39" s="37">
        <v>28.911000000000001</v>
      </c>
      <c r="P39" s="38">
        <f t="shared" si="63"/>
        <v>18.792000000000002</v>
      </c>
      <c r="Q39" s="37">
        <v>-0.14800000000000002</v>
      </c>
      <c r="R39" s="38">
        <f t="shared" si="64"/>
        <v>18.940000000000001</v>
      </c>
      <c r="S39" s="37">
        <v>9.0419999999999998</v>
      </c>
      <c r="T39" s="37">
        <v>2.109</v>
      </c>
      <c r="U39" s="37">
        <v>-0.254</v>
      </c>
      <c r="V39" s="38">
        <f t="shared" si="65"/>
        <v>29.837</v>
      </c>
      <c r="W39" s="37">
        <v>7.9930000000000003</v>
      </c>
      <c r="X39" s="39">
        <f t="shared" si="66"/>
        <v>21.844000000000001</v>
      </c>
      <c r="Y39" s="37"/>
      <c r="Z39" s="40">
        <f t="shared" si="67"/>
        <v>1.5762993522848625E-2</v>
      </c>
      <c r="AA39" s="41">
        <f t="shared" si="68"/>
        <v>3.6700990558096733E-3</v>
      </c>
      <c r="AB39" s="42">
        <f t="shared" si="69"/>
        <v>0.49123254154348045</v>
      </c>
      <c r="AC39" s="42">
        <f t="shared" si="70"/>
        <v>0.60606251179171122</v>
      </c>
      <c r="AD39" s="41">
        <f t="shared" si="71"/>
        <v>1.184221359403052E-2</v>
      </c>
      <c r="AE39" s="41">
        <f t="shared" si="72"/>
        <v>8.9475048856145645E-3</v>
      </c>
      <c r="AF39" s="41">
        <f>X39/DI39*2</f>
        <v>1.9077741753979315E-2</v>
      </c>
      <c r="AG39" s="41">
        <f>(P39+S39+T39)/DI39*2</f>
        <v>2.6151108832604041E-2</v>
      </c>
      <c r="AH39" s="41">
        <f>R39/DI39*2</f>
        <v>1.6541495551197959E-2</v>
      </c>
      <c r="AI39" s="43">
        <f>X39/EY39*2</f>
        <v>8.8036094637592682E-2</v>
      </c>
      <c r="AJ39" s="37"/>
      <c r="AK39" s="47">
        <f t="shared" si="73"/>
        <v>4.5164758051271334E-2</v>
      </c>
      <c r="AL39" s="42">
        <f t="shared" si="74"/>
        <v>5.1522089563900933E-2</v>
      </c>
      <c r="AM39" s="43">
        <f t="shared" si="75"/>
        <v>4.5703733242186038E-2</v>
      </c>
      <c r="AN39" s="37"/>
      <c r="AO39" s="47">
        <f t="shared" si="76"/>
        <v>0.78667538070340848</v>
      </c>
      <c r="AP39" s="42">
        <f t="shared" si="77"/>
        <v>0.72621439926713283</v>
      </c>
      <c r="AQ39" s="42">
        <f t="shared" si="78"/>
        <v>9.5511313523811939E-2</v>
      </c>
      <c r="AR39" s="43">
        <f t="shared" si="79"/>
        <v>0.14885193392362234</v>
      </c>
      <c r="AS39" s="37"/>
      <c r="AT39" s="47">
        <f>DF39/C39</f>
        <v>8.4277630955332847E-2</v>
      </c>
      <c r="AU39" s="42">
        <f t="shared" si="80"/>
        <v>0.18134912963055203</v>
      </c>
      <c r="AV39" s="42">
        <f t="shared" si="81"/>
        <v>0.18134912963055203</v>
      </c>
      <c r="AW39" s="43">
        <f t="shared" si="82"/>
        <v>0.19139938725045313</v>
      </c>
      <c r="AX39" s="37"/>
      <c r="AY39" s="47">
        <f>FA39/C39</f>
        <v>9.9491997828004317E-2</v>
      </c>
      <c r="AZ39" s="42">
        <f>(DF39+X39)/C39</f>
        <v>8.8562771303291585E-2</v>
      </c>
      <c r="BA39" s="42">
        <f>(DE39+X39)/DK39</f>
        <v>0.1905699212408305</v>
      </c>
      <c r="BB39" s="42">
        <f>(DF39+X39)/DK39</f>
        <v>0.1905699212408305</v>
      </c>
      <c r="BC39" s="43">
        <f>(DG39+X39)/DK39</f>
        <v>0.20062017886073158</v>
      </c>
      <c r="BD39" s="37"/>
      <c r="BE39" s="40">
        <f>Q39/FC39*2</f>
        <v>-7.2030505892630751E-5</v>
      </c>
      <c r="BF39" s="42">
        <f t="shared" si="83"/>
        <v>-4.9427245099021473E-3</v>
      </c>
      <c r="BG39" s="41">
        <f>EK39/E39</f>
        <v>4.8129577250173809E-3</v>
      </c>
      <c r="BH39" s="42">
        <f t="shared" si="84"/>
        <v>3.8698327252122043E-2</v>
      </c>
      <c r="BI39" s="42">
        <f t="shared" si="85"/>
        <v>0.74658819271830335</v>
      </c>
      <c r="BJ39" s="43">
        <f t="shared" si="86"/>
        <v>0.80895977163337285</v>
      </c>
      <c r="BK39" s="37"/>
      <c r="BL39" s="36">
        <v>67.923000000000002</v>
      </c>
      <c r="BM39" s="37">
        <v>159.52699999999999</v>
      </c>
      <c r="BN39" s="38">
        <f t="shared" si="87"/>
        <v>227.45</v>
      </c>
      <c r="BO39" s="34">
        <v>4200.12</v>
      </c>
      <c r="BP39" s="37">
        <v>3.1120000000000001</v>
      </c>
      <c r="BQ39" s="37">
        <v>12.09</v>
      </c>
      <c r="BR39" s="38">
        <f t="shared" si="88"/>
        <v>4184.9179999999997</v>
      </c>
      <c r="BS39" s="37">
        <v>531.33999999999992</v>
      </c>
      <c r="BT39" s="37">
        <v>121.65899999999999</v>
      </c>
      <c r="BU39" s="38">
        <f t="shared" si="89"/>
        <v>652.99899999999991</v>
      </c>
      <c r="BV39" s="37">
        <v>4.9210000000000003</v>
      </c>
      <c r="BW39" s="37">
        <v>1.6279999999999999</v>
      </c>
      <c r="BX39" s="37">
        <v>14.664999999999999</v>
      </c>
      <c r="BY39" s="37">
        <v>11.035000000000593</v>
      </c>
      <c r="BZ39" s="39">
        <f t="shared" si="90"/>
        <v>5097.616</v>
      </c>
      <c r="CA39" s="37"/>
      <c r="CB39" s="36">
        <v>150.011</v>
      </c>
      <c r="CC39" s="34">
        <v>3304.1309999999999</v>
      </c>
      <c r="CD39" s="38">
        <f t="shared" si="91"/>
        <v>3454.1419999999998</v>
      </c>
      <c r="CE39" s="37">
        <v>1065.6590000000001</v>
      </c>
      <c r="CF39" s="37">
        <v>40.643000000000029</v>
      </c>
      <c r="CG39" s="38">
        <f t="shared" si="92"/>
        <v>1106.3020000000001</v>
      </c>
      <c r="CH39" s="37">
        <v>30</v>
      </c>
      <c r="CI39" s="37">
        <v>507.17200000000003</v>
      </c>
      <c r="CJ39" s="107">
        <f t="shared" si="93"/>
        <v>5097.616</v>
      </c>
      <c r="CK39" s="37"/>
      <c r="CL39" s="66">
        <v>758.79</v>
      </c>
      <c r="CM39" s="37"/>
      <c r="CN39" s="33">
        <v>200</v>
      </c>
      <c r="CO39" s="34">
        <v>240</v>
      </c>
      <c r="CP39" s="34">
        <v>325</v>
      </c>
      <c r="CQ39" s="34">
        <v>280</v>
      </c>
      <c r="CR39" s="34">
        <v>200</v>
      </c>
      <c r="CS39" s="34">
        <v>0</v>
      </c>
      <c r="CT39" s="35">
        <f t="shared" si="94"/>
        <v>1245</v>
      </c>
      <c r="CU39" s="43">
        <f t="shared" si="95"/>
        <v>0.24423181345946812</v>
      </c>
      <c r="CV39" s="37"/>
      <c r="CW39" s="61" t="s">
        <v>207</v>
      </c>
      <c r="CX39" s="56">
        <v>29.3</v>
      </c>
      <c r="CY39" s="67">
        <v>1</v>
      </c>
      <c r="CZ39" s="68" t="s">
        <v>136</v>
      </c>
      <c r="DA39" s="67"/>
      <c r="DB39" s="56"/>
      <c r="DC39" s="69">
        <f t="shared" si="96"/>
        <v>1.394432121795263E-3</v>
      </c>
      <c r="DD39" s="56"/>
      <c r="DE39" s="33">
        <v>429.61500000000001</v>
      </c>
      <c r="DF39" s="34">
        <v>429.61500000000001</v>
      </c>
      <c r="DG39" s="35">
        <v>453.42399999999998</v>
      </c>
      <c r="DH39" s="56"/>
      <c r="DI39" s="61">
        <f t="shared" si="97"/>
        <v>2289.9985000000001</v>
      </c>
      <c r="DJ39" s="34">
        <v>2211.0030000000002</v>
      </c>
      <c r="DK39" s="35">
        <v>2368.9940000000001</v>
      </c>
      <c r="DL39" s="56"/>
      <c r="DM39" s="33">
        <v>44.588000000000001</v>
      </c>
      <c r="DN39" s="34">
        <v>29.748999999999999</v>
      </c>
      <c r="DO39" s="34">
        <v>60.588999999999999</v>
      </c>
      <c r="DP39" s="34">
        <v>64.135999999999996</v>
      </c>
      <c r="DQ39" s="34">
        <v>703.94899999999996</v>
      </c>
      <c r="DR39" s="34">
        <v>43.857999999999997</v>
      </c>
      <c r="DS39" s="34">
        <v>25.157</v>
      </c>
      <c r="DT39" s="34">
        <v>9.9999999929423211E-4</v>
      </c>
      <c r="DU39" s="35">
        <v>3046.5929999999998</v>
      </c>
      <c r="DV39" s="35">
        <f t="shared" si="98"/>
        <v>4018.619999999999</v>
      </c>
      <c r="DW39" s="34"/>
      <c r="DX39" s="47">
        <f t="shared" si="99"/>
        <v>1.1095351140441249E-2</v>
      </c>
      <c r="DY39" s="42">
        <f t="shared" si="100"/>
        <v>7.4027900124918524E-3</v>
      </c>
      <c r="DZ39" s="42">
        <f t="shared" si="101"/>
        <v>1.5077066256575644E-2</v>
      </c>
      <c r="EA39" s="42">
        <f t="shared" si="102"/>
        <v>1.595970756130214E-2</v>
      </c>
      <c r="EB39" s="42">
        <f t="shared" si="103"/>
        <v>0.17517182515390858</v>
      </c>
      <c r="EC39" s="42">
        <f t="shared" si="104"/>
        <v>1.091369674166754E-2</v>
      </c>
      <c r="ED39" s="42">
        <f t="shared" si="105"/>
        <v>6.2601091917125797E-3</v>
      </c>
      <c r="EE39" s="42">
        <f t="shared" si="106"/>
        <v>2.4884164198014054E-7</v>
      </c>
      <c r="EF39" s="42">
        <f t="shared" si="107"/>
        <v>0.75811920510025843</v>
      </c>
      <c r="EG39" s="70">
        <f t="shared" si="108"/>
        <v>1</v>
      </c>
      <c r="EH39" s="56"/>
      <c r="EI39" s="36">
        <v>11.872</v>
      </c>
      <c r="EJ39" s="37">
        <v>8.343</v>
      </c>
      <c r="EK39" s="65">
        <f t="shared" si="109"/>
        <v>20.215</v>
      </c>
      <c r="EM39" s="36">
        <f>BP39</f>
        <v>3.1120000000000001</v>
      </c>
      <c r="EN39" s="37">
        <f>BQ39</f>
        <v>12.09</v>
      </c>
      <c r="EO39" s="65">
        <f t="shared" si="110"/>
        <v>15.202</v>
      </c>
      <c r="EQ39" s="33">
        <f>EU39*E39</f>
        <v>3135.76</v>
      </c>
      <c r="ER39" s="34">
        <f>E39*EV39</f>
        <v>1064.3599999999997</v>
      </c>
      <c r="ES39" s="35">
        <f t="shared" si="111"/>
        <v>4200.12</v>
      </c>
      <c r="EU39" s="47">
        <v>0.74658819271830335</v>
      </c>
      <c r="EV39" s="42">
        <v>0.25341180728169665</v>
      </c>
      <c r="EW39" s="43">
        <f t="shared" si="112"/>
        <v>1</v>
      </c>
      <c r="EX39" s="56"/>
      <c r="EY39" s="61">
        <f t="shared" si="113"/>
        <v>496.25099999999998</v>
      </c>
      <c r="EZ39" s="34">
        <v>485.33</v>
      </c>
      <c r="FA39" s="35">
        <v>507.17200000000003</v>
      </c>
      <c r="FC39" s="61">
        <f t="shared" si="114"/>
        <v>4109.37</v>
      </c>
      <c r="FD39" s="34">
        <v>4018.62</v>
      </c>
      <c r="FE39" s="35">
        <v>4200.12</v>
      </c>
      <c r="FG39" s="61">
        <f t="shared" si="115"/>
        <v>1325.5295000000001</v>
      </c>
      <c r="FH39" s="34">
        <v>1279.787</v>
      </c>
      <c r="FI39" s="35">
        <v>1371.2719999999999</v>
      </c>
      <c r="FK39" s="61">
        <f t="shared" si="116"/>
        <v>5434.8994999999995</v>
      </c>
      <c r="FL39" s="56">
        <f t="shared" si="117"/>
        <v>5298.4070000000002</v>
      </c>
      <c r="FM39" s="67">
        <f t="shared" si="118"/>
        <v>5571.3919999999998</v>
      </c>
      <c r="FO39" s="61">
        <f t="shared" si="119"/>
        <v>3231.9254999999998</v>
      </c>
      <c r="FP39" s="34">
        <v>3159.72</v>
      </c>
      <c r="FQ39" s="35">
        <v>3304.1309999999999</v>
      </c>
      <c r="FR39" s="34"/>
      <c r="FS39" s="63">
        <f>DK39/C39</f>
        <v>0.46472586401172628</v>
      </c>
    </row>
    <row r="40" spans="1:175" x14ac:dyDescent="0.2">
      <c r="A40" s="1"/>
      <c r="B40" s="71" t="s">
        <v>169</v>
      </c>
      <c r="C40" s="33">
        <v>7173.4970000000003</v>
      </c>
      <c r="D40" s="34">
        <v>6928.4549999999999</v>
      </c>
      <c r="E40" s="34">
        <v>6068.8140000000003</v>
      </c>
      <c r="F40" s="34">
        <v>1450.4670000000001</v>
      </c>
      <c r="G40" s="34">
        <v>4888.973</v>
      </c>
      <c r="H40" s="34">
        <f t="shared" si="60"/>
        <v>8623.9639999999999</v>
      </c>
      <c r="I40" s="35">
        <f t="shared" si="61"/>
        <v>7519.2810000000009</v>
      </c>
      <c r="J40" s="34"/>
      <c r="K40" s="36">
        <v>60.369</v>
      </c>
      <c r="L40" s="37">
        <v>13.456</v>
      </c>
      <c r="M40" s="37">
        <v>0</v>
      </c>
      <c r="N40" s="38">
        <f t="shared" si="62"/>
        <v>73.825000000000003</v>
      </c>
      <c r="O40" s="37">
        <v>40.018000000000001</v>
      </c>
      <c r="P40" s="38">
        <f t="shared" si="63"/>
        <v>33.807000000000002</v>
      </c>
      <c r="Q40" s="37">
        <v>0.70700000000000007</v>
      </c>
      <c r="R40" s="38">
        <f t="shared" si="64"/>
        <v>33.1</v>
      </c>
      <c r="S40" s="37">
        <v>10.496</v>
      </c>
      <c r="T40" s="37">
        <v>1.2929999999999999</v>
      </c>
      <c r="U40" s="37">
        <v>7.8E-2</v>
      </c>
      <c r="V40" s="38">
        <f t="shared" si="65"/>
        <v>44.967000000000006</v>
      </c>
      <c r="W40" s="37">
        <v>8.9720000000000013</v>
      </c>
      <c r="X40" s="39">
        <f t="shared" si="66"/>
        <v>35.995000000000005</v>
      </c>
      <c r="Y40" s="37"/>
      <c r="Z40" s="40">
        <f t="shared" si="67"/>
        <v>1.7426395928096524E-2</v>
      </c>
      <c r="AA40" s="41">
        <f t="shared" si="68"/>
        <v>3.8842714573451079E-3</v>
      </c>
      <c r="AB40" s="42">
        <f t="shared" si="69"/>
        <v>0.46742355222276727</v>
      </c>
      <c r="AC40" s="42">
        <f t="shared" si="70"/>
        <v>0.542065695902472</v>
      </c>
      <c r="AD40" s="41">
        <f t="shared" si="71"/>
        <v>1.1551781746435534E-2</v>
      </c>
      <c r="AE40" s="41">
        <f t="shared" si="72"/>
        <v>1.039048388132708E-2</v>
      </c>
      <c r="AF40" s="41">
        <f>X40/DI40*2</f>
        <v>2.1358275352642217E-2</v>
      </c>
      <c r="AG40" s="41">
        <f>(P40+S40+T40)/DI40*2</f>
        <v>2.7055199971637016E-2</v>
      </c>
      <c r="AH40" s="41">
        <f>R40/DI40*2</f>
        <v>1.964047545971544E-2</v>
      </c>
      <c r="AI40" s="43">
        <f>X40/EY40*2</f>
        <v>0.11821658644885519</v>
      </c>
      <c r="AJ40" s="37"/>
      <c r="AK40" s="47">
        <f t="shared" si="73"/>
        <v>7.1601186160611965E-2</v>
      </c>
      <c r="AL40" s="42">
        <f t="shared" si="74"/>
        <v>6.5943711939725452E-2</v>
      </c>
      <c r="AM40" s="43">
        <f t="shared" si="75"/>
        <v>9.540420616028801E-2</v>
      </c>
      <c r="AN40" s="37"/>
      <c r="AO40" s="47">
        <f t="shared" si="76"/>
        <v>0.8055895270476241</v>
      </c>
      <c r="AP40" s="42">
        <f t="shared" si="77"/>
        <v>0.75328529886824769</v>
      </c>
      <c r="AQ40" s="42">
        <f t="shared" si="78"/>
        <v>8.1921829757508807E-2</v>
      </c>
      <c r="AR40" s="43">
        <f t="shared" si="79"/>
        <v>0.14129259411413986</v>
      </c>
      <c r="AS40" s="37"/>
      <c r="AT40" s="47">
        <f>DF40/C40</f>
        <v>8.9909008116961633E-2</v>
      </c>
      <c r="AU40" s="42">
        <f t="shared" si="80"/>
        <v>0.16727588027654505</v>
      </c>
      <c r="AV40" s="42">
        <f t="shared" si="81"/>
        <v>0.18299447097153657</v>
      </c>
      <c r="AW40" s="43">
        <f t="shared" si="82"/>
        <v>0.2072059240360801</v>
      </c>
      <c r="AX40" s="37"/>
      <c r="AY40" s="47">
        <f>FA40/C40</f>
        <v>8.7400050491413042E-2</v>
      </c>
      <c r="AZ40" s="42">
        <f>(DF40+X40*0.5)/C40</f>
        <v>9.241789604149829E-2</v>
      </c>
      <c r="BA40" s="42">
        <f>(DE40+X40*0.5)/DK40</f>
        <v>0.17238229428436294</v>
      </c>
      <c r="BB40" s="42">
        <f>(DF40+X40*0.5)/DK40</f>
        <v>0.18810088497935443</v>
      </c>
      <c r="BC40" s="43">
        <f>(DG40+X40*0.5)/DK40</f>
        <v>0.21231233804389799</v>
      </c>
      <c r="BD40" s="112" t="s">
        <v>226</v>
      </c>
      <c r="BE40" s="40">
        <f>Q40/FC40*2</f>
        <v>2.4104748942391357E-4</v>
      </c>
      <c r="BF40" s="42">
        <f t="shared" si="83"/>
        <v>1.5505746118080534E-2</v>
      </c>
      <c r="BG40" s="41">
        <f>EK40/E40</f>
        <v>4.4891802582844023E-3</v>
      </c>
      <c r="BH40" s="42">
        <f t="shared" si="84"/>
        <v>4.1119977541283735E-2</v>
      </c>
      <c r="BI40" s="42">
        <f t="shared" si="85"/>
        <v>0.78480541436926543</v>
      </c>
      <c r="BJ40" s="43">
        <f t="shared" si="86"/>
        <v>0.82631638397341445</v>
      </c>
      <c r="BK40" s="37"/>
      <c r="BL40" s="36">
        <v>67.484999999999999</v>
      </c>
      <c r="BM40" s="37">
        <v>313.666</v>
      </c>
      <c r="BN40" s="38">
        <f t="shared" si="87"/>
        <v>381.15100000000001</v>
      </c>
      <c r="BO40" s="34">
        <v>6068.8140000000003</v>
      </c>
      <c r="BP40" s="37">
        <v>7.2850000000000001</v>
      </c>
      <c r="BQ40" s="37">
        <v>28.3</v>
      </c>
      <c r="BR40" s="38">
        <f t="shared" si="88"/>
        <v>6033.2290000000003</v>
      </c>
      <c r="BS40" s="37">
        <v>629.86099999999999</v>
      </c>
      <c r="BT40" s="37">
        <v>114.03100000000001</v>
      </c>
      <c r="BU40" s="38">
        <f t="shared" si="89"/>
        <v>743.89200000000005</v>
      </c>
      <c r="BV40" s="37">
        <v>0</v>
      </c>
      <c r="BW40" s="37">
        <v>0</v>
      </c>
      <c r="BX40" s="37">
        <v>0.67600000000000005</v>
      </c>
      <c r="BY40" s="37">
        <v>14.549000000000136</v>
      </c>
      <c r="BZ40" s="39">
        <f t="shared" si="90"/>
        <v>7173.4970000000003</v>
      </c>
      <c r="CA40" s="37"/>
      <c r="CB40" s="36">
        <v>0</v>
      </c>
      <c r="CC40" s="34">
        <v>4888.973</v>
      </c>
      <c r="CD40" s="38">
        <f t="shared" si="91"/>
        <v>4888.973</v>
      </c>
      <c r="CE40" s="37">
        <v>1451.2280000000001</v>
      </c>
      <c r="CF40" s="37">
        <v>56.332000000000221</v>
      </c>
      <c r="CG40" s="38">
        <f t="shared" si="92"/>
        <v>1507.5600000000004</v>
      </c>
      <c r="CH40" s="37">
        <v>150</v>
      </c>
      <c r="CI40" s="37">
        <v>626.96400000000006</v>
      </c>
      <c r="CJ40" s="107">
        <f t="shared" si="93"/>
        <v>7173.4970000000003</v>
      </c>
      <c r="CK40" s="37"/>
      <c r="CL40" s="66">
        <v>1013.5619999999999</v>
      </c>
      <c r="CM40" s="37"/>
      <c r="CN40" s="33">
        <v>140</v>
      </c>
      <c r="CO40" s="34">
        <v>510</v>
      </c>
      <c r="CP40" s="34">
        <v>650</v>
      </c>
      <c r="CQ40" s="34">
        <v>0</v>
      </c>
      <c r="CR40" s="34">
        <v>300</v>
      </c>
      <c r="CS40" s="34">
        <v>0</v>
      </c>
      <c r="CT40" s="35">
        <f t="shared" si="94"/>
        <v>1600</v>
      </c>
      <c r="CU40" s="43">
        <f t="shared" si="95"/>
        <v>0.22304323818634061</v>
      </c>
      <c r="CV40" s="37"/>
      <c r="CW40" s="61" t="s">
        <v>215</v>
      </c>
      <c r="CX40" s="56">
        <v>46.7</v>
      </c>
      <c r="CY40" s="67">
        <v>2</v>
      </c>
      <c r="CZ40" s="68" t="s">
        <v>136</v>
      </c>
      <c r="DA40" s="67" t="s">
        <v>170</v>
      </c>
      <c r="DB40" s="56"/>
      <c r="DC40" s="69">
        <f t="shared" si="96"/>
        <v>1.8564963754918822E-3</v>
      </c>
      <c r="DD40" s="56"/>
      <c r="DE40" s="33">
        <v>589.56200000000001</v>
      </c>
      <c r="DF40" s="34">
        <v>644.96199999999999</v>
      </c>
      <c r="DG40" s="35">
        <v>730.29499999999996</v>
      </c>
      <c r="DH40" s="56"/>
      <c r="DI40" s="61">
        <f t="shared" si="97"/>
        <v>3370.5905000000002</v>
      </c>
      <c r="DJ40" s="34">
        <v>3216.692</v>
      </c>
      <c r="DK40" s="35">
        <v>3524.489</v>
      </c>
      <c r="DL40" s="56"/>
      <c r="DM40" s="33">
        <v>26.056000000000001</v>
      </c>
      <c r="DN40" s="34">
        <v>54.524999999999999</v>
      </c>
      <c r="DO40" s="34">
        <v>121.021</v>
      </c>
      <c r="DP40" s="34">
        <v>119.026</v>
      </c>
      <c r="DQ40" s="34">
        <v>694.34699999999998</v>
      </c>
      <c r="DR40" s="34">
        <v>151.33699999999999</v>
      </c>
      <c r="DS40" s="34">
        <v>18.623999999999999</v>
      </c>
      <c r="DT40" s="34">
        <v>0</v>
      </c>
      <c r="DU40" s="35">
        <v>4478.3779999999997</v>
      </c>
      <c r="DV40" s="35">
        <f t="shared" si="98"/>
        <v>5663.3139999999994</v>
      </c>
      <c r="DW40" s="34"/>
      <c r="DX40" s="47">
        <f t="shared" si="99"/>
        <v>4.6008397203474863E-3</v>
      </c>
      <c r="DY40" s="42">
        <f t="shared" si="100"/>
        <v>9.6277550564916586E-3</v>
      </c>
      <c r="DZ40" s="42">
        <f t="shared" si="101"/>
        <v>2.1369290136481929E-2</v>
      </c>
      <c r="EA40" s="42">
        <f t="shared" si="102"/>
        <v>2.1017022895075219E-2</v>
      </c>
      <c r="EB40" s="42">
        <f t="shared" si="103"/>
        <v>0.12260436203961145</v>
      </c>
      <c r="EC40" s="42">
        <f t="shared" si="104"/>
        <v>2.6722339605397123E-2</v>
      </c>
      <c r="ED40" s="42">
        <f t="shared" si="105"/>
        <v>3.2885338866960232E-3</v>
      </c>
      <c r="EE40" s="42">
        <f t="shared" si="106"/>
        <v>0</v>
      </c>
      <c r="EF40" s="42">
        <f t="shared" si="107"/>
        <v>0.79076985665989918</v>
      </c>
      <c r="EG40" s="70">
        <f t="shared" si="108"/>
        <v>1</v>
      </c>
      <c r="EH40" s="56"/>
      <c r="EI40" s="36">
        <v>13.414</v>
      </c>
      <c r="EJ40" s="37">
        <v>13.83</v>
      </c>
      <c r="EK40" s="65">
        <f t="shared" si="109"/>
        <v>27.244</v>
      </c>
      <c r="EM40" s="36">
        <f>BP40</f>
        <v>7.2850000000000001</v>
      </c>
      <c r="EN40" s="37">
        <f>BQ40</f>
        <v>28.3</v>
      </c>
      <c r="EO40" s="65">
        <f t="shared" si="110"/>
        <v>35.585000000000001</v>
      </c>
      <c r="EQ40" s="33">
        <f>EU40*E40</f>
        <v>4762.8380859999997</v>
      </c>
      <c r="ER40" s="34">
        <f>E40*EV40</f>
        <v>1305.9759140000008</v>
      </c>
      <c r="ES40" s="35">
        <f t="shared" si="111"/>
        <v>6068.8140000000003</v>
      </c>
      <c r="EU40" s="47">
        <v>0.78480541436926543</v>
      </c>
      <c r="EV40" s="42">
        <v>0.21519458563073457</v>
      </c>
      <c r="EW40" s="43">
        <f t="shared" si="112"/>
        <v>1</v>
      </c>
      <c r="EX40" s="56"/>
      <c r="EY40" s="61">
        <f t="shared" si="113"/>
        <v>608.9670000000001</v>
      </c>
      <c r="EZ40" s="34">
        <v>590.97</v>
      </c>
      <c r="FA40" s="35">
        <v>626.96400000000006</v>
      </c>
      <c r="FC40" s="61">
        <f t="shared" si="114"/>
        <v>5866.0640000000003</v>
      </c>
      <c r="FD40" s="34">
        <v>5663.3140000000003</v>
      </c>
      <c r="FE40" s="35">
        <v>6068.8140000000003</v>
      </c>
      <c r="FG40" s="61">
        <f t="shared" si="115"/>
        <v>1420.63</v>
      </c>
      <c r="FH40" s="34">
        <v>1390.7929999999999</v>
      </c>
      <c r="FI40" s="35">
        <v>1450.4670000000001</v>
      </c>
      <c r="FK40" s="61">
        <f t="shared" si="116"/>
        <v>7286.6940000000004</v>
      </c>
      <c r="FL40" s="56">
        <f t="shared" si="117"/>
        <v>7054.107</v>
      </c>
      <c r="FM40" s="67">
        <f t="shared" si="118"/>
        <v>7519.2810000000009</v>
      </c>
      <c r="FO40" s="61">
        <f t="shared" si="119"/>
        <v>4676.0704999999998</v>
      </c>
      <c r="FP40" s="34">
        <v>4463.1679999999997</v>
      </c>
      <c r="FQ40" s="35">
        <v>4888.973</v>
      </c>
      <c r="FR40" s="34"/>
      <c r="FS40" s="63">
        <f>DK40/C40</f>
        <v>0.49132089969508591</v>
      </c>
    </row>
    <row r="41" spans="1:175" x14ac:dyDescent="0.2">
      <c r="A41" s="1"/>
      <c r="B41" s="71" t="s">
        <v>171</v>
      </c>
      <c r="C41" s="33">
        <v>1356.8030000000001</v>
      </c>
      <c r="D41" s="34">
        <v>1291.52</v>
      </c>
      <c r="E41" s="34">
        <v>1187.18</v>
      </c>
      <c r="F41" s="34">
        <v>87.53</v>
      </c>
      <c r="G41" s="34">
        <v>1042.8869999999999</v>
      </c>
      <c r="H41" s="34">
        <f t="shared" si="60"/>
        <v>1444.3330000000001</v>
      </c>
      <c r="I41" s="35">
        <f t="shared" si="61"/>
        <v>1274.71</v>
      </c>
      <c r="J41" s="34"/>
      <c r="K41" s="36">
        <v>16.648</v>
      </c>
      <c r="L41" s="37">
        <v>2.86</v>
      </c>
      <c r="M41" s="37">
        <v>0.03</v>
      </c>
      <c r="N41" s="38">
        <f t="shared" si="62"/>
        <v>19.538</v>
      </c>
      <c r="O41" s="37">
        <v>8.8670000000000009</v>
      </c>
      <c r="P41" s="38">
        <f t="shared" si="63"/>
        <v>10.670999999999999</v>
      </c>
      <c r="Q41" s="37">
        <v>0.505</v>
      </c>
      <c r="R41" s="38">
        <f t="shared" si="64"/>
        <v>10.165999999999999</v>
      </c>
      <c r="S41" s="37">
        <v>1.1839999999999999</v>
      </c>
      <c r="T41" s="37">
        <v>0.32300000000000001</v>
      </c>
      <c r="U41" s="37">
        <v>1E-3</v>
      </c>
      <c r="V41" s="38">
        <f t="shared" si="65"/>
        <v>11.673999999999998</v>
      </c>
      <c r="W41" s="37">
        <v>3.1100000000000003</v>
      </c>
      <c r="X41" s="39">
        <f t="shared" si="66"/>
        <v>8.5639999999999965</v>
      </c>
      <c r="Y41" s="37"/>
      <c r="Z41" s="40">
        <f t="shared" si="67"/>
        <v>2.5780475718533202E-2</v>
      </c>
      <c r="AA41" s="41">
        <f t="shared" si="68"/>
        <v>4.4288899900891973E-3</v>
      </c>
      <c r="AB41" s="42">
        <f t="shared" si="69"/>
        <v>0.42133523402233308</v>
      </c>
      <c r="AC41" s="42">
        <f t="shared" si="70"/>
        <v>0.45383355512334939</v>
      </c>
      <c r="AD41" s="41">
        <f t="shared" si="71"/>
        <v>1.373110753221011E-2</v>
      </c>
      <c r="AE41" s="41">
        <f t="shared" si="72"/>
        <v>1.3261892963330024E-2</v>
      </c>
      <c r="AF41" s="41">
        <f>X41/DI41*2</f>
        <v>2.5418478111659943E-2</v>
      </c>
      <c r="AG41" s="41">
        <f>(P41+S41+T41)/DI41*2</f>
        <v>3.6145052130288992E-2</v>
      </c>
      <c r="AH41" s="41">
        <f>R41/DI41*2</f>
        <v>3.0173312527222683E-2</v>
      </c>
      <c r="AI41" s="43">
        <f>X41/EY41*2</f>
        <v>0.1315312547995699</v>
      </c>
      <c r="AJ41" s="37"/>
      <c r="AK41" s="47">
        <f t="shared" si="73"/>
        <v>0.12117105418486607</v>
      </c>
      <c r="AL41" s="42">
        <f t="shared" si="74"/>
        <v>0.12222735776383849</v>
      </c>
      <c r="AM41" s="43">
        <f t="shared" si="75"/>
        <v>0.13612664118910761</v>
      </c>
      <c r="AN41" s="37"/>
      <c r="AO41" s="47">
        <f t="shared" si="76"/>
        <v>0.87845735271820602</v>
      </c>
      <c r="AP41" s="42">
        <f t="shared" si="77"/>
        <v>0.86317700108260587</v>
      </c>
      <c r="AQ41" s="42">
        <f t="shared" si="78"/>
        <v>3.9939475369674031E-3</v>
      </c>
      <c r="AR41" s="43">
        <f t="shared" si="79"/>
        <v>0.11784319462737038</v>
      </c>
      <c r="AS41" s="37"/>
      <c r="AT41" s="47">
        <f>DF41/C41</f>
        <v>9.2425355781200369E-2</v>
      </c>
      <c r="AU41" s="42">
        <f t="shared" si="80"/>
        <v>0.17569277197052804</v>
      </c>
      <c r="AV41" s="42">
        <f t="shared" si="81"/>
        <v>0.17569277197052804</v>
      </c>
      <c r="AW41" s="43">
        <f t="shared" si="82"/>
        <v>0.17569277197052804</v>
      </c>
      <c r="AX41" s="37"/>
      <c r="AY41" s="47">
        <f>FA41/C41</f>
        <v>9.9131561472078106E-2</v>
      </c>
      <c r="AZ41" s="42">
        <f>(DF41+X41)/C41</f>
        <v>9.8737252202419953E-2</v>
      </c>
      <c r="BA41" s="42">
        <f>(DE41+X41)/DK41</f>
        <v>0.18769115238531558</v>
      </c>
      <c r="BB41" s="42">
        <f>(DF41+X41)/DK41</f>
        <v>0.18769115238531558</v>
      </c>
      <c r="BC41" s="43">
        <f>(DG41+X41)/DK41</f>
        <v>0.18769115238531558</v>
      </c>
      <c r="BD41" s="37"/>
      <c r="BE41" s="40">
        <f>Q41/FC41*2</f>
        <v>8.9935464625754921E-4</v>
      </c>
      <c r="BF41" s="42">
        <f t="shared" si="83"/>
        <v>4.1468221382821482E-2</v>
      </c>
      <c r="BG41" s="41">
        <f>EK41/E41</f>
        <v>1.8495089202985225E-2</v>
      </c>
      <c r="BH41" s="42">
        <f t="shared" si="84"/>
        <v>0.15034304260301548</v>
      </c>
      <c r="BI41" s="42">
        <f t="shared" si="85"/>
        <v>0.75</v>
      </c>
      <c r="BJ41" s="43">
        <f t="shared" si="86"/>
        <v>0.76716664966933645</v>
      </c>
      <c r="BK41" s="37"/>
      <c r="BL41" s="36">
        <v>60.673000000000002</v>
      </c>
      <c r="BM41" s="37">
        <v>17.239000000000001</v>
      </c>
      <c r="BN41" s="38">
        <f t="shared" si="87"/>
        <v>77.912000000000006</v>
      </c>
      <c r="BO41" s="34">
        <v>1187.18</v>
      </c>
      <c r="BP41" s="37">
        <v>2.0310000000000001</v>
      </c>
      <c r="BQ41" s="37">
        <v>9.5129999999999999</v>
      </c>
      <c r="BR41" s="38">
        <f t="shared" si="88"/>
        <v>1175.6360000000002</v>
      </c>
      <c r="BS41" s="37">
        <v>80.914000000000001</v>
      </c>
      <c r="BT41" s="37">
        <v>11.151999999999999</v>
      </c>
      <c r="BU41" s="38">
        <f t="shared" si="89"/>
        <v>92.066000000000003</v>
      </c>
      <c r="BV41" s="37">
        <v>1.196</v>
      </c>
      <c r="BW41" s="37">
        <v>0.192</v>
      </c>
      <c r="BX41" s="37">
        <v>6.57</v>
      </c>
      <c r="BY41" s="37">
        <v>3.2309999999998791</v>
      </c>
      <c r="BZ41" s="39">
        <f t="shared" si="90"/>
        <v>1356.8029999999999</v>
      </c>
      <c r="CA41" s="37"/>
      <c r="CB41" s="36">
        <v>100.309</v>
      </c>
      <c r="CC41" s="34">
        <v>1042.8869999999999</v>
      </c>
      <c r="CD41" s="38">
        <f t="shared" si="91"/>
        <v>1143.1959999999999</v>
      </c>
      <c r="CE41" s="37">
        <v>65</v>
      </c>
      <c r="CF41" s="37">
        <v>14.105000000000189</v>
      </c>
      <c r="CG41" s="38">
        <f t="shared" si="92"/>
        <v>79.105000000000189</v>
      </c>
      <c r="CH41" s="37">
        <v>0</v>
      </c>
      <c r="CI41" s="37">
        <v>134.50200000000001</v>
      </c>
      <c r="CJ41" s="107">
        <f t="shared" si="93"/>
        <v>1356.8030000000001</v>
      </c>
      <c r="CK41" s="37"/>
      <c r="CL41" s="66">
        <v>159.89000000000001</v>
      </c>
      <c r="CM41" s="37"/>
      <c r="CN41" s="33">
        <v>90</v>
      </c>
      <c r="CO41" s="34">
        <v>20</v>
      </c>
      <c r="CP41" s="34">
        <v>0</v>
      </c>
      <c r="CQ41" s="34">
        <v>0</v>
      </c>
      <c r="CR41" s="34">
        <v>0</v>
      </c>
      <c r="CS41" s="34">
        <v>0</v>
      </c>
      <c r="CT41" s="35">
        <f t="shared" si="94"/>
        <v>110</v>
      </c>
      <c r="CU41" s="43">
        <f t="shared" si="95"/>
        <v>8.1072933948406659E-2</v>
      </c>
      <c r="CV41" s="37"/>
      <c r="CW41" s="61" t="s">
        <v>219</v>
      </c>
      <c r="CX41" s="56">
        <v>10</v>
      </c>
      <c r="CY41" s="67">
        <v>1</v>
      </c>
      <c r="CZ41" s="61"/>
      <c r="DA41" s="67"/>
      <c r="DB41" s="56"/>
      <c r="DC41" s="69">
        <f t="shared" si="96"/>
        <v>2.9892638553481233E-4</v>
      </c>
      <c r="DD41" s="56"/>
      <c r="DE41" s="33">
        <v>125.40300000000001</v>
      </c>
      <c r="DF41" s="34">
        <v>125.40300000000001</v>
      </c>
      <c r="DG41" s="35">
        <v>125.40300000000001</v>
      </c>
      <c r="DH41" s="56"/>
      <c r="DI41" s="61">
        <f t="shared" si="97"/>
        <v>673.84050000000002</v>
      </c>
      <c r="DJ41" s="34">
        <v>633.91800000000001</v>
      </c>
      <c r="DK41" s="35">
        <v>713.76300000000003</v>
      </c>
      <c r="DL41" s="56"/>
      <c r="DM41" s="33">
        <v>99.356999999999999</v>
      </c>
      <c r="DN41" s="34">
        <v>0</v>
      </c>
      <c r="DO41" s="34">
        <v>64.204999999999998</v>
      </c>
      <c r="DP41" s="34">
        <v>89.39</v>
      </c>
      <c r="DQ41" s="34">
        <v>0</v>
      </c>
      <c r="DR41" s="34">
        <v>0</v>
      </c>
      <c r="DS41" s="34">
        <v>0</v>
      </c>
      <c r="DT41" s="34">
        <v>0</v>
      </c>
      <c r="DU41" s="35">
        <v>805.875</v>
      </c>
      <c r="DV41" s="35">
        <f t="shared" si="98"/>
        <v>1058.827</v>
      </c>
      <c r="DW41" s="34"/>
      <c r="DX41" s="47">
        <f t="shared" si="99"/>
        <v>9.383685909029521E-2</v>
      </c>
      <c r="DY41" s="42">
        <f t="shared" si="100"/>
        <v>0</v>
      </c>
      <c r="DZ41" s="42">
        <f t="shared" si="101"/>
        <v>6.0637856798136047E-2</v>
      </c>
      <c r="EA41" s="42">
        <f t="shared" si="102"/>
        <v>8.4423612167049009E-2</v>
      </c>
      <c r="EB41" s="42">
        <f t="shared" si="103"/>
        <v>0</v>
      </c>
      <c r="EC41" s="42">
        <f t="shared" si="104"/>
        <v>0</v>
      </c>
      <c r="ED41" s="42">
        <f t="shared" si="105"/>
        <v>0</v>
      </c>
      <c r="EE41" s="42">
        <f t="shared" si="106"/>
        <v>0</v>
      </c>
      <c r="EF41" s="42">
        <f t="shared" si="107"/>
        <v>0.76110167194451972</v>
      </c>
      <c r="EG41" s="70">
        <f t="shared" si="108"/>
        <v>1</v>
      </c>
      <c r="EH41" s="56"/>
      <c r="EI41" s="36">
        <v>6.7830000000000004</v>
      </c>
      <c r="EJ41" s="37">
        <v>15.173999999999999</v>
      </c>
      <c r="EK41" s="65">
        <f t="shared" si="109"/>
        <v>21.957000000000001</v>
      </c>
      <c r="EM41" s="36">
        <f>BP41</f>
        <v>2.0310000000000001</v>
      </c>
      <c r="EN41" s="37">
        <f>BQ41</f>
        <v>9.5129999999999999</v>
      </c>
      <c r="EO41" s="65">
        <f t="shared" si="110"/>
        <v>11.544</v>
      </c>
      <c r="EQ41" s="33">
        <f>EU41*E41</f>
        <v>890.38499999999999</v>
      </c>
      <c r="ER41" s="34">
        <f>E41*EV41</f>
        <v>296.79500000000002</v>
      </c>
      <c r="ES41" s="35">
        <f t="shared" si="111"/>
        <v>1187.18</v>
      </c>
      <c r="EU41" s="47">
        <v>0.75</v>
      </c>
      <c r="EV41" s="42">
        <v>0.25</v>
      </c>
      <c r="EW41" s="43">
        <f t="shared" si="112"/>
        <v>1</v>
      </c>
      <c r="EX41" s="56"/>
      <c r="EY41" s="61">
        <f t="shared" si="113"/>
        <v>130.22</v>
      </c>
      <c r="EZ41" s="34">
        <v>125.938</v>
      </c>
      <c r="FA41" s="35">
        <v>134.50200000000001</v>
      </c>
      <c r="FC41" s="61">
        <f t="shared" si="114"/>
        <v>1123.0275000000001</v>
      </c>
      <c r="FD41" s="34">
        <v>1058.875</v>
      </c>
      <c r="FE41" s="35">
        <v>1187.18</v>
      </c>
      <c r="FG41" s="61">
        <f t="shared" si="115"/>
        <v>82.265000000000001</v>
      </c>
      <c r="FH41" s="34">
        <v>77</v>
      </c>
      <c r="FI41" s="35">
        <v>87.53</v>
      </c>
      <c r="FK41" s="61">
        <f t="shared" si="116"/>
        <v>1205.2925</v>
      </c>
      <c r="FL41" s="56">
        <f t="shared" si="117"/>
        <v>1135.875</v>
      </c>
      <c r="FM41" s="67">
        <f t="shared" si="118"/>
        <v>1274.71</v>
      </c>
      <c r="FO41" s="61">
        <f t="shared" si="119"/>
        <v>980.40949999999998</v>
      </c>
      <c r="FP41" s="34">
        <v>917.93200000000002</v>
      </c>
      <c r="FQ41" s="35">
        <v>1042.8869999999999</v>
      </c>
      <c r="FR41" s="34"/>
      <c r="FS41" s="63">
        <f>DK41/C41</f>
        <v>0.52606236867105982</v>
      </c>
    </row>
    <row r="42" spans="1:175" x14ac:dyDescent="0.2">
      <c r="A42" s="1"/>
      <c r="B42" s="71" t="s">
        <v>172</v>
      </c>
      <c r="C42" s="33">
        <v>4025.451</v>
      </c>
      <c r="D42" s="34">
        <v>3982.2799999999997</v>
      </c>
      <c r="E42" s="34">
        <v>3352.8539999999998</v>
      </c>
      <c r="F42" s="34">
        <v>897.89099999999996</v>
      </c>
      <c r="G42" s="34">
        <v>3133.8119999999999</v>
      </c>
      <c r="H42" s="34">
        <f t="shared" si="60"/>
        <v>4923.3419999999996</v>
      </c>
      <c r="I42" s="35">
        <f t="shared" si="61"/>
        <v>4250.7449999999999</v>
      </c>
      <c r="J42" s="34"/>
      <c r="K42" s="36">
        <v>40.040999999999997</v>
      </c>
      <c r="L42" s="37">
        <v>9.8870000000000005</v>
      </c>
      <c r="M42" s="37">
        <v>0.55899999999999994</v>
      </c>
      <c r="N42" s="38">
        <f t="shared" si="62"/>
        <v>50.486999999999995</v>
      </c>
      <c r="O42" s="37">
        <v>28.296000000000003</v>
      </c>
      <c r="P42" s="38">
        <f t="shared" si="63"/>
        <v>22.190999999999992</v>
      </c>
      <c r="Q42" s="37">
        <v>0.498</v>
      </c>
      <c r="R42" s="38">
        <f t="shared" si="64"/>
        <v>21.692999999999991</v>
      </c>
      <c r="S42" s="37">
        <v>6.2330000000000005</v>
      </c>
      <c r="T42" s="37">
        <v>1.0309999999999999</v>
      </c>
      <c r="U42" s="37">
        <v>5.5E-2</v>
      </c>
      <c r="V42" s="38">
        <f t="shared" si="65"/>
        <v>29.01199999999999</v>
      </c>
      <c r="W42" s="37">
        <v>5.8100000000000005</v>
      </c>
      <c r="X42" s="39">
        <f t="shared" si="66"/>
        <v>23.201999999999991</v>
      </c>
      <c r="Y42" s="37"/>
      <c r="Z42" s="40">
        <f t="shared" si="67"/>
        <v>2.0109585463603766E-2</v>
      </c>
      <c r="AA42" s="41">
        <f t="shared" si="68"/>
        <v>4.9654971523850665E-3</v>
      </c>
      <c r="AB42" s="42">
        <f t="shared" si="69"/>
        <v>0.48996554172222134</v>
      </c>
      <c r="AC42" s="42">
        <f t="shared" si="70"/>
        <v>0.56046110880028532</v>
      </c>
      <c r="AD42" s="41">
        <f t="shared" si="71"/>
        <v>1.4210954528561529E-2</v>
      </c>
      <c r="AE42" s="41">
        <f t="shared" si="72"/>
        <v>1.1652621111524047E-2</v>
      </c>
      <c r="AF42" s="41">
        <f>X42/DI42*2</f>
        <v>2.1129829332140932E-2</v>
      </c>
      <c r="AG42" s="41">
        <f>(P42+S42+T42)/DI42*2</f>
        <v>2.6824373889242789E-2</v>
      </c>
      <c r="AH42" s="41">
        <f>R42/DI42*2</f>
        <v>1.9755598125253564E-2</v>
      </c>
      <c r="AI42" s="43">
        <f>X42/EY42*2</f>
        <v>8.9033427827263145E-2</v>
      </c>
      <c r="AJ42" s="37"/>
      <c r="AK42" s="47">
        <f t="shared" si="73"/>
        <v>2.1909685827570989E-2</v>
      </c>
      <c r="AL42" s="42">
        <f t="shared" si="74"/>
        <v>4.7671028815023067E-2</v>
      </c>
      <c r="AM42" s="43">
        <f t="shared" si="75"/>
        <v>2.6370863729467269E-2</v>
      </c>
      <c r="AN42" s="37"/>
      <c r="AO42" s="47">
        <f t="shared" si="76"/>
        <v>0.93466998563015269</v>
      </c>
      <c r="AP42" s="42">
        <f t="shared" si="77"/>
        <v>0.91117171092782556</v>
      </c>
      <c r="AQ42" s="42">
        <f t="shared" si="78"/>
        <v>-6.9413091849832464E-2</v>
      </c>
      <c r="AR42" s="43">
        <f t="shared" si="79"/>
        <v>0.14530744505398277</v>
      </c>
      <c r="AS42" s="37"/>
      <c r="AT42" s="47">
        <f>DF42/C42</f>
        <v>0.1229059799759083</v>
      </c>
      <c r="AU42" s="42">
        <f t="shared" si="80"/>
        <v>0.22161552247523944</v>
      </c>
      <c r="AV42" s="42">
        <f t="shared" si="81"/>
        <v>0.22161552247523944</v>
      </c>
      <c r="AW42" s="43">
        <f t="shared" si="82"/>
        <v>0.22161552247523944</v>
      </c>
      <c r="AX42" s="37"/>
      <c r="AY42" s="47">
        <f>FA42/C42</f>
        <v>0.13235734331382992</v>
      </c>
      <c r="AZ42" s="42">
        <f>(DF42+X42)/C42</f>
        <v>0.12866980619066037</v>
      </c>
      <c r="BA42" s="42">
        <f>(DE42+X42)/DK42</f>
        <v>0.23200845338298814</v>
      </c>
      <c r="BB42" s="42">
        <f>(DF42+X42)/DK42</f>
        <v>0.23200845338298814</v>
      </c>
      <c r="BC42" s="43">
        <f>(DG42+X42)/DK42</f>
        <v>0.23200845338298814</v>
      </c>
      <c r="BD42" s="37"/>
      <c r="BE42" s="40">
        <f>Q42/FC42*2</f>
        <v>3.0027934118833136E-4</v>
      </c>
      <c r="BF42" s="42">
        <f t="shared" si="83"/>
        <v>1.6907146494652865E-2</v>
      </c>
      <c r="BG42" s="41">
        <f>EK42/E42</f>
        <v>3.2974892434922604E-3</v>
      </c>
      <c r="BH42" s="42">
        <f t="shared" si="84"/>
        <v>2.0084946826483933E-2</v>
      </c>
      <c r="BI42" s="42">
        <f t="shared" si="85"/>
        <v>0.70568745313693948</v>
      </c>
      <c r="BJ42" s="43">
        <f t="shared" si="86"/>
        <v>0.76785551709170985</v>
      </c>
      <c r="BK42" s="37"/>
      <c r="BL42" s="36">
        <v>65.207999999999998</v>
      </c>
      <c r="BM42" s="37">
        <v>131.52199999999999</v>
      </c>
      <c r="BN42" s="38">
        <f t="shared" si="87"/>
        <v>196.73</v>
      </c>
      <c r="BO42" s="34">
        <v>3352.8539999999998</v>
      </c>
      <c r="BP42" s="37">
        <v>1.333</v>
      </c>
      <c r="BQ42" s="37">
        <v>16.331</v>
      </c>
      <c r="BR42" s="38">
        <f t="shared" si="88"/>
        <v>3335.1899999999996</v>
      </c>
      <c r="BS42" s="37">
        <v>388.19799999999998</v>
      </c>
      <c r="BT42" s="37">
        <v>64.872</v>
      </c>
      <c r="BU42" s="38">
        <f t="shared" si="89"/>
        <v>453.07</v>
      </c>
      <c r="BV42" s="37">
        <v>0</v>
      </c>
      <c r="BW42" s="37">
        <v>3.8690000000000002</v>
      </c>
      <c r="BX42" s="37">
        <v>24.337</v>
      </c>
      <c r="BY42" s="37">
        <v>12.255000000000411</v>
      </c>
      <c r="BZ42" s="39">
        <f t="shared" si="90"/>
        <v>4025.4510000000005</v>
      </c>
      <c r="CA42" s="37"/>
      <c r="CB42" s="36">
        <v>105.58799999999999</v>
      </c>
      <c r="CC42" s="34">
        <v>3133.8119999999999</v>
      </c>
      <c r="CD42" s="38">
        <f t="shared" si="91"/>
        <v>3239.4</v>
      </c>
      <c r="CE42" s="37">
        <v>199.92099999999999</v>
      </c>
      <c r="CF42" s="37">
        <v>53.33199999999988</v>
      </c>
      <c r="CG42" s="38">
        <f t="shared" si="92"/>
        <v>253.25299999999987</v>
      </c>
      <c r="CH42" s="37">
        <v>0</v>
      </c>
      <c r="CI42" s="37">
        <v>532.798</v>
      </c>
      <c r="CJ42" s="107">
        <f t="shared" si="93"/>
        <v>4025.451</v>
      </c>
      <c r="CK42" s="37"/>
      <c r="CL42" s="66">
        <v>584.928</v>
      </c>
      <c r="CM42" s="37"/>
      <c r="CN42" s="33">
        <v>50</v>
      </c>
      <c r="CO42" s="34">
        <v>100</v>
      </c>
      <c r="CP42" s="34">
        <v>100</v>
      </c>
      <c r="CQ42" s="34">
        <v>50</v>
      </c>
      <c r="CR42" s="34">
        <v>0</v>
      </c>
      <c r="CS42" s="34">
        <v>0</v>
      </c>
      <c r="CT42" s="35">
        <f t="shared" si="94"/>
        <v>300</v>
      </c>
      <c r="CU42" s="43">
        <f t="shared" si="95"/>
        <v>7.4525810896716921E-2</v>
      </c>
      <c r="CV42" s="37"/>
      <c r="CW42" s="61" t="s">
        <v>217</v>
      </c>
      <c r="CX42" s="56">
        <v>33</v>
      </c>
      <c r="CY42" s="67">
        <v>5</v>
      </c>
      <c r="CZ42" s="61"/>
      <c r="DA42" s="67"/>
      <c r="DB42" s="56"/>
      <c r="DC42" s="69">
        <f t="shared" si="96"/>
        <v>1.0678055671939381E-3</v>
      </c>
      <c r="DD42" s="56"/>
      <c r="DE42" s="33">
        <v>494.75200000000001</v>
      </c>
      <c r="DF42" s="34">
        <v>494.75200000000001</v>
      </c>
      <c r="DG42" s="35">
        <v>494.75200000000001</v>
      </c>
      <c r="DH42" s="56"/>
      <c r="DI42" s="61">
        <f t="shared" si="97"/>
        <v>2196.1369999999997</v>
      </c>
      <c r="DJ42" s="34">
        <v>2159.7950000000001</v>
      </c>
      <c r="DK42" s="35">
        <v>2232.4789999999998</v>
      </c>
      <c r="DL42" s="56"/>
      <c r="DM42" s="33">
        <v>540.98299999999995</v>
      </c>
      <c r="DN42" s="34">
        <v>21.292000000000002</v>
      </c>
      <c r="DO42" s="34">
        <v>52.531999999999996</v>
      </c>
      <c r="DP42" s="34">
        <v>72.331999999999994</v>
      </c>
      <c r="DQ42" s="34">
        <v>200.44800000000001</v>
      </c>
      <c r="DR42" s="34">
        <v>49.679000000000002</v>
      </c>
      <c r="DS42" s="34">
        <v>40.21</v>
      </c>
      <c r="DT42" s="34">
        <v>1.1659999999997126</v>
      </c>
      <c r="DU42" s="35">
        <v>2302.3270000000002</v>
      </c>
      <c r="DV42" s="35">
        <f t="shared" si="98"/>
        <v>3280.9690000000001</v>
      </c>
      <c r="DW42" s="34"/>
      <c r="DX42" s="47">
        <f t="shared" si="99"/>
        <v>0.16488512997227342</v>
      </c>
      <c r="DY42" s="42">
        <f t="shared" si="100"/>
        <v>6.4895462285684512E-3</v>
      </c>
      <c r="DZ42" s="42">
        <f t="shared" si="101"/>
        <v>1.6011123543075229E-2</v>
      </c>
      <c r="EA42" s="42">
        <f t="shared" si="102"/>
        <v>2.2045926066354176E-2</v>
      </c>
      <c r="EB42" s="42">
        <f t="shared" si="103"/>
        <v>6.1094146272031219E-2</v>
      </c>
      <c r="EC42" s="42">
        <f t="shared" si="104"/>
        <v>1.5141563361311857E-2</v>
      </c>
      <c r="ED42" s="42">
        <f t="shared" si="105"/>
        <v>1.225552573035588E-2</v>
      </c>
      <c r="EE42" s="42">
        <f t="shared" si="106"/>
        <v>3.5538281525967255E-4</v>
      </c>
      <c r="EF42" s="42">
        <f t="shared" si="107"/>
        <v>0.70172165601077008</v>
      </c>
      <c r="EG42" s="70">
        <f t="shared" si="108"/>
        <v>1</v>
      </c>
      <c r="EH42" s="56"/>
      <c r="EI42" s="36">
        <v>9.6549999999999994</v>
      </c>
      <c r="EJ42" s="37">
        <v>1.401</v>
      </c>
      <c r="EK42" s="65">
        <f t="shared" si="109"/>
        <v>11.055999999999999</v>
      </c>
      <c r="EM42" s="36">
        <f>BP42</f>
        <v>1.333</v>
      </c>
      <c r="EN42" s="37">
        <f>BQ42</f>
        <v>16.331</v>
      </c>
      <c r="EO42" s="65">
        <f t="shared" si="110"/>
        <v>17.663999999999998</v>
      </c>
      <c r="EQ42" s="33">
        <f>EU42*E42</f>
        <v>2366.067</v>
      </c>
      <c r="ER42" s="34">
        <f>E42*EV42</f>
        <v>986.78699999999981</v>
      </c>
      <c r="ES42" s="35">
        <f t="shared" si="111"/>
        <v>3352.8539999999998</v>
      </c>
      <c r="EU42" s="47">
        <v>0.70568745313693948</v>
      </c>
      <c r="EV42" s="42">
        <v>0.29431254686306052</v>
      </c>
      <c r="EW42" s="43">
        <f t="shared" si="112"/>
        <v>1</v>
      </c>
      <c r="EX42" s="56"/>
      <c r="EY42" s="61">
        <f t="shared" si="113"/>
        <v>521.19749999999999</v>
      </c>
      <c r="EZ42" s="34">
        <v>509.59699999999998</v>
      </c>
      <c r="FA42" s="35">
        <v>532.798</v>
      </c>
      <c r="FC42" s="61">
        <f t="shared" si="114"/>
        <v>3316.9115000000002</v>
      </c>
      <c r="FD42" s="34">
        <v>3280.9690000000001</v>
      </c>
      <c r="FE42" s="35">
        <v>3352.8539999999998</v>
      </c>
      <c r="FG42" s="61">
        <f t="shared" si="115"/>
        <v>837.125</v>
      </c>
      <c r="FH42" s="34">
        <v>776.35900000000004</v>
      </c>
      <c r="FI42" s="35">
        <v>897.89099999999996</v>
      </c>
      <c r="FK42" s="61">
        <f t="shared" si="116"/>
        <v>4154.0365000000002</v>
      </c>
      <c r="FL42" s="56">
        <f t="shared" si="117"/>
        <v>4057.328</v>
      </c>
      <c r="FM42" s="67">
        <f t="shared" si="118"/>
        <v>4250.7449999999999</v>
      </c>
      <c r="FO42" s="61">
        <f t="shared" si="119"/>
        <v>3093.5529999999999</v>
      </c>
      <c r="FP42" s="34">
        <v>3053.2939999999999</v>
      </c>
      <c r="FQ42" s="35">
        <v>3133.8119999999999</v>
      </c>
      <c r="FR42" s="34"/>
      <c r="FS42" s="63">
        <f>DK42/C42</f>
        <v>0.55459102594963894</v>
      </c>
    </row>
    <row r="43" spans="1:175" x14ac:dyDescent="0.2">
      <c r="A43" s="1"/>
      <c r="B43" s="71" t="s">
        <v>173</v>
      </c>
      <c r="C43" s="33">
        <v>3470.8679999999999</v>
      </c>
      <c r="D43" s="34">
        <v>3403.0455000000002</v>
      </c>
      <c r="E43" s="34">
        <v>2919.21</v>
      </c>
      <c r="F43" s="34">
        <v>1070.8920000000001</v>
      </c>
      <c r="G43" s="34">
        <v>2638.518</v>
      </c>
      <c r="H43" s="34">
        <f t="shared" si="60"/>
        <v>4541.76</v>
      </c>
      <c r="I43" s="35">
        <f t="shared" si="61"/>
        <v>3990.1019999999999</v>
      </c>
      <c r="J43" s="34"/>
      <c r="K43" s="36">
        <v>30.753</v>
      </c>
      <c r="L43" s="37">
        <v>8.602999999999998</v>
      </c>
      <c r="M43" s="37">
        <v>0.17199999999999999</v>
      </c>
      <c r="N43" s="38">
        <f t="shared" si="62"/>
        <v>39.527999999999992</v>
      </c>
      <c r="O43" s="37">
        <v>25.810000000000002</v>
      </c>
      <c r="P43" s="38">
        <f t="shared" si="63"/>
        <v>13.717999999999989</v>
      </c>
      <c r="Q43" s="37">
        <v>0.43099999999999999</v>
      </c>
      <c r="R43" s="38">
        <f t="shared" si="64"/>
        <v>13.28699999999999</v>
      </c>
      <c r="S43" s="37">
        <v>6.7030000000000003</v>
      </c>
      <c r="T43" s="37">
        <v>0.88800000000000001</v>
      </c>
      <c r="U43" s="37">
        <v>-0.91200000000000003</v>
      </c>
      <c r="V43" s="38">
        <f t="shared" si="65"/>
        <v>19.965999999999994</v>
      </c>
      <c r="W43" s="37">
        <v>3.6</v>
      </c>
      <c r="X43" s="39">
        <f t="shared" si="66"/>
        <v>16.365999999999993</v>
      </c>
      <c r="Y43" s="37"/>
      <c r="Z43" s="40">
        <f t="shared" si="67"/>
        <v>1.8073810649901684E-2</v>
      </c>
      <c r="AA43" s="41">
        <f t="shared" si="68"/>
        <v>5.056059344490103E-3</v>
      </c>
      <c r="AB43" s="42">
        <f t="shared" si="69"/>
        <v>0.54776204927948402</v>
      </c>
      <c r="AC43" s="42">
        <f t="shared" si="70"/>
        <v>0.65295486743574194</v>
      </c>
      <c r="AD43" s="41">
        <f t="shared" si="71"/>
        <v>1.5168765742332861E-2</v>
      </c>
      <c r="AE43" s="41">
        <f t="shared" si="72"/>
        <v>9.6184432444408937E-3</v>
      </c>
      <c r="AF43" s="41">
        <f>X43/DI43*2</f>
        <v>1.6949507999777326E-2</v>
      </c>
      <c r="AG43" s="41">
        <f>(P43+S43+T43)/DI43*2</f>
        <v>2.2068744101628686E-2</v>
      </c>
      <c r="AH43" s="41">
        <f>R43/DI43*2</f>
        <v>1.3760730342969648E-2</v>
      </c>
      <c r="AI43" s="43">
        <f>X43/EY43*2</f>
        <v>9.0731685682289384E-2</v>
      </c>
      <c r="AJ43" s="37"/>
      <c r="AK43" s="47">
        <f t="shared" si="73"/>
        <v>9.2679833777884829E-2</v>
      </c>
      <c r="AL43" s="42">
        <f t="shared" si="74"/>
        <v>8.1730366485759195E-2</v>
      </c>
      <c r="AM43" s="43">
        <f t="shared" si="75"/>
        <v>8.7506027920089352E-2</v>
      </c>
      <c r="AN43" s="37"/>
      <c r="AO43" s="47">
        <f t="shared" si="76"/>
        <v>0.90384658863185585</v>
      </c>
      <c r="AP43" s="42">
        <f t="shared" si="77"/>
        <v>0.85977110074389151</v>
      </c>
      <c r="AQ43" s="42">
        <f t="shared" si="78"/>
        <v>-6.6401257552865817E-3</v>
      </c>
      <c r="AR43" s="43">
        <f t="shared" si="79"/>
        <v>0.13062726672405867</v>
      </c>
      <c r="AS43" s="37"/>
      <c r="AT43" s="47">
        <f>DF43/C43</f>
        <v>0.10146943070148448</v>
      </c>
      <c r="AU43" s="42">
        <f t="shared" si="80"/>
        <v>0.16004569512110017</v>
      </c>
      <c r="AV43" s="42">
        <f t="shared" si="81"/>
        <v>0.1781012352246879</v>
      </c>
      <c r="AW43" s="43">
        <f t="shared" si="82"/>
        <v>0.1781012352246879</v>
      </c>
      <c r="AX43" s="37"/>
      <c r="AY43" s="47">
        <f>FA43/C43</f>
        <v>0.10628811006353453</v>
      </c>
      <c r="AZ43" s="42">
        <f>(DF43+X43)/C43</f>
        <v>0.10618467772326692</v>
      </c>
      <c r="BA43" s="42">
        <f>(DE43+X43)/DK43</f>
        <v>0.16832199383651908</v>
      </c>
      <c r="BB43" s="42">
        <f>(DF43+X43)/DK43</f>
        <v>0.18637753394010684</v>
      </c>
      <c r="BC43" s="43">
        <f>(DG43+X43)/DK43</f>
        <v>0.18637753394010684</v>
      </c>
      <c r="BD43" s="37"/>
      <c r="BE43" s="40">
        <f>Q43/FC43*2</f>
        <v>3.0836285794417123E-4</v>
      </c>
      <c r="BF43" s="42">
        <f t="shared" si="83"/>
        <v>2.0226195504247042E-2</v>
      </c>
      <c r="BG43" s="41">
        <f>EK43/E43</f>
        <v>3.3169932961314877E-3</v>
      </c>
      <c r="BH43" s="42">
        <f t="shared" si="84"/>
        <v>2.5352348685778025E-2</v>
      </c>
      <c r="BI43" s="42">
        <f t="shared" si="85"/>
        <v>0.72043498069683243</v>
      </c>
      <c r="BJ43" s="43">
        <f t="shared" si="86"/>
        <v>0.79546663218133284</v>
      </c>
      <c r="BK43" s="37"/>
      <c r="BL43" s="36">
        <v>40.826999999999998</v>
      </c>
      <c r="BM43" s="37">
        <v>35.997</v>
      </c>
      <c r="BN43" s="38">
        <f t="shared" si="87"/>
        <v>76.823999999999998</v>
      </c>
      <c r="BO43" s="34">
        <v>2919.21</v>
      </c>
      <c r="BP43" s="37">
        <v>1.8</v>
      </c>
      <c r="BQ43" s="37">
        <v>11.225</v>
      </c>
      <c r="BR43" s="38">
        <f t="shared" si="88"/>
        <v>2906.1849999999999</v>
      </c>
      <c r="BS43" s="37">
        <v>357.12400000000002</v>
      </c>
      <c r="BT43" s="37">
        <v>101.345</v>
      </c>
      <c r="BU43" s="38">
        <f t="shared" si="89"/>
        <v>458.46900000000005</v>
      </c>
      <c r="BV43" s="37">
        <v>8.5429999999999993</v>
      </c>
      <c r="BW43" s="37">
        <v>1.708</v>
      </c>
      <c r="BX43" s="37">
        <v>12.756</v>
      </c>
      <c r="BY43" s="37">
        <v>6.3829999999998748</v>
      </c>
      <c r="BZ43" s="39">
        <f t="shared" si="90"/>
        <v>3470.8679999999999</v>
      </c>
      <c r="CA43" s="37"/>
      <c r="CB43" s="36">
        <v>130.52500000000001</v>
      </c>
      <c r="CC43" s="34">
        <v>2638.518</v>
      </c>
      <c r="CD43" s="38">
        <f t="shared" si="91"/>
        <v>2769.0430000000001</v>
      </c>
      <c r="CE43" s="37">
        <v>249.887</v>
      </c>
      <c r="CF43" s="37">
        <v>33.094999999999857</v>
      </c>
      <c r="CG43" s="38">
        <f t="shared" si="92"/>
        <v>282.98199999999986</v>
      </c>
      <c r="CH43" s="37">
        <v>49.930999999999997</v>
      </c>
      <c r="CI43" s="37">
        <v>368.91199999999998</v>
      </c>
      <c r="CJ43" s="107">
        <f t="shared" si="93"/>
        <v>3470.8679999999999</v>
      </c>
      <c r="CK43" s="37"/>
      <c r="CL43" s="66">
        <v>453.39000000000004</v>
      </c>
      <c r="CM43" s="37"/>
      <c r="CN43" s="33">
        <v>180</v>
      </c>
      <c r="CO43" s="34">
        <v>150</v>
      </c>
      <c r="CP43" s="34">
        <v>0</v>
      </c>
      <c r="CQ43" s="34">
        <v>50</v>
      </c>
      <c r="CR43" s="34">
        <v>0</v>
      </c>
      <c r="CS43" s="34">
        <v>0</v>
      </c>
      <c r="CT43" s="35">
        <f t="shared" si="94"/>
        <v>380</v>
      </c>
      <c r="CU43" s="43">
        <f t="shared" si="95"/>
        <v>0.10948270000472504</v>
      </c>
      <c r="CV43" s="37"/>
      <c r="CW43" s="61" t="s">
        <v>210</v>
      </c>
      <c r="CX43" s="56">
        <v>31.1</v>
      </c>
      <c r="CY43" s="67">
        <v>4</v>
      </c>
      <c r="CZ43" s="68" t="s">
        <v>136</v>
      </c>
      <c r="DA43" s="67"/>
      <c r="DB43" s="56"/>
      <c r="DC43" s="69">
        <f t="shared" si="96"/>
        <v>9.707715475586417E-4</v>
      </c>
      <c r="DD43" s="56"/>
      <c r="DE43" s="33">
        <v>316.483</v>
      </c>
      <c r="DF43" s="34">
        <v>352.18700000000001</v>
      </c>
      <c r="DG43" s="35">
        <v>352.18700000000001</v>
      </c>
      <c r="DH43" s="56"/>
      <c r="DI43" s="61">
        <f t="shared" si="97"/>
        <v>1931.1475</v>
      </c>
      <c r="DJ43" s="34">
        <v>1884.8409999999999</v>
      </c>
      <c r="DK43" s="35">
        <v>1977.454</v>
      </c>
      <c r="DL43" s="56"/>
      <c r="DM43" s="33">
        <v>290.16699999999997</v>
      </c>
      <c r="DN43" s="34">
        <v>77.233999999999995</v>
      </c>
      <c r="DO43" s="34">
        <v>70.828000000000003</v>
      </c>
      <c r="DP43" s="34">
        <v>48.908000000000001</v>
      </c>
      <c r="DQ43" s="34">
        <v>258.017</v>
      </c>
      <c r="DR43" s="34">
        <v>40.177999999999997</v>
      </c>
      <c r="DS43" s="34">
        <v>25.992000000000001</v>
      </c>
      <c r="DT43" s="34">
        <v>0.28200000000038017</v>
      </c>
      <c r="DU43" s="35">
        <v>1860</v>
      </c>
      <c r="DV43" s="35">
        <f t="shared" si="98"/>
        <v>2671.6060000000002</v>
      </c>
      <c r="DW43" s="34"/>
      <c r="DX43" s="47">
        <f t="shared" si="99"/>
        <v>0.10861144944276961</v>
      </c>
      <c r="DY43" s="42">
        <f t="shared" si="100"/>
        <v>2.8909202928874986E-2</v>
      </c>
      <c r="DZ43" s="42">
        <f t="shared" si="101"/>
        <v>2.6511394269963458E-2</v>
      </c>
      <c r="EA43" s="42">
        <f t="shared" si="102"/>
        <v>1.8306591615679855E-2</v>
      </c>
      <c r="EB43" s="42">
        <f t="shared" si="103"/>
        <v>9.6577489345360049E-2</v>
      </c>
      <c r="EC43" s="42">
        <f t="shared" si="104"/>
        <v>1.5038894208202855E-2</v>
      </c>
      <c r="ED43" s="42">
        <f t="shared" si="105"/>
        <v>9.7289794977253371E-3</v>
      </c>
      <c r="EE43" s="42">
        <f t="shared" si="106"/>
        <v>1.055544867021485E-4</v>
      </c>
      <c r="EF43" s="42">
        <f t="shared" si="107"/>
        <v>0.69621044420472178</v>
      </c>
      <c r="EG43" s="70">
        <f t="shared" si="108"/>
        <v>1</v>
      </c>
      <c r="EH43" s="56"/>
      <c r="EI43" s="36">
        <v>3.9769999999999999</v>
      </c>
      <c r="EJ43" s="37">
        <v>5.7060000000000004</v>
      </c>
      <c r="EK43" s="65">
        <f t="shared" si="109"/>
        <v>9.6829999999999998</v>
      </c>
      <c r="EM43" s="36">
        <f>BP43</f>
        <v>1.8</v>
      </c>
      <c r="EN43" s="37">
        <f>BQ43</f>
        <v>11.225</v>
      </c>
      <c r="EO43" s="65">
        <f t="shared" si="110"/>
        <v>13.025</v>
      </c>
      <c r="EQ43" s="33">
        <f>EU43*E43</f>
        <v>2103.1010000000001</v>
      </c>
      <c r="ER43" s="34">
        <f>E43*EV43</f>
        <v>816.10899999999981</v>
      </c>
      <c r="ES43" s="35">
        <f t="shared" si="111"/>
        <v>2919.21</v>
      </c>
      <c r="EU43" s="47">
        <v>0.72043498069683243</v>
      </c>
      <c r="EV43" s="42">
        <v>0.27956501930316757</v>
      </c>
      <c r="EW43" s="43">
        <f t="shared" si="112"/>
        <v>1</v>
      </c>
      <c r="EX43" s="56"/>
      <c r="EY43" s="61">
        <f t="shared" si="113"/>
        <v>360.75599999999997</v>
      </c>
      <c r="EZ43" s="34">
        <v>352.6</v>
      </c>
      <c r="FA43" s="35">
        <v>368.91199999999998</v>
      </c>
      <c r="FC43" s="61">
        <f t="shared" si="114"/>
        <v>2795.4080000000004</v>
      </c>
      <c r="FD43" s="34">
        <v>2671.6060000000002</v>
      </c>
      <c r="FE43" s="35">
        <v>2919.21</v>
      </c>
      <c r="FG43" s="61">
        <f t="shared" si="115"/>
        <v>1043.9575</v>
      </c>
      <c r="FH43" s="34">
        <v>1017.023</v>
      </c>
      <c r="FI43" s="35">
        <v>1070.8920000000001</v>
      </c>
      <c r="FK43" s="61">
        <f t="shared" si="116"/>
        <v>3839.3654999999999</v>
      </c>
      <c r="FL43" s="56">
        <f t="shared" si="117"/>
        <v>3688.6290000000004</v>
      </c>
      <c r="FM43" s="67">
        <f t="shared" si="118"/>
        <v>3990.1019999999999</v>
      </c>
      <c r="FO43" s="61">
        <f t="shared" si="119"/>
        <v>2532.364</v>
      </c>
      <c r="FP43" s="34">
        <v>2426.21</v>
      </c>
      <c r="FQ43" s="35">
        <v>2638.518</v>
      </c>
      <c r="FR43" s="34"/>
      <c r="FS43" s="63">
        <f>DK43/C43</f>
        <v>0.56972895540827251</v>
      </c>
    </row>
    <row r="44" spans="1:175" x14ac:dyDescent="0.2">
      <c r="A44" s="1"/>
      <c r="B44" s="71" t="s">
        <v>230</v>
      </c>
      <c r="C44" s="33">
        <v>8615.4989999999998</v>
      </c>
      <c r="D44" s="34">
        <v>8338.3165000000008</v>
      </c>
      <c r="E44" s="34">
        <v>7189.9310000000005</v>
      </c>
      <c r="F44" s="34">
        <v>1677.067</v>
      </c>
      <c r="G44" s="34">
        <v>5373.4080000000004</v>
      </c>
      <c r="H44" s="34">
        <f t="shared" si="60"/>
        <v>10292.565999999999</v>
      </c>
      <c r="I44" s="35">
        <f t="shared" si="61"/>
        <v>8866.9979999999996</v>
      </c>
      <c r="J44" s="34"/>
      <c r="K44" s="36">
        <v>64.822999999999993</v>
      </c>
      <c r="L44" s="37">
        <v>17.384999999999998</v>
      </c>
      <c r="M44" s="37">
        <v>0.83</v>
      </c>
      <c r="N44" s="38">
        <f t="shared" si="62"/>
        <v>83.037999999999997</v>
      </c>
      <c r="O44" s="37">
        <v>46.259</v>
      </c>
      <c r="P44" s="38">
        <f t="shared" si="63"/>
        <v>36.778999999999996</v>
      </c>
      <c r="Q44" s="37">
        <v>0.95900000000000007</v>
      </c>
      <c r="R44" s="38">
        <f t="shared" si="64"/>
        <v>35.819999999999993</v>
      </c>
      <c r="S44" s="37">
        <v>16.744</v>
      </c>
      <c r="T44" s="37">
        <v>0.45300000000000001</v>
      </c>
      <c r="U44" s="37">
        <v>0</v>
      </c>
      <c r="V44" s="38">
        <f t="shared" si="65"/>
        <v>53.016999999999996</v>
      </c>
      <c r="W44" s="37">
        <v>9.3879999999999999</v>
      </c>
      <c r="X44" s="39">
        <f t="shared" si="66"/>
        <v>43.628999999999998</v>
      </c>
      <c r="Y44" s="37"/>
      <c r="Z44" s="40">
        <f t="shared" si="67"/>
        <v>1.5548222473925039E-2</v>
      </c>
      <c r="AA44" s="41">
        <f t="shared" si="68"/>
        <v>4.1699064793234934E-3</v>
      </c>
      <c r="AB44" s="42">
        <f t="shared" si="69"/>
        <v>0.4615054621639148</v>
      </c>
      <c r="AC44" s="42">
        <f t="shared" si="70"/>
        <v>0.55708229967003065</v>
      </c>
      <c r="AD44" s="41">
        <f t="shared" si="71"/>
        <v>1.1095525097901956E-2</v>
      </c>
      <c r="AE44" s="41">
        <f t="shared" si="72"/>
        <v>1.0464702317308295E-2</v>
      </c>
      <c r="AF44" s="41">
        <f>X44/DI44*2</f>
        <v>2.0037780095593836E-2</v>
      </c>
      <c r="AG44" s="41">
        <f>(P44+S44+T44)/DI44*2</f>
        <v>2.4789915387466433E-2</v>
      </c>
      <c r="AH44" s="41">
        <f>R44/DI44*2</f>
        <v>1.6451288890970941E-2</v>
      </c>
      <c r="AI44" s="43">
        <f>X44/EY44*2</f>
        <v>0.11575411701966778</v>
      </c>
      <c r="AJ44" s="37"/>
      <c r="AK44" s="47">
        <f t="shared" si="73"/>
        <v>2.9021548547741867E-2</v>
      </c>
      <c r="AL44" s="42">
        <f t="shared" si="74"/>
        <v>3.1684603927616087E-2</v>
      </c>
      <c r="AM44" s="43">
        <f t="shared" si="75"/>
        <v>0.14229300939147388</v>
      </c>
      <c r="AN44" s="37"/>
      <c r="AO44" s="47">
        <f t="shared" si="76"/>
        <v>0.74735181742356083</v>
      </c>
      <c r="AP44" s="42">
        <f t="shared" si="77"/>
        <v>0.69203863118893205</v>
      </c>
      <c r="AQ44" s="42">
        <f t="shared" si="78"/>
        <v>0.14034184206857894</v>
      </c>
      <c r="AR44" s="43">
        <f t="shared" si="79"/>
        <v>0.13720435693858243</v>
      </c>
      <c r="AS44" s="37"/>
      <c r="AT44" s="47">
        <f>DF44/C44</f>
        <v>8.9054853352080937E-2</v>
      </c>
      <c r="AU44" s="42">
        <f t="shared" si="80"/>
        <v>0.15431488499402934</v>
      </c>
      <c r="AV44" s="42">
        <f t="shared" si="81"/>
        <v>0.17138027267987788</v>
      </c>
      <c r="AW44" s="43">
        <f t="shared" si="82"/>
        <v>0.19386615464547102</v>
      </c>
      <c r="AX44" s="37"/>
      <c r="AY44" s="47">
        <f>FA44/C44</f>
        <v>8.8684822550614884E-2</v>
      </c>
      <c r="AZ44" s="42">
        <f>(DF44+X44*0.5)/C44</f>
        <v>9.1586859913743809E-2</v>
      </c>
      <c r="BA44" s="42">
        <f>(DE44+X44*0.5)/DK44</f>
        <v>0.15918756692692126</v>
      </c>
      <c r="BB44" s="42">
        <f>(DF44+X44*0.5)/DK44</f>
        <v>0.1762529546127698</v>
      </c>
      <c r="BC44" s="43">
        <f>(DG44+X44*0.5)/DK44</f>
        <v>0.19873883657836294</v>
      </c>
      <c r="BD44" s="112" t="s">
        <v>226</v>
      </c>
      <c r="BE44" s="40">
        <f>Q44/FC44*2</f>
        <v>2.7057750380825844E-4</v>
      </c>
      <c r="BF44" s="42">
        <f t="shared" si="83"/>
        <v>1.7767155772936121E-2</v>
      </c>
      <c r="BG44" s="41">
        <f>EK44/E44</f>
        <v>5.7752988171930995E-3</v>
      </c>
      <c r="BH44" s="42">
        <f t="shared" si="84"/>
        <v>5.3578525235738292E-2</v>
      </c>
      <c r="BI44" s="42">
        <f t="shared" si="85"/>
        <v>0.69639945084313049</v>
      </c>
      <c r="BJ44" s="43">
        <f t="shared" si="86"/>
        <v>0.75382119179456231</v>
      </c>
      <c r="BK44" s="37"/>
      <c r="BL44" s="36">
        <v>73.757999999999996</v>
      </c>
      <c r="BM44" s="37">
        <v>262.596</v>
      </c>
      <c r="BN44" s="38">
        <f t="shared" si="87"/>
        <v>336.35399999999998</v>
      </c>
      <c r="BO44" s="34">
        <v>7189.9310000000005</v>
      </c>
      <c r="BP44" s="37">
        <v>3.1480000000000001</v>
      </c>
      <c r="BQ44" s="37">
        <v>7.8</v>
      </c>
      <c r="BR44" s="38">
        <f t="shared" si="88"/>
        <v>7178.9830000000002</v>
      </c>
      <c r="BS44" s="37">
        <v>831.70800000000008</v>
      </c>
      <c r="BT44" s="37">
        <v>168.93100000000001</v>
      </c>
      <c r="BU44" s="38">
        <f t="shared" si="89"/>
        <v>1000.6390000000001</v>
      </c>
      <c r="BV44" s="37">
        <v>50.134</v>
      </c>
      <c r="BW44" s="37">
        <v>4.665</v>
      </c>
      <c r="BX44" s="37">
        <v>27.837</v>
      </c>
      <c r="BY44" s="37">
        <v>16.887000000000139</v>
      </c>
      <c r="BZ44" s="39">
        <f t="shared" si="90"/>
        <v>8615.4990000000016</v>
      </c>
      <c r="CA44" s="37"/>
      <c r="CB44" s="36">
        <v>80.27</v>
      </c>
      <c r="CC44" s="34">
        <v>5373.4080000000004</v>
      </c>
      <c r="CD44" s="38">
        <f t="shared" si="91"/>
        <v>5453.6780000000008</v>
      </c>
      <c r="CE44" s="37">
        <v>2115.616</v>
      </c>
      <c r="CF44" s="37">
        <v>86.827999999999065</v>
      </c>
      <c r="CG44" s="38">
        <f t="shared" si="92"/>
        <v>2202.4439999999991</v>
      </c>
      <c r="CH44" s="37">
        <v>195.31299999999999</v>
      </c>
      <c r="CI44" s="37">
        <v>764.06399999999996</v>
      </c>
      <c r="CJ44" s="107">
        <f t="shared" si="93"/>
        <v>8615.4989999999998</v>
      </c>
      <c r="CK44" s="37"/>
      <c r="CL44" s="66">
        <v>1182.0840000000001</v>
      </c>
      <c r="CM44" s="37"/>
      <c r="CN44" s="33">
        <v>337</v>
      </c>
      <c r="CO44" s="34">
        <v>600</v>
      </c>
      <c r="CP44" s="34">
        <v>900</v>
      </c>
      <c r="CQ44" s="34">
        <v>400</v>
      </c>
      <c r="CR44" s="34">
        <v>155</v>
      </c>
      <c r="CS44" s="34">
        <v>0</v>
      </c>
      <c r="CT44" s="35">
        <f t="shared" si="94"/>
        <v>2392</v>
      </c>
      <c r="CU44" s="43">
        <f t="shared" si="95"/>
        <v>0.27763917098707808</v>
      </c>
      <c r="CV44" s="37"/>
      <c r="CW44" s="61" t="s">
        <v>215</v>
      </c>
      <c r="CX44" s="56">
        <v>56</v>
      </c>
      <c r="CY44" s="67">
        <v>6</v>
      </c>
      <c r="CZ44" s="68" t="s">
        <v>136</v>
      </c>
      <c r="DA44" s="72" t="s">
        <v>141</v>
      </c>
      <c r="DB44" s="56"/>
      <c r="DC44" s="69">
        <f t="shared" si="96"/>
        <v>2.2619433490328679E-3</v>
      </c>
      <c r="DD44" s="56"/>
      <c r="DE44" s="33">
        <v>690.85199999999998</v>
      </c>
      <c r="DF44" s="34">
        <v>767.25199999999995</v>
      </c>
      <c r="DG44" s="35">
        <v>867.91899999999998</v>
      </c>
      <c r="DH44" s="56"/>
      <c r="DI44" s="61">
        <f t="shared" si="97"/>
        <v>4354.674</v>
      </c>
      <c r="DJ44" s="34">
        <v>4232.45</v>
      </c>
      <c r="DK44" s="35">
        <v>4476.8980000000001</v>
      </c>
      <c r="DL44" s="56"/>
      <c r="DM44" s="33">
        <v>129.96</v>
      </c>
      <c r="DN44" s="34">
        <v>44.145851663046173</v>
      </c>
      <c r="DO44" s="34">
        <v>440.18080986170054</v>
      </c>
      <c r="DP44" s="34">
        <v>89.82116164039337</v>
      </c>
      <c r="DQ44" s="34">
        <v>1217.9290000000001</v>
      </c>
      <c r="DR44" s="34">
        <v>159.62264616717403</v>
      </c>
      <c r="DS44" s="34">
        <v>46.301530667686372</v>
      </c>
      <c r="DT44" s="34">
        <v>0</v>
      </c>
      <c r="DU44" s="35">
        <v>4859.192</v>
      </c>
      <c r="DV44" s="35">
        <f t="shared" si="98"/>
        <v>6987.1530000000002</v>
      </c>
      <c r="DW44" s="34"/>
      <c r="DX44" s="47">
        <f t="shared" si="99"/>
        <v>1.859985032530417E-2</v>
      </c>
      <c r="DY44" s="42">
        <f t="shared" si="100"/>
        <v>6.3181458403796468E-3</v>
      </c>
      <c r="DZ44" s="42">
        <f t="shared" si="101"/>
        <v>6.2998593255607901E-2</v>
      </c>
      <c r="EA44" s="42">
        <f t="shared" si="102"/>
        <v>1.2855187461959594E-2</v>
      </c>
      <c r="EB44" s="42">
        <f t="shared" si="103"/>
        <v>0.17430976536509218</v>
      </c>
      <c r="EC44" s="42">
        <f t="shared" si="104"/>
        <v>2.2845162567239334E-2</v>
      </c>
      <c r="ED44" s="42">
        <f t="shared" si="105"/>
        <v>6.626666206920955E-3</v>
      </c>
      <c r="EE44" s="42">
        <f t="shared" si="106"/>
        <v>0</v>
      </c>
      <c r="EF44" s="42">
        <f t="shared" si="107"/>
        <v>0.69544662897749621</v>
      </c>
      <c r="EG44" s="70">
        <f t="shared" si="108"/>
        <v>1</v>
      </c>
      <c r="EH44" s="56"/>
      <c r="EI44" s="36">
        <v>41.524000000000001</v>
      </c>
      <c r="EJ44" s="37">
        <v>0</v>
      </c>
      <c r="EK44" s="65">
        <f t="shared" si="109"/>
        <v>41.524000000000001</v>
      </c>
      <c r="EM44" s="36">
        <f>BP44</f>
        <v>3.1480000000000001</v>
      </c>
      <c r="EN44" s="37">
        <f>BQ44</f>
        <v>7.8</v>
      </c>
      <c r="EO44" s="65">
        <f t="shared" si="110"/>
        <v>10.948</v>
      </c>
      <c r="EQ44" s="33">
        <f>EU44*E44</f>
        <v>5007.0640000000003</v>
      </c>
      <c r="ER44" s="34">
        <f>E44*EV44</f>
        <v>2182.8670000000002</v>
      </c>
      <c r="ES44" s="35">
        <f t="shared" si="111"/>
        <v>7189.9310000000005</v>
      </c>
      <c r="EU44" s="47">
        <v>0.69639945084313049</v>
      </c>
      <c r="EV44" s="42">
        <v>0.30360054915686951</v>
      </c>
      <c r="EW44" s="43">
        <f t="shared" si="112"/>
        <v>1</v>
      </c>
      <c r="EX44" s="56"/>
      <c r="EY44" s="61">
        <f t="shared" si="113"/>
        <v>753.82199999999989</v>
      </c>
      <c r="EZ44" s="34">
        <v>743.57999999999993</v>
      </c>
      <c r="FA44" s="35">
        <v>764.06399999999996</v>
      </c>
      <c r="FC44" s="61">
        <f t="shared" si="114"/>
        <v>7088.5420000000004</v>
      </c>
      <c r="FD44" s="34">
        <v>6987.1530000000002</v>
      </c>
      <c r="FE44" s="35">
        <v>7189.9310000000005</v>
      </c>
      <c r="FG44" s="61">
        <f t="shared" si="115"/>
        <v>1642.2964999999999</v>
      </c>
      <c r="FH44" s="34">
        <v>1607.5260000000001</v>
      </c>
      <c r="FI44" s="35">
        <v>1677.067</v>
      </c>
      <c r="FK44" s="61">
        <f t="shared" si="116"/>
        <v>8730.8384999999998</v>
      </c>
      <c r="FL44" s="56">
        <f t="shared" si="117"/>
        <v>8594.6790000000001</v>
      </c>
      <c r="FM44" s="67">
        <f t="shared" si="118"/>
        <v>8866.9979999999996</v>
      </c>
      <c r="FO44" s="61">
        <f t="shared" si="119"/>
        <v>5038.7309999999998</v>
      </c>
      <c r="FP44" s="34">
        <v>4704.0540000000001</v>
      </c>
      <c r="FQ44" s="35">
        <v>5373.4080000000004</v>
      </c>
      <c r="FR44" s="34"/>
      <c r="FS44" s="63">
        <f>DK44/C44</f>
        <v>0.51963304737195148</v>
      </c>
    </row>
    <row r="45" spans="1:175" ht="13.5" customHeight="1" x14ac:dyDescent="0.2">
      <c r="A45" s="1"/>
      <c r="B45" s="71" t="s">
        <v>174</v>
      </c>
      <c r="C45" s="33">
        <v>1659.7</v>
      </c>
      <c r="D45" s="34">
        <v>1609.6120000000001</v>
      </c>
      <c r="E45" s="34">
        <v>1399.72</v>
      </c>
      <c r="F45" s="34">
        <v>474.32</v>
      </c>
      <c r="G45" s="34">
        <v>1137.106</v>
      </c>
      <c r="H45" s="34">
        <f t="shared" si="60"/>
        <v>2134.02</v>
      </c>
      <c r="I45" s="35">
        <f t="shared" si="61"/>
        <v>1874.04</v>
      </c>
      <c r="J45" s="34"/>
      <c r="K45" s="36">
        <v>16.546999999999997</v>
      </c>
      <c r="L45" s="37">
        <v>7.2319999999999993</v>
      </c>
      <c r="M45" s="37">
        <v>0</v>
      </c>
      <c r="N45" s="38">
        <f t="shared" si="62"/>
        <v>23.778999999999996</v>
      </c>
      <c r="O45" s="37">
        <v>16.548999999999999</v>
      </c>
      <c r="P45" s="38">
        <f t="shared" si="63"/>
        <v>7.2299999999999969</v>
      </c>
      <c r="Q45" s="37">
        <v>1.6280000000000001</v>
      </c>
      <c r="R45" s="38">
        <f t="shared" si="64"/>
        <v>5.6019999999999968</v>
      </c>
      <c r="S45" s="37">
        <v>1.9330000000000001</v>
      </c>
      <c r="T45" s="37">
        <v>0.74299999999999999</v>
      </c>
      <c r="U45" s="37">
        <v>0</v>
      </c>
      <c r="V45" s="38">
        <f t="shared" si="65"/>
        <v>8.2779999999999969</v>
      </c>
      <c r="W45" s="37">
        <v>2.1390000000000002</v>
      </c>
      <c r="X45" s="39">
        <f t="shared" si="66"/>
        <v>6.1389999999999967</v>
      </c>
      <c r="Y45" s="37"/>
      <c r="Z45" s="40">
        <f t="shared" si="67"/>
        <v>2.0560234391890711E-2</v>
      </c>
      <c r="AA45" s="41">
        <f t="shared" si="68"/>
        <v>8.9860165058411583E-3</v>
      </c>
      <c r="AB45" s="42">
        <f t="shared" si="69"/>
        <v>0.62555282555282565</v>
      </c>
      <c r="AC45" s="42">
        <f t="shared" si="70"/>
        <v>0.69595020816687003</v>
      </c>
      <c r="AD45" s="41">
        <f t="shared" si="71"/>
        <v>2.0562719462827065E-2</v>
      </c>
      <c r="AE45" s="41">
        <f t="shared" si="72"/>
        <v>7.6279252391259463E-3</v>
      </c>
      <c r="AF45" s="41">
        <f>X45/DI45*2</f>
        <v>1.3535569454680143E-2</v>
      </c>
      <c r="AG45" s="41">
        <f>(P45+S45+T45)/DI45*2</f>
        <v>2.1841236523548059E-2</v>
      </c>
      <c r="AH45" s="41">
        <f>R45/DI45*2</f>
        <v>1.2351565415396344E-2</v>
      </c>
      <c r="AI45" s="43">
        <f>X45/EY45*2</f>
        <v>7.4513956953290675E-2</v>
      </c>
      <c r="AJ45" s="37"/>
      <c r="AK45" s="47">
        <f t="shared" si="73"/>
        <v>2.8609893679250563E-2</v>
      </c>
      <c r="AL45" s="42">
        <f t="shared" si="74"/>
        <v>4.8245093937312453E-2</v>
      </c>
      <c r="AM45" s="43">
        <f t="shared" si="75"/>
        <v>6.0447323436125903E-2</v>
      </c>
      <c r="AN45" s="37"/>
      <c r="AO45" s="47">
        <f t="shared" si="76"/>
        <v>0.81238104763809904</v>
      </c>
      <c r="AP45" s="42">
        <f t="shared" si="77"/>
        <v>0.76977431535735996</v>
      </c>
      <c r="AQ45" s="42">
        <f t="shared" si="78"/>
        <v>7.0995360607338645E-2</v>
      </c>
      <c r="AR45" s="43">
        <f t="shared" si="79"/>
        <v>0.13391396035428088</v>
      </c>
      <c r="AS45" s="37"/>
      <c r="AT45" s="47">
        <f>DF45/C45</f>
        <v>0.10876423450021087</v>
      </c>
      <c r="AU45" s="42">
        <f t="shared" si="80"/>
        <v>0.16023929950508511</v>
      </c>
      <c r="AV45" s="42">
        <f t="shared" si="81"/>
        <v>0.19635177027247511</v>
      </c>
      <c r="AW45" s="43">
        <f t="shared" si="82"/>
        <v>0.2107108283026051</v>
      </c>
      <c r="AX45" s="37"/>
      <c r="AY45" s="47">
        <f>FA45/C45</f>
        <v>0.1011291197204314</v>
      </c>
      <c r="AZ45" s="42">
        <f>(DF45+X45)/C45</f>
        <v>0.112463095740194</v>
      </c>
      <c r="BA45" s="42">
        <f>(DE45+X45)/DK45</f>
        <v>0.16691684342198293</v>
      </c>
      <c r="BB45" s="42">
        <f>(DF45+X45)/DK45</f>
        <v>0.20302931418937292</v>
      </c>
      <c r="BC45" s="43">
        <f>(DG45+X45)/DK45</f>
        <v>0.21738837221950294</v>
      </c>
      <c r="BD45" s="37"/>
      <c r="BE45" s="40">
        <f>Q45/FC45*2</f>
        <v>2.3589860996599179E-3</v>
      </c>
      <c r="BF45" s="42">
        <f t="shared" si="83"/>
        <v>0.1643448415101959</v>
      </c>
      <c r="BG45" s="41">
        <f>EK45/E45</f>
        <v>2.6402423341811219E-2</v>
      </c>
      <c r="BH45" s="42">
        <f t="shared" si="84"/>
        <v>0.20215745481598182</v>
      </c>
      <c r="BI45" s="42">
        <f t="shared" si="85"/>
        <v>0.62116351841796935</v>
      </c>
      <c r="BJ45" s="43">
        <f t="shared" si="86"/>
        <v>0.71704712812960247</v>
      </c>
      <c r="BK45" s="37"/>
      <c r="BL45" s="36">
        <v>207.095</v>
      </c>
      <c r="BM45" s="37">
        <v>15.162000000000001</v>
      </c>
      <c r="BN45" s="38">
        <f t="shared" si="87"/>
        <v>222.25700000000001</v>
      </c>
      <c r="BO45" s="34">
        <v>1399.72</v>
      </c>
      <c r="BP45" s="37">
        <v>12.214</v>
      </c>
      <c r="BQ45" s="37">
        <v>2.75</v>
      </c>
      <c r="BR45" s="38">
        <f t="shared" si="88"/>
        <v>1384.7560000000001</v>
      </c>
      <c r="BS45" s="37">
        <v>0</v>
      </c>
      <c r="BT45" s="37">
        <v>31.308</v>
      </c>
      <c r="BU45" s="38">
        <f t="shared" si="89"/>
        <v>31.308</v>
      </c>
      <c r="BV45" s="37">
        <v>0</v>
      </c>
      <c r="BW45" s="37">
        <v>0.50700000000000001</v>
      </c>
      <c r="BX45" s="37">
        <v>17.099</v>
      </c>
      <c r="BY45" s="37">
        <v>3.7729999999998967</v>
      </c>
      <c r="BZ45" s="39">
        <f t="shared" si="90"/>
        <v>1659.7</v>
      </c>
      <c r="CA45" s="37"/>
      <c r="CB45" s="36">
        <v>95.087999999999994</v>
      </c>
      <c r="CC45" s="34">
        <v>1137.106</v>
      </c>
      <c r="CD45" s="38">
        <f t="shared" si="91"/>
        <v>1232.194</v>
      </c>
      <c r="CE45" s="37">
        <v>195</v>
      </c>
      <c r="CF45" s="37">
        <v>14.662000000000091</v>
      </c>
      <c r="CG45" s="38">
        <f t="shared" si="92"/>
        <v>209.66200000000009</v>
      </c>
      <c r="CH45" s="37">
        <v>50</v>
      </c>
      <c r="CI45" s="37">
        <v>167.84399999999999</v>
      </c>
      <c r="CJ45" s="107">
        <f t="shared" si="93"/>
        <v>1659.7</v>
      </c>
      <c r="CK45" s="37"/>
      <c r="CL45" s="66">
        <v>222.25700000000001</v>
      </c>
      <c r="CM45" s="37"/>
      <c r="CN45" s="33">
        <v>170</v>
      </c>
      <c r="CO45" s="34">
        <v>170</v>
      </c>
      <c r="CP45" s="34">
        <v>0</v>
      </c>
      <c r="CQ45" s="34">
        <v>0</v>
      </c>
      <c r="CR45" s="34">
        <v>0</v>
      </c>
      <c r="CS45" s="34">
        <v>0</v>
      </c>
      <c r="CT45" s="35">
        <f t="shared" si="94"/>
        <v>340</v>
      </c>
      <c r="CU45" s="43">
        <f t="shared" si="95"/>
        <v>0.20485629933120442</v>
      </c>
      <c r="CV45" s="37"/>
      <c r="CW45" s="61" t="s">
        <v>209</v>
      </c>
      <c r="CX45" s="56">
        <v>20</v>
      </c>
      <c r="CY45" s="67">
        <v>1</v>
      </c>
      <c r="CZ45" s="61"/>
      <c r="DA45" s="72" t="s">
        <v>138</v>
      </c>
      <c r="DB45" s="56"/>
      <c r="DC45" s="69">
        <f t="shared" si="96"/>
        <v>4.7050915759399192E-4</v>
      </c>
      <c r="DD45" s="56"/>
      <c r="DE45" s="33">
        <v>147.316</v>
      </c>
      <c r="DF45" s="34">
        <v>180.51599999999999</v>
      </c>
      <c r="DG45" s="35">
        <v>193.71700000000001</v>
      </c>
      <c r="DH45" s="56"/>
      <c r="DI45" s="61">
        <f t="shared" si="97"/>
        <v>907.0915</v>
      </c>
      <c r="DJ45" s="34">
        <v>894.83299999999997</v>
      </c>
      <c r="DK45" s="35">
        <v>919.35</v>
      </c>
      <c r="DL45" s="56"/>
      <c r="DM45" s="33">
        <v>78.844999999999999</v>
      </c>
      <c r="DN45" s="34">
        <v>81.23</v>
      </c>
      <c r="DO45" s="34">
        <v>60.963000000000001</v>
      </c>
      <c r="DP45" s="34">
        <v>21.015000000000001</v>
      </c>
      <c r="DQ45" s="34">
        <v>235.601</v>
      </c>
      <c r="DR45" s="34">
        <v>0</v>
      </c>
      <c r="DS45" s="34">
        <v>11.474</v>
      </c>
      <c r="DT45" s="34">
        <v>0</v>
      </c>
      <c r="DU45" s="35">
        <v>871.66</v>
      </c>
      <c r="DV45" s="35">
        <f t="shared" si="98"/>
        <v>1360.788</v>
      </c>
      <c r="DW45" s="34"/>
      <c r="DX45" s="47">
        <f t="shared" si="99"/>
        <v>5.7940693186594824E-2</v>
      </c>
      <c r="DY45" s="42">
        <f t="shared" si="100"/>
        <v>5.9693354144804339E-2</v>
      </c>
      <c r="DZ45" s="42">
        <f t="shared" si="101"/>
        <v>4.4799777775818131E-2</v>
      </c>
      <c r="EA45" s="42">
        <f t="shared" si="102"/>
        <v>1.544325787705359E-2</v>
      </c>
      <c r="EB45" s="42">
        <f t="shared" si="103"/>
        <v>0.17313571254302654</v>
      </c>
      <c r="EC45" s="42">
        <f t="shared" si="104"/>
        <v>0</v>
      </c>
      <c r="ED45" s="42">
        <f t="shared" si="105"/>
        <v>8.4318791758892647E-3</v>
      </c>
      <c r="EE45" s="42">
        <f t="shared" si="106"/>
        <v>0</v>
      </c>
      <c r="EF45" s="42">
        <f t="shared" si="107"/>
        <v>0.64055532529681325</v>
      </c>
      <c r="EG45" s="70">
        <f t="shared" si="108"/>
        <v>1</v>
      </c>
      <c r="EH45" s="56"/>
      <c r="EI45" s="36">
        <v>35.631</v>
      </c>
      <c r="EJ45" s="37">
        <v>1.325</v>
      </c>
      <c r="EK45" s="65">
        <f t="shared" si="109"/>
        <v>36.956000000000003</v>
      </c>
      <c r="EM45" s="36">
        <f>BP45</f>
        <v>12.214</v>
      </c>
      <c r="EN45" s="37">
        <f>BQ45</f>
        <v>2.75</v>
      </c>
      <c r="EO45" s="65">
        <f t="shared" si="110"/>
        <v>14.964</v>
      </c>
      <c r="EQ45" s="33">
        <f>EU45*E45</f>
        <v>869.45500000000004</v>
      </c>
      <c r="ER45" s="34">
        <f>E45*EV45</f>
        <v>530.26499999999999</v>
      </c>
      <c r="ES45" s="35">
        <f t="shared" si="111"/>
        <v>1399.72</v>
      </c>
      <c r="EU45" s="47">
        <v>0.62116351841796935</v>
      </c>
      <c r="EV45" s="42">
        <v>0.37883648158203065</v>
      </c>
      <c r="EW45" s="43">
        <f t="shared" si="112"/>
        <v>1</v>
      </c>
      <c r="EX45" s="56"/>
      <c r="EY45" s="61">
        <f t="shared" si="113"/>
        <v>164.77449999999999</v>
      </c>
      <c r="EZ45" s="34">
        <v>161.70500000000001</v>
      </c>
      <c r="FA45" s="35">
        <v>167.84399999999999</v>
      </c>
      <c r="FC45" s="61">
        <f t="shared" si="114"/>
        <v>1380.2539999999999</v>
      </c>
      <c r="FD45" s="34">
        <v>1360.788</v>
      </c>
      <c r="FE45" s="35">
        <v>1399.72</v>
      </c>
      <c r="FG45" s="61">
        <f t="shared" si="115"/>
        <v>450.65999999999997</v>
      </c>
      <c r="FH45" s="34">
        <v>427</v>
      </c>
      <c r="FI45" s="35">
        <v>474.32</v>
      </c>
      <c r="FK45" s="61">
        <f t="shared" si="116"/>
        <v>1830.914</v>
      </c>
      <c r="FL45" s="56">
        <f t="shared" si="117"/>
        <v>1787.788</v>
      </c>
      <c r="FM45" s="67">
        <f t="shared" si="118"/>
        <v>1874.04</v>
      </c>
      <c r="FO45" s="61">
        <f t="shared" si="119"/>
        <v>1104.6975</v>
      </c>
      <c r="FP45" s="34">
        <v>1072.289</v>
      </c>
      <c r="FQ45" s="35">
        <v>1137.106</v>
      </c>
      <c r="FR45" s="34"/>
      <c r="FS45" s="63">
        <f>DK45/C45</f>
        <v>0.55392540820630232</v>
      </c>
    </row>
    <row r="46" spans="1:175" ht="13.5" customHeight="1" x14ac:dyDescent="0.2">
      <c r="A46" s="1"/>
      <c r="B46" s="71" t="s">
        <v>175</v>
      </c>
      <c r="C46" s="33">
        <v>5108.13</v>
      </c>
      <c r="D46" s="34">
        <v>5057.2625000000007</v>
      </c>
      <c r="E46" s="34">
        <v>4125.6409999999996</v>
      </c>
      <c r="F46" s="34">
        <v>1195.211</v>
      </c>
      <c r="G46" s="34">
        <v>3794.6</v>
      </c>
      <c r="H46" s="34">
        <f t="shared" si="60"/>
        <v>6303.3410000000003</v>
      </c>
      <c r="I46" s="35">
        <f t="shared" si="61"/>
        <v>5320.8519999999999</v>
      </c>
      <c r="J46" s="34"/>
      <c r="K46" s="36">
        <v>57.771000000000001</v>
      </c>
      <c r="L46" s="37">
        <v>10.464</v>
      </c>
      <c r="M46" s="37">
        <v>0.11699999999999999</v>
      </c>
      <c r="N46" s="38">
        <f t="shared" si="62"/>
        <v>68.352000000000004</v>
      </c>
      <c r="O46" s="37">
        <v>41.478000000000002</v>
      </c>
      <c r="P46" s="38">
        <f t="shared" si="63"/>
        <v>26.874000000000002</v>
      </c>
      <c r="Q46" s="37">
        <v>-0.42399999999999999</v>
      </c>
      <c r="R46" s="38">
        <f t="shared" si="64"/>
        <v>27.298000000000002</v>
      </c>
      <c r="S46" s="37">
        <v>7.2529999999999992</v>
      </c>
      <c r="T46" s="37">
        <v>1.456</v>
      </c>
      <c r="U46" s="37">
        <v>4.3999999999999997E-2</v>
      </c>
      <c r="V46" s="38">
        <f t="shared" si="65"/>
        <v>36.051000000000002</v>
      </c>
      <c r="W46" s="37">
        <v>6.9749999999999996</v>
      </c>
      <c r="X46" s="39">
        <f t="shared" si="66"/>
        <v>29.076000000000001</v>
      </c>
      <c r="Y46" s="37"/>
      <c r="Z46" s="40">
        <f t="shared" si="67"/>
        <v>2.2846747622849314E-2</v>
      </c>
      <c r="AA46" s="41">
        <f t="shared" si="68"/>
        <v>4.1382071822453348E-3</v>
      </c>
      <c r="AB46" s="42">
        <f t="shared" si="69"/>
        <v>0.53824891968700117</v>
      </c>
      <c r="AC46" s="42">
        <f t="shared" si="70"/>
        <v>0.6068293539325843</v>
      </c>
      <c r="AD46" s="41">
        <f t="shared" si="71"/>
        <v>1.6403340740173165E-2</v>
      </c>
      <c r="AE46" s="41">
        <f t="shared" si="72"/>
        <v>1.1498711012133539E-2</v>
      </c>
      <c r="AF46" s="41">
        <f>X46/DI46*2</f>
        <v>2.3414473874935983E-2</v>
      </c>
      <c r="AG46" s="41">
        <f>(P46+S46+T46)/DI46*2</f>
        <v>2.8654464984586851E-2</v>
      </c>
      <c r="AH46" s="41">
        <f>R46/DI46*2</f>
        <v>2.1982676703742005E-2</v>
      </c>
      <c r="AI46" s="43">
        <f>X46/EY46*2</f>
        <v>0.11223481456319673</v>
      </c>
      <c r="AJ46" s="37"/>
      <c r="AK46" s="47">
        <f t="shared" si="73"/>
        <v>-2.6284809334884883E-2</v>
      </c>
      <c r="AL46" s="42">
        <f t="shared" si="74"/>
        <v>8.6728180801051973E-3</v>
      </c>
      <c r="AM46" s="43">
        <f t="shared" si="75"/>
        <v>6.5921332612344286E-2</v>
      </c>
      <c r="AN46" s="37"/>
      <c r="AO46" s="47">
        <f t="shared" si="76"/>
        <v>0.91976010515699269</v>
      </c>
      <c r="AP46" s="42">
        <f t="shared" si="77"/>
        <v>0.84273037891330738</v>
      </c>
      <c r="AQ46" s="42">
        <f t="shared" si="78"/>
        <v>-2.754236873376362E-2</v>
      </c>
      <c r="AR46" s="43">
        <f t="shared" si="79"/>
        <v>0.16617333544760995</v>
      </c>
      <c r="AS46" s="37"/>
      <c r="AT46" s="47">
        <f>DF46/C46</f>
        <v>9.2727867145119644E-2</v>
      </c>
      <c r="AU46" s="42">
        <f t="shared" si="80"/>
        <v>0.19326955836959694</v>
      </c>
      <c r="AV46" s="42">
        <f t="shared" si="81"/>
        <v>0.19326955836959694</v>
      </c>
      <c r="AW46" s="43">
        <f t="shared" si="82"/>
        <v>0.2122755584389619</v>
      </c>
      <c r="AX46" s="37"/>
      <c r="AY46" s="47">
        <f>FA46/C46</f>
        <v>0.10427808219446257</v>
      </c>
      <c r="AZ46" s="42">
        <f>(DF46+X46)/C46</f>
        <v>9.8419969734521245E-2</v>
      </c>
      <c r="BA46" s="42">
        <f>(DE46+X46)/DK46</f>
        <v>0.20513341534720228</v>
      </c>
      <c r="BB46" s="42">
        <f>(DF46+X46)/DK46</f>
        <v>0.20513341534720228</v>
      </c>
      <c r="BC46" s="43">
        <f>(DG46+X46)/DK46</f>
        <v>0.22413941541656723</v>
      </c>
      <c r="BD46" s="37"/>
      <c r="BE46" s="40">
        <f>Q46/FC46*2</f>
        <v>-2.0280650238781937E-4</v>
      </c>
      <c r="BF46" s="42">
        <f t="shared" si="83"/>
        <v>-1.1915802489953066E-2</v>
      </c>
      <c r="BG46" s="41">
        <f>EK46/E46</f>
        <v>1.191548173968603E-2</v>
      </c>
      <c r="BH46" s="42">
        <f t="shared" si="84"/>
        <v>8.7522766886664966E-2</v>
      </c>
      <c r="BI46" s="42">
        <f t="shared" si="85"/>
        <v>0.76721241620393055</v>
      </c>
      <c r="BJ46" s="43">
        <f t="shared" si="86"/>
        <v>0.81950296681809598</v>
      </c>
      <c r="BK46" s="37"/>
      <c r="BL46" s="36">
        <v>59.213999999999999</v>
      </c>
      <c r="BM46" s="37">
        <v>265.13299999999998</v>
      </c>
      <c r="BN46" s="38">
        <f t="shared" si="87"/>
        <v>324.34699999999998</v>
      </c>
      <c r="BO46" s="34">
        <v>4125.6409999999996</v>
      </c>
      <c r="BP46" s="37">
        <v>9.8379999999999992</v>
      </c>
      <c r="BQ46" s="37">
        <v>19.167000000000002</v>
      </c>
      <c r="BR46" s="38">
        <f t="shared" si="88"/>
        <v>4096.6359999999995</v>
      </c>
      <c r="BS46" s="37">
        <v>524.30099999999993</v>
      </c>
      <c r="BT46" s="37">
        <v>83.081000000000003</v>
      </c>
      <c r="BU46" s="38">
        <f t="shared" si="89"/>
        <v>607.38199999999995</v>
      </c>
      <c r="BV46" s="37">
        <v>0.34599999999999997</v>
      </c>
      <c r="BW46" s="37">
        <v>6.7809999999999997</v>
      </c>
      <c r="BX46" s="37">
        <v>11.867000000000001</v>
      </c>
      <c r="BY46" s="37">
        <v>60.771000000000882</v>
      </c>
      <c r="BZ46" s="39">
        <f t="shared" si="90"/>
        <v>5108.1299999999992</v>
      </c>
      <c r="CA46" s="37"/>
      <c r="CB46" s="36">
        <v>0</v>
      </c>
      <c r="CC46" s="34">
        <v>3794.6</v>
      </c>
      <c r="CD46" s="38">
        <f t="shared" si="91"/>
        <v>3794.6</v>
      </c>
      <c r="CE46" s="37">
        <v>658.24</v>
      </c>
      <c r="CF46" s="37">
        <v>72.719000000000165</v>
      </c>
      <c r="CG46" s="38">
        <f t="shared" si="92"/>
        <v>730.95900000000017</v>
      </c>
      <c r="CH46" s="37">
        <v>49.905000000000001</v>
      </c>
      <c r="CI46" s="37">
        <v>532.66600000000005</v>
      </c>
      <c r="CJ46" s="107">
        <f t="shared" si="93"/>
        <v>5108.13</v>
      </c>
      <c r="CK46" s="37"/>
      <c r="CL46" s="66">
        <v>848.83499999999992</v>
      </c>
      <c r="CM46" s="37"/>
      <c r="CN46" s="33">
        <v>233</v>
      </c>
      <c r="CO46" s="34">
        <v>275</v>
      </c>
      <c r="CP46" s="34">
        <v>150</v>
      </c>
      <c r="CQ46" s="34">
        <v>0</v>
      </c>
      <c r="CR46" s="34">
        <v>50</v>
      </c>
      <c r="CS46" s="34">
        <v>0</v>
      </c>
      <c r="CT46" s="35">
        <f t="shared" si="94"/>
        <v>708</v>
      </c>
      <c r="CU46" s="43">
        <f t="shared" si="95"/>
        <v>0.13860258059211492</v>
      </c>
      <c r="CV46" s="37"/>
      <c r="CW46" s="61" t="s">
        <v>215</v>
      </c>
      <c r="CX46" s="56">
        <v>44.6</v>
      </c>
      <c r="CY46" s="67">
        <v>4</v>
      </c>
      <c r="CZ46" s="68" t="s">
        <v>136</v>
      </c>
      <c r="DA46" s="67"/>
      <c r="DB46" s="56"/>
      <c r="DC46" s="69">
        <f t="shared" si="96"/>
        <v>1.3882987234741381E-3</v>
      </c>
      <c r="DD46" s="56"/>
      <c r="DE46" s="33">
        <v>473.666</v>
      </c>
      <c r="DF46" s="34">
        <v>473.666</v>
      </c>
      <c r="DG46" s="35">
        <v>520.24599999999998</v>
      </c>
      <c r="DH46" s="56"/>
      <c r="DI46" s="61">
        <f t="shared" si="97"/>
        <v>2483.5919999999996</v>
      </c>
      <c r="DJ46" s="34">
        <v>2516.3789999999999</v>
      </c>
      <c r="DK46" s="35">
        <v>2450.8049999999998</v>
      </c>
      <c r="DL46" s="56"/>
      <c r="DM46" s="33">
        <v>224.63399999999999</v>
      </c>
      <c r="DN46" s="34">
        <v>38.603000000000002</v>
      </c>
      <c r="DO46" s="34">
        <v>150.048</v>
      </c>
      <c r="DP46" s="34">
        <v>56.313000000000002</v>
      </c>
      <c r="DQ46" s="34">
        <v>477.428</v>
      </c>
      <c r="DR46" s="34">
        <v>64.986000000000004</v>
      </c>
      <c r="DS46" s="34">
        <v>11.878</v>
      </c>
      <c r="DT46" s="34">
        <v>-1.9999999994979589E-3</v>
      </c>
      <c r="DU46" s="35">
        <v>3213.1219999999998</v>
      </c>
      <c r="DV46" s="35">
        <f t="shared" si="98"/>
        <v>4237.01</v>
      </c>
      <c r="DW46" s="34"/>
      <c r="DX46" s="47">
        <f t="shared" si="99"/>
        <v>5.3017104042709359E-2</v>
      </c>
      <c r="DY46" s="42">
        <f t="shared" si="100"/>
        <v>9.110906039872458E-3</v>
      </c>
      <c r="DZ46" s="42">
        <f t="shared" si="101"/>
        <v>3.5413652552153521E-2</v>
      </c>
      <c r="EA46" s="42">
        <f t="shared" si="102"/>
        <v>1.3290740404200132E-2</v>
      </c>
      <c r="EB46" s="42">
        <f t="shared" si="103"/>
        <v>0.11268040434174098</v>
      </c>
      <c r="EC46" s="42">
        <f t="shared" si="104"/>
        <v>1.5337702766809614E-2</v>
      </c>
      <c r="ED46" s="42">
        <f t="shared" si="105"/>
        <v>2.8033920146518418E-3</v>
      </c>
      <c r="EE46" s="42">
        <f t="shared" si="106"/>
        <v>-4.7203098399530775E-7</v>
      </c>
      <c r="EF46" s="42">
        <f t="shared" si="107"/>
        <v>0.75834656986884608</v>
      </c>
      <c r="EG46" s="70">
        <f t="shared" si="108"/>
        <v>1</v>
      </c>
      <c r="EH46" s="56"/>
      <c r="EI46" s="36">
        <v>31.123000000000001</v>
      </c>
      <c r="EJ46" s="37">
        <v>18.036000000000001</v>
      </c>
      <c r="EK46" s="65">
        <f t="shared" si="109"/>
        <v>49.159000000000006</v>
      </c>
      <c r="EM46" s="36">
        <f>BP46</f>
        <v>9.8379999999999992</v>
      </c>
      <c r="EN46" s="37">
        <f>BQ46</f>
        <v>19.167000000000002</v>
      </c>
      <c r="EO46" s="65">
        <f t="shared" si="110"/>
        <v>29.005000000000003</v>
      </c>
      <c r="EQ46" s="33">
        <f>EU46*E46</f>
        <v>3165.2429999999999</v>
      </c>
      <c r="ER46" s="34">
        <f>E46*EV46</f>
        <v>960.39799999999968</v>
      </c>
      <c r="ES46" s="35">
        <f t="shared" si="111"/>
        <v>4125.6409999999996</v>
      </c>
      <c r="EU46" s="47">
        <v>0.76721241620393055</v>
      </c>
      <c r="EV46" s="42">
        <v>0.23278758379606945</v>
      </c>
      <c r="EW46" s="43">
        <f t="shared" si="112"/>
        <v>1</v>
      </c>
      <c r="EX46" s="56"/>
      <c r="EY46" s="61">
        <f t="shared" si="113"/>
        <v>518.12800000000004</v>
      </c>
      <c r="EZ46" s="34">
        <v>503.59</v>
      </c>
      <c r="FA46" s="35">
        <v>532.66600000000005</v>
      </c>
      <c r="FC46" s="61">
        <f t="shared" si="114"/>
        <v>4181.3254999999999</v>
      </c>
      <c r="FD46" s="34">
        <v>4237.01</v>
      </c>
      <c r="FE46" s="35">
        <v>4125.6409999999996</v>
      </c>
      <c r="FG46" s="61">
        <f t="shared" si="115"/>
        <v>1116.6514999999999</v>
      </c>
      <c r="FH46" s="34">
        <v>1038.0920000000001</v>
      </c>
      <c r="FI46" s="35">
        <v>1195.211</v>
      </c>
      <c r="FK46" s="61">
        <f t="shared" si="116"/>
        <v>5297.9770000000008</v>
      </c>
      <c r="FL46" s="56">
        <f t="shared" si="117"/>
        <v>5275.1020000000008</v>
      </c>
      <c r="FM46" s="67">
        <f t="shared" si="118"/>
        <v>5320.8519999999999</v>
      </c>
      <c r="FO46" s="61">
        <f t="shared" si="119"/>
        <v>3677.2624999999998</v>
      </c>
      <c r="FP46" s="34">
        <v>3559.9250000000002</v>
      </c>
      <c r="FQ46" s="35">
        <v>3794.6</v>
      </c>
      <c r="FR46" s="34"/>
      <c r="FS46" s="63">
        <f>DK46/C46</f>
        <v>0.4797851660000822</v>
      </c>
    </row>
    <row r="47" spans="1:175" ht="13.5" customHeight="1" x14ac:dyDescent="0.2">
      <c r="A47" s="1"/>
      <c r="B47" s="71" t="s">
        <v>176</v>
      </c>
      <c r="C47" s="33">
        <v>2443.1790000000001</v>
      </c>
      <c r="D47" s="34">
        <v>2321.5529999999999</v>
      </c>
      <c r="E47" s="34">
        <v>1955.2760000000001</v>
      </c>
      <c r="F47" s="34">
        <v>374.80700000000002</v>
      </c>
      <c r="G47" s="34">
        <v>1589.9</v>
      </c>
      <c r="H47" s="34">
        <f t="shared" si="60"/>
        <v>2817.9859999999999</v>
      </c>
      <c r="I47" s="35">
        <f t="shared" si="61"/>
        <v>2330.0830000000001</v>
      </c>
      <c r="J47" s="34"/>
      <c r="K47" s="36">
        <v>23.55</v>
      </c>
      <c r="L47" s="37">
        <v>5.077</v>
      </c>
      <c r="M47" s="37">
        <v>0.189</v>
      </c>
      <c r="N47" s="38">
        <f t="shared" si="62"/>
        <v>28.816000000000003</v>
      </c>
      <c r="O47" s="37">
        <v>16.909000000000002</v>
      </c>
      <c r="P47" s="38">
        <f t="shared" si="63"/>
        <v>11.907</v>
      </c>
      <c r="Q47" s="37">
        <v>-0.10500000000000004</v>
      </c>
      <c r="R47" s="38">
        <f t="shared" si="64"/>
        <v>12.012</v>
      </c>
      <c r="S47" s="37">
        <v>2.6319999999999997</v>
      </c>
      <c r="T47" s="37">
        <v>1.129</v>
      </c>
      <c r="U47" s="37">
        <v>5.0999999999999997E-2</v>
      </c>
      <c r="V47" s="38">
        <f t="shared" si="65"/>
        <v>15.824</v>
      </c>
      <c r="W47" s="37">
        <v>3.7970000000000002</v>
      </c>
      <c r="X47" s="39">
        <f t="shared" si="66"/>
        <v>12.026999999999999</v>
      </c>
      <c r="Y47" s="37"/>
      <c r="Z47" s="40">
        <f t="shared" si="67"/>
        <v>2.0288143324748563E-2</v>
      </c>
      <c r="AA47" s="41">
        <f t="shared" si="68"/>
        <v>4.3737963337472808E-3</v>
      </c>
      <c r="AB47" s="42">
        <f t="shared" si="69"/>
        <v>0.51904718052613819</v>
      </c>
      <c r="AC47" s="42">
        <f t="shared" si="70"/>
        <v>0.58679205996668526</v>
      </c>
      <c r="AD47" s="41">
        <f t="shared" si="71"/>
        <v>1.4566973056398026E-2</v>
      </c>
      <c r="AE47" s="41">
        <f t="shared" si="72"/>
        <v>1.0361167718333375E-2</v>
      </c>
      <c r="AF47" s="41">
        <f>X47/DI47*2</f>
        <v>2.0438492068549755E-2</v>
      </c>
      <c r="AG47" s="41">
        <f>(P47+S47+T47)/DI47*2</f>
        <v>2.6625949424631042E-2</v>
      </c>
      <c r="AH47" s="41">
        <f>R47/DI47*2</f>
        <v>2.0413001307676034E-2</v>
      </c>
      <c r="AI47" s="43">
        <f>X47/EY47*2</f>
        <v>9.9714379282756213E-2</v>
      </c>
      <c r="AJ47" s="37"/>
      <c r="AK47" s="47">
        <f t="shared" si="73"/>
        <v>6.0761383536703129E-2</v>
      </c>
      <c r="AL47" s="42">
        <f t="shared" si="74"/>
        <v>2.8813250995882271E-2</v>
      </c>
      <c r="AM47" s="43">
        <f t="shared" si="75"/>
        <v>0.12843297644691606</v>
      </c>
      <c r="AN47" s="37"/>
      <c r="AO47" s="47">
        <f t="shared" si="76"/>
        <v>0.8131332865539187</v>
      </c>
      <c r="AP47" s="42">
        <f t="shared" si="77"/>
        <v>0.73113574135848958</v>
      </c>
      <c r="AQ47" s="42">
        <f t="shared" si="78"/>
        <v>5.9602673402153528E-2</v>
      </c>
      <c r="AR47" s="43">
        <f t="shared" si="79"/>
        <v>0.17970111891105808</v>
      </c>
      <c r="AS47" s="37"/>
      <c r="AT47" s="47">
        <f>DF47/C47</f>
        <v>9.6158734173795696E-2</v>
      </c>
      <c r="AU47" s="42">
        <f t="shared" si="80"/>
        <v>0.18329576048525736</v>
      </c>
      <c r="AV47" s="42">
        <f t="shared" si="81"/>
        <v>0.19051299101495345</v>
      </c>
      <c r="AW47" s="43">
        <f t="shared" si="82"/>
        <v>0.2058143306626877</v>
      </c>
      <c r="AX47" s="37"/>
      <c r="AY47" s="47">
        <f>FA47/C47</f>
        <v>0.10115263760862384</v>
      </c>
      <c r="AZ47" s="42">
        <f>(DF47+X47)/C47</f>
        <v>0.10108141892182275</v>
      </c>
      <c r="BA47" s="42">
        <f>(DE47+X47)/DK47</f>
        <v>0.19304875279769046</v>
      </c>
      <c r="BB47" s="42">
        <f>(DF47+X47)/DK47</f>
        <v>0.20026598332738652</v>
      </c>
      <c r="BC47" s="43">
        <f>(DG47+X47)/DK47</f>
        <v>0.21556732297512082</v>
      </c>
      <c r="BD47" s="37"/>
      <c r="BE47" s="40">
        <f>Q47/FC47*2</f>
        <v>-1.1056844818762521E-4</v>
      </c>
      <c r="BF47" s="42">
        <f t="shared" si="83"/>
        <v>-6.7015573142711286E-3</v>
      </c>
      <c r="BG47" s="41">
        <f>EK47/E47</f>
        <v>2.1525349873879697E-2</v>
      </c>
      <c r="BH47" s="42">
        <f t="shared" si="84"/>
        <v>0.15997324150303693</v>
      </c>
      <c r="BI47" s="42">
        <f t="shared" si="85"/>
        <v>0.82653292936649347</v>
      </c>
      <c r="BJ47" s="43">
        <f t="shared" si="86"/>
        <v>0.85443608661150694</v>
      </c>
      <c r="BK47" s="37"/>
      <c r="BL47" s="36">
        <v>26.733000000000001</v>
      </c>
      <c r="BM47" s="37">
        <v>133.93100000000001</v>
      </c>
      <c r="BN47" s="38">
        <f t="shared" si="87"/>
        <v>160.66400000000002</v>
      </c>
      <c r="BO47" s="34">
        <v>1955.2760000000001</v>
      </c>
      <c r="BP47" s="37">
        <v>9.9600000000000009</v>
      </c>
      <c r="BQ47" s="37">
        <v>6</v>
      </c>
      <c r="BR47" s="38">
        <f t="shared" si="88"/>
        <v>1939.316</v>
      </c>
      <c r="BS47" s="37">
        <v>272.06700000000001</v>
      </c>
      <c r="BT47" s="37">
        <v>42.718999999999994</v>
      </c>
      <c r="BU47" s="38">
        <f t="shared" si="89"/>
        <v>314.786</v>
      </c>
      <c r="BV47" s="37">
        <v>1.05</v>
      </c>
      <c r="BW47" s="37">
        <v>2.516</v>
      </c>
      <c r="BX47" s="37">
        <v>16.751999999999999</v>
      </c>
      <c r="BY47" s="37">
        <v>8.094999999999839</v>
      </c>
      <c r="BZ47" s="39">
        <f t="shared" si="90"/>
        <v>2443.1790000000001</v>
      </c>
      <c r="CA47" s="37"/>
      <c r="CB47" s="36">
        <v>90.754999999999995</v>
      </c>
      <c r="CC47" s="34">
        <v>1589.9</v>
      </c>
      <c r="CD47" s="38">
        <f t="shared" si="91"/>
        <v>1680.6550000000002</v>
      </c>
      <c r="CE47" s="37">
        <v>463.90699999999998</v>
      </c>
      <c r="CF47" s="37">
        <v>21.482999999999919</v>
      </c>
      <c r="CG47" s="38">
        <f t="shared" si="92"/>
        <v>485.38999999999987</v>
      </c>
      <c r="CH47" s="37">
        <v>30</v>
      </c>
      <c r="CI47" s="37">
        <v>247.13399999999999</v>
      </c>
      <c r="CJ47" s="107">
        <f t="shared" si="93"/>
        <v>2443.1790000000001</v>
      </c>
      <c r="CK47" s="37"/>
      <c r="CL47" s="66">
        <v>439.04199999999997</v>
      </c>
      <c r="CM47" s="37"/>
      <c r="CN47" s="33">
        <v>134</v>
      </c>
      <c r="CO47" s="34">
        <v>100</v>
      </c>
      <c r="CP47" s="34">
        <v>220</v>
      </c>
      <c r="CQ47" s="34">
        <v>130</v>
      </c>
      <c r="CR47" s="34">
        <v>0</v>
      </c>
      <c r="CS47" s="34">
        <v>0</v>
      </c>
      <c r="CT47" s="35">
        <f t="shared" si="94"/>
        <v>584</v>
      </c>
      <c r="CU47" s="43">
        <f t="shared" si="95"/>
        <v>0.23903283386112928</v>
      </c>
      <c r="CV47" s="37"/>
      <c r="CW47" s="61" t="s">
        <v>220</v>
      </c>
      <c r="CX47" s="56">
        <v>21</v>
      </c>
      <c r="CY47" s="67">
        <v>3</v>
      </c>
      <c r="CZ47" s="68" t="s">
        <v>136</v>
      </c>
      <c r="DA47" s="72" t="s">
        <v>138</v>
      </c>
      <c r="DB47" s="56"/>
      <c r="DC47" s="69">
        <f t="shared" si="96"/>
        <v>5.9605578142205365E-4</v>
      </c>
      <c r="DD47" s="56"/>
      <c r="DE47" s="33">
        <v>226.03299999999999</v>
      </c>
      <c r="DF47" s="34">
        <v>234.93299999999999</v>
      </c>
      <c r="DG47" s="35">
        <v>253.80199999999999</v>
      </c>
      <c r="DH47" s="56"/>
      <c r="DI47" s="61">
        <f t="shared" si="97"/>
        <v>1176.8969999999999</v>
      </c>
      <c r="DJ47" s="34">
        <v>1120.634</v>
      </c>
      <c r="DK47" s="35">
        <v>1233.1600000000001</v>
      </c>
      <c r="DL47" s="56"/>
      <c r="DM47" s="33">
        <v>25.038</v>
      </c>
      <c r="DN47" s="34">
        <v>4.7469999999999999</v>
      </c>
      <c r="DO47" s="34">
        <v>67.826000000000008</v>
      </c>
      <c r="DP47" s="34">
        <v>28.782999999999998</v>
      </c>
      <c r="DQ47" s="34">
        <v>165.50700000000001</v>
      </c>
      <c r="DR47" s="34">
        <v>12.693</v>
      </c>
      <c r="DS47" s="34">
        <v>6.8810000000000002</v>
      </c>
      <c r="DT47" s="34">
        <v>44.633999999999986</v>
      </c>
      <c r="DU47" s="35">
        <v>1487.1669999999999</v>
      </c>
      <c r="DV47" s="35">
        <f t="shared" si="98"/>
        <v>1843.2759999999998</v>
      </c>
      <c r="DW47" s="34"/>
      <c r="DX47" s="47">
        <f t="shared" si="99"/>
        <v>1.3583424294571189E-2</v>
      </c>
      <c r="DY47" s="42">
        <f t="shared" si="100"/>
        <v>2.5753061397208016E-3</v>
      </c>
      <c r="DZ47" s="42">
        <f t="shared" si="101"/>
        <v>3.6796442855003816E-2</v>
      </c>
      <c r="EA47" s="42">
        <f t="shared" si="102"/>
        <v>1.5615133056579699E-2</v>
      </c>
      <c r="EB47" s="42">
        <f t="shared" si="103"/>
        <v>8.9789592009010058E-2</v>
      </c>
      <c r="EC47" s="42">
        <f t="shared" si="104"/>
        <v>6.8861092967086868E-3</v>
      </c>
      <c r="ED47" s="42">
        <f t="shared" si="105"/>
        <v>3.7330275010361989E-3</v>
      </c>
      <c r="EE47" s="42">
        <f t="shared" si="106"/>
        <v>2.4214496364082204E-2</v>
      </c>
      <c r="EF47" s="42">
        <f t="shared" si="107"/>
        <v>0.80680646848328741</v>
      </c>
      <c r="EG47" s="70">
        <f t="shared" si="108"/>
        <v>1</v>
      </c>
      <c r="EH47" s="56"/>
      <c r="EI47" s="36">
        <v>11.28</v>
      </c>
      <c r="EJ47" s="37">
        <v>30.808</v>
      </c>
      <c r="EK47" s="65">
        <f t="shared" si="109"/>
        <v>42.088000000000001</v>
      </c>
      <c r="EM47" s="36">
        <f>BP47</f>
        <v>9.9600000000000009</v>
      </c>
      <c r="EN47" s="37">
        <f>BQ47</f>
        <v>6</v>
      </c>
      <c r="EO47" s="65">
        <f t="shared" si="110"/>
        <v>15.96</v>
      </c>
      <c r="EQ47" s="33">
        <f>EU47*E47</f>
        <v>1616.1</v>
      </c>
      <c r="ER47" s="34">
        <f>E47*EV47</f>
        <v>339.1760000000001</v>
      </c>
      <c r="ES47" s="35">
        <f t="shared" si="111"/>
        <v>1955.2760000000001</v>
      </c>
      <c r="EU47" s="47">
        <v>0.82653292936649347</v>
      </c>
      <c r="EV47" s="42">
        <v>0.17346707063350653</v>
      </c>
      <c r="EW47" s="43">
        <f t="shared" si="112"/>
        <v>1</v>
      </c>
      <c r="EX47" s="56"/>
      <c r="EY47" s="61">
        <f t="shared" si="113"/>
        <v>241.22899999999998</v>
      </c>
      <c r="EZ47" s="34">
        <v>235.32400000000001</v>
      </c>
      <c r="FA47" s="35">
        <v>247.13399999999999</v>
      </c>
      <c r="FC47" s="61">
        <f t="shared" si="114"/>
        <v>1899.2760000000001</v>
      </c>
      <c r="FD47" s="34">
        <v>1843.2760000000001</v>
      </c>
      <c r="FE47" s="35">
        <v>1955.2760000000001</v>
      </c>
      <c r="FG47" s="61">
        <f t="shared" si="115"/>
        <v>398.17849999999999</v>
      </c>
      <c r="FH47" s="34">
        <v>421.55</v>
      </c>
      <c r="FI47" s="35">
        <v>374.80700000000002</v>
      </c>
      <c r="FK47" s="61">
        <f t="shared" si="116"/>
        <v>2297.4544999999998</v>
      </c>
      <c r="FL47" s="56">
        <f t="shared" si="117"/>
        <v>2264.826</v>
      </c>
      <c r="FM47" s="67">
        <f t="shared" si="118"/>
        <v>2330.0830000000001</v>
      </c>
      <c r="FO47" s="61">
        <f t="shared" si="119"/>
        <v>1499.4225000000001</v>
      </c>
      <c r="FP47" s="34">
        <v>1408.9449999999999</v>
      </c>
      <c r="FQ47" s="35">
        <v>1589.9</v>
      </c>
      <c r="FR47" s="34"/>
      <c r="FS47" s="63">
        <f>DK47/C47</f>
        <v>0.50473583802087363</v>
      </c>
    </row>
    <row r="48" spans="1:175" x14ac:dyDescent="0.2">
      <c r="A48" s="1"/>
      <c r="B48" s="71" t="s">
        <v>177</v>
      </c>
      <c r="C48" s="33">
        <v>3116.375</v>
      </c>
      <c r="D48" s="34">
        <v>3069.4520000000002</v>
      </c>
      <c r="E48" s="34">
        <v>2535.1239999999998</v>
      </c>
      <c r="F48" s="34">
        <v>456.14400000000001</v>
      </c>
      <c r="G48" s="34">
        <v>2105.81</v>
      </c>
      <c r="H48" s="34">
        <f t="shared" si="60"/>
        <v>3572.5190000000002</v>
      </c>
      <c r="I48" s="35">
        <f t="shared" si="61"/>
        <v>2991.268</v>
      </c>
      <c r="J48" s="34"/>
      <c r="K48" s="36">
        <v>28.137</v>
      </c>
      <c r="L48" s="37">
        <v>6.13</v>
      </c>
      <c r="M48" s="37">
        <v>0.27400000000000002</v>
      </c>
      <c r="N48" s="38">
        <f t="shared" si="62"/>
        <v>34.541000000000004</v>
      </c>
      <c r="O48" s="37">
        <v>19.957999999999998</v>
      </c>
      <c r="P48" s="38">
        <f t="shared" si="63"/>
        <v>14.583000000000006</v>
      </c>
      <c r="Q48" s="37">
        <v>1.986</v>
      </c>
      <c r="R48" s="38">
        <f t="shared" si="64"/>
        <v>12.597000000000005</v>
      </c>
      <c r="S48" s="37">
        <v>4.0429999999999993</v>
      </c>
      <c r="T48" s="37">
        <v>0.13100000000000001</v>
      </c>
      <c r="U48" s="37">
        <v>6.0000000000000001E-3</v>
      </c>
      <c r="V48" s="38">
        <f t="shared" si="65"/>
        <v>16.777000000000005</v>
      </c>
      <c r="W48" s="37">
        <v>4.7</v>
      </c>
      <c r="X48" s="39">
        <f t="shared" si="66"/>
        <v>12.077000000000005</v>
      </c>
      <c r="Y48" s="37"/>
      <c r="Z48" s="40">
        <f t="shared" si="67"/>
        <v>1.8333565730951323E-2</v>
      </c>
      <c r="AA48" s="41">
        <f t="shared" si="68"/>
        <v>3.9941983129236098E-3</v>
      </c>
      <c r="AB48" s="42">
        <f t="shared" si="69"/>
        <v>0.51551078393387573</v>
      </c>
      <c r="AC48" s="42">
        <f t="shared" si="70"/>
        <v>0.57780608552155399</v>
      </c>
      <c r="AD48" s="41">
        <f t="shared" si="71"/>
        <v>1.3004275681782935E-2</v>
      </c>
      <c r="AE48" s="41">
        <f t="shared" si="72"/>
        <v>7.8691571003553749E-3</v>
      </c>
      <c r="AF48" s="41">
        <f>X48/DI48*2</f>
        <v>1.3593830154789235E-2</v>
      </c>
      <c r="AG48" s="41">
        <f>(P48+S48+T48)/DI48*2</f>
        <v>2.1112815451965028E-2</v>
      </c>
      <c r="AH48" s="41">
        <f>R48/DI48*2</f>
        <v>1.4179140387503519E-2</v>
      </c>
      <c r="AI48" s="43">
        <f>X48/EY48*2</f>
        <v>6.8285939242646365E-2</v>
      </c>
      <c r="AJ48" s="37"/>
      <c r="AK48" s="47">
        <f t="shared" si="73"/>
        <v>3.0350712753114783E-3</v>
      </c>
      <c r="AL48" s="42">
        <f t="shared" si="74"/>
        <v>8.7617151392091978E-3</v>
      </c>
      <c r="AM48" s="43">
        <f t="shared" si="75"/>
        <v>6.7683880270707084E-2</v>
      </c>
      <c r="AN48" s="37"/>
      <c r="AO48" s="47">
        <f t="shared" si="76"/>
        <v>0.83065364850003398</v>
      </c>
      <c r="AP48" s="42">
        <f t="shared" si="77"/>
        <v>0.77245427490775387</v>
      </c>
      <c r="AQ48" s="42">
        <f t="shared" si="78"/>
        <v>2.1765352372548258E-2</v>
      </c>
      <c r="AR48" s="43">
        <f t="shared" si="79"/>
        <v>0.17728610966266897</v>
      </c>
      <c r="AS48" s="37"/>
      <c r="AT48" s="47">
        <f>DF48/C48</f>
        <v>0.11091219766555693</v>
      </c>
      <c r="AU48" s="42">
        <f t="shared" si="80"/>
        <v>0.19368909460754372</v>
      </c>
      <c r="AV48" s="42">
        <f t="shared" si="81"/>
        <v>0.19368909460754372</v>
      </c>
      <c r="AW48" s="43">
        <f t="shared" si="82"/>
        <v>0.19368909460754372</v>
      </c>
      <c r="AX48" s="37"/>
      <c r="AY48" s="47">
        <f>FA48/C48</f>
        <v>0.11544085676467049</v>
      </c>
      <c r="AZ48" s="42">
        <f>(DF48+X48)/C48</f>
        <v>0.1147875335927159</v>
      </c>
      <c r="BA48" s="42">
        <f>(DE48+X48)/DK48</f>
        <v>0.20045670288535358</v>
      </c>
      <c r="BB48" s="42">
        <f>(DF48+X48)/DK48</f>
        <v>0.20045670288535358</v>
      </c>
      <c r="BC48" s="43">
        <f>(DG48+X48)/DK48</f>
        <v>0.20045670288535358</v>
      </c>
      <c r="BD48" s="37"/>
      <c r="BE48" s="40">
        <f>Q48/FC48*2</f>
        <v>1.5691613184352555E-3</v>
      </c>
      <c r="BF48" s="42">
        <f t="shared" si="83"/>
        <v>0.10588047129071811</v>
      </c>
      <c r="BG48" s="41">
        <f>EK48/E48</f>
        <v>1.2618317683868717E-2</v>
      </c>
      <c r="BH48" s="42">
        <f t="shared" si="84"/>
        <v>8.0531996042505299E-2</v>
      </c>
      <c r="BI48" s="42">
        <f t="shared" si="85"/>
        <v>0.71575157664871625</v>
      </c>
      <c r="BJ48" s="43">
        <f t="shared" si="86"/>
        <v>0.75909714542461593</v>
      </c>
      <c r="BK48" s="37"/>
      <c r="BL48" s="36">
        <v>63.981999999999999</v>
      </c>
      <c r="BM48" s="37">
        <v>92.947999999999993</v>
      </c>
      <c r="BN48" s="38">
        <f t="shared" si="87"/>
        <v>156.93</v>
      </c>
      <c r="BO48" s="34">
        <v>2535.1239999999998</v>
      </c>
      <c r="BP48" s="37">
        <v>16.597999999999999</v>
      </c>
      <c r="BQ48" s="37">
        <v>20.866</v>
      </c>
      <c r="BR48" s="38">
        <f t="shared" si="88"/>
        <v>2497.66</v>
      </c>
      <c r="BS48" s="37">
        <v>383.084</v>
      </c>
      <c r="BT48" s="37">
        <v>48.50500000000001</v>
      </c>
      <c r="BU48" s="38">
        <f t="shared" si="89"/>
        <v>431.589</v>
      </c>
      <c r="BV48" s="37">
        <v>0</v>
      </c>
      <c r="BW48" s="37">
        <v>2.423</v>
      </c>
      <c r="BX48" s="37">
        <v>23.379000000000001</v>
      </c>
      <c r="BY48" s="37">
        <v>4.3940000000003074</v>
      </c>
      <c r="BZ48" s="39">
        <f t="shared" si="90"/>
        <v>3116.3749999999995</v>
      </c>
      <c r="CA48" s="37"/>
      <c r="CB48" s="36">
        <v>0.26800000000000002</v>
      </c>
      <c r="CC48" s="34">
        <v>2105.81</v>
      </c>
      <c r="CD48" s="38">
        <f t="shared" si="91"/>
        <v>2106.078</v>
      </c>
      <c r="CE48" s="37">
        <v>620.05100000000004</v>
      </c>
      <c r="CF48" s="37">
        <v>30.488999999999976</v>
      </c>
      <c r="CG48" s="38">
        <f t="shared" si="92"/>
        <v>650.54</v>
      </c>
      <c r="CH48" s="37">
        <v>0</v>
      </c>
      <c r="CI48" s="37">
        <v>359.75700000000001</v>
      </c>
      <c r="CJ48" s="107">
        <f t="shared" si="93"/>
        <v>3116.375</v>
      </c>
      <c r="CK48" s="37"/>
      <c r="CL48" s="66">
        <v>552.49</v>
      </c>
      <c r="CM48" s="37"/>
      <c r="CN48" s="33">
        <v>160</v>
      </c>
      <c r="CO48" s="34">
        <v>225</v>
      </c>
      <c r="CP48" s="34">
        <v>140</v>
      </c>
      <c r="CQ48" s="34">
        <v>0</v>
      </c>
      <c r="CR48" s="34">
        <v>95</v>
      </c>
      <c r="CS48" s="34">
        <v>0</v>
      </c>
      <c r="CT48" s="35">
        <f t="shared" si="94"/>
        <v>620</v>
      </c>
      <c r="CU48" s="43">
        <f t="shared" si="95"/>
        <v>0.19894909951466047</v>
      </c>
      <c r="CV48" s="37"/>
      <c r="CW48" s="61" t="s">
        <v>213</v>
      </c>
      <c r="CX48" s="56">
        <v>23.1</v>
      </c>
      <c r="CY48" s="67">
        <v>2</v>
      </c>
      <c r="CZ48" s="68" t="s">
        <v>136</v>
      </c>
      <c r="DA48" s="67"/>
      <c r="DB48" s="56"/>
      <c r="DC48" s="69">
        <f t="shared" si="96"/>
        <v>7.8040275938445465E-4</v>
      </c>
      <c r="DD48" s="56"/>
      <c r="DE48" s="33">
        <v>345.64400000000001</v>
      </c>
      <c r="DF48" s="34">
        <v>345.64400000000001</v>
      </c>
      <c r="DG48" s="35">
        <v>345.64400000000001</v>
      </c>
      <c r="DH48" s="56"/>
      <c r="DI48" s="61">
        <f t="shared" si="97"/>
        <v>1776.8355000000001</v>
      </c>
      <c r="DJ48" s="34">
        <v>1769.1410000000001</v>
      </c>
      <c r="DK48" s="35">
        <v>1784.53</v>
      </c>
      <c r="DL48" s="56"/>
      <c r="DM48" s="33">
        <v>151.672</v>
      </c>
      <c r="DN48" s="34">
        <v>80.634</v>
      </c>
      <c r="DO48" s="34">
        <v>102.648</v>
      </c>
      <c r="DP48" s="34">
        <v>78.355999999999995</v>
      </c>
      <c r="DQ48" s="34">
        <v>0</v>
      </c>
      <c r="DR48" s="34">
        <v>275.66399999999999</v>
      </c>
      <c r="DS48" s="34">
        <v>26.783999999999999</v>
      </c>
      <c r="DT48" s="34">
        <v>27.897999999999911</v>
      </c>
      <c r="DU48" s="35">
        <v>1783.797</v>
      </c>
      <c r="DV48" s="35">
        <f t="shared" si="98"/>
        <v>2527.453</v>
      </c>
      <c r="DW48" s="34"/>
      <c r="DX48" s="47">
        <f t="shared" si="99"/>
        <v>6.0009820162827951E-2</v>
      </c>
      <c r="DY48" s="42">
        <f t="shared" si="100"/>
        <v>3.190326387869527E-2</v>
      </c>
      <c r="DZ48" s="42">
        <f t="shared" si="101"/>
        <v>4.0613218129080933E-2</v>
      </c>
      <c r="EA48" s="42">
        <f t="shared" si="102"/>
        <v>3.1001961262978973E-2</v>
      </c>
      <c r="EB48" s="42">
        <f t="shared" si="103"/>
        <v>0</v>
      </c>
      <c r="EC48" s="42">
        <f t="shared" si="104"/>
        <v>0.10906790353767211</v>
      </c>
      <c r="ED48" s="42">
        <f t="shared" si="105"/>
        <v>1.0597229701205127E-2</v>
      </c>
      <c r="EE48" s="42">
        <f t="shared" si="106"/>
        <v>1.1037989628293745E-2</v>
      </c>
      <c r="EF48" s="42">
        <f t="shared" si="107"/>
        <v>0.70576861369924582</v>
      </c>
      <c r="EG48" s="70">
        <f t="shared" si="108"/>
        <v>0.99999999999999989</v>
      </c>
      <c r="EH48" s="56"/>
      <c r="EI48" s="36">
        <v>7.016</v>
      </c>
      <c r="EJ48" s="37">
        <v>24.972999999999999</v>
      </c>
      <c r="EK48" s="65">
        <f t="shared" si="109"/>
        <v>31.988999999999997</v>
      </c>
      <c r="EM48" s="36">
        <f>BP48</f>
        <v>16.597999999999999</v>
      </c>
      <c r="EN48" s="37">
        <f>BQ48</f>
        <v>20.866</v>
      </c>
      <c r="EO48" s="65">
        <f t="shared" si="110"/>
        <v>37.463999999999999</v>
      </c>
      <c r="EQ48" s="33">
        <f>EU48*E48</f>
        <v>1814.519</v>
      </c>
      <c r="ER48" s="34">
        <f>E48*EV48</f>
        <v>720.60499999999979</v>
      </c>
      <c r="ES48" s="35">
        <f t="shared" si="111"/>
        <v>2535.1239999999998</v>
      </c>
      <c r="EU48" s="47">
        <v>0.71575157664871625</v>
      </c>
      <c r="EV48" s="42">
        <v>0.28424842335128375</v>
      </c>
      <c r="EW48" s="43">
        <f t="shared" si="112"/>
        <v>1</v>
      </c>
      <c r="EX48" s="56"/>
      <c r="EY48" s="61">
        <f t="shared" si="113"/>
        <v>353.71850000000001</v>
      </c>
      <c r="EZ48" s="34">
        <v>347.68</v>
      </c>
      <c r="FA48" s="35">
        <v>359.75700000000001</v>
      </c>
      <c r="FC48" s="61">
        <f t="shared" si="114"/>
        <v>2531.2884999999997</v>
      </c>
      <c r="FD48" s="34">
        <v>2527.453</v>
      </c>
      <c r="FE48" s="35">
        <v>2535.1239999999998</v>
      </c>
      <c r="FG48" s="61">
        <f t="shared" si="115"/>
        <v>446.98900000000003</v>
      </c>
      <c r="FH48" s="34">
        <v>437.834</v>
      </c>
      <c r="FI48" s="35">
        <v>456.14400000000001</v>
      </c>
      <c r="FK48" s="61">
        <f t="shared" si="116"/>
        <v>2978.2775000000001</v>
      </c>
      <c r="FL48" s="56">
        <f t="shared" si="117"/>
        <v>2965.2869999999998</v>
      </c>
      <c r="FM48" s="67">
        <f t="shared" si="118"/>
        <v>2991.268</v>
      </c>
      <c r="FO48" s="61">
        <f t="shared" si="119"/>
        <v>2039.0630000000001</v>
      </c>
      <c r="FP48" s="34">
        <v>1972.316</v>
      </c>
      <c r="FQ48" s="35">
        <v>2105.81</v>
      </c>
      <c r="FR48" s="34"/>
      <c r="FS48" s="63">
        <f>DK48/C48</f>
        <v>0.57263005896273711</v>
      </c>
    </row>
    <row r="49" spans="1:175" x14ac:dyDescent="0.2">
      <c r="A49" s="1"/>
      <c r="B49" s="71" t="s">
        <v>178</v>
      </c>
      <c r="C49" s="33">
        <v>5133.1930000000002</v>
      </c>
      <c r="D49" s="34">
        <v>4912.0115000000005</v>
      </c>
      <c r="E49" s="34">
        <v>4137.6959999999999</v>
      </c>
      <c r="F49" s="34">
        <v>1092.2170000000001</v>
      </c>
      <c r="G49" s="34">
        <v>3086.2539999999999</v>
      </c>
      <c r="H49" s="34">
        <f t="shared" si="60"/>
        <v>6225.41</v>
      </c>
      <c r="I49" s="35">
        <f t="shared" si="61"/>
        <v>5229.9130000000005</v>
      </c>
      <c r="J49" s="34"/>
      <c r="K49" s="36">
        <v>40.852000000000004</v>
      </c>
      <c r="L49" s="37">
        <v>8.5549999999999997</v>
      </c>
      <c r="M49" s="37">
        <v>6.4000000000000001E-2</v>
      </c>
      <c r="N49" s="38">
        <f t="shared" si="62"/>
        <v>49.471000000000004</v>
      </c>
      <c r="O49" s="37">
        <v>30.990000000000002</v>
      </c>
      <c r="P49" s="38">
        <f t="shared" si="63"/>
        <v>18.481000000000002</v>
      </c>
      <c r="Q49" s="37">
        <v>0.435</v>
      </c>
      <c r="R49" s="38">
        <f t="shared" si="64"/>
        <v>18.046000000000003</v>
      </c>
      <c r="S49" s="37">
        <v>8.0589999999999993</v>
      </c>
      <c r="T49" s="37">
        <v>2.0579999999999998</v>
      </c>
      <c r="U49" s="37">
        <v>3.6999999999999998E-2</v>
      </c>
      <c r="V49" s="38">
        <f t="shared" si="65"/>
        <v>28.200000000000003</v>
      </c>
      <c r="W49" s="37">
        <v>7.0500000000000007</v>
      </c>
      <c r="X49" s="39">
        <f t="shared" si="66"/>
        <v>21.150000000000002</v>
      </c>
      <c r="Y49" s="37"/>
      <c r="Z49" s="40">
        <f t="shared" si="67"/>
        <v>1.6633511546135429E-2</v>
      </c>
      <c r="AA49" s="41">
        <f t="shared" si="68"/>
        <v>3.4832980338095703E-3</v>
      </c>
      <c r="AB49" s="42">
        <f t="shared" si="69"/>
        <v>0.52007115526616099</v>
      </c>
      <c r="AC49" s="42">
        <f t="shared" si="70"/>
        <v>0.62642760405085807</v>
      </c>
      <c r="AD49" s="41">
        <f t="shared" si="71"/>
        <v>1.2618048634454541E-2</v>
      </c>
      <c r="AE49" s="41">
        <f t="shared" si="72"/>
        <v>8.6115433565251229E-3</v>
      </c>
      <c r="AF49" s="41">
        <f>X49/DI49*2</f>
        <v>1.631993870184726E-2</v>
      </c>
      <c r="AG49" s="41">
        <f>(P49+S49+T49)/DI49*2</f>
        <v>2.2067026335481226E-2</v>
      </c>
      <c r="AH49" s="41">
        <f>R49/DI49*2</f>
        <v>1.3924804435628164E-2</v>
      </c>
      <c r="AI49" s="43">
        <f>X49/EY49*2</f>
        <v>7.2098053352559491E-2</v>
      </c>
      <c r="AJ49" s="37"/>
      <c r="AK49" s="47">
        <f t="shared" si="73"/>
        <v>2.2376570092176241E-2</v>
      </c>
      <c r="AL49" s="42">
        <f t="shared" si="74"/>
        <v>4.3219528756136508E-2</v>
      </c>
      <c r="AM49" s="43">
        <f t="shared" si="75"/>
        <v>4.9197392656494629E-2</v>
      </c>
      <c r="AN49" s="37"/>
      <c r="AO49" s="47">
        <f t="shared" si="76"/>
        <v>0.74588708305298412</v>
      </c>
      <c r="AP49" s="42">
        <f t="shared" si="77"/>
        <v>0.68652715696598654</v>
      </c>
      <c r="AQ49" s="42">
        <f t="shared" si="78"/>
        <v>0.11703612157189491</v>
      </c>
      <c r="AR49" s="43">
        <f t="shared" si="79"/>
        <v>0.15749164311569813</v>
      </c>
      <c r="AS49" s="37"/>
      <c r="AT49" s="47">
        <f>DF49/C49</f>
        <v>0.10737098721984541</v>
      </c>
      <c r="AU49" s="42">
        <f t="shared" si="80"/>
        <v>0.20990285885990645</v>
      </c>
      <c r="AV49" s="42">
        <f t="shared" si="81"/>
        <v>0.20990285885990645</v>
      </c>
      <c r="AW49" s="43">
        <f t="shared" si="82"/>
        <v>0.20990285885990645</v>
      </c>
      <c r="AX49" s="37"/>
      <c r="AY49" s="47">
        <f>FA49/C49</f>
        <v>0.1161645393033147</v>
      </c>
      <c r="AZ49" s="42">
        <f>(DF49+X49)/C49</f>
        <v>0.11149122972777371</v>
      </c>
      <c r="BA49" s="42">
        <f>(DE49+X49)/DK49</f>
        <v>0.21795764818432098</v>
      </c>
      <c r="BB49" s="42">
        <f>(DF49+X49)/DK49</f>
        <v>0.21795764818432098</v>
      </c>
      <c r="BC49" s="43">
        <f>(DG49+X49)/DK49</f>
        <v>0.21795764818432098</v>
      </c>
      <c r="BD49" s="37"/>
      <c r="BE49" s="40">
        <f>Q49/FC49*2</f>
        <v>2.1258838453720058E-4</v>
      </c>
      <c r="BF49" s="42">
        <f t="shared" si="83"/>
        <v>1.5210853905867544E-2</v>
      </c>
      <c r="BG49" s="41">
        <f>EK49/E49</f>
        <v>3.8415098644269661E-3</v>
      </c>
      <c r="BH49" s="42">
        <f t="shared" si="84"/>
        <v>2.5997582609179219E-2</v>
      </c>
      <c r="BI49" s="42">
        <f t="shared" si="85"/>
        <v>0.78005513213150501</v>
      </c>
      <c r="BJ49" s="43">
        <f t="shared" si="86"/>
        <v>0.82598850114715094</v>
      </c>
      <c r="BK49" s="37"/>
      <c r="BL49" s="36">
        <v>11.318</v>
      </c>
      <c r="BM49" s="37">
        <v>369.346</v>
      </c>
      <c r="BN49" s="38">
        <f t="shared" si="87"/>
        <v>380.66399999999999</v>
      </c>
      <c r="BO49" s="34">
        <v>4137.6959999999999</v>
      </c>
      <c r="BP49" s="37">
        <v>3.3370000000000002</v>
      </c>
      <c r="BQ49" s="37">
        <v>11.771000000000001</v>
      </c>
      <c r="BR49" s="38">
        <f t="shared" si="88"/>
        <v>4122.5879999999997</v>
      </c>
      <c r="BS49" s="37">
        <v>397.15699999999998</v>
      </c>
      <c r="BT49" s="37">
        <v>134.63900000000001</v>
      </c>
      <c r="BU49" s="38">
        <f t="shared" si="89"/>
        <v>531.79600000000005</v>
      </c>
      <c r="BV49" s="37">
        <v>8.1140000000000008</v>
      </c>
      <c r="BW49" s="37">
        <v>0</v>
      </c>
      <c r="BX49" s="37">
        <v>77.933000000000007</v>
      </c>
      <c r="BY49" s="37">
        <v>12.098000000000653</v>
      </c>
      <c r="BZ49" s="39">
        <f t="shared" si="90"/>
        <v>5133.1930000000002</v>
      </c>
      <c r="CA49" s="37"/>
      <c r="CB49" s="36">
        <v>1.2999999999999999E-2</v>
      </c>
      <c r="CC49" s="34">
        <v>3086.2539999999999</v>
      </c>
      <c r="CD49" s="38">
        <f t="shared" si="91"/>
        <v>3086.2669999999998</v>
      </c>
      <c r="CE49" s="37">
        <v>1409.191</v>
      </c>
      <c r="CF49" s="37">
        <v>41.440000000000396</v>
      </c>
      <c r="CG49" s="38">
        <f t="shared" si="92"/>
        <v>1450.6310000000003</v>
      </c>
      <c r="CH49" s="37">
        <v>0</v>
      </c>
      <c r="CI49" s="37">
        <v>596.29499999999996</v>
      </c>
      <c r="CJ49" s="107">
        <f t="shared" si="93"/>
        <v>5133.1930000000002</v>
      </c>
      <c r="CK49" s="37"/>
      <c r="CL49" s="66">
        <v>808.43499999999995</v>
      </c>
      <c r="CM49" s="37"/>
      <c r="CN49" s="33">
        <v>310</v>
      </c>
      <c r="CO49" s="34">
        <v>225</v>
      </c>
      <c r="CP49" s="34">
        <v>300</v>
      </c>
      <c r="CQ49" s="34">
        <v>250</v>
      </c>
      <c r="CR49" s="34">
        <v>325</v>
      </c>
      <c r="CS49" s="34">
        <v>0</v>
      </c>
      <c r="CT49" s="35">
        <f t="shared" si="94"/>
        <v>1410</v>
      </c>
      <c r="CU49" s="43">
        <f t="shared" si="95"/>
        <v>0.27468283386188674</v>
      </c>
      <c r="CV49" s="37"/>
      <c r="CW49" s="61" t="s">
        <v>215</v>
      </c>
      <c r="CX49" s="56">
        <v>31.4</v>
      </c>
      <c r="CY49" s="67">
        <v>3</v>
      </c>
      <c r="CZ49" s="68" t="s">
        <v>136</v>
      </c>
      <c r="DA49" s="67"/>
      <c r="DB49" s="56"/>
      <c r="DC49" s="69">
        <f t="shared" si="96"/>
        <v>1.3193828019563713E-3</v>
      </c>
      <c r="DD49" s="56"/>
      <c r="DE49" s="33">
        <v>551.15599999999995</v>
      </c>
      <c r="DF49" s="34">
        <v>551.15599999999995</v>
      </c>
      <c r="DG49" s="35">
        <v>551.15599999999995</v>
      </c>
      <c r="DH49" s="56"/>
      <c r="DI49" s="61">
        <f t="shared" si="97"/>
        <v>2591.9214999999999</v>
      </c>
      <c r="DJ49" s="34">
        <v>2558.076</v>
      </c>
      <c r="DK49" s="35">
        <v>2625.7669999999998</v>
      </c>
      <c r="DL49" s="56"/>
      <c r="DM49" s="33">
        <v>241.673</v>
      </c>
      <c r="DN49" s="34">
        <v>113.76900000000001</v>
      </c>
      <c r="DO49" s="34">
        <v>138.82300000000001</v>
      </c>
      <c r="DP49" s="34">
        <v>93.123999999999995</v>
      </c>
      <c r="DQ49" s="34">
        <v>181.00399999999999</v>
      </c>
      <c r="DR49" s="34">
        <v>117.068</v>
      </c>
      <c r="DS49" s="34">
        <v>41.481000000000002</v>
      </c>
      <c r="DT49" s="34">
        <v>1.0000000002037268E-3</v>
      </c>
      <c r="DU49" s="35">
        <v>3120.192</v>
      </c>
      <c r="DV49" s="35">
        <f t="shared" si="98"/>
        <v>4047.1350000000002</v>
      </c>
      <c r="DW49" s="34"/>
      <c r="DX49" s="47">
        <f t="shared" si="99"/>
        <v>5.9714588221050198E-2</v>
      </c>
      <c r="DY49" s="42">
        <f t="shared" si="100"/>
        <v>2.8110997038645856E-2</v>
      </c>
      <c r="DZ49" s="42">
        <f t="shared" si="101"/>
        <v>3.4301549120550709E-2</v>
      </c>
      <c r="EA49" s="42">
        <f t="shared" si="102"/>
        <v>2.3009857590616571E-2</v>
      </c>
      <c r="EB49" s="42">
        <f t="shared" si="103"/>
        <v>4.4723983756410395E-2</v>
      </c>
      <c r="EC49" s="42">
        <f t="shared" si="104"/>
        <v>2.8926141579166495E-2</v>
      </c>
      <c r="ED49" s="42">
        <f t="shared" si="105"/>
        <v>1.0249472775185408E-2</v>
      </c>
      <c r="EE49" s="42">
        <f t="shared" si="106"/>
        <v>2.4708837244216633E-7</v>
      </c>
      <c r="EF49" s="42">
        <f t="shared" si="107"/>
        <v>0.77096316283000188</v>
      </c>
      <c r="EG49" s="70">
        <f t="shared" si="108"/>
        <v>1</v>
      </c>
      <c r="EH49" s="56"/>
      <c r="EI49" s="36">
        <v>0</v>
      </c>
      <c r="EJ49" s="37">
        <v>15.895</v>
      </c>
      <c r="EK49" s="65">
        <f t="shared" si="109"/>
        <v>15.895</v>
      </c>
      <c r="EM49" s="36">
        <f>BP49</f>
        <v>3.3370000000000002</v>
      </c>
      <c r="EN49" s="37">
        <f>BQ49</f>
        <v>11.771000000000001</v>
      </c>
      <c r="EO49" s="65">
        <f t="shared" si="110"/>
        <v>15.108000000000001</v>
      </c>
      <c r="EQ49" s="33">
        <f>EU49*E49</f>
        <v>3227.6309999999999</v>
      </c>
      <c r="ER49" s="34">
        <f>E49*EV49</f>
        <v>910.06500000000017</v>
      </c>
      <c r="ES49" s="35">
        <f t="shared" si="111"/>
        <v>4137.6959999999999</v>
      </c>
      <c r="EU49" s="47">
        <v>0.78005513213150501</v>
      </c>
      <c r="EV49" s="42">
        <v>0.21994486786849499</v>
      </c>
      <c r="EW49" s="43">
        <f t="shared" si="112"/>
        <v>1</v>
      </c>
      <c r="EX49" s="56"/>
      <c r="EY49" s="61">
        <f t="shared" si="113"/>
        <v>586.70100000000002</v>
      </c>
      <c r="EZ49" s="34">
        <v>577.10699999999997</v>
      </c>
      <c r="FA49" s="35">
        <v>596.29499999999996</v>
      </c>
      <c r="FC49" s="61">
        <f t="shared" si="114"/>
        <v>4092.4155000000001</v>
      </c>
      <c r="FD49" s="34">
        <v>4047.1350000000002</v>
      </c>
      <c r="FE49" s="35">
        <v>4137.6959999999999</v>
      </c>
      <c r="FG49" s="61">
        <f t="shared" si="115"/>
        <v>1029.1624999999999</v>
      </c>
      <c r="FH49" s="34">
        <v>966.10799999999995</v>
      </c>
      <c r="FI49" s="35">
        <v>1092.2170000000001</v>
      </c>
      <c r="FK49" s="61">
        <f t="shared" si="116"/>
        <v>5121.5780000000004</v>
      </c>
      <c r="FL49" s="56">
        <f t="shared" si="117"/>
        <v>5013.2430000000004</v>
      </c>
      <c r="FM49" s="67">
        <f t="shared" si="118"/>
        <v>5229.9130000000005</v>
      </c>
      <c r="FO49" s="61">
        <f t="shared" si="119"/>
        <v>3013.8959999999997</v>
      </c>
      <c r="FP49" s="34">
        <v>2941.538</v>
      </c>
      <c r="FQ49" s="35">
        <v>3086.2539999999999</v>
      </c>
      <c r="FR49" s="34"/>
      <c r="FS49" s="63">
        <f>DK49/C49</f>
        <v>0.511527035901436</v>
      </c>
    </row>
    <row r="50" spans="1:175" x14ac:dyDescent="0.2">
      <c r="A50" s="1"/>
      <c r="B50" s="71" t="s">
        <v>179</v>
      </c>
      <c r="C50" s="33">
        <v>1852.675</v>
      </c>
      <c r="D50" s="34">
        <v>1791.2849999999999</v>
      </c>
      <c r="E50" s="34">
        <v>1550.404</v>
      </c>
      <c r="F50" s="34">
        <v>239</v>
      </c>
      <c r="G50" s="34">
        <v>1292.7470000000001</v>
      </c>
      <c r="H50" s="34">
        <f t="shared" si="60"/>
        <v>2091.6750000000002</v>
      </c>
      <c r="I50" s="35">
        <f t="shared" si="61"/>
        <v>1789.404</v>
      </c>
      <c r="J50" s="34"/>
      <c r="K50" s="36">
        <v>14.148</v>
      </c>
      <c r="L50" s="37">
        <v>3.13</v>
      </c>
      <c r="M50" s="37">
        <v>0</v>
      </c>
      <c r="N50" s="38">
        <f t="shared" si="62"/>
        <v>17.277999999999999</v>
      </c>
      <c r="O50" s="37">
        <v>12.658999999999999</v>
      </c>
      <c r="P50" s="38">
        <f t="shared" si="63"/>
        <v>4.6189999999999998</v>
      </c>
      <c r="Q50" s="37">
        <v>0.5</v>
      </c>
      <c r="R50" s="38">
        <f t="shared" si="64"/>
        <v>4.1189999999999998</v>
      </c>
      <c r="S50" s="37">
        <v>2.3820000000000001</v>
      </c>
      <c r="T50" s="37">
        <v>0.33899999999999997</v>
      </c>
      <c r="U50" s="37">
        <v>4.0000000000000001E-3</v>
      </c>
      <c r="V50" s="38">
        <f t="shared" si="65"/>
        <v>6.8439999999999994</v>
      </c>
      <c r="W50" s="37">
        <v>1.7000000000000002</v>
      </c>
      <c r="X50" s="39">
        <f t="shared" si="66"/>
        <v>5.1439999999999992</v>
      </c>
      <c r="Y50" s="37"/>
      <c r="Z50" s="40">
        <f t="shared" si="67"/>
        <v>1.5796481296946049E-2</v>
      </c>
      <c r="AA50" s="41">
        <f t="shared" si="68"/>
        <v>3.4946979403054235E-3</v>
      </c>
      <c r="AB50" s="42">
        <f t="shared" si="69"/>
        <v>0.63298164908245413</v>
      </c>
      <c r="AC50" s="42">
        <f t="shared" si="70"/>
        <v>0.73266581780298645</v>
      </c>
      <c r="AD50" s="41">
        <f t="shared" si="71"/>
        <v>1.4133987612244841E-2</v>
      </c>
      <c r="AE50" s="41">
        <f t="shared" si="72"/>
        <v>5.7433630047703183E-3</v>
      </c>
      <c r="AF50" s="41">
        <f>X50/DI50*2</f>
        <v>1.1280194640372526E-2</v>
      </c>
      <c r="AG50" s="41">
        <f>(P50+S50+T50)/DI50*2</f>
        <v>1.6095767624481797E-2</v>
      </c>
      <c r="AH50" s="41">
        <f>R50/DI50*2</f>
        <v>9.0324886710136942E-3</v>
      </c>
      <c r="AI50" s="43">
        <f>X50/EY50*2</f>
        <v>5.1212615985026473E-2</v>
      </c>
      <c r="AJ50" s="37"/>
      <c r="AK50" s="47">
        <f t="shared" si="73"/>
        <v>5.2259936853707473E-2</v>
      </c>
      <c r="AL50" s="42">
        <f t="shared" si="74"/>
        <v>9.2162860930515303E-2</v>
      </c>
      <c r="AM50" s="43">
        <f t="shared" si="75"/>
        <v>0.11514076123898877</v>
      </c>
      <c r="AN50" s="37"/>
      <c r="AO50" s="47">
        <f t="shared" si="76"/>
        <v>0.83381299325853142</v>
      </c>
      <c r="AP50" s="42">
        <f t="shared" si="77"/>
        <v>0.78937077950507217</v>
      </c>
      <c r="AQ50" s="42">
        <f t="shared" si="78"/>
        <v>3.1320657967533423E-2</v>
      </c>
      <c r="AR50" s="43">
        <f t="shared" si="79"/>
        <v>0.15486742143117388</v>
      </c>
      <c r="AS50" s="37"/>
      <c r="AT50" s="47">
        <f>DF50/C50</f>
        <v>9.8727515619307218E-2</v>
      </c>
      <c r="AU50" s="42">
        <f t="shared" si="80"/>
        <v>0.19364100349042912</v>
      </c>
      <c r="AV50" s="42">
        <f t="shared" si="81"/>
        <v>0.19364100349042912</v>
      </c>
      <c r="AW50" s="43">
        <f t="shared" si="82"/>
        <v>0.19364100349042912</v>
      </c>
      <c r="AX50" s="37"/>
      <c r="AY50" s="47">
        <f>FA50/C50</f>
        <v>0.10980609119246496</v>
      </c>
      <c r="AZ50" s="42">
        <f>(DF50+X50)/C50</f>
        <v>0.10150404145357389</v>
      </c>
      <c r="BA50" s="42">
        <f>(DE50+X50)/DK50</f>
        <v>0.19908679279639799</v>
      </c>
      <c r="BB50" s="42">
        <f>(DF50+X50)/DK50</f>
        <v>0.19908679279639799</v>
      </c>
      <c r="BC50" s="43">
        <f>(DG50+X50)/DK50</f>
        <v>0.19908679279639799</v>
      </c>
      <c r="BD50" s="37"/>
      <c r="BE50" s="40">
        <f>Q50/FC50*2</f>
        <v>6.6141765614748029E-4</v>
      </c>
      <c r="BF50" s="42">
        <f t="shared" si="83"/>
        <v>6.8119891008174394E-2</v>
      </c>
      <c r="BG50" s="41">
        <f>EK50/E50</f>
        <v>8.5493845475114877E-3</v>
      </c>
      <c r="BH50" s="42">
        <f t="shared" si="84"/>
        <v>6.2550139210042002E-2</v>
      </c>
      <c r="BI50" s="42">
        <f t="shared" si="85"/>
        <v>0.82420000000000004</v>
      </c>
      <c r="BJ50" s="43">
        <f t="shared" si="86"/>
        <v>0.84768055553692745</v>
      </c>
      <c r="BK50" s="37"/>
      <c r="BL50" s="36">
        <v>64.19</v>
      </c>
      <c r="BM50" s="37">
        <v>94.388999999999996</v>
      </c>
      <c r="BN50" s="38">
        <f t="shared" si="87"/>
        <v>158.57900000000001</v>
      </c>
      <c r="BO50" s="34">
        <v>1550.404</v>
      </c>
      <c r="BP50" s="37">
        <v>1.7749999999999999</v>
      </c>
      <c r="BQ50" s="37">
        <v>6.7</v>
      </c>
      <c r="BR50" s="38">
        <f t="shared" si="88"/>
        <v>1541.9289999999999</v>
      </c>
      <c r="BS50" s="37">
        <v>119.14400000000001</v>
      </c>
      <c r="BT50" s="37">
        <v>25.753</v>
      </c>
      <c r="BU50" s="38">
        <f t="shared" si="89"/>
        <v>144.89699999999999</v>
      </c>
      <c r="BV50" s="37">
        <v>0</v>
      </c>
      <c r="BW50" s="37">
        <v>4.3999999999999997E-2</v>
      </c>
      <c r="BX50" s="37">
        <v>4.4649999999999999</v>
      </c>
      <c r="BY50" s="37">
        <v>2.7610000000001529</v>
      </c>
      <c r="BZ50" s="39">
        <f t="shared" si="90"/>
        <v>1852.675</v>
      </c>
      <c r="CA50" s="37"/>
      <c r="CB50" s="36">
        <v>110</v>
      </c>
      <c r="CC50" s="34">
        <v>1292.7470000000001</v>
      </c>
      <c r="CD50" s="38">
        <f t="shared" si="91"/>
        <v>1402.7470000000001</v>
      </c>
      <c r="CE50" s="37">
        <v>234.946</v>
      </c>
      <c r="CF50" s="37">
        <v>11.546999999999883</v>
      </c>
      <c r="CG50" s="38">
        <f t="shared" si="92"/>
        <v>246.49299999999988</v>
      </c>
      <c r="CH50" s="37">
        <v>0</v>
      </c>
      <c r="CI50" s="37">
        <v>203.435</v>
      </c>
      <c r="CJ50" s="107">
        <f t="shared" si="93"/>
        <v>1852.675</v>
      </c>
      <c r="CK50" s="37"/>
      <c r="CL50" s="66">
        <v>286.91900000000004</v>
      </c>
      <c r="CM50" s="37"/>
      <c r="CN50" s="33">
        <v>140</v>
      </c>
      <c r="CO50" s="34">
        <v>80</v>
      </c>
      <c r="CP50" s="34">
        <v>125</v>
      </c>
      <c r="CQ50" s="34">
        <v>0</v>
      </c>
      <c r="CR50" s="34">
        <v>0</v>
      </c>
      <c r="CS50" s="34">
        <v>0</v>
      </c>
      <c r="CT50" s="35">
        <f t="shared" si="94"/>
        <v>345</v>
      </c>
      <c r="CU50" s="43">
        <f t="shared" si="95"/>
        <v>0.18621722644284616</v>
      </c>
      <c r="CV50" s="37"/>
      <c r="CW50" s="61" t="s">
        <v>207</v>
      </c>
      <c r="CX50" s="56">
        <v>14</v>
      </c>
      <c r="CY50" s="67">
        <v>2</v>
      </c>
      <c r="CZ50" s="68" t="s">
        <v>136</v>
      </c>
      <c r="DA50" s="67"/>
      <c r="DB50" s="56"/>
      <c r="DC50" s="69">
        <f t="shared" si="96"/>
        <v>4.31200930181636E-4</v>
      </c>
      <c r="DD50" s="56"/>
      <c r="DE50" s="33">
        <v>182.91</v>
      </c>
      <c r="DF50" s="34">
        <v>182.91</v>
      </c>
      <c r="DG50" s="35">
        <v>182.91</v>
      </c>
      <c r="DH50" s="56"/>
      <c r="DI50" s="61">
        <f t="shared" si="97"/>
        <v>912.04099999999994</v>
      </c>
      <c r="DJ50" s="34">
        <v>879.49900000000002</v>
      </c>
      <c r="DK50" s="35">
        <v>944.58299999999997</v>
      </c>
      <c r="DL50" s="56"/>
      <c r="DM50" s="33">
        <v>74.376000000000005</v>
      </c>
      <c r="DN50" s="34">
        <v>8.44</v>
      </c>
      <c r="DO50" s="34">
        <v>75.093000000000004</v>
      </c>
      <c r="DP50" s="34">
        <v>0.88100000000000001</v>
      </c>
      <c r="DQ50" s="34">
        <v>75.837999999999994</v>
      </c>
      <c r="DR50" s="34">
        <v>0</v>
      </c>
      <c r="DS50" s="34">
        <v>9.9390000000000001</v>
      </c>
      <c r="DT50" s="34">
        <v>27.457999999999998</v>
      </c>
      <c r="DU50" s="35">
        <v>1201.404</v>
      </c>
      <c r="DV50" s="35">
        <f t="shared" si="98"/>
        <v>1473.4290000000001</v>
      </c>
      <c r="DW50" s="34"/>
      <c r="DX50" s="47">
        <f t="shared" si="99"/>
        <v>5.0478170308850989E-2</v>
      </c>
      <c r="DY50" s="42">
        <f t="shared" si="100"/>
        <v>5.7281348473526708E-3</v>
      </c>
      <c r="DZ50" s="42">
        <f t="shared" si="101"/>
        <v>5.0964790295290781E-2</v>
      </c>
      <c r="EA50" s="42">
        <f t="shared" si="102"/>
        <v>5.9792497636465688E-4</v>
      </c>
      <c r="EB50" s="42">
        <f t="shared" si="103"/>
        <v>5.1470413572693351E-2</v>
      </c>
      <c r="EC50" s="42">
        <f t="shared" si="104"/>
        <v>0</v>
      </c>
      <c r="ED50" s="42">
        <f t="shared" si="105"/>
        <v>6.7454896028244313E-3</v>
      </c>
      <c r="EE50" s="42">
        <f t="shared" si="106"/>
        <v>1.8635441544858963E-2</v>
      </c>
      <c r="EF50" s="42">
        <f t="shared" si="107"/>
        <v>0.81537963485176412</v>
      </c>
      <c r="EG50" s="70">
        <f t="shared" si="108"/>
        <v>1</v>
      </c>
      <c r="EH50" s="56"/>
      <c r="EI50" s="36">
        <v>0.154</v>
      </c>
      <c r="EJ50" s="37">
        <v>13.101000000000001</v>
      </c>
      <c r="EK50" s="65">
        <f t="shared" si="109"/>
        <v>13.255000000000001</v>
      </c>
      <c r="EM50" s="36">
        <f>BP50</f>
        <v>1.7749999999999999</v>
      </c>
      <c r="EN50" s="37">
        <f>BQ50</f>
        <v>6.7</v>
      </c>
      <c r="EO50" s="65">
        <f t="shared" si="110"/>
        <v>8.4749999999999996</v>
      </c>
      <c r="EQ50" s="33">
        <f>EU50*E50</f>
        <v>1277.8429768000001</v>
      </c>
      <c r="ER50" s="34">
        <f>E50*EV50</f>
        <v>272.56102319999991</v>
      </c>
      <c r="ES50" s="35">
        <f t="shared" si="111"/>
        <v>1550.404</v>
      </c>
      <c r="EU50" s="47">
        <v>0.82420000000000004</v>
      </c>
      <c r="EV50" s="42">
        <v>0.17579999999999996</v>
      </c>
      <c r="EW50" s="43">
        <f t="shared" si="112"/>
        <v>1</v>
      </c>
      <c r="EX50" s="56"/>
      <c r="EY50" s="61">
        <f t="shared" si="113"/>
        <v>200.88800000000001</v>
      </c>
      <c r="EZ50" s="34">
        <v>198.34100000000001</v>
      </c>
      <c r="FA50" s="35">
        <v>203.435</v>
      </c>
      <c r="FC50" s="61">
        <f t="shared" si="114"/>
        <v>1511.904</v>
      </c>
      <c r="FD50" s="34">
        <v>1473.404</v>
      </c>
      <c r="FE50" s="35">
        <v>1550.404</v>
      </c>
      <c r="FG50" s="61">
        <f t="shared" si="115"/>
        <v>202</v>
      </c>
      <c r="FH50" s="34">
        <v>165</v>
      </c>
      <c r="FI50" s="35">
        <v>239</v>
      </c>
      <c r="FK50" s="61">
        <f t="shared" si="116"/>
        <v>1713.904</v>
      </c>
      <c r="FL50" s="56">
        <f t="shared" si="117"/>
        <v>1638.404</v>
      </c>
      <c r="FM50" s="67">
        <f t="shared" si="118"/>
        <v>1789.404</v>
      </c>
      <c r="FO50" s="61">
        <f t="shared" si="119"/>
        <v>1226.0075000000002</v>
      </c>
      <c r="FP50" s="34">
        <v>1159.268</v>
      </c>
      <c r="FQ50" s="35">
        <v>1292.7470000000001</v>
      </c>
      <c r="FR50" s="34"/>
      <c r="FS50" s="63">
        <f>DK50/C50</f>
        <v>0.50984819247844337</v>
      </c>
    </row>
    <row r="51" spans="1:175" x14ac:dyDescent="0.2">
      <c r="A51" s="1"/>
      <c r="B51" s="71" t="s">
        <v>180</v>
      </c>
      <c r="C51" s="33">
        <v>4840.3</v>
      </c>
      <c r="D51" s="34">
        <v>4735.7365</v>
      </c>
      <c r="E51" s="34">
        <v>4218.4390000000003</v>
      </c>
      <c r="F51" s="34">
        <v>1270.4860000000001</v>
      </c>
      <c r="G51" s="34">
        <v>3203.8890000000001</v>
      </c>
      <c r="H51" s="34">
        <f t="shared" si="60"/>
        <v>6110.7860000000001</v>
      </c>
      <c r="I51" s="35">
        <f t="shared" si="61"/>
        <v>5488.9250000000002</v>
      </c>
      <c r="J51" s="34"/>
      <c r="K51" s="36">
        <v>39.775000000000006</v>
      </c>
      <c r="L51" s="37">
        <v>8.6999999999999993</v>
      </c>
      <c r="M51" s="37">
        <v>0.14799999999999999</v>
      </c>
      <c r="N51" s="38">
        <f t="shared" si="62"/>
        <v>48.623000000000012</v>
      </c>
      <c r="O51" s="37">
        <v>35.006</v>
      </c>
      <c r="P51" s="38">
        <f t="shared" si="63"/>
        <v>13.617000000000012</v>
      </c>
      <c r="Q51" s="37">
        <v>0.155</v>
      </c>
      <c r="R51" s="38">
        <f t="shared" si="64"/>
        <v>13.462000000000012</v>
      </c>
      <c r="S51" s="37">
        <v>9.1319999999999997</v>
      </c>
      <c r="T51" s="37">
        <v>2.5939999999999999</v>
      </c>
      <c r="U51" s="37">
        <v>0.13300000000000001</v>
      </c>
      <c r="V51" s="38">
        <f t="shared" si="65"/>
        <v>25.321000000000012</v>
      </c>
      <c r="W51" s="37">
        <v>4.9800000000000004</v>
      </c>
      <c r="X51" s="39">
        <f t="shared" si="66"/>
        <v>20.341000000000012</v>
      </c>
      <c r="Y51" s="37"/>
      <c r="Z51" s="40">
        <f t="shared" si="67"/>
        <v>1.6797809590968587E-2</v>
      </c>
      <c r="AA51" s="41">
        <f t="shared" si="68"/>
        <v>3.6741909099038761E-3</v>
      </c>
      <c r="AB51" s="42">
        <f t="shared" si="69"/>
        <v>0.58005932161261986</v>
      </c>
      <c r="AC51" s="42">
        <f t="shared" si="70"/>
        <v>0.71994735001953791</v>
      </c>
      <c r="AD51" s="41">
        <f t="shared" si="71"/>
        <v>1.4783761723229323E-2</v>
      </c>
      <c r="AE51" s="41">
        <f t="shared" si="72"/>
        <v>8.5904272756729648E-3</v>
      </c>
      <c r="AF51" s="41">
        <f>X51/DI51*2</f>
        <v>1.5241499198249646E-2</v>
      </c>
      <c r="AG51" s="41">
        <f>(P51+S51+T51)/DI51*2</f>
        <v>1.8989494822341121E-2</v>
      </c>
      <c r="AH51" s="41">
        <f>R51/DI51*2</f>
        <v>1.0087068590867549E-2</v>
      </c>
      <c r="AI51" s="43">
        <f>X51/EY51*2</f>
        <v>8.4000697906589997E-2</v>
      </c>
      <c r="AJ51" s="37"/>
      <c r="AK51" s="47">
        <f t="shared" si="73"/>
        <v>7.7941249372033033E-2</v>
      </c>
      <c r="AL51" s="42">
        <f t="shared" si="74"/>
        <v>6.510295489094424E-2</v>
      </c>
      <c r="AM51" s="43">
        <f t="shared" si="75"/>
        <v>3.5796344520903398E-2</v>
      </c>
      <c r="AN51" s="37"/>
      <c r="AO51" s="47">
        <f t="shared" si="76"/>
        <v>0.75949634450089232</v>
      </c>
      <c r="AP51" s="42">
        <f t="shared" si="77"/>
        <v>0.74594587421063563</v>
      </c>
      <c r="AQ51" s="42">
        <f t="shared" si="78"/>
        <v>0.12349895667623906</v>
      </c>
      <c r="AR51" s="43">
        <f t="shared" si="79"/>
        <v>0.10193748321385038</v>
      </c>
      <c r="AS51" s="37"/>
      <c r="AT51" s="47">
        <f>DF51/C51</f>
        <v>9.5254426378530252E-2</v>
      </c>
      <c r="AU51" s="42">
        <f t="shared" si="80"/>
        <v>0.15477950153003117</v>
      </c>
      <c r="AV51" s="42">
        <f t="shared" si="81"/>
        <v>0.16852273408453258</v>
      </c>
      <c r="AW51" s="43">
        <f t="shared" si="82"/>
        <v>0.1922923127082502</v>
      </c>
      <c r="AX51" s="37"/>
      <c r="AY51" s="47">
        <f>FA51/C51</f>
        <v>0.10215813069437844</v>
      </c>
      <c r="AZ51" s="42">
        <f>(DF51+X51)/C51</f>
        <v>9.9456851848025954E-2</v>
      </c>
      <c r="BA51" s="42">
        <f>(DE51+X51)/DK51</f>
        <v>0.16221437103511396</v>
      </c>
      <c r="BB51" s="42">
        <f>(DF51+X51)/DK51</f>
        <v>0.1759576035896154</v>
      </c>
      <c r="BC51" s="43">
        <f>(DG51+X51)/DK51</f>
        <v>0.19972718221333299</v>
      </c>
      <c r="BD51" s="37"/>
      <c r="BE51" s="40">
        <f>Q51/FC51*2</f>
        <v>7.6243310110686826E-5</v>
      </c>
      <c r="BF51" s="42">
        <f t="shared" si="83"/>
        <v>6.1160872824843129E-3</v>
      </c>
      <c r="BG51" s="41">
        <f>EK51/E51</f>
        <v>3.6105772775190063E-3</v>
      </c>
      <c r="BH51" s="42">
        <f t="shared" si="84"/>
        <v>2.9619560461358052E-2</v>
      </c>
      <c r="BI51" s="42">
        <f t="shared" si="85"/>
        <v>0.63725302179313248</v>
      </c>
      <c r="BJ51" s="43">
        <f t="shared" si="86"/>
        <v>0.72121572074677653</v>
      </c>
      <c r="BK51" s="37"/>
      <c r="BL51" s="36">
        <v>64.900000000000006</v>
      </c>
      <c r="BM51" s="37">
        <v>7.1870000000000003</v>
      </c>
      <c r="BN51" s="38">
        <f t="shared" si="87"/>
        <v>72.087000000000003</v>
      </c>
      <c r="BO51" s="34">
        <v>4218.4390000000003</v>
      </c>
      <c r="BP51" s="37">
        <v>1.7450000000000001</v>
      </c>
      <c r="BQ51" s="37">
        <v>18</v>
      </c>
      <c r="BR51" s="38">
        <f t="shared" si="88"/>
        <v>4198.6940000000004</v>
      </c>
      <c r="BS51" s="37">
        <v>411.67</v>
      </c>
      <c r="BT51" s="37">
        <v>115.95199999999998</v>
      </c>
      <c r="BU51" s="38">
        <f t="shared" si="89"/>
        <v>527.62199999999996</v>
      </c>
      <c r="BV51" s="37">
        <v>0.54</v>
      </c>
      <c r="BW51" s="37">
        <v>8.2330000000000005</v>
      </c>
      <c r="BX51" s="37">
        <v>24.545000000000002</v>
      </c>
      <c r="BY51" s="37">
        <v>8.5789999999993682</v>
      </c>
      <c r="BZ51" s="39">
        <f t="shared" si="90"/>
        <v>4840.3000000000011</v>
      </c>
      <c r="CA51" s="37"/>
      <c r="CB51" s="36">
        <v>122.18</v>
      </c>
      <c r="CC51" s="34">
        <v>3203.8890000000001</v>
      </c>
      <c r="CD51" s="38">
        <f t="shared" si="91"/>
        <v>3326.069</v>
      </c>
      <c r="CE51" s="37">
        <v>844</v>
      </c>
      <c r="CF51" s="37">
        <v>50.755000000000223</v>
      </c>
      <c r="CG51" s="38">
        <f t="shared" si="92"/>
        <v>894.75500000000022</v>
      </c>
      <c r="CH51" s="37">
        <v>125</v>
      </c>
      <c r="CI51" s="37">
        <v>494.476</v>
      </c>
      <c r="CJ51" s="107">
        <f t="shared" si="93"/>
        <v>4840.3</v>
      </c>
      <c r="CK51" s="37"/>
      <c r="CL51" s="66">
        <v>493.40800000000002</v>
      </c>
      <c r="CM51" s="37"/>
      <c r="CN51" s="33">
        <v>145</v>
      </c>
      <c r="CO51" s="34">
        <v>425</v>
      </c>
      <c r="CP51" s="34">
        <v>300</v>
      </c>
      <c r="CQ51" s="34">
        <v>100</v>
      </c>
      <c r="CR51" s="34">
        <v>100</v>
      </c>
      <c r="CS51" s="34">
        <v>0</v>
      </c>
      <c r="CT51" s="35">
        <f t="shared" si="94"/>
        <v>1070</v>
      </c>
      <c r="CU51" s="43">
        <f t="shared" si="95"/>
        <v>0.22106067805714522</v>
      </c>
      <c r="CV51" s="37"/>
      <c r="CW51" s="61" t="s">
        <v>213</v>
      </c>
      <c r="CX51" s="56">
        <v>42</v>
      </c>
      <c r="CY51" s="67">
        <v>2</v>
      </c>
      <c r="CZ51" s="68" t="s">
        <v>136</v>
      </c>
      <c r="DA51" s="67"/>
      <c r="DB51" s="56"/>
      <c r="DC51" s="69">
        <f t="shared" si="96"/>
        <v>1.3562750415297257E-3</v>
      </c>
      <c r="DD51" s="56"/>
      <c r="DE51" s="33">
        <v>423.46</v>
      </c>
      <c r="DF51" s="34">
        <v>461.06</v>
      </c>
      <c r="DG51" s="35">
        <v>526.09100000000001</v>
      </c>
      <c r="DH51" s="56"/>
      <c r="DI51" s="61">
        <f t="shared" si="97"/>
        <v>2669.16</v>
      </c>
      <c r="DJ51" s="34">
        <v>2602.4279999999999</v>
      </c>
      <c r="DK51" s="35">
        <v>2735.8919999999998</v>
      </c>
      <c r="DL51" s="56"/>
      <c r="DM51" s="33">
        <v>99.570999999999998</v>
      </c>
      <c r="DN51" s="34">
        <v>94.587000000000003</v>
      </c>
      <c r="DO51" s="34">
        <v>189.95599999999999</v>
      </c>
      <c r="DP51" s="34">
        <v>202.29900000000001</v>
      </c>
      <c r="DQ51" s="34">
        <v>625.995</v>
      </c>
      <c r="DR51" s="34">
        <v>168.57599999999999</v>
      </c>
      <c r="DS51" s="34">
        <v>21.969000000000001</v>
      </c>
      <c r="DT51" s="34">
        <v>12.662000000000262</v>
      </c>
      <c r="DU51" s="35">
        <v>2497.8069999999998</v>
      </c>
      <c r="DV51" s="35">
        <f t="shared" si="98"/>
        <v>3913.422</v>
      </c>
      <c r="DW51" s="34"/>
      <c r="DX51" s="47">
        <f t="shared" si="99"/>
        <v>2.5443460991428985E-2</v>
      </c>
      <c r="DY51" s="42">
        <f t="shared" si="100"/>
        <v>2.4169895298794764E-2</v>
      </c>
      <c r="DZ51" s="42">
        <f t="shared" si="101"/>
        <v>4.8539615712284538E-2</v>
      </c>
      <c r="EA51" s="42">
        <f t="shared" si="102"/>
        <v>5.1693632835917006E-2</v>
      </c>
      <c r="EB51" s="42">
        <f t="shared" si="103"/>
        <v>0.15996102643670937</v>
      </c>
      <c r="EC51" s="42">
        <f t="shared" si="104"/>
        <v>4.307636641282233E-2</v>
      </c>
      <c r="ED51" s="42">
        <f t="shared" si="105"/>
        <v>5.6137569625764874E-3</v>
      </c>
      <c r="EE51" s="42">
        <f t="shared" si="106"/>
        <v>3.2355314607012127E-3</v>
      </c>
      <c r="EF51" s="42">
        <f t="shared" si="107"/>
        <v>0.63826671388876532</v>
      </c>
      <c r="EG51" s="70">
        <f t="shared" si="108"/>
        <v>1</v>
      </c>
      <c r="EH51" s="56"/>
      <c r="EI51" s="36">
        <v>14.65</v>
      </c>
      <c r="EJ51" s="37">
        <v>0.58099999999999996</v>
      </c>
      <c r="EK51" s="65">
        <f t="shared" si="109"/>
        <v>15.231</v>
      </c>
      <c r="EM51" s="36">
        <f>BP51</f>
        <v>1.7450000000000001</v>
      </c>
      <c r="EN51" s="37">
        <f>BQ51</f>
        <v>18</v>
      </c>
      <c r="EO51" s="65">
        <f t="shared" si="110"/>
        <v>19.745000000000001</v>
      </c>
      <c r="EQ51" s="33">
        <f>EU51*E51</f>
        <v>2688.2130000000002</v>
      </c>
      <c r="ER51" s="34">
        <f>E51*EV51</f>
        <v>1530.2260000000001</v>
      </c>
      <c r="ES51" s="35">
        <f t="shared" si="111"/>
        <v>4218.4390000000003</v>
      </c>
      <c r="EU51" s="47">
        <v>0.63725302179313248</v>
      </c>
      <c r="EV51" s="42">
        <v>0.36274697820686752</v>
      </c>
      <c r="EW51" s="43">
        <f t="shared" si="112"/>
        <v>1</v>
      </c>
      <c r="EX51" s="56"/>
      <c r="EY51" s="61">
        <f t="shared" si="113"/>
        <v>484.30549999999999</v>
      </c>
      <c r="EZ51" s="34">
        <v>474.13499999999999</v>
      </c>
      <c r="FA51" s="35">
        <v>494.476</v>
      </c>
      <c r="FC51" s="61">
        <f t="shared" si="114"/>
        <v>4065.9305000000004</v>
      </c>
      <c r="FD51" s="34">
        <v>3913.422</v>
      </c>
      <c r="FE51" s="35">
        <v>4218.4390000000003</v>
      </c>
      <c r="FG51" s="61">
        <f t="shared" si="115"/>
        <v>1255.2429999999999</v>
      </c>
      <c r="FH51" s="34">
        <v>1240</v>
      </c>
      <c r="FI51" s="35">
        <v>1270.4860000000001</v>
      </c>
      <c r="FK51" s="61">
        <f t="shared" si="116"/>
        <v>5321.1735000000008</v>
      </c>
      <c r="FL51" s="56">
        <f t="shared" si="117"/>
        <v>5153.4220000000005</v>
      </c>
      <c r="FM51" s="67">
        <f t="shared" si="118"/>
        <v>5488.9250000000002</v>
      </c>
      <c r="FO51" s="61">
        <f t="shared" si="119"/>
        <v>3148.527</v>
      </c>
      <c r="FP51" s="34">
        <v>3093.165</v>
      </c>
      <c r="FQ51" s="35">
        <v>3203.8890000000001</v>
      </c>
      <c r="FR51" s="34"/>
      <c r="FS51" s="63">
        <f>DK51/C51</f>
        <v>0.56523190711319538</v>
      </c>
    </row>
    <row r="52" spans="1:175" x14ac:dyDescent="0.2">
      <c r="A52" s="1"/>
      <c r="B52" s="71" t="s">
        <v>181</v>
      </c>
      <c r="C52" s="33">
        <v>4243.8220000000001</v>
      </c>
      <c r="D52" s="34">
        <v>4137.0910000000003</v>
      </c>
      <c r="E52" s="34">
        <v>3359.9229999999998</v>
      </c>
      <c r="F52" s="34">
        <v>1314.873</v>
      </c>
      <c r="G52" s="34">
        <v>3074.5859999999998</v>
      </c>
      <c r="H52" s="34">
        <f t="shared" si="60"/>
        <v>5558.6949999999997</v>
      </c>
      <c r="I52" s="35">
        <f t="shared" si="61"/>
        <v>4674.7960000000003</v>
      </c>
      <c r="J52" s="34"/>
      <c r="K52" s="36">
        <v>35.590999999999994</v>
      </c>
      <c r="L52" s="37">
        <v>13.742000000000001</v>
      </c>
      <c r="M52" s="37">
        <v>9.2999999999999999E-2</v>
      </c>
      <c r="N52" s="38">
        <f t="shared" si="62"/>
        <v>49.426000000000002</v>
      </c>
      <c r="O52" s="37">
        <v>33.617999999999995</v>
      </c>
      <c r="P52" s="38">
        <f t="shared" si="63"/>
        <v>15.808000000000007</v>
      </c>
      <c r="Q52" s="37">
        <v>0.186</v>
      </c>
      <c r="R52" s="38">
        <f t="shared" si="64"/>
        <v>15.622000000000007</v>
      </c>
      <c r="S52" s="37">
        <v>7.3540000000000001</v>
      </c>
      <c r="T52" s="37">
        <v>0.33599999999999997</v>
      </c>
      <c r="U52" s="37">
        <v>0.06</v>
      </c>
      <c r="V52" s="38">
        <f t="shared" si="65"/>
        <v>23.372000000000003</v>
      </c>
      <c r="W52" s="37">
        <v>5.84</v>
      </c>
      <c r="X52" s="39">
        <f t="shared" si="66"/>
        <v>17.532000000000004</v>
      </c>
      <c r="Y52" s="37"/>
      <c r="Z52" s="40">
        <f t="shared" si="67"/>
        <v>1.7205809589395056E-2</v>
      </c>
      <c r="AA52" s="41">
        <f t="shared" si="68"/>
        <v>6.6433153150365796E-3</v>
      </c>
      <c r="AB52" s="42">
        <f t="shared" si="69"/>
        <v>0.58859163806989279</v>
      </c>
      <c r="AC52" s="42">
        <f t="shared" si="70"/>
        <v>0.68016833245660169</v>
      </c>
      <c r="AD52" s="41">
        <f t="shared" si="71"/>
        <v>1.6251999291289454E-2</v>
      </c>
      <c r="AE52" s="41">
        <f t="shared" si="72"/>
        <v>8.4755206013114055E-3</v>
      </c>
      <c r="AF52" s="41">
        <f>X52/DI52*2</f>
        <v>1.6238520638537313E-2</v>
      </c>
      <c r="AG52" s="41">
        <f>(P52+S52+T52)/DI52*2</f>
        <v>2.1764359911267957E-2</v>
      </c>
      <c r="AH52" s="41">
        <f>R52/DI52*2</f>
        <v>1.4469436996077457E-2</v>
      </c>
      <c r="AI52" s="43">
        <f>X52/EY52*2</f>
        <v>9.1734622599304635E-2</v>
      </c>
      <c r="AJ52" s="37"/>
      <c r="AK52" s="47">
        <f t="shared" si="73"/>
        <v>1.7585553346025056E-2</v>
      </c>
      <c r="AL52" s="42">
        <f t="shared" si="74"/>
        <v>2.1175405615464722E-2</v>
      </c>
      <c r="AM52" s="43">
        <f t="shared" si="75"/>
        <v>0.11738806352561405</v>
      </c>
      <c r="AN52" s="37"/>
      <c r="AO52" s="47">
        <f t="shared" si="76"/>
        <v>0.91507632764203228</v>
      </c>
      <c r="AP52" s="42">
        <f t="shared" si="77"/>
        <v>0.80615022056093599</v>
      </c>
      <c r="AQ52" s="42">
        <f t="shared" si="78"/>
        <v>-4.8246604122416121E-3</v>
      </c>
      <c r="AR52" s="43">
        <f t="shared" si="79"/>
        <v>0.17903696243621905</v>
      </c>
      <c r="AS52" s="37"/>
      <c r="AT52" s="47">
        <f>DF52/C52</f>
        <v>8.5786350134383585E-2</v>
      </c>
      <c r="AU52" s="42">
        <f t="shared" si="80"/>
        <v>0.14797608161169409</v>
      </c>
      <c r="AV52" s="42">
        <f t="shared" si="81"/>
        <v>0.16721284821082869</v>
      </c>
      <c r="AW52" s="43">
        <f t="shared" si="82"/>
        <v>0.18290062129203205</v>
      </c>
      <c r="AX52" s="37"/>
      <c r="AY52" s="47">
        <f>FA52/C52</f>
        <v>9.2136050946528866E-2</v>
      </c>
      <c r="AZ52" s="42">
        <f>(DF52+X52)/C52</f>
        <v>8.9917531885173319E-2</v>
      </c>
      <c r="BA52" s="42">
        <f>(DE52+X52)/DK52</f>
        <v>0.15602848931926105</v>
      </c>
      <c r="BB52" s="42">
        <f>(DF52+X52)/DK52</f>
        <v>0.17526525591839565</v>
      </c>
      <c r="BC52" s="43">
        <f>(DG52+X52)/DK52</f>
        <v>0.19095302899959904</v>
      </c>
      <c r="BD52" s="37"/>
      <c r="BE52" s="40">
        <f>Q52/FC52*2</f>
        <v>1.1168184604087106E-4</v>
      </c>
      <c r="BF52" s="42">
        <f t="shared" si="83"/>
        <v>7.9155672823218986E-3</v>
      </c>
      <c r="BG52" s="41">
        <f>EK52/E52</f>
        <v>1.1495799159683124E-2</v>
      </c>
      <c r="BH52" s="42">
        <f t="shared" si="84"/>
        <v>9.3491310451662882E-2</v>
      </c>
      <c r="BI52" s="42">
        <f t="shared" si="85"/>
        <v>0.75387084763549639</v>
      </c>
      <c r="BJ52" s="43">
        <f t="shared" si="86"/>
        <v>0.82309923256544237</v>
      </c>
      <c r="BK52" s="37"/>
      <c r="BL52" s="36">
        <v>49.899000000000001</v>
      </c>
      <c r="BM52" s="37">
        <v>56.125999999999998</v>
      </c>
      <c r="BN52" s="38">
        <f t="shared" si="87"/>
        <v>106.02500000000001</v>
      </c>
      <c r="BO52" s="34">
        <v>3359.9229999999998</v>
      </c>
      <c r="BP52" s="37">
        <v>12.467000000000001</v>
      </c>
      <c r="BQ52" s="37">
        <v>9.6639999999999997</v>
      </c>
      <c r="BR52" s="38">
        <f t="shared" si="88"/>
        <v>3337.7919999999995</v>
      </c>
      <c r="BS52" s="37">
        <v>651.37300000000005</v>
      </c>
      <c r="BT52" s="37">
        <v>97.039999999999992</v>
      </c>
      <c r="BU52" s="38">
        <f t="shared" si="89"/>
        <v>748.41300000000001</v>
      </c>
      <c r="BV52" s="37">
        <v>16.606999999999999</v>
      </c>
      <c r="BW52" s="37">
        <v>0</v>
      </c>
      <c r="BX52" s="37">
        <v>2.8170000000000002</v>
      </c>
      <c r="BY52" s="37">
        <v>32.168000000001008</v>
      </c>
      <c r="BZ52" s="39">
        <f t="shared" si="90"/>
        <v>4243.8220000000001</v>
      </c>
      <c r="CA52" s="37"/>
      <c r="CB52" s="36">
        <v>50</v>
      </c>
      <c r="CC52" s="34">
        <v>3074.5859999999998</v>
      </c>
      <c r="CD52" s="38">
        <f t="shared" si="91"/>
        <v>3124.5859999999998</v>
      </c>
      <c r="CE52" s="37">
        <v>599.38499999999999</v>
      </c>
      <c r="CF52" s="37">
        <v>38.901000000000295</v>
      </c>
      <c r="CG52" s="38">
        <f t="shared" si="92"/>
        <v>638.28600000000029</v>
      </c>
      <c r="CH52" s="37">
        <v>89.941000000000003</v>
      </c>
      <c r="CI52" s="37">
        <v>391.00900000000001</v>
      </c>
      <c r="CJ52" s="107">
        <f t="shared" si="93"/>
        <v>4243.8220000000001</v>
      </c>
      <c r="CK52" s="37"/>
      <c r="CL52" s="66">
        <v>759.80100000000004</v>
      </c>
      <c r="CM52" s="37"/>
      <c r="CN52" s="33">
        <v>150</v>
      </c>
      <c r="CO52" s="34">
        <v>450</v>
      </c>
      <c r="CP52" s="34">
        <v>100</v>
      </c>
      <c r="CQ52" s="34">
        <v>0</v>
      </c>
      <c r="CR52" s="34">
        <v>40</v>
      </c>
      <c r="CS52" s="34">
        <v>0</v>
      </c>
      <c r="CT52" s="35">
        <f t="shared" si="94"/>
        <v>740</v>
      </c>
      <c r="CU52" s="43">
        <f t="shared" si="95"/>
        <v>0.17437112112619238</v>
      </c>
      <c r="CV52" s="37"/>
      <c r="CW52" s="61" t="s">
        <v>221</v>
      </c>
      <c r="CX52" s="56">
        <v>39</v>
      </c>
      <c r="CY52" s="67">
        <v>5</v>
      </c>
      <c r="CZ52" s="68" t="s">
        <v>136</v>
      </c>
      <c r="DA52" s="67" t="s">
        <v>170</v>
      </c>
      <c r="DB52" s="56"/>
      <c r="DC52" s="69">
        <f t="shared" si="96"/>
        <v>1.2047983939733999E-3</v>
      </c>
      <c r="DD52" s="56"/>
      <c r="DE52" s="33">
        <v>322.17900000000003</v>
      </c>
      <c r="DF52" s="34">
        <v>364.06200000000001</v>
      </c>
      <c r="DG52" s="35">
        <v>398.21800000000002</v>
      </c>
      <c r="DH52" s="56"/>
      <c r="DI52" s="61">
        <f t="shared" si="97"/>
        <v>2159.31</v>
      </c>
      <c r="DJ52" s="34">
        <v>2141.3829999999998</v>
      </c>
      <c r="DK52" s="35">
        <v>2177.2370000000001</v>
      </c>
      <c r="DL52" s="56"/>
      <c r="DM52" s="33">
        <v>114.79600000000001</v>
      </c>
      <c r="DN52" s="34">
        <v>49.582999999999998</v>
      </c>
      <c r="DO52" s="34">
        <v>129.489</v>
      </c>
      <c r="DP52" s="34">
        <v>46.078000000000003</v>
      </c>
      <c r="DQ52" s="34">
        <v>361.447</v>
      </c>
      <c r="DR52" s="34">
        <v>65.236999999999995</v>
      </c>
      <c r="DS52" s="34">
        <v>9.9619999999999997</v>
      </c>
      <c r="DT52" s="34">
        <v>48.407999999999902</v>
      </c>
      <c r="DU52" s="35">
        <v>2476.8580000000002</v>
      </c>
      <c r="DV52" s="35">
        <f t="shared" si="98"/>
        <v>3301.8580000000002</v>
      </c>
      <c r="DW52" s="34"/>
      <c r="DX52" s="47">
        <f t="shared" si="99"/>
        <v>3.4767091740468548E-2</v>
      </c>
      <c r="DY52" s="42">
        <f t="shared" si="100"/>
        <v>1.5016696659880587E-2</v>
      </c>
      <c r="DZ52" s="42">
        <f t="shared" si="101"/>
        <v>3.9217010543760512E-2</v>
      </c>
      <c r="EA52" s="42">
        <f t="shared" si="102"/>
        <v>1.3955173117681016E-2</v>
      </c>
      <c r="EB52" s="42">
        <f t="shared" si="103"/>
        <v>0.10946776027315529</v>
      </c>
      <c r="EC52" s="42">
        <f t="shared" si="104"/>
        <v>1.9757663715399023E-2</v>
      </c>
      <c r="ED52" s="42">
        <f t="shared" si="105"/>
        <v>3.0170891661603859E-3</v>
      </c>
      <c r="EE52" s="42">
        <f t="shared" si="106"/>
        <v>1.466083641392207E-2</v>
      </c>
      <c r="EF52" s="42">
        <f t="shared" si="107"/>
        <v>0.75014067836957254</v>
      </c>
      <c r="EG52" s="70">
        <f t="shared" si="108"/>
        <v>1</v>
      </c>
      <c r="EH52" s="56"/>
      <c r="EI52" s="36">
        <v>20.986999999999998</v>
      </c>
      <c r="EJ52" s="37">
        <v>17.638000000000002</v>
      </c>
      <c r="EK52" s="65">
        <f t="shared" si="109"/>
        <v>38.625</v>
      </c>
      <c r="EM52" s="36">
        <f>BP52</f>
        <v>12.467000000000001</v>
      </c>
      <c r="EN52" s="37">
        <f>BQ52</f>
        <v>9.6639999999999997</v>
      </c>
      <c r="EO52" s="65">
        <f t="shared" si="110"/>
        <v>22.131</v>
      </c>
      <c r="EQ52" s="33">
        <f>EU52*E52</f>
        <v>2532.9479999999999</v>
      </c>
      <c r="ER52" s="34">
        <f>E52*EV52</f>
        <v>826.97500000000002</v>
      </c>
      <c r="ES52" s="35">
        <f t="shared" si="111"/>
        <v>3359.9229999999998</v>
      </c>
      <c r="EU52" s="47">
        <v>0.75387084763549639</v>
      </c>
      <c r="EV52" s="42">
        <v>0.24612915236450361</v>
      </c>
      <c r="EW52" s="43">
        <f t="shared" si="112"/>
        <v>1</v>
      </c>
      <c r="EX52" s="56"/>
      <c r="EY52" s="61">
        <f t="shared" si="113"/>
        <v>382.233</v>
      </c>
      <c r="EZ52" s="34">
        <v>373.45699999999999</v>
      </c>
      <c r="FA52" s="35">
        <v>391.00900000000001</v>
      </c>
      <c r="FC52" s="61">
        <f t="shared" si="114"/>
        <v>3330.8905</v>
      </c>
      <c r="FD52" s="34">
        <v>3301.8580000000002</v>
      </c>
      <c r="FE52" s="35">
        <v>3359.9229999999998</v>
      </c>
      <c r="FG52" s="61">
        <f t="shared" si="115"/>
        <v>1295.4365</v>
      </c>
      <c r="FH52" s="34">
        <v>1276</v>
      </c>
      <c r="FI52" s="35">
        <v>1314.873</v>
      </c>
      <c r="FK52" s="61">
        <f t="shared" si="116"/>
        <v>4626.3270000000002</v>
      </c>
      <c r="FL52" s="56">
        <f t="shared" si="117"/>
        <v>4577.8580000000002</v>
      </c>
      <c r="FM52" s="67">
        <f t="shared" si="118"/>
        <v>4674.7960000000003</v>
      </c>
      <c r="FO52" s="61">
        <f t="shared" si="119"/>
        <v>2913.0844999999999</v>
      </c>
      <c r="FP52" s="34">
        <v>2751.5830000000001</v>
      </c>
      <c r="FQ52" s="35">
        <v>3074.5859999999998</v>
      </c>
      <c r="FR52" s="34"/>
      <c r="FS52" s="63">
        <f>DK52/C52</f>
        <v>0.51303683330733474</v>
      </c>
    </row>
    <row r="53" spans="1:175" x14ac:dyDescent="0.2">
      <c r="A53" s="1"/>
      <c r="B53" s="71" t="s">
        <v>142</v>
      </c>
      <c r="C53" s="33">
        <v>8887.9539999999997</v>
      </c>
      <c r="D53" s="34">
        <v>8700.8215</v>
      </c>
      <c r="E53" s="34">
        <v>7231.81</v>
      </c>
      <c r="F53" s="34">
        <v>2478.3000000000002</v>
      </c>
      <c r="G53" s="34">
        <v>5788.04</v>
      </c>
      <c r="H53" s="34">
        <f t="shared" si="60"/>
        <v>11366.254000000001</v>
      </c>
      <c r="I53" s="35">
        <f t="shared" si="61"/>
        <v>9710.11</v>
      </c>
      <c r="J53" s="34"/>
      <c r="K53" s="36">
        <v>67.051999999999992</v>
      </c>
      <c r="L53" s="37">
        <v>17.567</v>
      </c>
      <c r="M53" s="37">
        <v>0.94699999999999995</v>
      </c>
      <c r="N53" s="38">
        <f t="shared" si="62"/>
        <v>85.566000000000003</v>
      </c>
      <c r="O53" s="37">
        <v>56.817000000000007</v>
      </c>
      <c r="P53" s="38">
        <f t="shared" si="63"/>
        <v>28.748999999999995</v>
      </c>
      <c r="Q53" s="37">
        <v>26.596</v>
      </c>
      <c r="R53" s="38">
        <f t="shared" si="64"/>
        <v>2.1529999999999951</v>
      </c>
      <c r="S53" s="37">
        <v>13.994999999999999</v>
      </c>
      <c r="T53" s="37">
        <v>2.7770000000000001</v>
      </c>
      <c r="U53" s="37">
        <v>-0.9</v>
      </c>
      <c r="V53" s="38">
        <f t="shared" si="65"/>
        <v>18.024999999999999</v>
      </c>
      <c r="W53" s="37">
        <v>1.1379999999999999</v>
      </c>
      <c r="X53" s="39">
        <f t="shared" si="66"/>
        <v>16.887</v>
      </c>
      <c r="Y53" s="37"/>
      <c r="Z53" s="40">
        <f t="shared" si="67"/>
        <v>1.5412797515728828E-2</v>
      </c>
      <c r="AA53" s="41">
        <f t="shared" si="68"/>
        <v>4.0380095143889572E-3</v>
      </c>
      <c r="AB53" s="42">
        <f t="shared" si="69"/>
        <v>0.55518966561785454</v>
      </c>
      <c r="AC53" s="42">
        <f t="shared" si="70"/>
        <v>0.66401374377673383</v>
      </c>
      <c r="AD53" s="41">
        <f t="shared" si="71"/>
        <v>1.3060146102296204E-2</v>
      </c>
      <c r="AE53" s="41">
        <f t="shared" si="72"/>
        <v>3.8817024346494179E-3</v>
      </c>
      <c r="AF53" s="41">
        <f>X53/DI53*2</f>
        <v>7.6066608168905972E-3</v>
      </c>
      <c r="AG53" s="41">
        <f>(P53+S53+T53)/DI53*2</f>
        <v>2.050469633716331E-2</v>
      </c>
      <c r="AH53" s="41">
        <f>R53/DI53*2</f>
        <v>9.6980758801240119E-4</v>
      </c>
      <c r="AI53" s="43">
        <f>X53/EY53*2</f>
        <v>4.1174448288725851E-2</v>
      </c>
      <c r="AJ53" s="37"/>
      <c r="AK53" s="47">
        <f t="shared" si="73"/>
        <v>6.0848880365756142E-2</v>
      </c>
      <c r="AL53" s="42">
        <f t="shared" si="74"/>
        <v>5.1628527423746184E-2</v>
      </c>
      <c r="AM53" s="43">
        <f t="shared" si="75"/>
        <v>5.4343105735244921E-3</v>
      </c>
      <c r="AN53" s="37"/>
      <c r="AO53" s="47">
        <f t="shared" si="76"/>
        <v>0.80035841649600858</v>
      </c>
      <c r="AP53" s="42">
        <f t="shared" si="77"/>
        <v>0.72595446109604567</v>
      </c>
      <c r="AQ53" s="42">
        <f t="shared" si="78"/>
        <v>9.5530872459510974E-2</v>
      </c>
      <c r="AR53" s="43">
        <f t="shared" si="79"/>
        <v>0.15030377069908329</v>
      </c>
      <c r="AS53" s="37"/>
      <c r="AT53" s="47">
        <f>DF53/C53</f>
        <v>8.316548442982491E-2</v>
      </c>
      <c r="AU53" s="42">
        <f t="shared" si="80"/>
        <v>0.15687338592099598</v>
      </c>
      <c r="AV53" s="42">
        <f t="shared" si="81"/>
        <v>0.16651505812937142</v>
      </c>
      <c r="AW53" s="43">
        <f t="shared" si="82"/>
        <v>0.18527531930154642</v>
      </c>
      <c r="AX53" s="37"/>
      <c r="AY53" s="47">
        <f>FA53/C53</f>
        <v>9.5250380458764758E-2</v>
      </c>
      <c r="AZ53" s="42">
        <f>(DF53+X53)/C53</f>
        <v>8.5065471760992467E-2</v>
      </c>
      <c r="BA53" s="42">
        <f>(DE53+X53)/DK53</f>
        <v>0.16067756626171642</v>
      </c>
      <c r="BB53" s="42">
        <f>(DF53+X53)/DK53</f>
        <v>0.17031923847009187</v>
      </c>
      <c r="BC53" s="43">
        <f>(DG53+X53)/DK53</f>
        <v>0.18907949964226692</v>
      </c>
      <c r="BD53" s="37"/>
      <c r="BE53" s="40">
        <f>Q53/FC53*2</f>
        <v>7.5724546977741112E-3</v>
      </c>
      <c r="BF53" s="42">
        <f t="shared" si="83"/>
        <v>0.58425781507436136</v>
      </c>
      <c r="BG53" s="41">
        <f>EK53/E53</f>
        <v>2.1048257628449859E-2</v>
      </c>
      <c r="BH53" s="42">
        <f t="shared" si="84"/>
        <v>0.16527702525893584</v>
      </c>
      <c r="BI53" s="42">
        <f t="shared" si="85"/>
        <v>0.75192420707955543</v>
      </c>
      <c r="BJ53" s="43">
        <f t="shared" si="86"/>
        <v>0.81524030108824719</v>
      </c>
      <c r="BK53" s="37"/>
      <c r="BL53" s="36">
        <v>154.14099999999999</v>
      </c>
      <c r="BM53" s="37">
        <v>62.853000000000002</v>
      </c>
      <c r="BN53" s="38">
        <f t="shared" si="87"/>
        <v>216.994</v>
      </c>
      <c r="BO53" s="34">
        <v>7231.81</v>
      </c>
      <c r="BP53" s="37">
        <v>58.735999999999997</v>
      </c>
      <c r="BQ53" s="37">
        <v>15.664</v>
      </c>
      <c r="BR53" s="38">
        <f t="shared" si="88"/>
        <v>7157.4100000000008</v>
      </c>
      <c r="BS53" s="37">
        <v>1060.146</v>
      </c>
      <c r="BT53" s="37">
        <v>275.76100000000002</v>
      </c>
      <c r="BU53" s="38">
        <f t="shared" si="89"/>
        <v>1335.9069999999999</v>
      </c>
      <c r="BV53" s="37">
        <v>20.219000000000001</v>
      </c>
      <c r="BW53" s="37">
        <v>5.2930000000000001</v>
      </c>
      <c r="BX53" s="37">
        <v>86.372</v>
      </c>
      <c r="BY53" s="37">
        <v>65.758999999998437</v>
      </c>
      <c r="BZ53" s="39">
        <f t="shared" si="90"/>
        <v>8887.9539999999961</v>
      </c>
      <c r="CA53" s="37"/>
      <c r="CB53" s="36">
        <v>26.332000000000001</v>
      </c>
      <c r="CC53" s="34">
        <v>5788.04</v>
      </c>
      <c r="CD53" s="38">
        <f t="shared" si="91"/>
        <v>5814.3720000000003</v>
      </c>
      <c r="CE53" s="37">
        <v>1998.635</v>
      </c>
      <c r="CF53" s="37">
        <v>68.365999999999417</v>
      </c>
      <c r="CG53" s="38">
        <f t="shared" si="92"/>
        <v>2067.0009999999993</v>
      </c>
      <c r="CH53" s="37">
        <v>160</v>
      </c>
      <c r="CI53" s="37">
        <v>846.58100000000002</v>
      </c>
      <c r="CJ53" s="107">
        <f t="shared" si="93"/>
        <v>8887.9539999999997</v>
      </c>
      <c r="CK53" s="37"/>
      <c r="CL53" s="66">
        <v>1335.893</v>
      </c>
      <c r="CM53" s="37"/>
      <c r="CN53" s="33">
        <v>635</v>
      </c>
      <c r="CO53" s="34">
        <v>475</v>
      </c>
      <c r="CP53" s="34">
        <v>590</v>
      </c>
      <c r="CQ53" s="34">
        <v>400</v>
      </c>
      <c r="CR53" s="34">
        <v>60</v>
      </c>
      <c r="CS53" s="34">
        <v>0</v>
      </c>
      <c r="CT53" s="35">
        <f t="shared" si="94"/>
        <v>2160</v>
      </c>
      <c r="CU53" s="43">
        <f t="shared" si="95"/>
        <v>0.24302556021329544</v>
      </c>
      <c r="CV53" s="37"/>
      <c r="CW53" s="61" t="s">
        <v>208</v>
      </c>
      <c r="CX53" s="56">
        <v>63.8</v>
      </c>
      <c r="CY53" s="67">
        <v>3</v>
      </c>
      <c r="CZ53" s="68" t="s">
        <v>136</v>
      </c>
      <c r="DA53" s="72" t="s">
        <v>138</v>
      </c>
      <c r="DB53" s="56"/>
      <c r="DC53" s="69">
        <f t="shared" si="96"/>
        <v>2.4300424140087291E-3</v>
      </c>
      <c r="DD53" s="56"/>
      <c r="DE53" s="33">
        <v>696.37100000000009</v>
      </c>
      <c r="DF53" s="34">
        <v>739.17100000000005</v>
      </c>
      <c r="DG53" s="35">
        <v>822.44899999999996</v>
      </c>
      <c r="DH53" s="56"/>
      <c r="DI53" s="61">
        <f t="shared" si="97"/>
        <v>4440.0560000000005</v>
      </c>
      <c r="DJ53" s="34">
        <v>4441.0480000000007</v>
      </c>
      <c r="DK53" s="35">
        <v>4439.0640000000003</v>
      </c>
      <c r="DL53" s="56"/>
      <c r="DM53" s="33">
        <v>56.486999999999995</v>
      </c>
      <c r="DN53" s="34">
        <v>99.111999999999995</v>
      </c>
      <c r="DO53" s="34">
        <v>191.40899999999999</v>
      </c>
      <c r="DP53" s="34">
        <v>158.41199999999998</v>
      </c>
      <c r="DQ53" s="34">
        <v>976.59100000000001</v>
      </c>
      <c r="DR53" s="34">
        <v>90.424999999999997</v>
      </c>
      <c r="DS53" s="34">
        <v>51.635000000000005</v>
      </c>
      <c r="DT53" s="34">
        <v>129.51599999999939</v>
      </c>
      <c r="DU53" s="35">
        <v>5063.4160000000002</v>
      </c>
      <c r="DV53" s="35">
        <f t="shared" si="98"/>
        <v>6817.0029999999997</v>
      </c>
      <c r="DW53" s="34"/>
      <c r="DX53" s="47">
        <f t="shared" si="99"/>
        <v>8.2861926274640039E-3</v>
      </c>
      <c r="DY53" s="42">
        <f t="shared" si="100"/>
        <v>1.453894035252735E-2</v>
      </c>
      <c r="DZ53" s="42">
        <f t="shared" si="101"/>
        <v>2.8078174529188267E-2</v>
      </c>
      <c r="EA53" s="42">
        <f t="shared" si="102"/>
        <v>2.3237777656838349E-2</v>
      </c>
      <c r="EB53" s="42">
        <f t="shared" si="103"/>
        <v>0.14325811503970293</v>
      </c>
      <c r="EC53" s="42">
        <f t="shared" si="104"/>
        <v>1.3264626698858721E-2</v>
      </c>
      <c r="ED53" s="42">
        <f t="shared" si="105"/>
        <v>7.5744429040151525E-3</v>
      </c>
      <c r="EE53" s="42">
        <f t="shared" si="106"/>
        <v>1.899896479435309E-2</v>
      </c>
      <c r="EF53" s="42">
        <f t="shared" si="107"/>
        <v>0.7427627653970521</v>
      </c>
      <c r="EG53" s="70">
        <f t="shared" si="108"/>
        <v>1</v>
      </c>
      <c r="EH53" s="56"/>
      <c r="EI53" s="36">
        <v>60.28</v>
      </c>
      <c r="EJ53" s="37">
        <v>91.936999999999998</v>
      </c>
      <c r="EK53" s="65">
        <f t="shared" si="109"/>
        <v>152.21699999999998</v>
      </c>
      <c r="EM53" s="36">
        <f>BP53</f>
        <v>58.735999999999997</v>
      </c>
      <c r="EN53" s="37">
        <f>BQ53</f>
        <v>15.664</v>
      </c>
      <c r="EO53" s="65">
        <f t="shared" si="110"/>
        <v>74.399999999999991</v>
      </c>
      <c r="EQ53" s="33">
        <f>EU53*E53</f>
        <v>5437.7730000000001</v>
      </c>
      <c r="ER53" s="34">
        <f>E53*EV53</f>
        <v>1794.0370000000003</v>
      </c>
      <c r="ES53" s="35">
        <f t="shared" si="111"/>
        <v>7231.81</v>
      </c>
      <c r="EU53" s="47">
        <v>0.75192420707955543</v>
      </c>
      <c r="EV53" s="42">
        <v>0.24807579292044457</v>
      </c>
      <c r="EW53" s="43">
        <f t="shared" si="112"/>
        <v>1</v>
      </c>
      <c r="EX53" s="56"/>
      <c r="EY53" s="61">
        <f t="shared" si="113"/>
        <v>820.26600000000008</v>
      </c>
      <c r="EZ53" s="34">
        <v>793.95100000000002</v>
      </c>
      <c r="FA53" s="35">
        <v>846.58100000000002</v>
      </c>
      <c r="FC53" s="61">
        <f t="shared" si="114"/>
        <v>7024.4065000000001</v>
      </c>
      <c r="FD53" s="34">
        <v>6817.0029999999997</v>
      </c>
      <c r="FE53" s="35">
        <v>7231.81</v>
      </c>
      <c r="FG53" s="61">
        <f t="shared" si="115"/>
        <v>2447.3500000000004</v>
      </c>
      <c r="FH53" s="34">
        <v>2416.4</v>
      </c>
      <c r="FI53" s="35">
        <v>2478.3000000000002</v>
      </c>
      <c r="FK53" s="61">
        <f t="shared" si="116"/>
        <v>9471.7564999999995</v>
      </c>
      <c r="FL53" s="56">
        <f t="shared" si="117"/>
        <v>9233.4030000000002</v>
      </c>
      <c r="FM53" s="67">
        <f t="shared" si="118"/>
        <v>9710.11</v>
      </c>
      <c r="FO53" s="61">
        <f t="shared" si="119"/>
        <v>5772.3979999999992</v>
      </c>
      <c r="FP53" s="34">
        <v>5756.7559999999994</v>
      </c>
      <c r="FQ53" s="35">
        <v>5788.04</v>
      </c>
      <c r="FR53" s="34"/>
      <c r="FS53" s="63">
        <f>DK53/C53</f>
        <v>0.49944722936234826</v>
      </c>
    </row>
    <row r="54" spans="1:175" x14ac:dyDescent="0.2">
      <c r="A54" s="1"/>
      <c r="B54" s="71" t="s">
        <v>231</v>
      </c>
      <c r="C54" s="33">
        <v>8899.0290000000005</v>
      </c>
      <c r="D54" s="34">
        <v>8849.7835000000014</v>
      </c>
      <c r="E54" s="34">
        <v>7389.6810000000005</v>
      </c>
      <c r="F54" s="34">
        <v>1453.9159999999993</v>
      </c>
      <c r="G54" s="34">
        <v>6518.2860000000001</v>
      </c>
      <c r="H54" s="34">
        <f t="shared" si="60"/>
        <v>10352.945</v>
      </c>
      <c r="I54" s="35">
        <f t="shared" si="61"/>
        <v>8843.5969999999998</v>
      </c>
      <c r="J54" s="34"/>
      <c r="K54" s="36">
        <v>87.343999999999994</v>
      </c>
      <c r="L54" s="37">
        <v>19.960999999999999</v>
      </c>
      <c r="M54" s="37">
        <v>1.2749999999999999</v>
      </c>
      <c r="N54" s="38">
        <f t="shared" si="62"/>
        <v>108.58</v>
      </c>
      <c r="O54" s="37">
        <v>61.519999999999996</v>
      </c>
      <c r="P54" s="38">
        <f t="shared" si="63"/>
        <v>47.06</v>
      </c>
      <c r="Q54" s="37">
        <v>3.75</v>
      </c>
      <c r="R54" s="38">
        <f t="shared" si="64"/>
        <v>43.31</v>
      </c>
      <c r="S54" s="37">
        <v>10.372</v>
      </c>
      <c r="T54" s="37">
        <v>5.0410000000000004</v>
      </c>
      <c r="U54" s="37">
        <v>-10.1</v>
      </c>
      <c r="V54" s="38">
        <f t="shared" si="65"/>
        <v>48.622999999999998</v>
      </c>
      <c r="W54" s="37">
        <v>9.3000000000000007</v>
      </c>
      <c r="X54" s="39">
        <f t="shared" si="66"/>
        <v>39.322999999999993</v>
      </c>
      <c r="Y54" s="37"/>
      <c r="Z54" s="40">
        <f t="shared" si="67"/>
        <v>1.9739239948638288E-2</v>
      </c>
      <c r="AA54" s="41">
        <f t="shared" si="68"/>
        <v>4.5110708075513928E-3</v>
      </c>
      <c r="AB54" s="42">
        <f t="shared" si="69"/>
        <v>0.49615704112328923</v>
      </c>
      <c r="AC54" s="42">
        <f t="shared" si="70"/>
        <v>0.5665868484067047</v>
      </c>
      <c r="AD54" s="41">
        <f t="shared" si="71"/>
        <v>1.3903164975730759E-2</v>
      </c>
      <c r="AE54" s="41">
        <f t="shared" si="72"/>
        <v>8.8867710718572909E-3</v>
      </c>
      <c r="AF54" s="41">
        <f>X54/DI54*2</f>
        <v>1.5727326875369142E-2</v>
      </c>
      <c r="AG54" s="41">
        <f>(P54+S54+T54)/DI54*2</f>
        <v>2.4986224140704845E-2</v>
      </c>
      <c r="AH54" s="41">
        <f>R54/DI54*2</f>
        <v>1.7321936957308388E-2</v>
      </c>
      <c r="AI54" s="43">
        <f>X54/EY54*2</f>
        <v>9.5205871226450772E-2</v>
      </c>
      <c r="AJ54" s="37"/>
      <c r="AK54" s="47">
        <f t="shared" si="73"/>
        <v>9.8647132844351844E-3</v>
      </c>
      <c r="AL54" s="42">
        <f t="shared" si="74"/>
        <v>2.3422799343979679E-2</v>
      </c>
      <c r="AM54" s="43">
        <f t="shared" si="75"/>
        <v>1.3941945581799451E-2</v>
      </c>
      <c r="AN54" s="37"/>
      <c r="AO54" s="47">
        <f t="shared" si="76"/>
        <v>0.8820794835392759</v>
      </c>
      <c r="AP54" s="42">
        <f t="shared" si="77"/>
        <v>0.81638719553243633</v>
      </c>
      <c r="AQ54" s="42">
        <f t="shared" si="78"/>
        <v>2.5117009956929014E-2</v>
      </c>
      <c r="AR54" s="43">
        <f t="shared" si="79"/>
        <v>0.1396224239745707</v>
      </c>
      <c r="AS54" s="37"/>
      <c r="AT54" s="47">
        <f>DF54/C54</f>
        <v>9.4308187376398026E-2</v>
      </c>
      <c r="AU54" s="42">
        <f t="shared" si="80"/>
        <v>0.1497706816602796</v>
      </c>
      <c r="AV54" s="42">
        <f t="shared" si="81"/>
        <v>0.16489999999999999</v>
      </c>
      <c r="AW54" s="43">
        <f t="shared" si="82"/>
        <v>0.18294135954805385</v>
      </c>
      <c r="AX54" s="37"/>
      <c r="AY54" s="47">
        <f>FA54/C54</f>
        <v>9.4473453227312765E-2</v>
      </c>
      <c r="AZ54" s="42">
        <f>(DF54+X54*0.5)/C54</f>
        <v>9.6517585727611405E-2</v>
      </c>
      <c r="BA54" s="42">
        <f>(DE54+X54*0.5)/DK54</f>
        <v>0.15363386468023302</v>
      </c>
      <c r="BB54" s="42">
        <f>(DF54+X54*0.5)/DK54</f>
        <v>0.16876318301995341</v>
      </c>
      <c r="BC54" s="43">
        <f>(DG54+X54*0.5)/DK54</f>
        <v>0.18680454256800727</v>
      </c>
      <c r="BD54" s="112" t="s">
        <v>226</v>
      </c>
      <c r="BE54" s="40">
        <f>Q54/FC54*2</f>
        <v>1.0199102111846481E-3</v>
      </c>
      <c r="BF54" s="42">
        <f t="shared" si="83"/>
        <v>6.0025931202279385E-2</v>
      </c>
      <c r="BG54" s="41">
        <f>EK54/E54</f>
        <v>7.2442910593840245E-3</v>
      </c>
      <c r="BH54" s="42">
        <f t="shared" si="84"/>
        <v>6.1955977033709898E-2</v>
      </c>
      <c r="BI54" s="42">
        <f t="shared" si="85"/>
        <v>0.70868079420478369</v>
      </c>
      <c r="BJ54" s="43">
        <f t="shared" si="86"/>
        <v>0.75657461550995597</v>
      </c>
      <c r="BK54" s="37"/>
      <c r="BL54" s="36">
        <v>121.98099999999999</v>
      </c>
      <c r="BM54" s="37">
        <v>173.673</v>
      </c>
      <c r="BN54" s="38">
        <f t="shared" si="87"/>
        <v>295.654</v>
      </c>
      <c r="BO54" s="34">
        <v>7389.6810000000005</v>
      </c>
      <c r="BP54" s="37">
        <v>11.446999999999999</v>
      </c>
      <c r="BQ54" s="37">
        <v>11.88</v>
      </c>
      <c r="BR54" s="38">
        <f t="shared" si="88"/>
        <v>7366.3540000000003</v>
      </c>
      <c r="BS54" s="37">
        <v>946.85</v>
      </c>
      <c r="BT54" s="37">
        <v>169.56100000000001</v>
      </c>
      <c r="BU54" s="38">
        <f t="shared" si="89"/>
        <v>1116.4110000000001</v>
      </c>
      <c r="BV54" s="37">
        <v>0</v>
      </c>
      <c r="BW54" s="37">
        <v>5.1909999999999998</v>
      </c>
      <c r="BX54" s="37">
        <v>96.411000000000001</v>
      </c>
      <c r="BY54" s="37">
        <v>19.007999999999669</v>
      </c>
      <c r="BZ54" s="39">
        <f t="shared" si="90"/>
        <v>8899.0290000000005</v>
      </c>
      <c r="CA54" s="37"/>
      <c r="CB54" s="36">
        <v>1.7230000000000001</v>
      </c>
      <c r="CC54" s="34">
        <v>6518.2860000000001</v>
      </c>
      <c r="CD54" s="38">
        <f t="shared" si="91"/>
        <v>6520.009</v>
      </c>
      <c r="CE54" s="37">
        <v>1278.701</v>
      </c>
      <c r="CF54" s="37">
        <v>74.000000000000455</v>
      </c>
      <c r="CG54" s="38">
        <f t="shared" si="92"/>
        <v>1352.7010000000005</v>
      </c>
      <c r="CH54" s="37">
        <v>185.59699999999998</v>
      </c>
      <c r="CI54" s="37">
        <v>840.72199999999998</v>
      </c>
      <c r="CJ54" s="107">
        <f t="shared" si="93"/>
        <v>8899.0290000000005</v>
      </c>
      <c r="CK54" s="37"/>
      <c r="CL54" s="66">
        <v>1242.5039999999999</v>
      </c>
      <c r="CM54" s="37"/>
      <c r="CN54" s="33">
        <v>54</v>
      </c>
      <c r="CO54" s="34">
        <v>310</v>
      </c>
      <c r="CP54" s="34">
        <v>450</v>
      </c>
      <c r="CQ54" s="34">
        <v>390</v>
      </c>
      <c r="CR54" s="34">
        <v>260</v>
      </c>
      <c r="CS54" s="34">
        <v>0</v>
      </c>
      <c r="CT54" s="35">
        <f t="shared" si="94"/>
        <v>1464</v>
      </c>
      <c r="CU54" s="43">
        <f t="shared" si="95"/>
        <v>0.16451233050257505</v>
      </c>
      <c r="CV54" s="37"/>
      <c r="CW54" s="61" t="s">
        <v>215</v>
      </c>
      <c r="CX54" s="56">
        <v>81.400000000000006</v>
      </c>
      <c r="CY54" s="67">
        <v>8</v>
      </c>
      <c r="CZ54" s="68" t="s">
        <v>136</v>
      </c>
      <c r="DA54" s="72" t="s">
        <v>141</v>
      </c>
      <c r="DB54" s="56"/>
      <c r="DC54" s="69">
        <f t="shared" si="96"/>
        <v>2.2741856699813249E-3</v>
      </c>
      <c r="DD54" s="56"/>
      <c r="DE54" s="33">
        <v>762.25129440000001</v>
      </c>
      <c r="DF54" s="34">
        <v>839.25129440000001</v>
      </c>
      <c r="DG54" s="35">
        <v>931.072</v>
      </c>
      <c r="DH54" s="56"/>
      <c r="DI54" s="61">
        <f t="shared" si="97"/>
        <v>5000.5954999999994</v>
      </c>
      <c r="DJ54" s="34">
        <v>4911.7349999999997</v>
      </c>
      <c r="DK54" s="35">
        <v>5089.4560000000001</v>
      </c>
      <c r="DL54" s="56"/>
      <c r="DM54" s="33">
        <v>140.22399999999999</v>
      </c>
      <c r="DN54" s="34">
        <v>63.744</v>
      </c>
      <c r="DO54" s="34">
        <v>373.47500000000002</v>
      </c>
      <c r="DP54" s="34">
        <v>204.41</v>
      </c>
      <c r="DQ54" s="34">
        <v>1130.4939999999999</v>
      </c>
      <c r="DR54" s="34">
        <v>165.56299999999999</v>
      </c>
      <c r="DS54" s="34">
        <v>36.74</v>
      </c>
      <c r="DT54" s="34">
        <v>27.118999999999687</v>
      </c>
      <c r="DU54" s="35">
        <v>5175.7269999999999</v>
      </c>
      <c r="DV54" s="35">
        <f t="shared" si="98"/>
        <v>7317.4959999999992</v>
      </c>
      <c r="DW54" s="34"/>
      <c r="DX54" s="47">
        <f t="shared" si="99"/>
        <v>1.916283931005907E-2</v>
      </c>
      <c r="DY54" s="42">
        <f t="shared" si="100"/>
        <v>8.7111766101409562E-3</v>
      </c>
      <c r="DZ54" s="42">
        <f t="shared" si="101"/>
        <v>5.1038633980804368E-2</v>
      </c>
      <c r="EA54" s="42">
        <f t="shared" si="102"/>
        <v>2.7934419096368488E-2</v>
      </c>
      <c r="EB54" s="42">
        <f t="shared" si="103"/>
        <v>0.15449191909363533</v>
      </c>
      <c r="EC54" s="42">
        <f t="shared" si="104"/>
        <v>2.2625635873255005E-2</v>
      </c>
      <c r="ED54" s="42">
        <f t="shared" si="105"/>
        <v>5.0208431955412079E-3</v>
      </c>
      <c r="EE54" s="42">
        <f t="shared" si="106"/>
        <v>3.7060491731050744E-3</v>
      </c>
      <c r="EF54" s="42">
        <f t="shared" si="107"/>
        <v>0.70730848366709054</v>
      </c>
      <c r="EG54" s="70">
        <f t="shared" si="108"/>
        <v>1</v>
      </c>
      <c r="EH54" s="56"/>
      <c r="EI54" s="36">
        <v>22.529</v>
      </c>
      <c r="EJ54" s="37">
        <v>31.004000000000001</v>
      </c>
      <c r="EK54" s="65">
        <f t="shared" si="109"/>
        <v>53.533000000000001</v>
      </c>
      <c r="EM54" s="36">
        <f>BP54</f>
        <v>11.446999999999999</v>
      </c>
      <c r="EN54" s="37">
        <f>BQ54</f>
        <v>11.88</v>
      </c>
      <c r="EO54" s="65">
        <f t="shared" si="110"/>
        <v>23.326999999999998</v>
      </c>
      <c r="EQ54" s="33">
        <f>EU54*E54</f>
        <v>5236.9250000000002</v>
      </c>
      <c r="ER54" s="34">
        <f>E54*EV54</f>
        <v>2152.7559999999999</v>
      </c>
      <c r="ES54" s="35">
        <f t="shared" si="111"/>
        <v>7389.6810000000005</v>
      </c>
      <c r="EU54" s="47">
        <v>0.70868079420478369</v>
      </c>
      <c r="EV54" s="42">
        <v>0.29131920579521631</v>
      </c>
      <c r="EW54" s="43">
        <f t="shared" si="112"/>
        <v>1</v>
      </c>
      <c r="EX54" s="56"/>
      <c r="EY54" s="61">
        <f t="shared" si="113"/>
        <v>826.0625</v>
      </c>
      <c r="EZ54" s="34">
        <v>811.40300000000002</v>
      </c>
      <c r="FA54" s="35">
        <v>840.72199999999998</v>
      </c>
      <c r="FC54" s="61">
        <f t="shared" si="114"/>
        <v>7353.5884999999998</v>
      </c>
      <c r="FD54" s="34">
        <v>7317.4959999999992</v>
      </c>
      <c r="FE54" s="35">
        <v>7389.6810000000005</v>
      </c>
      <c r="FG54" s="61">
        <f t="shared" si="115"/>
        <v>1388.8079999999995</v>
      </c>
      <c r="FH54" s="34">
        <v>1323.7</v>
      </c>
      <c r="FI54" s="35">
        <v>1453.9159999999993</v>
      </c>
      <c r="FK54" s="61">
        <f t="shared" si="116"/>
        <v>8742.3964999999989</v>
      </c>
      <c r="FL54" s="56">
        <f t="shared" si="117"/>
        <v>8641.1959999999999</v>
      </c>
      <c r="FM54" s="67">
        <f t="shared" si="118"/>
        <v>8843.5969999999998</v>
      </c>
      <c r="FO54" s="61">
        <f t="shared" si="119"/>
        <v>6473.4719999999998</v>
      </c>
      <c r="FP54" s="34">
        <v>6428.6580000000004</v>
      </c>
      <c r="FQ54" s="35">
        <v>6518.2860000000001</v>
      </c>
      <c r="FR54" s="34"/>
      <c r="FS54" s="63">
        <f>DK54/C54</f>
        <v>0.57191138493873883</v>
      </c>
    </row>
    <row r="55" spans="1:175" x14ac:dyDescent="0.2">
      <c r="A55" s="1"/>
      <c r="B55" s="71" t="s">
        <v>182</v>
      </c>
      <c r="C55" s="33">
        <v>1463.433</v>
      </c>
      <c r="D55" s="34">
        <v>1427.81</v>
      </c>
      <c r="E55" s="34">
        <v>1228.1099999999999</v>
      </c>
      <c r="F55" s="34">
        <v>302.399</v>
      </c>
      <c r="G55" s="34">
        <v>1062.3489999999999</v>
      </c>
      <c r="H55" s="34">
        <f t="shared" si="60"/>
        <v>1765.8319999999999</v>
      </c>
      <c r="I55" s="35">
        <f t="shared" si="61"/>
        <v>1530.509</v>
      </c>
      <c r="J55" s="34"/>
      <c r="K55" s="36">
        <v>14.449</v>
      </c>
      <c r="L55" s="37">
        <v>2.911</v>
      </c>
      <c r="M55" s="37">
        <v>0</v>
      </c>
      <c r="N55" s="38">
        <f t="shared" si="62"/>
        <v>17.36</v>
      </c>
      <c r="O55" s="37">
        <v>13.014000000000001</v>
      </c>
      <c r="P55" s="38">
        <f t="shared" si="63"/>
        <v>4.3459999999999983</v>
      </c>
      <c r="Q55" s="37">
        <v>1.0960000000000001</v>
      </c>
      <c r="R55" s="38">
        <f t="shared" si="64"/>
        <v>3.2499999999999982</v>
      </c>
      <c r="S55" s="37">
        <v>2.7919999999999998</v>
      </c>
      <c r="T55" s="37">
        <v>0.27599999999999997</v>
      </c>
      <c r="U55" s="37">
        <v>1.2E-2</v>
      </c>
      <c r="V55" s="38">
        <f t="shared" si="65"/>
        <v>6.3299999999999974</v>
      </c>
      <c r="W55" s="37">
        <v>0.55000000000000004</v>
      </c>
      <c r="X55" s="39">
        <f t="shared" si="66"/>
        <v>5.7799999999999976</v>
      </c>
      <c r="Y55" s="37"/>
      <c r="Z55" s="40">
        <f t="shared" si="67"/>
        <v>2.0239387593587382E-2</v>
      </c>
      <c r="AA55" s="41">
        <f t="shared" si="68"/>
        <v>4.0775733465937348E-3</v>
      </c>
      <c r="AB55" s="42">
        <f t="shared" si="69"/>
        <v>0.6370667710984923</v>
      </c>
      <c r="AC55" s="42">
        <f t="shared" si="70"/>
        <v>0.74965437788018441</v>
      </c>
      <c r="AD55" s="41">
        <f t="shared" si="71"/>
        <v>1.8229316225548218E-2</v>
      </c>
      <c r="AE55" s="41">
        <f t="shared" si="72"/>
        <v>8.0963153360741249E-3</v>
      </c>
      <c r="AF55" s="41">
        <f>X55/DI55*2</f>
        <v>1.4129213860807682E-2</v>
      </c>
      <c r="AG55" s="41">
        <f>(P55+S55+T55)/DI55*2</f>
        <v>1.8123527952254009E-2</v>
      </c>
      <c r="AH55" s="41">
        <f>R55/DI55*2</f>
        <v>7.94462717086937E-3</v>
      </c>
      <c r="AI55" s="43">
        <f>X55/EY55*2</f>
        <v>8.1488217339508368E-2</v>
      </c>
      <c r="AJ55" s="37"/>
      <c r="AK55" s="47">
        <f t="shared" si="73"/>
        <v>5.5266260561996471E-3</v>
      </c>
      <c r="AL55" s="42">
        <f t="shared" si="74"/>
        <v>1.492370046763809E-2</v>
      </c>
      <c r="AM55" s="43">
        <f t="shared" si="75"/>
        <v>6.3008065000300123E-2</v>
      </c>
      <c r="AN55" s="37"/>
      <c r="AO55" s="47">
        <f t="shared" si="76"/>
        <v>0.86502756267761027</v>
      </c>
      <c r="AP55" s="42">
        <f t="shared" si="77"/>
        <v>0.81273027443204071</v>
      </c>
      <c r="AQ55" s="42">
        <f t="shared" si="78"/>
        <v>1.6958753834306037E-2</v>
      </c>
      <c r="AR55" s="43">
        <f t="shared" si="79"/>
        <v>0.15031026360619174</v>
      </c>
      <c r="AS55" s="37"/>
      <c r="AT55" s="47">
        <f>DF55/C55</f>
        <v>0.10768241525235527</v>
      </c>
      <c r="AU55" s="42">
        <f t="shared" si="80"/>
        <v>0.15923568433538512</v>
      </c>
      <c r="AV55" s="42">
        <f t="shared" si="81"/>
        <v>0.19230656585132505</v>
      </c>
      <c r="AW55" s="43">
        <f t="shared" si="82"/>
        <v>0.19230656585132505</v>
      </c>
      <c r="AX55" s="37"/>
      <c r="AY55" s="47">
        <f>FA55/C55</f>
        <v>9.8911258663703774E-2</v>
      </c>
      <c r="AZ55" s="42">
        <f>(DF55+X55)/C55</f>
        <v>0.11163203235132733</v>
      </c>
      <c r="BA55" s="42">
        <f>(DE55+X55)/DK55</f>
        <v>0.1662891786218107</v>
      </c>
      <c r="BB55" s="42">
        <f>(DF55+X55)/DK55</f>
        <v>0.19936006013775062</v>
      </c>
      <c r="BC55" s="43">
        <f>(DG55+X55)/DK55</f>
        <v>0.19936006013775062</v>
      </c>
      <c r="BD55" s="37"/>
      <c r="BE55" s="40">
        <f>Q55/FC55*2</f>
        <v>1.7897749309034202E-3</v>
      </c>
      <c r="BF55" s="42">
        <f t="shared" si="83"/>
        <v>0.14782843269490159</v>
      </c>
      <c r="BG55" s="41">
        <f>EK55/E55</f>
        <v>1.398246085448372E-2</v>
      </c>
      <c r="BH55" s="42">
        <f t="shared" si="84"/>
        <v>0.10779661016949152</v>
      </c>
      <c r="BI55" s="42">
        <f t="shared" si="85"/>
        <v>0.71834851926944665</v>
      </c>
      <c r="BJ55" s="43">
        <f t="shared" si="86"/>
        <v>0.77399740870520861</v>
      </c>
      <c r="BK55" s="37"/>
      <c r="BL55" s="36">
        <v>17.422000000000001</v>
      </c>
      <c r="BM55" s="37">
        <v>48.003</v>
      </c>
      <c r="BN55" s="38">
        <f t="shared" si="87"/>
        <v>65.424999999999997</v>
      </c>
      <c r="BO55" s="34">
        <v>1228.1099999999999</v>
      </c>
      <c r="BP55" s="37">
        <v>9.5500000000000007</v>
      </c>
      <c r="BQ55" s="37">
        <v>5</v>
      </c>
      <c r="BR55" s="38">
        <f t="shared" si="88"/>
        <v>1213.56</v>
      </c>
      <c r="BS55" s="37">
        <v>145.37799999999999</v>
      </c>
      <c r="BT55" s="37">
        <v>32.346999999999994</v>
      </c>
      <c r="BU55" s="38">
        <f t="shared" si="89"/>
        <v>177.72499999999997</v>
      </c>
      <c r="BV55" s="37">
        <v>0</v>
      </c>
      <c r="BW55" s="37">
        <v>0.109</v>
      </c>
      <c r="BX55" s="37">
        <v>5.202</v>
      </c>
      <c r="BY55" s="37">
        <v>1.4120000000001269</v>
      </c>
      <c r="BZ55" s="39">
        <f t="shared" si="90"/>
        <v>1463.4329999999998</v>
      </c>
      <c r="CA55" s="37"/>
      <c r="CB55" s="36">
        <v>30.058</v>
      </c>
      <c r="CC55" s="34">
        <v>1062.3489999999999</v>
      </c>
      <c r="CD55" s="38">
        <f t="shared" si="91"/>
        <v>1092.4069999999999</v>
      </c>
      <c r="CE55" s="37">
        <v>174.798</v>
      </c>
      <c r="CF55" s="37">
        <v>11.547000000000082</v>
      </c>
      <c r="CG55" s="38">
        <f t="shared" si="92"/>
        <v>186.34500000000008</v>
      </c>
      <c r="CH55" s="37">
        <v>39.930999999999997</v>
      </c>
      <c r="CI55" s="37">
        <v>144.75</v>
      </c>
      <c r="CJ55" s="107">
        <f t="shared" si="93"/>
        <v>1463.433</v>
      </c>
      <c r="CK55" s="37"/>
      <c r="CL55" s="66">
        <v>219.96899999999999</v>
      </c>
      <c r="CM55" s="37"/>
      <c r="CN55" s="33">
        <v>50</v>
      </c>
      <c r="CO55" s="34">
        <v>120</v>
      </c>
      <c r="CP55" s="34">
        <v>0</v>
      </c>
      <c r="CQ55" s="34">
        <v>25</v>
      </c>
      <c r="CR55" s="34">
        <v>50</v>
      </c>
      <c r="CS55" s="34">
        <v>0</v>
      </c>
      <c r="CT55" s="35">
        <f t="shared" si="94"/>
        <v>245</v>
      </c>
      <c r="CU55" s="43">
        <f t="shared" si="95"/>
        <v>0.16741456561386822</v>
      </c>
      <c r="CV55" s="37"/>
      <c r="CW55" s="61" t="s">
        <v>209</v>
      </c>
      <c r="CX55" s="56">
        <v>15.8</v>
      </c>
      <c r="CY55" s="67">
        <v>3</v>
      </c>
      <c r="CZ55" s="61"/>
      <c r="DA55" s="67"/>
      <c r="DB55" s="56"/>
      <c r="DC55" s="69">
        <f t="shared" si="96"/>
        <v>3.968757434820964E-4</v>
      </c>
      <c r="DD55" s="56"/>
      <c r="DE55" s="33">
        <v>130.48600000000002</v>
      </c>
      <c r="DF55" s="34">
        <v>157.58600000000001</v>
      </c>
      <c r="DG55" s="35">
        <v>157.58600000000001</v>
      </c>
      <c r="DH55" s="56"/>
      <c r="DI55" s="61">
        <f t="shared" si="97"/>
        <v>818.16300000000001</v>
      </c>
      <c r="DJ55" s="34">
        <v>816.87400000000002</v>
      </c>
      <c r="DK55" s="35">
        <v>819.452</v>
      </c>
      <c r="DL55" s="56"/>
      <c r="DM55" s="33">
        <v>98.200999999999993</v>
      </c>
      <c r="DN55" s="34">
        <v>10.25</v>
      </c>
      <c r="DO55" s="34">
        <v>65.858000000000004</v>
      </c>
      <c r="DP55" s="34">
        <v>13.103</v>
      </c>
      <c r="DQ55" s="34">
        <v>129.27699999999999</v>
      </c>
      <c r="DR55" s="34">
        <v>38.351999999999997</v>
      </c>
      <c r="DS55" s="34">
        <v>20.722999999999999</v>
      </c>
      <c r="DT55" s="34">
        <v>-1.00000000009004E-3</v>
      </c>
      <c r="DU55" s="35">
        <v>845.59699999999998</v>
      </c>
      <c r="DV55" s="35">
        <f t="shared" si="98"/>
        <v>1221.3599999999999</v>
      </c>
      <c r="DW55" s="34"/>
      <c r="DX55" s="47">
        <f t="shared" si="99"/>
        <v>8.0402993384423915E-2</v>
      </c>
      <c r="DY55" s="42">
        <f t="shared" si="100"/>
        <v>8.3922840112661302E-3</v>
      </c>
      <c r="DZ55" s="42">
        <f t="shared" si="101"/>
        <v>5.3921857601362422E-2</v>
      </c>
      <c r="EA55" s="42">
        <f t="shared" si="102"/>
        <v>1.072820462435318E-2</v>
      </c>
      <c r="EB55" s="42">
        <f t="shared" si="103"/>
        <v>0.10584676098775135</v>
      </c>
      <c r="EC55" s="42">
        <f t="shared" si="104"/>
        <v>3.140106111220279E-2</v>
      </c>
      <c r="ED55" s="42">
        <f t="shared" si="105"/>
        <v>1.696715137224078E-2</v>
      </c>
      <c r="EE55" s="42">
        <f t="shared" si="106"/>
        <v>-8.1875941580700212E-7</v>
      </c>
      <c r="EF55" s="42">
        <f t="shared" si="107"/>
        <v>0.69234050566581518</v>
      </c>
      <c r="EG55" s="70">
        <f t="shared" si="108"/>
        <v>0.99999999999999989</v>
      </c>
      <c r="EH55" s="56"/>
      <c r="EI55" s="36">
        <v>0</v>
      </c>
      <c r="EJ55" s="37">
        <v>17.172000000000001</v>
      </c>
      <c r="EK55" s="65">
        <f t="shared" si="109"/>
        <v>17.172000000000001</v>
      </c>
      <c r="EM55" s="36">
        <f>BP55</f>
        <v>9.5500000000000007</v>
      </c>
      <c r="EN55" s="37">
        <f>BQ55</f>
        <v>5</v>
      </c>
      <c r="EO55" s="65">
        <f t="shared" si="110"/>
        <v>14.55</v>
      </c>
      <c r="EQ55" s="33">
        <f>EU55*E55</f>
        <v>882.21100000000001</v>
      </c>
      <c r="ER55" s="34">
        <f>E55*EV55</f>
        <v>345.89899999999983</v>
      </c>
      <c r="ES55" s="35">
        <f t="shared" si="111"/>
        <v>1228.1099999999999</v>
      </c>
      <c r="EU55" s="47">
        <v>0.71834851926944665</v>
      </c>
      <c r="EV55" s="42">
        <v>0.28165148073055335</v>
      </c>
      <c r="EW55" s="43">
        <f t="shared" si="112"/>
        <v>1</v>
      </c>
      <c r="EX55" s="56"/>
      <c r="EY55" s="61">
        <f t="shared" si="113"/>
        <v>141.86099999999999</v>
      </c>
      <c r="EZ55" s="34">
        <v>138.97200000000001</v>
      </c>
      <c r="FA55" s="35">
        <v>144.75</v>
      </c>
      <c r="FC55" s="61">
        <f t="shared" si="114"/>
        <v>1224.7349999999999</v>
      </c>
      <c r="FD55" s="34">
        <v>1221.3599999999999</v>
      </c>
      <c r="FE55" s="35">
        <v>1228.1099999999999</v>
      </c>
      <c r="FG55" s="61">
        <f t="shared" si="115"/>
        <v>294.5215</v>
      </c>
      <c r="FH55" s="34">
        <v>286.64400000000001</v>
      </c>
      <c r="FI55" s="35">
        <v>302.399</v>
      </c>
      <c r="FK55" s="61">
        <f t="shared" si="116"/>
        <v>1519.2565</v>
      </c>
      <c r="FL55" s="56">
        <f t="shared" si="117"/>
        <v>1508.0039999999999</v>
      </c>
      <c r="FM55" s="67">
        <f t="shared" si="118"/>
        <v>1530.509</v>
      </c>
      <c r="FO55" s="61">
        <f t="shared" si="119"/>
        <v>1030.8644999999999</v>
      </c>
      <c r="FP55" s="34">
        <v>999.38</v>
      </c>
      <c r="FQ55" s="35">
        <v>1062.3489999999999</v>
      </c>
      <c r="FR55" s="34"/>
      <c r="FS55" s="63">
        <f>DK55/C55</f>
        <v>0.55995183927108383</v>
      </c>
    </row>
    <row r="56" spans="1:175" x14ac:dyDescent="0.2">
      <c r="A56" s="1"/>
      <c r="B56" s="71" t="s">
        <v>148</v>
      </c>
      <c r="C56" s="33">
        <v>4800.5280000000002</v>
      </c>
      <c r="D56" s="34">
        <v>4665.3500000000004</v>
      </c>
      <c r="E56" s="34">
        <v>4147.4059999999999</v>
      </c>
      <c r="F56" s="34">
        <v>640.67200000000003</v>
      </c>
      <c r="G56" s="34">
        <v>3578.23</v>
      </c>
      <c r="H56" s="34">
        <f t="shared" si="60"/>
        <v>5441.2000000000007</v>
      </c>
      <c r="I56" s="35">
        <f t="shared" si="61"/>
        <v>4788.0779999999995</v>
      </c>
      <c r="J56" s="34"/>
      <c r="K56" s="36">
        <v>42.266000000000005</v>
      </c>
      <c r="L56" s="37">
        <v>8.7439999999999998</v>
      </c>
      <c r="M56" s="37">
        <v>0.51100000000000001</v>
      </c>
      <c r="N56" s="38">
        <f t="shared" si="62"/>
        <v>51.521000000000008</v>
      </c>
      <c r="O56" s="37">
        <v>33.024999999999999</v>
      </c>
      <c r="P56" s="38">
        <f t="shared" si="63"/>
        <v>18.496000000000009</v>
      </c>
      <c r="Q56" s="37">
        <v>2.5620000000000003</v>
      </c>
      <c r="R56" s="38">
        <f t="shared" si="64"/>
        <v>15.934000000000008</v>
      </c>
      <c r="S56" s="37">
        <v>7.5220000000000002</v>
      </c>
      <c r="T56" s="37">
        <v>0.65600000000000003</v>
      </c>
      <c r="U56" s="37">
        <v>1.7000000000000001E-2</v>
      </c>
      <c r="V56" s="38">
        <f t="shared" si="65"/>
        <v>24.129000000000008</v>
      </c>
      <c r="W56" s="37">
        <v>4.1509999999999998</v>
      </c>
      <c r="X56" s="39">
        <f t="shared" si="66"/>
        <v>19.978000000000009</v>
      </c>
      <c r="Y56" s="37"/>
      <c r="Z56" s="40">
        <f t="shared" si="67"/>
        <v>1.8119112178078815E-2</v>
      </c>
      <c r="AA56" s="41">
        <f t="shared" si="68"/>
        <v>3.7484861800293652E-3</v>
      </c>
      <c r="AB56" s="42">
        <f t="shared" si="69"/>
        <v>0.55319184575956037</v>
      </c>
      <c r="AC56" s="42">
        <f t="shared" si="70"/>
        <v>0.64100075697288472</v>
      </c>
      <c r="AD56" s="41">
        <f t="shared" si="71"/>
        <v>1.4157565884660312E-2</v>
      </c>
      <c r="AE56" s="41">
        <f t="shared" si="72"/>
        <v>8.5644163889097309E-3</v>
      </c>
      <c r="AF56" s="41">
        <f>X56/DI56*2</f>
        <v>1.5985402058506595E-2</v>
      </c>
      <c r="AG56" s="41">
        <f>(P56+S56+T56)/DI56*2</f>
        <v>2.1343208254510204E-2</v>
      </c>
      <c r="AH56" s="41">
        <f>R56/DI56*2</f>
        <v>1.2749594373823411E-2</v>
      </c>
      <c r="AI56" s="43">
        <f>X56/EY56*2</f>
        <v>9.2160924100326183E-2</v>
      </c>
      <c r="AJ56" s="37"/>
      <c r="AK56" s="47">
        <f t="shared" si="73"/>
        <v>4.1759751067152878E-2</v>
      </c>
      <c r="AL56" s="42">
        <f t="shared" si="74"/>
        <v>5.480676069891037E-2</v>
      </c>
      <c r="AM56" s="43">
        <f t="shared" si="75"/>
        <v>5.2210146206052965E-2</v>
      </c>
      <c r="AN56" s="37"/>
      <c r="AO56" s="47">
        <f t="shared" si="76"/>
        <v>0.86276337546890758</v>
      </c>
      <c r="AP56" s="42">
        <f t="shared" si="77"/>
        <v>0.82955655888302215</v>
      </c>
      <c r="AQ56" s="42">
        <f t="shared" si="78"/>
        <v>3.4985109971236467E-2</v>
      </c>
      <c r="AR56" s="43">
        <f t="shared" si="79"/>
        <v>0.11816366866311373</v>
      </c>
      <c r="AS56" s="37"/>
      <c r="AT56" s="47">
        <f>DF56/C56</f>
        <v>9.2056540447217478E-2</v>
      </c>
      <c r="AU56" s="42">
        <f t="shared" si="80"/>
        <v>0.16040158657666057</v>
      </c>
      <c r="AV56" s="42">
        <f t="shared" si="81"/>
        <v>0.17279671673725766</v>
      </c>
      <c r="AW56" s="43">
        <f t="shared" si="82"/>
        <v>0.17279671673725766</v>
      </c>
      <c r="AX56" s="37"/>
      <c r="AY56" s="47">
        <f>FA56/C56</f>
        <v>9.2392961774204835E-2</v>
      </c>
      <c r="AZ56" s="42">
        <f>(DF56+X56)/C56</f>
        <v>9.621816600173981E-2</v>
      </c>
      <c r="BA56" s="42">
        <f>(DE56+X56)/DK56</f>
        <v>0.16821325567282489</v>
      </c>
      <c r="BB56" s="42">
        <f>(DF56+X56)/DK56</f>
        <v>0.18060838583342195</v>
      </c>
      <c r="BC56" s="43">
        <f>(DG56+X56)/DK56</f>
        <v>0.18060838583342195</v>
      </c>
      <c r="BD56" s="37"/>
      <c r="BE56" s="40">
        <f>Q56/FC56*2</f>
        <v>1.2607399096518943E-3</v>
      </c>
      <c r="BF56" s="42">
        <f t="shared" si="83"/>
        <v>9.6048586638674355E-2</v>
      </c>
      <c r="BG56" s="41">
        <f>EK56/E56</f>
        <v>9.2033430052423128E-3</v>
      </c>
      <c r="BH56" s="42">
        <f t="shared" si="84"/>
        <v>7.9607904478857086E-2</v>
      </c>
      <c r="BI56" s="42">
        <f t="shared" si="85"/>
        <v>0.77295567398031439</v>
      </c>
      <c r="BJ56" s="43">
        <f t="shared" si="86"/>
        <v>0.80333549286373374</v>
      </c>
      <c r="BK56" s="37"/>
      <c r="BL56" s="36">
        <v>64.884</v>
      </c>
      <c r="BM56" s="37">
        <v>247.87799999999999</v>
      </c>
      <c r="BN56" s="38">
        <f t="shared" si="87"/>
        <v>312.762</v>
      </c>
      <c r="BO56" s="34">
        <v>4147.4059999999999</v>
      </c>
      <c r="BP56" s="37">
        <v>13.54</v>
      </c>
      <c r="BQ56" s="37">
        <v>22.4</v>
      </c>
      <c r="BR56" s="38">
        <f t="shared" si="88"/>
        <v>4111.4660000000003</v>
      </c>
      <c r="BS56" s="37">
        <v>244.84800000000001</v>
      </c>
      <c r="BT56" s="37">
        <v>59.26</v>
      </c>
      <c r="BU56" s="38">
        <f t="shared" si="89"/>
        <v>304.108</v>
      </c>
      <c r="BV56" s="37">
        <v>12.676</v>
      </c>
      <c r="BW56" s="37">
        <v>0</v>
      </c>
      <c r="BX56" s="37">
        <v>34.591000000000001</v>
      </c>
      <c r="BY56" s="37">
        <v>24.925000000000175</v>
      </c>
      <c r="BZ56" s="39">
        <f t="shared" si="90"/>
        <v>4800.5280000000012</v>
      </c>
      <c r="CA56" s="37"/>
      <c r="CB56" s="36">
        <v>150.19499999999999</v>
      </c>
      <c r="CC56" s="34">
        <v>3578.23</v>
      </c>
      <c r="CD56" s="38">
        <f t="shared" si="91"/>
        <v>3728.4250000000002</v>
      </c>
      <c r="CE56" s="37">
        <v>550</v>
      </c>
      <c r="CF56" s="37">
        <v>43.56800000000004</v>
      </c>
      <c r="CG56" s="38">
        <f t="shared" si="92"/>
        <v>593.56799999999998</v>
      </c>
      <c r="CH56" s="37">
        <v>35</v>
      </c>
      <c r="CI56" s="37">
        <v>443.53500000000003</v>
      </c>
      <c r="CJ56" s="107">
        <f t="shared" si="93"/>
        <v>4800.5280000000002</v>
      </c>
      <c r="CK56" s="37"/>
      <c r="CL56" s="66">
        <v>567.24800000000005</v>
      </c>
      <c r="CM56" s="37"/>
      <c r="CN56" s="33">
        <v>50</v>
      </c>
      <c r="CO56" s="34">
        <v>100</v>
      </c>
      <c r="CP56" s="34">
        <v>175</v>
      </c>
      <c r="CQ56" s="34">
        <v>100</v>
      </c>
      <c r="CR56" s="34">
        <v>210</v>
      </c>
      <c r="CS56" s="34">
        <v>0</v>
      </c>
      <c r="CT56" s="35">
        <f t="shared" si="94"/>
        <v>635</v>
      </c>
      <c r="CU56" s="43">
        <f t="shared" si="95"/>
        <v>0.13227711618388643</v>
      </c>
      <c r="CV56" s="37"/>
      <c r="CW56" s="61" t="s">
        <v>207</v>
      </c>
      <c r="CX56" s="56">
        <v>37</v>
      </c>
      <c r="CY56" s="67">
        <v>4</v>
      </c>
      <c r="CZ56" s="68" t="s">
        <v>136</v>
      </c>
      <c r="DA56" s="72" t="s">
        <v>138</v>
      </c>
      <c r="DB56" s="56"/>
      <c r="DC56" s="69">
        <f t="shared" si="96"/>
        <v>1.1946491396135684E-3</v>
      </c>
      <c r="DD56" s="56"/>
      <c r="DE56" s="33">
        <v>410.22</v>
      </c>
      <c r="DF56" s="34">
        <v>441.92</v>
      </c>
      <c r="DG56" s="35">
        <v>441.92</v>
      </c>
      <c r="DH56" s="56"/>
      <c r="DI56" s="61">
        <f t="shared" si="97"/>
        <v>2499.5304999999998</v>
      </c>
      <c r="DJ56" s="34">
        <v>2441.605</v>
      </c>
      <c r="DK56" s="35">
        <v>2557.4560000000001</v>
      </c>
      <c r="DL56" s="56"/>
      <c r="DM56" s="33">
        <v>109.97799999999999</v>
      </c>
      <c r="DN56" s="34">
        <v>107.586</v>
      </c>
      <c r="DO56" s="34">
        <v>123.40600000000001</v>
      </c>
      <c r="DP56" s="34">
        <v>71.486999999999995</v>
      </c>
      <c r="DQ56" s="34">
        <v>369.22500000000002</v>
      </c>
      <c r="DR56" s="34">
        <v>101.467</v>
      </c>
      <c r="DS56" s="34">
        <v>27.402999999999999</v>
      </c>
      <c r="DT56" s="34">
        <v>2.0000000004074536E-3</v>
      </c>
      <c r="DU56" s="35">
        <v>3070.6</v>
      </c>
      <c r="DV56" s="35">
        <f t="shared" si="98"/>
        <v>3981.1540000000005</v>
      </c>
      <c r="DW56" s="34"/>
      <c r="DX56" s="47">
        <f t="shared" si="99"/>
        <v>2.7624653555225441E-2</v>
      </c>
      <c r="DY56" s="42">
        <f t="shared" si="100"/>
        <v>2.702382274084348E-2</v>
      </c>
      <c r="DZ56" s="42">
        <f t="shared" si="101"/>
        <v>3.09975449329516E-2</v>
      </c>
      <c r="EA56" s="42">
        <f t="shared" si="102"/>
        <v>1.7956351349382612E-2</v>
      </c>
      <c r="EB56" s="42">
        <f t="shared" si="103"/>
        <v>9.2743209632182022E-2</v>
      </c>
      <c r="EC56" s="42">
        <f t="shared" si="104"/>
        <v>2.5486831205223406E-2</v>
      </c>
      <c r="ED56" s="42">
        <f t="shared" si="105"/>
        <v>6.883180103055545E-3</v>
      </c>
      <c r="EE56" s="42">
        <f t="shared" si="106"/>
        <v>5.0236690175950326E-7</v>
      </c>
      <c r="EF56" s="42">
        <f t="shared" si="107"/>
        <v>0.77128390411423409</v>
      </c>
      <c r="EG56" s="70">
        <f t="shared" si="108"/>
        <v>1</v>
      </c>
      <c r="EH56" s="56"/>
      <c r="EI56" s="36">
        <v>21.977</v>
      </c>
      <c r="EJ56" s="37">
        <v>16.193000000000001</v>
      </c>
      <c r="EK56" s="65">
        <f t="shared" si="109"/>
        <v>38.17</v>
      </c>
      <c r="EM56" s="36">
        <f>BP56</f>
        <v>13.54</v>
      </c>
      <c r="EN56" s="37">
        <f>BQ56</f>
        <v>22.4</v>
      </c>
      <c r="EO56" s="65">
        <f t="shared" si="110"/>
        <v>35.94</v>
      </c>
      <c r="EQ56" s="33">
        <f>EU56*E56</f>
        <v>3205.761</v>
      </c>
      <c r="ER56" s="34">
        <f>E56*EV56</f>
        <v>941.64500000000021</v>
      </c>
      <c r="ES56" s="35">
        <f t="shared" si="111"/>
        <v>4147.4059999999999</v>
      </c>
      <c r="EU56" s="47">
        <v>0.77295567398031439</v>
      </c>
      <c r="EV56" s="42">
        <v>0.22704432601968561</v>
      </c>
      <c r="EW56" s="43">
        <f t="shared" si="112"/>
        <v>1</v>
      </c>
      <c r="EX56" s="56"/>
      <c r="EY56" s="61">
        <f t="shared" si="113"/>
        <v>433.54600000000005</v>
      </c>
      <c r="EZ56" s="34">
        <v>423.55700000000002</v>
      </c>
      <c r="FA56" s="35">
        <v>443.53500000000003</v>
      </c>
      <c r="FC56" s="61">
        <f t="shared" si="114"/>
        <v>4064.2799999999997</v>
      </c>
      <c r="FD56" s="34">
        <v>3981.154</v>
      </c>
      <c r="FE56" s="35">
        <v>4147.4059999999999</v>
      </c>
      <c r="FG56" s="61">
        <f t="shared" si="115"/>
        <v>599.40599999999995</v>
      </c>
      <c r="FH56" s="34">
        <v>558.14</v>
      </c>
      <c r="FI56" s="35">
        <v>640.67200000000003</v>
      </c>
      <c r="FK56" s="61">
        <f t="shared" si="116"/>
        <v>4663.6859999999997</v>
      </c>
      <c r="FL56" s="56">
        <f t="shared" si="117"/>
        <v>4539.2939999999999</v>
      </c>
      <c r="FM56" s="67">
        <f t="shared" si="118"/>
        <v>4788.0779999999995</v>
      </c>
      <c r="FO56" s="61">
        <f t="shared" si="119"/>
        <v>3489.4549999999999</v>
      </c>
      <c r="FP56" s="34">
        <v>3400.68</v>
      </c>
      <c r="FQ56" s="35">
        <v>3578.23</v>
      </c>
      <c r="FR56" s="34"/>
      <c r="FS56" s="63">
        <f>DK56/C56</f>
        <v>0.53274473141287793</v>
      </c>
    </row>
    <row r="57" spans="1:175" x14ac:dyDescent="0.2">
      <c r="A57" s="1"/>
      <c r="B57" s="74" t="s">
        <v>185</v>
      </c>
      <c r="C57" s="33">
        <v>5383.723</v>
      </c>
      <c r="D57" s="34">
        <v>5271.1265000000003</v>
      </c>
      <c r="E57" s="34">
        <v>4322.9620000000004</v>
      </c>
      <c r="F57" s="34">
        <v>2044.046</v>
      </c>
      <c r="G57" s="34">
        <v>3512.3420000000001</v>
      </c>
      <c r="H57" s="34">
        <f t="shared" si="60"/>
        <v>7427.7690000000002</v>
      </c>
      <c r="I57" s="35">
        <f t="shared" si="61"/>
        <v>6367.0080000000007</v>
      </c>
      <c r="J57" s="34"/>
      <c r="K57" s="36">
        <v>55.484999999999999</v>
      </c>
      <c r="L57" s="37">
        <v>14.446999999999999</v>
      </c>
      <c r="M57" s="37">
        <v>4.2999999999999997E-2</v>
      </c>
      <c r="N57" s="38">
        <f t="shared" si="62"/>
        <v>69.975000000000009</v>
      </c>
      <c r="O57" s="37">
        <v>39.866</v>
      </c>
      <c r="P57" s="38">
        <f t="shared" si="63"/>
        <v>30.109000000000009</v>
      </c>
      <c r="Q57" s="37">
        <v>-0.91400000000000003</v>
      </c>
      <c r="R57" s="38">
        <f t="shared" si="64"/>
        <v>31.02300000000001</v>
      </c>
      <c r="S57" s="37">
        <v>11.12</v>
      </c>
      <c r="T57" s="37">
        <v>1.0469999999999999</v>
      </c>
      <c r="U57" s="37">
        <v>0.16500000000000001</v>
      </c>
      <c r="V57" s="38">
        <f t="shared" si="65"/>
        <v>43.355000000000004</v>
      </c>
      <c r="W57" s="37">
        <v>8.6</v>
      </c>
      <c r="X57" s="39">
        <f t="shared" si="66"/>
        <v>34.755000000000003</v>
      </c>
      <c r="Y57" s="37"/>
      <c r="Z57" s="40">
        <f t="shared" si="67"/>
        <v>2.1052425890367078E-2</v>
      </c>
      <c r="AA57" s="41">
        <f t="shared" si="68"/>
        <v>5.4815607252074097E-3</v>
      </c>
      <c r="AB57" s="42">
        <f t="shared" si="69"/>
        <v>0.48533028170728731</v>
      </c>
      <c r="AC57" s="42">
        <f t="shared" si="70"/>
        <v>0.56971775634155053</v>
      </c>
      <c r="AD57" s="41">
        <f t="shared" si="71"/>
        <v>1.5126178436430998E-2</v>
      </c>
      <c r="AE57" s="41">
        <f t="shared" si="72"/>
        <v>1.3186934519594625E-2</v>
      </c>
      <c r="AF57" s="41">
        <f>X57/DI57*2</f>
        <v>2.180355315419874E-2</v>
      </c>
      <c r="AG57" s="41">
        <f>(P57+S57+T57)/DI57*2</f>
        <v>2.6521853349069369E-2</v>
      </c>
      <c r="AH57" s="41">
        <f>R57/DI57*2</f>
        <v>1.9462282534964973E-2</v>
      </c>
      <c r="AI57" s="43">
        <f>X57/EY57*2</f>
        <v>9.1535260037965208E-2</v>
      </c>
      <c r="AJ57" s="37"/>
      <c r="AK57" s="47">
        <f t="shared" si="73"/>
        <v>1.3692115807193862E-2</v>
      </c>
      <c r="AL57" s="42">
        <f t="shared" si="74"/>
        <v>2.0869532336693374E-2</v>
      </c>
      <c r="AM57" s="43">
        <f t="shared" si="75"/>
        <v>2.1032916093627063E-2</v>
      </c>
      <c r="AN57" s="37"/>
      <c r="AO57" s="47">
        <f t="shared" si="76"/>
        <v>0.81248505075917843</v>
      </c>
      <c r="AP57" s="42">
        <f t="shared" si="77"/>
        <v>0.76999276119438986</v>
      </c>
      <c r="AQ57" s="42">
        <f t="shared" si="78"/>
        <v>3.8207017708749118E-2</v>
      </c>
      <c r="AR57" s="43">
        <f t="shared" si="79"/>
        <v>0.15667373674314225</v>
      </c>
      <c r="AS57" s="37"/>
      <c r="AT57" s="47">
        <f>DF57/C57</f>
        <v>0.12368764143326096</v>
      </c>
      <c r="AU57" s="42">
        <f t="shared" si="80"/>
        <v>0.20699139147079834</v>
      </c>
      <c r="AV57" s="42">
        <f t="shared" si="81"/>
        <v>0.20699139147079834</v>
      </c>
      <c r="AW57" s="43">
        <f t="shared" si="82"/>
        <v>0.20699139147079834</v>
      </c>
      <c r="AX57" s="37"/>
      <c r="AY57" s="47">
        <f>FA57/C57</f>
        <v>0.14427878254509008</v>
      </c>
      <c r="AZ57" s="42">
        <f>(DF57+X57)/C57</f>
        <v>0.13014321130563367</v>
      </c>
      <c r="BA57" s="42">
        <f>(DE57+X57)/DK57</f>
        <v>0.21779479409967292</v>
      </c>
      <c r="BB57" s="42">
        <f>(DF57+X57)/DK57</f>
        <v>0.21779479409967292</v>
      </c>
      <c r="BC57" s="43">
        <f>(DG57+X57)/DK57</f>
        <v>0.21779479409967292</v>
      </c>
      <c r="BD57" s="37"/>
      <c r="BE57" s="40">
        <f>Q57/FC57*2</f>
        <v>-4.2573344405197631E-4</v>
      </c>
      <c r="BF57" s="42">
        <f t="shared" si="83"/>
        <v>-2.1619831582931213E-2</v>
      </c>
      <c r="BG57" s="41">
        <f>EK57/E57</f>
        <v>1.1137271158062458E-2</v>
      </c>
      <c r="BH57" s="42">
        <f t="shared" si="84"/>
        <v>5.9234671217186008E-2</v>
      </c>
      <c r="BI57" s="42">
        <f t="shared" si="85"/>
        <v>0.72404059994050374</v>
      </c>
      <c r="BJ57" s="43">
        <f t="shared" si="86"/>
        <v>0.81263381481537322</v>
      </c>
      <c r="BK57" s="37"/>
      <c r="BL57" s="36">
        <v>64.935000000000002</v>
      </c>
      <c r="BM57" s="37">
        <v>122.58799999999999</v>
      </c>
      <c r="BN57" s="38">
        <f t="shared" si="87"/>
        <v>187.523</v>
      </c>
      <c r="BO57" s="34">
        <v>4322.9620000000004</v>
      </c>
      <c r="BP57" s="37">
        <v>15.762</v>
      </c>
      <c r="BQ57" s="37">
        <v>20.282</v>
      </c>
      <c r="BR57" s="38">
        <f t="shared" si="88"/>
        <v>4286.9180000000006</v>
      </c>
      <c r="BS57" s="37">
        <v>646.76300000000003</v>
      </c>
      <c r="BT57" s="37">
        <v>159.88</v>
      </c>
      <c r="BU57" s="38">
        <f t="shared" si="89"/>
        <v>806.64300000000003</v>
      </c>
      <c r="BV57" s="37">
        <v>0</v>
      </c>
      <c r="BW57" s="37">
        <v>3.7679999999999998</v>
      </c>
      <c r="BX57" s="37">
        <v>89.906000000000006</v>
      </c>
      <c r="BY57" s="37">
        <v>8.9649999999992076</v>
      </c>
      <c r="BZ57" s="39">
        <f t="shared" si="90"/>
        <v>5383.723</v>
      </c>
      <c r="CA57" s="37"/>
      <c r="CB57" s="36">
        <v>0</v>
      </c>
      <c r="CC57" s="34">
        <v>3512.3420000000001</v>
      </c>
      <c r="CD57" s="38">
        <f t="shared" si="91"/>
        <v>3512.3420000000001</v>
      </c>
      <c r="CE57" s="37">
        <v>1049.184</v>
      </c>
      <c r="CF57" s="37">
        <v>45.439999999999941</v>
      </c>
      <c r="CG57" s="38">
        <f t="shared" si="92"/>
        <v>1094.6239999999998</v>
      </c>
      <c r="CH57" s="37">
        <v>0</v>
      </c>
      <c r="CI57" s="37">
        <v>776.75699999999995</v>
      </c>
      <c r="CJ57" s="107">
        <f t="shared" si="93"/>
        <v>5383.723</v>
      </c>
      <c r="CK57" s="37"/>
      <c r="CL57" s="66">
        <v>843.48800000000006</v>
      </c>
      <c r="CM57" s="37"/>
      <c r="CN57" s="33">
        <v>200</v>
      </c>
      <c r="CO57" s="34">
        <v>200</v>
      </c>
      <c r="CP57" s="34">
        <v>200</v>
      </c>
      <c r="CQ57" s="34">
        <v>150</v>
      </c>
      <c r="CR57" s="34">
        <v>300</v>
      </c>
      <c r="CS57" s="34">
        <v>0</v>
      </c>
      <c r="CT57" s="35">
        <f t="shared" si="94"/>
        <v>1050</v>
      </c>
      <c r="CU57" s="43">
        <f t="shared" si="95"/>
        <v>0.19503232242817842</v>
      </c>
      <c r="CV57" s="37"/>
      <c r="CW57" s="61" t="s">
        <v>222</v>
      </c>
      <c r="CX57" s="56">
        <v>46.8</v>
      </c>
      <c r="CY57" s="67">
        <v>3</v>
      </c>
      <c r="CZ57" s="68" t="s">
        <v>136</v>
      </c>
      <c r="DA57" s="67"/>
      <c r="DB57" s="56"/>
      <c r="DC57" s="69">
        <f t="shared" si="96"/>
        <v>1.6414105318778803E-3</v>
      </c>
      <c r="DD57" s="56"/>
      <c r="DE57" s="33">
        <v>665.9</v>
      </c>
      <c r="DF57" s="34">
        <v>665.9</v>
      </c>
      <c r="DG57" s="35">
        <v>665.9</v>
      </c>
      <c r="DH57" s="56"/>
      <c r="DI57" s="61">
        <f t="shared" si="97"/>
        <v>3188.0124999999998</v>
      </c>
      <c r="DJ57" s="34">
        <v>3158.9830000000002</v>
      </c>
      <c r="DK57" s="35">
        <v>3217.0419999999999</v>
      </c>
      <c r="DL57" s="56"/>
      <c r="DM57" s="33">
        <v>28.067</v>
      </c>
      <c r="DN57" s="34">
        <v>23.96</v>
      </c>
      <c r="DO57" s="34">
        <v>357.02099999999996</v>
      </c>
      <c r="DP57" s="34">
        <v>80.975999999999999</v>
      </c>
      <c r="DQ57" s="34">
        <v>606.56999999999994</v>
      </c>
      <c r="DR57" s="34">
        <v>59.476999999999997</v>
      </c>
      <c r="DS57" s="34">
        <v>46.864999999999995</v>
      </c>
      <c r="DT57" s="34">
        <v>31.192000000000007</v>
      </c>
      <c r="DU57" s="35">
        <v>3030.4430000000002</v>
      </c>
      <c r="DV57" s="35">
        <f t="shared" si="98"/>
        <v>4264.5709999999999</v>
      </c>
      <c r="DW57" s="34"/>
      <c r="DX57" s="47">
        <f t="shared" si="99"/>
        <v>6.5814357411331645E-3</v>
      </c>
      <c r="DY57" s="42">
        <f t="shared" si="100"/>
        <v>5.6183845924947674E-3</v>
      </c>
      <c r="DZ57" s="42">
        <f t="shared" si="101"/>
        <v>8.3717916761146663E-2</v>
      </c>
      <c r="EA57" s="42">
        <f t="shared" si="102"/>
        <v>1.8988076409092499E-2</v>
      </c>
      <c r="EB57" s="42">
        <f t="shared" si="103"/>
        <v>0.14223470543695954</v>
      </c>
      <c r="EC57" s="42">
        <f t="shared" si="104"/>
        <v>1.3946772137220837E-2</v>
      </c>
      <c r="ED57" s="42">
        <f t="shared" si="105"/>
        <v>1.0989382050386779E-2</v>
      </c>
      <c r="EE57" s="42">
        <f t="shared" si="106"/>
        <v>7.3142175379422711E-3</v>
      </c>
      <c r="EF57" s="42">
        <f t="shared" si="107"/>
        <v>0.71060910933362353</v>
      </c>
      <c r="EG57" s="70">
        <f t="shared" si="108"/>
        <v>1</v>
      </c>
      <c r="EH57" s="56"/>
      <c r="EI57" s="36">
        <v>8.61</v>
      </c>
      <c r="EJ57" s="37">
        <v>39.536000000000001</v>
      </c>
      <c r="EK57" s="65">
        <f t="shared" si="109"/>
        <v>48.146000000000001</v>
      </c>
      <c r="EM57" s="36">
        <f>BP57</f>
        <v>15.762</v>
      </c>
      <c r="EN57" s="37">
        <f>BQ57</f>
        <v>20.282</v>
      </c>
      <c r="EO57" s="65">
        <f t="shared" si="110"/>
        <v>36.043999999999997</v>
      </c>
      <c r="EQ57" s="33">
        <f>EU57*E57</f>
        <v>3130.0000000000005</v>
      </c>
      <c r="ER57" s="34">
        <f>E57*EV57</f>
        <v>1192.9620000000002</v>
      </c>
      <c r="ES57" s="35">
        <f t="shared" si="111"/>
        <v>4322.9620000000004</v>
      </c>
      <c r="EU57" s="47">
        <v>0.72404059994050374</v>
      </c>
      <c r="EV57" s="42">
        <v>0.27595940005949626</v>
      </c>
      <c r="EW57" s="43">
        <f t="shared" si="112"/>
        <v>1</v>
      </c>
      <c r="EX57" s="56"/>
      <c r="EY57" s="61">
        <f t="shared" si="113"/>
        <v>759.37950000000001</v>
      </c>
      <c r="EZ57" s="34">
        <v>742.00199999999995</v>
      </c>
      <c r="FA57" s="35">
        <v>776.75699999999995</v>
      </c>
      <c r="FC57" s="61">
        <f t="shared" si="114"/>
        <v>4293.7664999999997</v>
      </c>
      <c r="FD57" s="34">
        <v>4264.5709999999999</v>
      </c>
      <c r="FE57" s="35">
        <v>4322.9620000000004</v>
      </c>
      <c r="FG57" s="61">
        <f t="shared" si="115"/>
        <v>2008.161450525</v>
      </c>
      <c r="FH57" s="34">
        <v>1972.2769010500001</v>
      </c>
      <c r="FI57" s="35">
        <v>2044.046</v>
      </c>
      <c r="FK57" s="61">
        <f t="shared" si="116"/>
        <v>6301.9279505249997</v>
      </c>
      <c r="FL57" s="56">
        <f t="shared" si="117"/>
        <v>6236.8479010499996</v>
      </c>
      <c r="FM57" s="67">
        <f t="shared" si="118"/>
        <v>6367.0080000000007</v>
      </c>
      <c r="FO57" s="61">
        <f t="shared" si="119"/>
        <v>3476.1655000000001</v>
      </c>
      <c r="FP57" s="34">
        <v>3439.989</v>
      </c>
      <c r="FQ57" s="35">
        <v>3512.3420000000001</v>
      </c>
      <c r="FR57" s="34"/>
      <c r="FS57" s="63">
        <f>DK57/C57</f>
        <v>0.59754968819903997</v>
      </c>
    </row>
    <row r="58" spans="1:175" x14ac:dyDescent="0.2">
      <c r="A58" s="1"/>
      <c r="B58" s="71" t="s">
        <v>186</v>
      </c>
      <c r="C58" s="33">
        <v>2973.5030000000002</v>
      </c>
      <c r="D58" s="34">
        <v>2982.6975000000002</v>
      </c>
      <c r="E58" s="34">
        <v>2505.4070000000002</v>
      </c>
      <c r="F58" s="34">
        <v>882.3</v>
      </c>
      <c r="G58" s="34">
        <v>2044.3820000000001</v>
      </c>
      <c r="H58" s="34">
        <f t="shared" si="60"/>
        <v>3855.8029999999999</v>
      </c>
      <c r="I58" s="35">
        <f t="shared" si="61"/>
        <v>3387.7070000000003</v>
      </c>
      <c r="J58" s="34"/>
      <c r="K58" s="36">
        <v>29.91</v>
      </c>
      <c r="L58" s="37">
        <v>8.9319999999999986</v>
      </c>
      <c r="M58" s="37">
        <v>0.152</v>
      </c>
      <c r="N58" s="38">
        <f t="shared" si="62"/>
        <v>38.994</v>
      </c>
      <c r="O58" s="37">
        <v>23.901</v>
      </c>
      <c r="P58" s="38">
        <f t="shared" si="63"/>
        <v>15.093</v>
      </c>
      <c r="Q58" s="37">
        <v>3.2269999999999999</v>
      </c>
      <c r="R58" s="38">
        <f t="shared" si="64"/>
        <v>11.866</v>
      </c>
      <c r="S58" s="37">
        <v>3.29</v>
      </c>
      <c r="T58" s="37">
        <v>0.437</v>
      </c>
      <c r="U58" s="37">
        <v>0.108</v>
      </c>
      <c r="V58" s="38">
        <f t="shared" si="65"/>
        <v>15.700999999999999</v>
      </c>
      <c r="W58" s="37">
        <v>3.3689999999999998</v>
      </c>
      <c r="X58" s="39">
        <f t="shared" si="66"/>
        <v>12.331999999999999</v>
      </c>
      <c r="Y58" s="37"/>
      <c r="Z58" s="40">
        <f t="shared" si="67"/>
        <v>2.0055671082971033E-2</v>
      </c>
      <c r="AA58" s="41">
        <f t="shared" si="68"/>
        <v>5.9892094320661065E-3</v>
      </c>
      <c r="AB58" s="42">
        <f t="shared" si="69"/>
        <v>0.55946724093537137</v>
      </c>
      <c r="AC58" s="42">
        <f t="shared" si="70"/>
        <v>0.61294045237728878</v>
      </c>
      <c r="AD58" s="41">
        <f t="shared" si="71"/>
        <v>1.6026432449150474E-2</v>
      </c>
      <c r="AE58" s="41">
        <f t="shared" si="72"/>
        <v>8.2690249346438899E-3</v>
      </c>
      <c r="AF58" s="41">
        <f>X58/DI58*2</f>
        <v>1.5286246809296571E-2</v>
      </c>
      <c r="AG58" s="41">
        <f>(P58+S58+T58)/DI58*2</f>
        <v>2.3328508348277772E-2</v>
      </c>
      <c r="AH58" s="41">
        <f>R58/DI58*2</f>
        <v>1.4708612117994901E-2</v>
      </c>
      <c r="AI58" s="43">
        <f>X58/EY58*2</f>
        <v>8.3692600039023068E-2</v>
      </c>
      <c r="AJ58" s="37"/>
      <c r="AK58" s="47">
        <f t="shared" si="73"/>
        <v>1.0987507757715656E-2</v>
      </c>
      <c r="AL58" s="42">
        <f t="shared" si="74"/>
        <v>1.6949829237915215E-2</v>
      </c>
      <c r="AM58" s="43">
        <f t="shared" si="75"/>
        <v>3.1384243454027502E-2</v>
      </c>
      <c r="AN58" s="37"/>
      <c r="AO58" s="47">
        <f t="shared" si="76"/>
        <v>0.81598798119427296</v>
      </c>
      <c r="AP58" s="42">
        <f t="shared" si="77"/>
        <v>0.77250793713171972</v>
      </c>
      <c r="AQ58" s="42">
        <f t="shared" si="78"/>
        <v>7.2889786894447361E-2</v>
      </c>
      <c r="AR58" s="43">
        <f t="shared" si="79"/>
        <v>0.12957848033111116</v>
      </c>
      <c r="AS58" s="37"/>
      <c r="AT58" s="47">
        <f>DF58/C58</f>
        <v>0.10223631857778519</v>
      </c>
      <c r="AU58" s="42">
        <f t="shared" si="80"/>
        <v>0.1626076482642986</v>
      </c>
      <c r="AV58" s="42">
        <f t="shared" si="81"/>
        <v>0.18878469850338447</v>
      </c>
      <c r="AW58" s="43">
        <f t="shared" si="82"/>
        <v>0.20511705893311807</v>
      </c>
      <c r="AX58" s="37"/>
      <c r="AY58" s="47">
        <f>FA58/C58</f>
        <v>0.10118368806084944</v>
      </c>
      <c r="AZ58" s="42">
        <f>(DF58+X58)/C58</f>
        <v>0.10638361555377612</v>
      </c>
      <c r="BA58" s="42">
        <f>(DE58+X58)/DK58</f>
        <v>0.17026584859963984</v>
      </c>
      <c r="BB58" s="42">
        <f>(DF58+X58)/DK58</f>
        <v>0.1964428988387257</v>
      </c>
      <c r="BC58" s="43">
        <f>(DG58+X58)/DK58</f>
        <v>0.2127752592684593</v>
      </c>
      <c r="BD58" s="37"/>
      <c r="BE58" s="40">
        <f>Q58/FC58*2</f>
        <v>2.5901033091639851E-3</v>
      </c>
      <c r="BF58" s="42">
        <f t="shared" si="83"/>
        <v>0.17146652497343251</v>
      </c>
      <c r="BG58" s="41">
        <f>EK58/E58</f>
        <v>1.3848847712168122E-2</v>
      </c>
      <c r="BH58" s="42">
        <f t="shared" si="84"/>
        <v>0.10720697060050366</v>
      </c>
      <c r="BI58" s="42">
        <f t="shared" si="85"/>
        <v>0.7</v>
      </c>
      <c r="BJ58" s="43">
        <f t="shared" si="86"/>
        <v>0.77813249492946102</v>
      </c>
      <c r="BK58" s="37"/>
      <c r="BL58" s="36">
        <v>55.988999999999997</v>
      </c>
      <c r="BM58" s="37">
        <v>43.554000000000002</v>
      </c>
      <c r="BN58" s="38">
        <f t="shared" si="87"/>
        <v>99.543000000000006</v>
      </c>
      <c r="BO58" s="34">
        <v>2505.4070000000002</v>
      </c>
      <c r="BP58" s="37">
        <v>13.265000000000001</v>
      </c>
      <c r="BQ58" s="37">
        <v>9.51</v>
      </c>
      <c r="BR58" s="38">
        <f t="shared" si="88"/>
        <v>2482.6320000000001</v>
      </c>
      <c r="BS58" s="37">
        <v>285.75900000000001</v>
      </c>
      <c r="BT58" s="37">
        <v>60.646999999999998</v>
      </c>
      <c r="BU58" s="38">
        <f t="shared" si="89"/>
        <v>346.40600000000001</v>
      </c>
      <c r="BV58" s="37">
        <v>1.8</v>
      </c>
      <c r="BW58" s="37">
        <v>0.78900000000000003</v>
      </c>
      <c r="BX58" s="37">
        <v>35.795000000000002</v>
      </c>
      <c r="BY58" s="37">
        <v>6.5379999999999683</v>
      </c>
      <c r="BZ58" s="39">
        <f t="shared" si="90"/>
        <v>2973.5030000000006</v>
      </c>
      <c r="CA58" s="37"/>
      <c r="CB58" s="36">
        <v>9.8000000000000004E-2</v>
      </c>
      <c r="CC58" s="34">
        <v>2044.3820000000001</v>
      </c>
      <c r="CD58" s="38">
        <f t="shared" si="91"/>
        <v>2044.48</v>
      </c>
      <c r="CE58" s="37">
        <v>519.62</v>
      </c>
      <c r="CF58" s="37">
        <v>26.211000000000126</v>
      </c>
      <c r="CG58" s="38">
        <f t="shared" si="92"/>
        <v>545.83100000000013</v>
      </c>
      <c r="CH58" s="37">
        <v>82.322000000000003</v>
      </c>
      <c r="CI58" s="37">
        <v>300.87</v>
      </c>
      <c r="CJ58" s="107">
        <f t="shared" si="93"/>
        <v>2973.5030000000002</v>
      </c>
      <c r="CK58" s="37"/>
      <c r="CL58" s="66">
        <v>385.30200000000002</v>
      </c>
      <c r="CM58" s="37"/>
      <c r="CN58" s="33">
        <v>50</v>
      </c>
      <c r="CO58" s="34">
        <v>215</v>
      </c>
      <c r="CP58" s="34">
        <v>172.5</v>
      </c>
      <c r="CQ58" s="34">
        <v>55</v>
      </c>
      <c r="CR58" s="34">
        <v>110</v>
      </c>
      <c r="CS58" s="34">
        <v>0</v>
      </c>
      <c r="CT58" s="35">
        <f t="shared" si="94"/>
        <v>602.5</v>
      </c>
      <c r="CU58" s="43">
        <f t="shared" si="95"/>
        <v>0.20262296691814333</v>
      </c>
      <c r="CV58" s="37"/>
      <c r="CW58" s="61" t="s">
        <v>213</v>
      </c>
      <c r="CX58" s="56">
        <v>26.4</v>
      </c>
      <c r="CY58" s="67">
        <v>3</v>
      </c>
      <c r="CZ58" s="68" t="s">
        <v>136</v>
      </c>
      <c r="DA58" s="72" t="s">
        <v>138</v>
      </c>
      <c r="DB58" s="56"/>
      <c r="DC58" s="69">
        <f t="shared" si="96"/>
        <v>8.7671487764258535E-4</v>
      </c>
      <c r="DD58" s="56"/>
      <c r="DE58" s="33">
        <v>261.84709600000002</v>
      </c>
      <c r="DF58" s="34">
        <v>304</v>
      </c>
      <c r="DG58" s="35">
        <v>330.3</v>
      </c>
      <c r="DH58" s="56"/>
      <c r="DI58" s="61">
        <f t="shared" si="97"/>
        <v>1613.4765</v>
      </c>
      <c r="DJ58" s="34">
        <v>1616.653</v>
      </c>
      <c r="DK58" s="35">
        <v>1610.3</v>
      </c>
      <c r="DL58" s="56"/>
      <c r="DM58" s="33">
        <v>116.625</v>
      </c>
      <c r="DN58" s="34">
        <v>64.852000000000004</v>
      </c>
      <c r="DO58" s="34">
        <v>131.01900000000001</v>
      </c>
      <c r="DP58" s="34">
        <v>44.807000000000002</v>
      </c>
      <c r="DQ58" s="34">
        <v>416.37099999999998</v>
      </c>
      <c r="DR58" s="34">
        <v>0</v>
      </c>
      <c r="DS58" s="34">
        <v>0</v>
      </c>
      <c r="DT58" s="34">
        <v>34.02599999999984</v>
      </c>
      <c r="DU58" s="35">
        <v>1670.4780000000001</v>
      </c>
      <c r="DV58" s="35">
        <f t="shared" si="98"/>
        <v>2478.1779999999999</v>
      </c>
      <c r="DW58" s="34"/>
      <c r="DX58" s="47">
        <f t="shared" si="99"/>
        <v>4.7060784172888309E-2</v>
      </c>
      <c r="DY58" s="42">
        <f t="shared" si="100"/>
        <v>2.6169225939379658E-2</v>
      </c>
      <c r="DZ58" s="42">
        <f t="shared" si="101"/>
        <v>5.286908365742897E-2</v>
      </c>
      <c r="EA58" s="42">
        <f t="shared" si="102"/>
        <v>1.8080622134487516E-2</v>
      </c>
      <c r="EB58" s="42">
        <f t="shared" si="103"/>
        <v>0.16801496906194793</v>
      </c>
      <c r="EC58" s="42">
        <f t="shared" si="104"/>
        <v>0</v>
      </c>
      <c r="ED58" s="42">
        <f t="shared" si="105"/>
        <v>0</v>
      </c>
      <c r="EE58" s="42">
        <f t="shared" si="106"/>
        <v>1.3730248593926603E-2</v>
      </c>
      <c r="EF58" s="42">
        <f t="shared" si="107"/>
        <v>0.67407506643994097</v>
      </c>
      <c r="EG58" s="70">
        <f t="shared" si="108"/>
        <v>1</v>
      </c>
      <c r="EH58" s="56"/>
      <c r="EI58" s="36">
        <v>14.295999999999999</v>
      </c>
      <c r="EJ58" s="37">
        <v>20.401</v>
      </c>
      <c r="EK58" s="65">
        <f t="shared" si="109"/>
        <v>34.697000000000003</v>
      </c>
      <c r="EM58" s="36">
        <f>BP58</f>
        <v>13.265000000000001</v>
      </c>
      <c r="EN58" s="37">
        <f>BQ58</f>
        <v>9.51</v>
      </c>
      <c r="EO58" s="65">
        <f t="shared" si="110"/>
        <v>22.774999999999999</v>
      </c>
      <c r="EQ58" s="33">
        <f>EU58*E58</f>
        <v>1753.7849000000001</v>
      </c>
      <c r="ER58" s="34">
        <f>E58*EV58</f>
        <v>751.62210000000016</v>
      </c>
      <c r="ES58" s="35">
        <f t="shared" si="111"/>
        <v>2505.4070000000002</v>
      </c>
      <c r="EU58" s="47">
        <v>0.7</v>
      </c>
      <c r="EV58" s="42">
        <v>0.30000000000000004</v>
      </c>
      <c r="EW58" s="43">
        <f t="shared" si="112"/>
        <v>1</v>
      </c>
      <c r="EX58" s="56"/>
      <c r="EY58" s="61">
        <f t="shared" si="113"/>
        <v>294.69749999999999</v>
      </c>
      <c r="EZ58" s="34">
        <v>288.52499999999998</v>
      </c>
      <c r="FA58" s="35">
        <v>300.87</v>
      </c>
      <c r="FC58" s="61">
        <f t="shared" si="114"/>
        <v>2491.7925</v>
      </c>
      <c r="FD58" s="34">
        <v>2478.1779999999999</v>
      </c>
      <c r="FE58" s="35">
        <v>2505.4070000000002</v>
      </c>
      <c r="FG58" s="61">
        <f t="shared" si="115"/>
        <v>867.6825</v>
      </c>
      <c r="FH58" s="34">
        <v>853.06500000000005</v>
      </c>
      <c r="FI58" s="35">
        <v>882.3</v>
      </c>
      <c r="FK58" s="61">
        <f t="shared" si="116"/>
        <v>3359.4750000000004</v>
      </c>
      <c r="FL58" s="56">
        <f t="shared" si="117"/>
        <v>3331.2429999999999</v>
      </c>
      <c r="FM58" s="67">
        <f t="shared" si="118"/>
        <v>3387.7070000000003</v>
      </c>
      <c r="FO58" s="61">
        <f t="shared" si="119"/>
        <v>2013.2775000000001</v>
      </c>
      <c r="FP58" s="34">
        <v>1982.173</v>
      </c>
      <c r="FQ58" s="35">
        <v>2044.3820000000001</v>
      </c>
      <c r="FR58" s="34"/>
      <c r="FS58" s="63">
        <f>DK58/C58</f>
        <v>0.54154981515068246</v>
      </c>
    </row>
    <row r="59" spans="1:175" x14ac:dyDescent="0.2">
      <c r="A59" s="1"/>
      <c r="B59" s="71" t="s">
        <v>187</v>
      </c>
      <c r="C59" s="33">
        <v>3067.4960000000001</v>
      </c>
      <c r="D59" s="34">
        <v>2981.3339999999998</v>
      </c>
      <c r="E59" s="34">
        <v>2643.1880000000001</v>
      </c>
      <c r="F59" s="34">
        <v>825.75</v>
      </c>
      <c r="G59" s="34">
        <v>2160.5450000000001</v>
      </c>
      <c r="H59" s="34">
        <f t="shared" si="60"/>
        <v>3893.2460000000001</v>
      </c>
      <c r="I59" s="35">
        <f t="shared" si="61"/>
        <v>3468.9380000000001</v>
      </c>
      <c r="J59" s="34"/>
      <c r="K59" s="36">
        <v>27.820999999999998</v>
      </c>
      <c r="L59" s="37">
        <v>8.2600000000000016</v>
      </c>
      <c r="M59" s="37">
        <v>0</v>
      </c>
      <c r="N59" s="38">
        <f t="shared" si="62"/>
        <v>36.081000000000003</v>
      </c>
      <c r="O59" s="37">
        <v>19.860999999999997</v>
      </c>
      <c r="P59" s="38">
        <f t="shared" si="63"/>
        <v>16.220000000000006</v>
      </c>
      <c r="Q59" s="37">
        <v>-6.2E-2</v>
      </c>
      <c r="R59" s="38">
        <f t="shared" si="64"/>
        <v>16.282000000000007</v>
      </c>
      <c r="S59" s="37">
        <v>3.7679999999999998</v>
      </c>
      <c r="T59" s="37">
        <v>0.34799999999999998</v>
      </c>
      <c r="U59" s="37">
        <v>4.4999999999999998E-2</v>
      </c>
      <c r="V59" s="38">
        <f t="shared" si="65"/>
        <v>20.443000000000008</v>
      </c>
      <c r="W59" s="37">
        <v>5</v>
      </c>
      <c r="X59" s="39">
        <f t="shared" si="66"/>
        <v>15.443000000000008</v>
      </c>
      <c r="Y59" s="37"/>
      <c r="Z59" s="40">
        <f t="shared" si="67"/>
        <v>1.8663457365058728E-2</v>
      </c>
      <c r="AA59" s="41">
        <f t="shared" si="68"/>
        <v>5.5411436625349602E-3</v>
      </c>
      <c r="AB59" s="42">
        <f t="shared" si="69"/>
        <v>0.49409159887553789</v>
      </c>
      <c r="AC59" s="42">
        <f t="shared" si="70"/>
        <v>0.5504559186275324</v>
      </c>
      <c r="AD59" s="41">
        <f t="shared" si="71"/>
        <v>1.3323565893657E-2</v>
      </c>
      <c r="AE59" s="41">
        <f t="shared" si="72"/>
        <v>1.0359791958901625E-2</v>
      </c>
      <c r="AF59" s="41">
        <f>X59/DI59*2</f>
        <v>1.9564880007854848E-2</v>
      </c>
      <c r="AG59" s="41">
        <f>(P59+S59+T59)/DI59*2</f>
        <v>2.576386711388565E-2</v>
      </c>
      <c r="AH59" s="41">
        <f>R59/DI59*2</f>
        <v>2.06278168936018E-2</v>
      </c>
      <c r="AI59" s="43">
        <f>X59/EY59*2</f>
        <v>0.1037402027713541</v>
      </c>
      <c r="AJ59" s="37"/>
      <c r="AK59" s="47">
        <f t="shared" si="73"/>
        <v>7.2022803300443514E-2</v>
      </c>
      <c r="AL59" s="42">
        <f t="shared" si="74"/>
        <v>6.7682886667237083E-2</v>
      </c>
      <c r="AM59" s="43">
        <f t="shared" si="75"/>
        <v>3.3332839116704135E-2</v>
      </c>
      <c r="AN59" s="37"/>
      <c r="AO59" s="47">
        <f t="shared" si="76"/>
        <v>0.81740118372208104</v>
      </c>
      <c r="AP59" s="42">
        <f t="shared" si="77"/>
        <v>0.79278432679133237</v>
      </c>
      <c r="AQ59" s="42">
        <f t="shared" si="78"/>
        <v>7.4098222132970987E-2</v>
      </c>
      <c r="AR59" s="43">
        <f t="shared" si="79"/>
        <v>0.10999883944428941</v>
      </c>
      <c r="AS59" s="37"/>
      <c r="AT59" s="47">
        <f>DF59/C59</f>
        <v>0.1025784548700308</v>
      </c>
      <c r="AU59" s="42">
        <f t="shared" si="80"/>
        <v>0.16538769088305125</v>
      </c>
      <c r="AV59" s="42">
        <f t="shared" si="81"/>
        <v>0.19399433169276714</v>
      </c>
      <c r="AW59" s="43">
        <f t="shared" si="82"/>
        <v>0.21698630272114505</v>
      </c>
      <c r="AX59" s="37"/>
      <c r="AY59" s="47">
        <f>FA59/C59</f>
        <v>9.9575353969491728E-2</v>
      </c>
      <c r="AZ59" s="42">
        <f>(DF59+X59)/C59</f>
        <v>0.10761285426289063</v>
      </c>
      <c r="BA59" s="42">
        <f>(DE59+X59)/DK59</f>
        <v>0.17490864678875043</v>
      </c>
      <c r="BB59" s="42">
        <f>(DF59+X59)/DK59</f>
        <v>0.20351528759846632</v>
      </c>
      <c r="BC59" s="43">
        <f>(DG59+X59)/DK59</f>
        <v>0.22650725862684423</v>
      </c>
      <c r="BD59" s="37"/>
      <c r="BE59" s="40">
        <f>Q59/FC59*2</f>
        <v>-4.8543727328317669E-5</v>
      </c>
      <c r="BF59" s="42">
        <f t="shared" si="83"/>
        <v>-3.0487804878048773E-3</v>
      </c>
      <c r="BG59" s="41">
        <f>EK59/E59</f>
        <v>8.3092840917861309E-3</v>
      </c>
      <c r="BH59" s="42">
        <f t="shared" si="84"/>
        <v>6.6788304520366729E-2</v>
      </c>
      <c r="BI59" s="42">
        <f t="shared" si="85"/>
        <v>0.77584984495994991</v>
      </c>
      <c r="BJ59" s="43">
        <f t="shared" si="86"/>
        <v>0.8292068062329162</v>
      </c>
      <c r="BK59" s="37"/>
      <c r="BL59" s="36">
        <v>68.113</v>
      </c>
      <c r="BM59" s="37">
        <v>58.692</v>
      </c>
      <c r="BN59" s="38">
        <f t="shared" si="87"/>
        <v>126.80500000000001</v>
      </c>
      <c r="BO59" s="34">
        <v>2643.1880000000001</v>
      </c>
      <c r="BP59" s="37">
        <v>4.5529999999999999</v>
      </c>
      <c r="BQ59" s="37">
        <v>18.844999999999999</v>
      </c>
      <c r="BR59" s="38">
        <f t="shared" si="88"/>
        <v>2619.7900000000004</v>
      </c>
      <c r="BS59" s="37">
        <v>197.44200000000001</v>
      </c>
      <c r="BT59" s="37">
        <v>66.668999999999997</v>
      </c>
      <c r="BU59" s="38">
        <f t="shared" si="89"/>
        <v>264.11099999999999</v>
      </c>
      <c r="BV59" s="37">
        <v>43.973999999999997</v>
      </c>
      <c r="BW59" s="37">
        <v>1.1859999999999999</v>
      </c>
      <c r="BX59" s="37">
        <v>4.4329999999999998</v>
      </c>
      <c r="BY59" s="37">
        <v>7.1969999999998535</v>
      </c>
      <c r="BZ59" s="39">
        <f t="shared" si="90"/>
        <v>3067.4960000000001</v>
      </c>
      <c r="CA59" s="37"/>
      <c r="CB59" s="36">
        <v>0</v>
      </c>
      <c r="CC59" s="34">
        <v>2160.5450000000001</v>
      </c>
      <c r="CD59" s="38">
        <f t="shared" si="91"/>
        <v>2160.5450000000001</v>
      </c>
      <c r="CE59" s="37">
        <v>474.71699999999998</v>
      </c>
      <c r="CF59" s="37">
        <v>36.787000000000035</v>
      </c>
      <c r="CG59" s="38">
        <f t="shared" si="92"/>
        <v>511.50400000000002</v>
      </c>
      <c r="CH59" s="37">
        <v>90</v>
      </c>
      <c r="CI59" s="37">
        <v>305.447</v>
      </c>
      <c r="CJ59" s="107">
        <f t="shared" si="93"/>
        <v>3067.4960000000001</v>
      </c>
      <c r="CK59" s="37"/>
      <c r="CL59" s="66">
        <v>337.42099999999999</v>
      </c>
      <c r="CM59" s="37"/>
      <c r="CN59" s="33">
        <v>100</v>
      </c>
      <c r="CO59" s="34">
        <v>0</v>
      </c>
      <c r="CP59" s="34">
        <v>325</v>
      </c>
      <c r="CQ59" s="34">
        <v>100</v>
      </c>
      <c r="CR59" s="34">
        <v>40</v>
      </c>
      <c r="CS59" s="34">
        <v>0</v>
      </c>
      <c r="CT59" s="35">
        <f t="shared" si="94"/>
        <v>565</v>
      </c>
      <c r="CU59" s="43">
        <f t="shared" si="95"/>
        <v>0.1841893192362761</v>
      </c>
      <c r="CV59" s="37"/>
      <c r="CW59" s="61" t="s">
        <v>223</v>
      </c>
      <c r="CX59" s="56">
        <v>23</v>
      </c>
      <c r="CY59" s="67">
        <v>1</v>
      </c>
      <c r="CZ59" s="68" t="s">
        <v>136</v>
      </c>
      <c r="DA59" s="67"/>
      <c r="DB59" s="56"/>
      <c r="DC59" s="69">
        <f t="shared" si="96"/>
        <v>8.5507915386737036E-4</v>
      </c>
      <c r="DD59" s="56"/>
      <c r="DE59" s="33">
        <v>268.25900000000001</v>
      </c>
      <c r="DF59" s="34">
        <v>314.65899999999999</v>
      </c>
      <c r="DG59" s="35">
        <v>351.952</v>
      </c>
      <c r="DH59" s="56"/>
      <c r="DI59" s="61">
        <f t="shared" si="97"/>
        <v>1578.645</v>
      </c>
      <c r="DJ59" s="34">
        <v>1535.289</v>
      </c>
      <c r="DK59" s="35">
        <v>1622.001</v>
      </c>
      <c r="DL59" s="56"/>
      <c r="DM59" s="33">
        <v>1.9790000000000001</v>
      </c>
      <c r="DN59" s="34">
        <v>4.1760000000000002</v>
      </c>
      <c r="DO59" s="34">
        <v>200.125</v>
      </c>
      <c r="DP59" s="34">
        <v>0.307</v>
      </c>
      <c r="DQ59" s="34">
        <v>268.19299999999998</v>
      </c>
      <c r="DR59" s="34">
        <v>21.745999999999999</v>
      </c>
      <c r="DS59" s="34">
        <v>15.704000000000001</v>
      </c>
      <c r="DT59" s="34">
        <v>24.781000000000631</v>
      </c>
      <c r="DU59" s="35">
        <v>1928.597</v>
      </c>
      <c r="DV59" s="35">
        <f t="shared" si="98"/>
        <v>2465.6080000000006</v>
      </c>
      <c r="DW59" s="34"/>
      <c r="DX59" s="47">
        <f t="shared" si="99"/>
        <v>8.026417824731261E-4</v>
      </c>
      <c r="DY59" s="42">
        <f t="shared" si="100"/>
        <v>1.693699890655773E-3</v>
      </c>
      <c r="DZ59" s="42">
        <f t="shared" si="101"/>
        <v>8.1166592580815752E-2</v>
      </c>
      <c r="EA59" s="42">
        <f t="shared" si="102"/>
        <v>1.2451289904964613E-4</v>
      </c>
      <c r="EB59" s="42">
        <f t="shared" si="103"/>
        <v>0.10877357633492425</v>
      </c>
      <c r="EC59" s="42">
        <f t="shared" si="104"/>
        <v>8.8197312792625566E-3</v>
      </c>
      <c r="ED59" s="42">
        <f t="shared" si="105"/>
        <v>6.3692200868913458E-3</v>
      </c>
      <c r="EE59" s="42">
        <f t="shared" si="106"/>
        <v>1.0050664988108663E-2</v>
      </c>
      <c r="EF59" s="42">
        <f t="shared" si="107"/>
        <v>0.78219936015781888</v>
      </c>
      <c r="EG59" s="70">
        <f t="shared" si="108"/>
        <v>1</v>
      </c>
      <c r="EH59" s="56"/>
      <c r="EI59" s="36">
        <v>6.7869999999999999</v>
      </c>
      <c r="EJ59" s="37">
        <v>15.176</v>
      </c>
      <c r="EK59" s="65">
        <f t="shared" si="109"/>
        <v>21.963000000000001</v>
      </c>
      <c r="EM59" s="36">
        <f>BP59</f>
        <v>4.5529999999999999</v>
      </c>
      <c r="EN59" s="37">
        <f>BQ59</f>
        <v>18.844999999999999</v>
      </c>
      <c r="EO59" s="65">
        <f t="shared" si="110"/>
        <v>23.398</v>
      </c>
      <c r="EQ59" s="33">
        <f>EU59*E59</f>
        <v>2050.7170000000001</v>
      </c>
      <c r="ER59" s="34">
        <f>E59*EV59</f>
        <v>592.47099999999989</v>
      </c>
      <c r="ES59" s="35">
        <f t="shared" si="111"/>
        <v>2643.1880000000001</v>
      </c>
      <c r="EU59" s="47">
        <v>0.77584984495994991</v>
      </c>
      <c r="EV59" s="42">
        <v>0.22415015504005009</v>
      </c>
      <c r="EW59" s="43">
        <f t="shared" si="112"/>
        <v>1</v>
      </c>
      <c r="EX59" s="56"/>
      <c r="EY59" s="61">
        <f t="shared" si="113"/>
        <v>297.72450000000003</v>
      </c>
      <c r="EZ59" s="34">
        <v>290.00200000000001</v>
      </c>
      <c r="FA59" s="35">
        <v>305.447</v>
      </c>
      <c r="FC59" s="61">
        <f t="shared" si="114"/>
        <v>2554.3980000000001</v>
      </c>
      <c r="FD59" s="34">
        <v>2465.6080000000002</v>
      </c>
      <c r="FE59" s="35">
        <v>2643.1880000000001</v>
      </c>
      <c r="FG59" s="61">
        <f t="shared" si="115"/>
        <v>804.58799999999997</v>
      </c>
      <c r="FH59" s="34">
        <v>783.42600000000004</v>
      </c>
      <c r="FI59" s="35">
        <v>825.75</v>
      </c>
      <c r="FK59" s="61">
        <f t="shared" si="116"/>
        <v>3358.9859999999999</v>
      </c>
      <c r="FL59" s="56">
        <f t="shared" si="117"/>
        <v>3249.0340000000001</v>
      </c>
      <c r="FM59" s="67">
        <f t="shared" si="118"/>
        <v>3468.9380000000001</v>
      </c>
      <c r="FO59" s="61">
        <f t="shared" si="119"/>
        <v>2125.6980000000003</v>
      </c>
      <c r="FP59" s="34">
        <v>2090.8510000000001</v>
      </c>
      <c r="FQ59" s="35">
        <v>2160.5450000000001</v>
      </c>
      <c r="FR59" s="34"/>
      <c r="FS59" s="63">
        <f>DK59/C59</f>
        <v>0.52877037166470631</v>
      </c>
    </row>
    <row r="60" spans="1:175" x14ac:dyDescent="0.2">
      <c r="A60" s="1"/>
      <c r="B60" s="71" t="s">
        <v>188</v>
      </c>
      <c r="C60" s="33">
        <v>3020.422</v>
      </c>
      <c r="D60" s="34">
        <v>2812.4634999999998</v>
      </c>
      <c r="E60" s="34">
        <v>2379.2620000000002</v>
      </c>
      <c r="F60" s="34">
        <v>856.94</v>
      </c>
      <c r="G60" s="34">
        <v>1874.575</v>
      </c>
      <c r="H60" s="34">
        <f t="shared" si="60"/>
        <v>3877.3620000000001</v>
      </c>
      <c r="I60" s="35">
        <f t="shared" si="61"/>
        <v>3236.2020000000002</v>
      </c>
      <c r="J60" s="34"/>
      <c r="K60" s="36">
        <v>25.369</v>
      </c>
      <c r="L60" s="37">
        <v>7.9009999999999998</v>
      </c>
      <c r="M60" s="37">
        <v>0.47900000000000004</v>
      </c>
      <c r="N60" s="38">
        <f t="shared" si="62"/>
        <v>33.748999999999995</v>
      </c>
      <c r="O60" s="37">
        <v>20.430999999999997</v>
      </c>
      <c r="P60" s="38">
        <f t="shared" si="63"/>
        <v>13.317999999999998</v>
      </c>
      <c r="Q60" s="37">
        <v>-0.21400000000000002</v>
      </c>
      <c r="R60" s="38">
        <f t="shared" si="64"/>
        <v>13.531999999999998</v>
      </c>
      <c r="S60" s="37">
        <v>3.9470000000000001</v>
      </c>
      <c r="T60" s="37">
        <v>1.3049999999999999</v>
      </c>
      <c r="U60" s="37">
        <v>2.5000000000000001E-2</v>
      </c>
      <c r="V60" s="38">
        <f t="shared" si="65"/>
        <v>18.808999999999997</v>
      </c>
      <c r="W60" s="37">
        <v>4.7249999999999996</v>
      </c>
      <c r="X60" s="39">
        <f t="shared" si="66"/>
        <v>14.083999999999998</v>
      </c>
      <c r="Y60" s="37"/>
      <c r="Z60" s="40">
        <f t="shared" si="67"/>
        <v>1.8040411902234467E-2</v>
      </c>
      <c r="AA60" s="41">
        <f t="shared" si="68"/>
        <v>5.6185618053354296E-3</v>
      </c>
      <c r="AB60" s="42">
        <f t="shared" si="69"/>
        <v>0.52385836260608698</v>
      </c>
      <c r="AC60" s="42">
        <f t="shared" si="70"/>
        <v>0.60538090017482005</v>
      </c>
      <c r="AD60" s="41">
        <f t="shared" si="71"/>
        <v>1.4528899663942304E-2</v>
      </c>
      <c r="AE60" s="41">
        <f t="shared" si="72"/>
        <v>1.0015418866769292E-2</v>
      </c>
      <c r="AF60" s="41">
        <f>X60/DI60*2</f>
        <v>1.7949678705339277E-2</v>
      </c>
      <c r="AG60" s="41">
        <f>(P60+S60+T60)/DI60*2</f>
        <v>2.3666964893364836E-2</v>
      </c>
      <c r="AH60" s="41">
        <f>R60/DI60*2</f>
        <v>1.7246169571190791E-2</v>
      </c>
      <c r="AI60" s="43">
        <f>X60/EY60*2</f>
        <v>9.1838448058034802E-2</v>
      </c>
      <c r="AJ60" s="37"/>
      <c r="AK60" s="47">
        <f t="shared" si="73"/>
        <v>0.13715472108604254</v>
      </c>
      <c r="AL60" s="42">
        <f t="shared" si="74"/>
        <v>0.12848829667486372</v>
      </c>
      <c r="AM60" s="43">
        <f t="shared" si="75"/>
        <v>5.6913754890391494E-2</v>
      </c>
      <c r="AN60" s="37"/>
      <c r="AO60" s="47">
        <f t="shared" si="76"/>
        <v>0.78788086389813305</v>
      </c>
      <c r="AP60" s="42">
        <f t="shared" si="77"/>
        <v>0.6979154217686544</v>
      </c>
      <c r="AQ60" s="42">
        <f t="shared" si="78"/>
        <v>8.436337703804303E-2</v>
      </c>
      <c r="AR60" s="43">
        <f t="shared" si="79"/>
        <v>0.1842706085441041</v>
      </c>
      <c r="AS60" s="37"/>
      <c r="AT60" s="47">
        <f>DF60/C60</f>
        <v>9.4613269271644818E-2</v>
      </c>
      <c r="AU60" s="42">
        <f t="shared" si="80"/>
        <v>0.15779696986057229</v>
      </c>
      <c r="AV60" s="42">
        <f t="shared" si="81"/>
        <v>0.16954399587548866</v>
      </c>
      <c r="AW60" s="43">
        <f t="shared" si="82"/>
        <v>0.19512818793817743</v>
      </c>
      <c r="AX60" s="37"/>
      <c r="AY60" s="47">
        <f>FA60/C60</f>
        <v>0.10389276730205249</v>
      </c>
      <c r="AZ60" s="42">
        <f>(DF60+X60)/C60</f>
        <v>9.9276193856355166E-2</v>
      </c>
      <c r="BA60" s="42">
        <f>(DE60+X60)/DK60</f>
        <v>0.16615278371885925</v>
      </c>
      <c r="BB60" s="42">
        <f>(DF60+X60)/DK60</f>
        <v>0.17789980973377562</v>
      </c>
      <c r="BC60" s="43">
        <f>(DG60+X60)/DK60</f>
        <v>0.20348400179646439</v>
      </c>
      <c r="BD60" s="37"/>
      <c r="BE60" s="40">
        <f>Q60/FC60*2</f>
        <v>-1.9143224416735472E-4</v>
      </c>
      <c r="BF60" s="42">
        <f t="shared" si="83"/>
        <v>-1.1523963381798603E-2</v>
      </c>
      <c r="BG60" s="41">
        <f>EK60/E60</f>
        <v>1.5982687068511161E-2</v>
      </c>
      <c r="BH60" s="42">
        <f t="shared" si="84"/>
        <v>0.11489248562597627</v>
      </c>
      <c r="BI60" s="42">
        <f t="shared" si="85"/>
        <v>0.71193504540483565</v>
      </c>
      <c r="BJ60" s="43">
        <f t="shared" si="86"/>
        <v>0.78821408552370953</v>
      </c>
      <c r="BK60" s="37"/>
      <c r="BL60" s="36">
        <v>63.688000000000002</v>
      </c>
      <c r="BM60" s="37">
        <v>140.64400000000001</v>
      </c>
      <c r="BN60" s="38">
        <f t="shared" si="87"/>
        <v>204.33199999999999</v>
      </c>
      <c r="BO60" s="34">
        <v>2379.2620000000002</v>
      </c>
      <c r="BP60" s="37">
        <v>13.260999999999999</v>
      </c>
      <c r="BQ60" s="37">
        <v>3.9180000000000001</v>
      </c>
      <c r="BR60" s="38">
        <f t="shared" si="88"/>
        <v>2362.0830000000001</v>
      </c>
      <c r="BS60" s="37">
        <v>249.39500000000001</v>
      </c>
      <c r="BT60" s="37">
        <v>163.93700000000001</v>
      </c>
      <c r="BU60" s="38">
        <f t="shared" si="89"/>
        <v>413.33199999999999</v>
      </c>
      <c r="BV60" s="37">
        <v>0</v>
      </c>
      <c r="BW60" s="37">
        <v>1.379</v>
      </c>
      <c r="BX60" s="37">
        <v>33.424999999999997</v>
      </c>
      <c r="BY60" s="37">
        <v>5.8710000000000733</v>
      </c>
      <c r="BZ60" s="39">
        <f t="shared" si="90"/>
        <v>3020.422</v>
      </c>
      <c r="CA60" s="37"/>
      <c r="CB60" s="36">
        <v>11.388</v>
      </c>
      <c r="CC60" s="34">
        <v>1874.575</v>
      </c>
      <c r="CD60" s="38">
        <f t="shared" si="91"/>
        <v>1885.963</v>
      </c>
      <c r="CE60" s="37">
        <v>700</v>
      </c>
      <c r="CF60" s="37">
        <v>20.659000000000049</v>
      </c>
      <c r="CG60" s="38">
        <f t="shared" si="92"/>
        <v>720.65900000000011</v>
      </c>
      <c r="CH60" s="37">
        <v>100</v>
      </c>
      <c r="CI60" s="37">
        <v>313.8</v>
      </c>
      <c r="CJ60" s="107">
        <f t="shared" si="93"/>
        <v>3020.4220000000005</v>
      </c>
      <c r="CK60" s="37"/>
      <c r="CL60" s="66">
        <v>556.57500000000005</v>
      </c>
      <c r="CM60" s="37"/>
      <c r="CN60" s="33">
        <v>300</v>
      </c>
      <c r="CO60" s="34">
        <v>200</v>
      </c>
      <c r="CP60" s="34">
        <v>170</v>
      </c>
      <c r="CQ60" s="34">
        <v>100</v>
      </c>
      <c r="CR60" s="34">
        <v>30</v>
      </c>
      <c r="CS60" s="34">
        <v>0</v>
      </c>
      <c r="CT60" s="35">
        <f t="shared" si="94"/>
        <v>800</v>
      </c>
      <c r="CU60" s="43">
        <f t="shared" si="95"/>
        <v>0.2648636515030019</v>
      </c>
      <c r="CV60" s="37"/>
      <c r="CW60" s="61" t="s">
        <v>209</v>
      </c>
      <c r="CX60" s="56">
        <v>23.6</v>
      </c>
      <c r="CY60" s="67">
        <v>2</v>
      </c>
      <c r="CZ60" s="68" t="s">
        <v>136</v>
      </c>
      <c r="DA60" s="72" t="s">
        <v>138</v>
      </c>
      <c r="DB60" s="56"/>
      <c r="DC60" s="69">
        <f t="shared" si="96"/>
        <v>7.5472828295375827E-4</v>
      </c>
      <c r="DD60" s="56"/>
      <c r="DE60" s="33">
        <v>265.97199999999998</v>
      </c>
      <c r="DF60" s="34">
        <v>285.77199999999999</v>
      </c>
      <c r="DG60" s="35">
        <v>328.89499999999998</v>
      </c>
      <c r="DH60" s="56"/>
      <c r="DI60" s="61">
        <f t="shared" si="97"/>
        <v>1569.2759999999998</v>
      </c>
      <c r="DJ60" s="34">
        <v>1453.019</v>
      </c>
      <c r="DK60" s="35">
        <v>1685.5329999999999</v>
      </c>
      <c r="DL60" s="56"/>
      <c r="DM60" s="33">
        <v>74.430000000000007</v>
      </c>
      <c r="DN60" s="34">
        <v>3.14</v>
      </c>
      <c r="DO60" s="34">
        <v>137.73000000000002</v>
      </c>
      <c r="DP60" s="34">
        <v>26.36</v>
      </c>
      <c r="DQ60" s="34">
        <v>287.86</v>
      </c>
      <c r="DR60" s="34">
        <v>19.95</v>
      </c>
      <c r="DS60" s="34">
        <v>20.54</v>
      </c>
      <c r="DT60" s="34">
        <v>65.696999999999775</v>
      </c>
      <c r="DU60" s="35">
        <v>1456.587</v>
      </c>
      <c r="DV60" s="35">
        <f t="shared" si="98"/>
        <v>2092.2939999999999</v>
      </c>
      <c r="DW60" s="34"/>
      <c r="DX60" s="47">
        <f t="shared" si="99"/>
        <v>3.5573394561185002E-2</v>
      </c>
      <c r="DY60" s="42">
        <f t="shared" si="100"/>
        <v>1.5007451151702392E-3</v>
      </c>
      <c r="DZ60" s="42">
        <f t="shared" si="101"/>
        <v>6.5827269016686965E-2</v>
      </c>
      <c r="EA60" s="42">
        <f t="shared" si="102"/>
        <v>1.2598611858562899E-2</v>
      </c>
      <c r="EB60" s="42">
        <f t="shared" si="103"/>
        <v>0.13758104740538377</v>
      </c>
      <c r="EC60" s="42">
        <f t="shared" si="104"/>
        <v>9.5349888686771557E-3</v>
      </c>
      <c r="ED60" s="42">
        <f t="shared" si="105"/>
        <v>9.8169760081518176E-3</v>
      </c>
      <c r="EE60" s="42">
        <f t="shared" si="106"/>
        <v>3.1399506952655691E-2</v>
      </c>
      <c r="EF60" s="42">
        <f t="shared" si="107"/>
        <v>0.69616746021352649</v>
      </c>
      <c r="EG60" s="70">
        <f t="shared" si="108"/>
        <v>1</v>
      </c>
      <c r="EH60" s="56"/>
      <c r="EI60" s="36">
        <v>8.452</v>
      </c>
      <c r="EJ60" s="37">
        <v>29.574999999999999</v>
      </c>
      <c r="EK60" s="65">
        <f t="shared" si="109"/>
        <v>38.027000000000001</v>
      </c>
      <c r="EM60" s="36">
        <f>BP60</f>
        <v>13.260999999999999</v>
      </c>
      <c r="EN60" s="37">
        <f>BQ60</f>
        <v>3.9180000000000001</v>
      </c>
      <c r="EO60" s="65">
        <f t="shared" si="110"/>
        <v>17.178999999999998</v>
      </c>
      <c r="EQ60" s="33">
        <f>EU60*E60</f>
        <v>1693.88</v>
      </c>
      <c r="ER60" s="34">
        <f>E60*EV60</f>
        <v>685.38199999999995</v>
      </c>
      <c r="ES60" s="35">
        <f t="shared" si="111"/>
        <v>2379.2620000000002</v>
      </c>
      <c r="EU60" s="47">
        <v>0.71193504540483565</v>
      </c>
      <c r="EV60" s="42">
        <v>0.28806495459516435</v>
      </c>
      <c r="EW60" s="43">
        <f t="shared" si="112"/>
        <v>1</v>
      </c>
      <c r="EX60" s="56"/>
      <c r="EY60" s="61">
        <f t="shared" si="113"/>
        <v>306.71249999999998</v>
      </c>
      <c r="EZ60" s="34">
        <v>299.625</v>
      </c>
      <c r="FA60" s="35">
        <v>313.8</v>
      </c>
      <c r="FC60" s="61">
        <f t="shared" si="114"/>
        <v>2235.7780000000002</v>
      </c>
      <c r="FD60" s="34">
        <v>2092.2939999999999</v>
      </c>
      <c r="FE60" s="35">
        <v>2379.2620000000002</v>
      </c>
      <c r="FG60" s="61">
        <f t="shared" si="115"/>
        <v>816.18900000000008</v>
      </c>
      <c r="FH60" s="34">
        <v>775.43799999999999</v>
      </c>
      <c r="FI60" s="35">
        <v>856.94</v>
      </c>
      <c r="FK60" s="61">
        <f t="shared" si="116"/>
        <v>3051.9670000000001</v>
      </c>
      <c r="FL60" s="56">
        <f t="shared" si="117"/>
        <v>2867.732</v>
      </c>
      <c r="FM60" s="67">
        <f t="shared" si="118"/>
        <v>3236.2020000000002</v>
      </c>
      <c r="FO60" s="61">
        <f t="shared" si="119"/>
        <v>1824.1030000000001</v>
      </c>
      <c r="FP60" s="34">
        <v>1773.6310000000001</v>
      </c>
      <c r="FQ60" s="35">
        <v>1874.575</v>
      </c>
      <c r="FR60" s="34"/>
      <c r="FS60" s="63">
        <f>DK60/C60</f>
        <v>0.55804553138601154</v>
      </c>
    </row>
    <row r="61" spans="1:175" x14ac:dyDescent="0.2">
      <c r="A61" s="1"/>
      <c r="B61" s="71" t="s">
        <v>189</v>
      </c>
      <c r="C61" s="33">
        <v>5154.8590000000004</v>
      </c>
      <c r="D61" s="34">
        <v>4840.5164999999997</v>
      </c>
      <c r="E61" s="34">
        <v>4146.0240000000003</v>
      </c>
      <c r="F61" s="34">
        <v>1428.3230000000001</v>
      </c>
      <c r="G61" s="34">
        <v>3305.5709999999999</v>
      </c>
      <c r="H61" s="34">
        <f t="shared" si="60"/>
        <v>6583.1820000000007</v>
      </c>
      <c r="I61" s="35">
        <f t="shared" si="61"/>
        <v>5574.3470000000007</v>
      </c>
      <c r="J61" s="34"/>
      <c r="K61" s="36">
        <v>41.942</v>
      </c>
      <c r="L61" s="37">
        <v>12.084</v>
      </c>
      <c r="M61" s="37">
        <v>5.0000000000000001E-3</v>
      </c>
      <c r="N61" s="38">
        <f t="shared" si="62"/>
        <v>54.030999999999999</v>
      </c>
      <c r="O61" s="37">
        <v>29.389000000000003</v>
      </c>
      <c r="P61" s="38">
        <f t="shared" si="63"/>
        <v>24.641999999999996</v>
      </c>
      <c r="Q61" s="37">
        <v>1.8029999999999999</v>
      </c>
      <c r="R61" s="38">
        <f t="shared" si="64"/>
        <v>22.838999999999995</v>
      </c>
      <c r="S61" s="37">
        <v>6.8790000000000004</v>
      </c>
      <c r="T61" s="37">
        <v>1.008</v>
      </c>
      <c r="U61" s="37">
        <v>0.06</v>
      </c>
      <c r="V61" s="38">
        <f t="shared" si="65"/>
        <v>30.785999999999994</v>
      </c>
      <c r="W61" s="37">
        <v>5.7610000000000001</v>
      </c>
      <c r="X61" s="39">
        <f t="shared" si="66"/>
        <v>25.024999999999995</v>
      </c>
      <c r="Y61" s="37"/>
      <c r="Z61" s="40">
        <f t="shared" si="67"/>
        <v>1.7329555637296146E-2</v>
      </c>
      <c r="AA61" s="41">
        <f t="shared" si="68"/>
        <v>4.9928556177837634E-3</v>
      </c>
      <c r="AB61" s="42">
        <f t="shared" si="69"/>
        <v>0.47464388384637751</v>
      </c>
      <c r="AC61" s="42">
        <f t="shared" si="70"/>
        <v>0.54392848549906536</v>
      </c>
      <c r="AD61" s="41">
        <f t="shared" si="71"/>
        <v>1.2142919045932394E-2</v>
      </c>
      <c r="AE61" s="41">
        <f t="shared" si="72"/>
        <v>1.0339805679827761E-2</v>
      </c>
      <c r="AF61" s="41">
        <f>X61/DI61*2</f>
        <v>1.9686808638516559E-2</v>
      </c>
      <c r="AG61" s="41">
        <f>(P61+S61+T61)/DI61*2</f>
        <v>2.5590097830261949E-2</v>
      </c>
      <c r="AH61" s="41">
        <f>R61/DI61*2</f>
        <v>1.7967113786017171E-2</v>
      </c>
      <c r="AI61" s="43">
        <f>X61/EY61*2</f>
        <v>0.10734296667649658</v>
      </c>
      <c r="AJ61" s="37"/>
      <c r="AK61" s="47">
        <f t="shared" si="73"/>
        <v>8.3106098327491218E-2</v>
      </c>
      <c r="AL61" s="42">
        <f t="shared" si="74"/>
        <v>7.9876017648113112E-2</v>
      </c>
      <c r="AM61" s="43">
        <f t="shared" si="75"/>
        <v>0.13649001797785093</v>
      </c>
      <c r="AN61" s="37"/>
      <c r="AO61" s="47">
        <f t="shared" si="76"/>
        <v>0.7972869911028011</v>
      </c>
      <c r="AP61" s="42">
        <f t="shared" si="77"/>
        <v>0.7126820178374732</v>
      </c>
      <c r="AQ61" s="42">
        <f t="shared" si="78"/>
        <v>9.3725938963606953E-2</v>
      </c>
      <c r="AR61" s="43">
        <f t="shared" si="79"/>
        <v>0.1647955841275193</v>
      </c>
      <c r="AS61" s="37"/>
      <c r="AT61" s="47">
        <f>DF61/C61</f>
        <v>8.3581529582089434E-2</v>
      </c>
      <c r="AU61" s="42">
        <f t="shared" si="80"/>
        <v>0.14891725672112532</v>
      </c>
      <c r="AV61" s="42">
        <f t="shared" si="81"/>
        <v>0.15998251837186186</v>
      </c>
      <c r="AW61" s="43">
        <f t="shared" si="82"/>
        <v>0.17610735234652242</v>
      </c>
      <c r="AX61" s="37"/>
      <c r="AY61" s="47">
        <f>FA61/C61</f>
        <v>9.2864615695599034E-2</v>
      </c>
      <c r="AZ61" s="42">
        <f>(DF61+X61)/C61</f>
        <v>8.8436172550985376E-2</v>
      </c>
      <c r="BA61" s="42">
        <f>(DE61+X61)/DK61</f>
        <v>0.15820947728520859</v>
      </c>
      <c r="BB61" s="42">
        <f>(DF61+X61)/DK61</f>
        <v>0.16927473893594513</v>
      </c>
      <c r="BC61" s="43">
        <f>(DG61+X61)/DK61</f>
        <v>0.18539957291060569</v>
      </c>
      <c r="BD61" s="37"/>
      <c r="BE61" s="40">
        <f>Q61/FC61*2</f>
        <v>9.0444782156242731E-4</v>
      </c>
      <c r="BF61" s="42">
        <f t="shared" si="83"/>
        <v>5.5427464723784937E-2</v>
      </c>
      <c r="BG61" s="41">
        <f>EK61/E61</f>
        <v>5.3800942782772122E-3</v>
      </c>
      <c r="BH61" s="42">
        <f t="shared" si="84"/>
        <v>4.52198451586222E-2</v>
      </c>
      <c r="BI61" s="42">
        <f t="shared" si="85"/>
        <v>0.77665372897021334</v>
      </c>
      <c r="BJ61" s="43">
        <f t="shared" si="86"/>
        <v>0.83388206726276626</v>
      </c>
      <c r="BK61" s="37"/>
      <c r="BL61" s="36">
        <v>69.069000000000003</v>
      </c>
      <c r="BM61" s="37">
        <v>328.50200000000001</v>
      </c>
      <c r="BN61" s="38">
        <f t="shared" si="87"/>
        <v>397.57100000000003</v>
      </c>
      <c r="BO61" s="34">
        <v>4146.0240000000003</v>
      </c>
      <c r="BP61" s="37">
        <v>5.875</v>
      </c>
      <c r="BQ61" s="37">
        <v>8.6999999999999993</v>
      </c>
      <c r="BR61" s="38">
        <f t="shared" si="88"/>
        <v>4131.4490000000005</v>
      </c>
      <c r="BS61" s="37">
        <v>429.20600000000002</v>
      </c>
      <c r="BT61" s="37">
        <v>126.991</v>
      </c>
      <c r="BU61" s="38">
        <f t="shared" si="89"/>
        <v>556.197</v>
      </c>
      <c r="BV61" s="37">
        <v>0</v>
      </c>
      <c r="BW61" s="37">
        <v>1.085</v>
      </c>
      <c r="BX61" s="37">
        <v>59.052</v>
      </c>
      <c r="BY61" s="37">
        <v>9.5049999999999457</v>
      </c>
      <c r="BZ61" s="39">
        <f t="shared" si="90"/>
        <v>5154.8590000000004</v>
      </c>
      <c r="CA61" s="37"/>
      <c r="CB61" s="36">
        <v>142.642</v>
      </c>
      <c r="CC61" s="34">
        <v>3305.5709999999999</v>
      </c>
      <c r="CD61" s="38">
        <f t="shared" si="91"/>
        <v>3448.2129999999997</v>
      </c>
      <c r="CE61" s="37">
        <v>1100</v>
      </c>
      <c r="CF61" s="37">
        <v>37.942000000000633</v>
      </c>
      <c r="CG61" s="38">
        <f t="shared" si="92"/>
        <v>1137.9420000000007</v>
      </c>
      <c r="CH61" s="37">
        <v>90</v>
      </c>
      <c r="CI61" s="37">
        <v>478.70400000000001</v>
      </c>
      <c r="CJ61" s="107">
        <f t="shared" si="93"/>
        <v>5154.8590000000004</v>
      </c>
      <c r="CK61" s="37"/>
      <c r="CL61" s="66">
        <v>849.49800000000005</v>
      </c>
      <c r="CM61" s="37"/>
      <c r="CN61" s="33">
        <v>377</v>
      </c>
      <c r="CO61" s="34">
        <v>250</v>
      </c>
      <c r="CP61" s="34">
        <v>250</v>
      </c>
      <c r="CQ61" s="34">
        <v>150</v>
      </c>
      <c r="CR61" s="34">
        <v>300</v>
      </c>
      <c r="CS61" s="34">
        <v>0</v>
      </c>
      <c r="CT61" s="35">
        <f t="shared" si="94"/>
        <v>1327</v>
      </c>
      <c r="CU61" s="43">
        <f t="shared" si="95"/>
        <v>0.2574270217672297</v>
      </c>
      <c r="CV61" s="37"/>
      <c r="CW61" s="61" t="s">
        <v>213</v>
      </c>
      <c r="CX61" s="56">
        <v>37.4</v>
      </c>
      <c r="CY61" s="67">
        <v>3</v>
      </c>
      <c r="CZ61" s="68" t="s">
        <v>136</v>
      </c>
      <c r="DA61" s="72" t="s">
        <v>138</v>
      </c>
      <c r="DB61" s="56"/>
      <c r="DC61" s="69">
        <f t="shared" si="96"/>
        <v>1.3585391747954045E-3</v>
      </c>
      <c r="DD61" s="56"/>
      <c r="DE61" s="33">
        <v>401.05099999999999</v>
      </c>
      <c r="DF61" s="34">
        <v>430.851</v>
      </c>
      <c r="DG61" s="35">
        <v>474.27699999999999</v>
      </c>
      <c r="DH61" s="56"/>
      <c r="DI61" s="61">
        <f t="shared" si="97"/>
        <v>2542.3114999999998</v>
      </c>
      <c r="DJ61" s="34">
        <v>2391.5100000000002</v>
      </c>
      <c r="DK61" s="35">
        <v>2693.1129999999998</v>
      </c>
      <c r="DL61" s="56"/>
      <c r="DM61" s="33">
        <v>156.98699999999999</v>
      </c>
      <c r="DN61" s="34">
        <v>147.08699999999999</v>
      </c>
      <c r="DO61" s="34">
        <v>123.28700000000001</v>
      </c>
      <c r="DP61" s="34">
        <v>76.36</v>
      </c>
      <c r="DQ61" s="34">
        <v>208.845</v>
      </c>
      <c r="DR61" s="34">
        <v>55.694000000000003</v>
      </c>
      <c r="DS61" s="34">
        <v>24.535</v>
      </c>
      <c r="DT61" s="34">
        <v>2.0010000000002037</v>
      </c>
      <c r="DU61" s="35">
        <v>3033.1060000000002</v>
      </c>
      <c r="DV61" s="35">
        <f t="shared" si="98"/>
        <v>3827.9020000000005</v>
      </c>
      <c r="DW61" s="34"/>
      <c r="DX61" s="47">
        <f t="shared" si="99"/>
        <v>4.1011238009750504E-2</v>
      </c>
      <c r="DY61" s="42">
        <f t="shared" si="100"/>
        <v>3.8424964902445249E-2</v>
      </c>
      <c r="DZ61" s="42">
        <f t="shared" si="101"/>
        <v>3.2207459856600298E-2</v>
      </c>
      <c r="EA61" s="42">
        <f t="shared" si="102"/>
        <v>1.9948264088265579E-2</v>
      </c>
      <c r="EB61" s="42">
        <f t="shared" si="103"/>
        <v>5.4558606777289485E-2</v>
      </c>
      <c r="EC61" s="42">
        <f t="shared" si="104"/>
        <v>1.4549484286692813E-2</v>
      </c>
      <c r="ED61" s="42">
        <f t="shared" si="105"/>
        <v>6.409516231084285E-3</v>
      </c>
      <c r="EE61" s="42">
        <f t="shared" si="106"/>
        <v>5.2274065532508494E-4</v>
      </c>
      <c r="EF61" s="42">
        <f t="shared" si="107"/>
        <v>0.79236772519254672</v>
      </c>
      <c r="EG61" s="70">
        <f t="shared" si="108"/>
        <v>1</v>
      </c>
      <c r="EH61" s="56"/>
      <c r="EI61" s="36">
        <v>15.103</v>
      </c>
      <c r="EJ61" s="37">
        <v>7.2030000000000003</v>
      </c>
      <c r="EK61" s="65">
        <f t="shared" si="109"/>
        <v>22.306000000000001</v>
      </c>
      <c r="EM61" s="36">
        <f>BP61</f>
        <v>5.875</v>
      </c>
      <c r="EN61" s="37">
        <f>BQ61</f>
        <v>8.6999999999999993</v>
      </c>
      <c r="EO61" s="65">
        <f t="shared" si="110"/>
        <v>14.574999999999999</v>
      </c>
      <c r="EQ61" s="33">
        <f>EU61*E61</f>
        <v>3220.0250000000001</v>
      </c>
      <c r="ER61" s="34">
        <f>E61*EV61</f>
        <v>925.99900000000025</v>
      </c>
      <c r="ES61" s="35">
        <f t="shared" si="111"/>
        <v>4146.0240000000003</v>
      </c>
      <c r="EU61" s="47">
        <v>0.77665372897021334</v>
      </c>
      <c r="EV61" s="42">
        <v>0.22334627102978666</v>
      </c>
      <c r="EW61" s="43">
        <f t="shared" si="112"/>
        <v>1</v>
      </c>
      <c r="EX61" s="56"/>
      <c r="EY61" s="61">
        <f t="shared" si="113"/>
        <v>466.26250000000005</v>
      </c>
      <c r="EZ61" s="34">
        <v>453.82100000000003</v>
      </c>
      <c r="FA61" s="35">
        <v>478.70400000000001</v>
      </c>
      <c r="FC61" s="61">
        <f t="shared" si="114"/>
        <v>3986.9630000000002</v>
      </c>
      <c r="FD61" s="34">
        <v>3827.902</v>
      </c>
      <c r="FE61" s="35">
        <v>4146.0240000000003</v>
      </c>
      <c r="FG61" s="61">
        <f t="shared" si="115"/>
        <v>1381.223</v>
      </c>
      <c r="FH61" s="34">
        <v>1334.123</v>
      </c>
      <c r="FI61" s="35">
        <v>1428.3230000000001</v>
      </c>
      <c r="FK61" s="61">
        <f t="shared" si="116"/>
        <v>5368.1859999999997</v>
      </c>
      <c r="FL61" s="56">
        <f t="shared" si="117"/>
        <v>5162.0249999999996</v>
      </c>
      <c r="FM61" s="67">
        <f t="shared" si="118"/>
        <v>5574.3470000000007</v>
      </c>
      <c r="FO61" s="61">
        <f t="shared" si="119"/>
        <v>3107.0749999999998</v>
      </c>
      <c r="FP61" s="34">
        <v>2908.5790000000002</v>
      </c>
      <c r="FQ61" s="35">
        <v>3305.5709999999999</v>
      </c>
      <c r="FR61" s="34"/>
      <c r="FS61" s="63">
        <f>DK61/C61</f>
        <v>0.52244164195373721</v>
      </c>
    </row>
    <row r="62" spans="1:175" x14ac:dyDescent="0.2">
      <c r="A62" s="1"/>
      <c r="B62" s="71" t="s">
        <v>190</v>
      </c>
      <c r="C62" s="33">
        <v>2907.7359999999999</v>
      </c>
      <c r="D62" s="34">
        <v>2853.759</v>
      </c>
      <c r="E62" s="34">
        <v>2299.9229999999998</v>
      </c>
      <c r="F62" s="34">
        <v>660.94399999999996</v>
      </c>
      <c r="G62" s="34">
        <v>2202.085</v>
      </c>
      <c r="H62" s="34">
        <f t="shared" si="60"/>
        <v>3568.68</v>
      </c>
      <c r="I62" s="35">
        <f t="shared" si="61"/>
        <v>2960.8669999999997</v>
      </c>
      <c r="J62" s="34"/>
      <c r="K62" s="36">
        <v>26.692999999999998</v>
      </c>
      <c r="L62" s="37">
        <v>7.0660000000000007</v>
      </c>
      <c r="M62" s="37">
        <v>3.5000000000000003E-2</v>
      </c>
      <c r="N62" s="38">
        <f t="shared" si="62"/>
        <v>33.793999999999997</v>
      </c>
      <c r="O62" s="37">
        <v>22.298000000000002</v>
      </c>
      <c r="P62" s="38">
        <f t="shared" si="63"/>
        <v>11.495999999999995</v>
      </c>
      <c r="Q62" s="37">
        <v>0.78800000000000003</v>
      </c>
      <c r="R62" s="38">
        <f t="shared" si="64"/>
        <v>10.707999999999995</v>
      </c>
      <c r="S62" s="37">
        <v>7.5880000000000001</v>
      </c>
      <c r="T62" s="37">
        <v>0.496</v>
      </c>
      <c r="U62" s="37">
        <v>8.6999999999999994E-2</v>
      </c>
      <c r="V62" s="38">
        <f t="shared" si="65"/>
        <v>18.878999999999994</v>
      </c>
      <c r="W62" s="37">
        <v>3.048</v>
      </c>
      <c r="X62" s="39">
        <f t="shared" si="66"/>
        <v>15.830999999999994</v>
      </c>
      <c r="Y62" s="37"/>
      <c r="Z62" s="40">
        <f t="shared" si="67"/>
        <v>1.8707255938570845E-2</v>
      </c>
      <c r="AA62" s="41">
        <f t="shared" si="68"/>
        <v>4.952064978156881E-3</v>
      </c>
      <c r="AB62" s="42">
        <f t="shared" si="69"/>
        <v>0.53245140646640243</v>
      </c>
      <c r="AC62" s="42">
        <f t="shared" si="70"/>
        <v>0.65982127004793767</v>
      </c>
      <c r="AD62" s="41">
        <f t="shared" si="71"/>
        <v>1.5627107965318725E-2</v>
      </c>
      <c r="AE62" s="41">
        <f t="shared" si="72"/>
        <v>1.1094840173960025E-2</v>
      </c>
      <c r="AF62" s="41">
        <f>X62/DI62*2</f>
        <v>2.1327596038005981E-2</v>
      </c>
      <c r="AG62" s="41">
        <f>(P62+S62+T62)/DI62*2</f>
        <v>2.6378266087054333E-2</v>
      </c>
      <c r="AH62" s="41">
        <f>R62/DI62*2</f>
        <v>1.4425866867220518E-2</v>
      </c>
      <c r="AI62" s="43">
        <f>X62/EY62*2</f>
        <v>0.11653487083886185</v>
      </c>
      <c r="AJ62" s="37"/>
      <c r="AK62" s="47">
        <f t="shared" si="73"/>
        <v>2.1922754271780101E-2</v>
      </c>
      <c r="AL62" s="42">
        <f t="shared" si="74"/>
        <v>1.4289761447926829E-2</v>
      </c>
      <c r="AM62" s="43">
        <f t="shared" si="75"/>
        <v>4.828992999769121E-2</v>
      </c>
      <c r="AN62" s="37"/>
      <c r="AO62" s="47">
        <f t="shared" si="76"/>
        <v>0.95746031497576234</v>
      </c>
      <c r="AP62" s="42">
        <f t="shared" si="77"/>
        <v>0.84465408684411902</v>
      </c>
      <c r="AQ62" s="42">
        <f t="shared" si="78"/>
        <v>-4.6071238929531418E-2</v>
      </c>
      <c r="AR62" s="43">
        <f t="shared" si="79"/>
        <v>0.18535486027617362</v>
      </c>
      <c r="AS62" s="37"/>
      <c r="AT62" s="47">
        <f>DF62/C62</f>
        <v>9.2907334090852806E-2</v>
      </c>
      <c r="AU62" s="42">
        <f t="shared" si="80"/>
        <v>0.15580445757386296</v>
      </c>
      <c r="AV62" s="42">
        <f t="shared" si="81"/>
        <v>0.18006662765167519</v>
      </c>
      <c r="AW62" s="43">
        <f t="shared" si="82"/>
        <v>0.20435812562738373</v>
      </c>
      <c r="AX62" s="37"/>
      <c r="AY62" s="47">
        <f>FA62/C62</f>
        <v>9.6161068267545613E-2</v>
      </c>
      <c r="AZ62" s="42">
        <f>(DF62+X62)/C62</f>
        <v>9.835177608971378E-2</v>
      </c>
      <c r="BA62" s="42">
        <f>(DE62+X62)/DK62</f>
        <v>0.16635650192830925</v>
      </c>
      <c r="BB62" s="42">
        <f>(DF62+X62)/DK62</f>
        <v>0.19061867200612154</v>
      </c>
      <c r="BC62" s="43">
        <f>(DG62+X62)/DK62</f>
        <v>0.21491016998183005</v>
      </c>
      <c r="BD62" s="37"/>
      <c r="BE62" s="40">
        <f>Q62/FC62*2</f>
        <v>6.926700695109359E-4</v>
      </c>
      <c r="BF62" s="42">
        <f t="shared" si="83"/>
        <v>4.024514811031666E-2</v>
      </c>
      <c r="BG62" s="41">
        <f>EK62/E62</f>
        <v>1.5087461623715232E-2</v>
      </c>
      <c r="BH62" s="42">
        <f t="shared" si="84"/>
        <v>0.11724596988096325</v>
      </c>
      <c r="BI62" s="42">
        <f t="shared" si="85"/>
        <v>0.73572723956410724</v>
      </c>
      <c r="BJ62" s="43">
        <f t="shared" si="86"/>
        <v>0.79471992494090415</v>
      </c>
      <c r="BK62" s="37"/>
      <c r="BL62" s="36">
        <v>66.528999999999996</v>
      </c>
      <c r="BM62" s="37">
        <v>195.59700000000001</v>
      </c>
      <c r="BN62" s="38">
        <f t="shared" si="87"/>
        <v>262.12599999999998</v>
      </c>
      <c r="BO62" s="34">
        <v>2299.9229999999998</v>
      </c>
      <c r="BP62" s="37">
        <v>11.02</v>
      </c>
      <c r="BQ62" s="37">
        <v>5.3280000000000003</v>
      </c>
      <c r="BR62" s="38">
        <f t="shared" si="88"/>
        <v>2283.5749999999998</v>
      </c>
      <c r="BS62" s="37">
        <v>276.83699999999999</v>
      </c>
      <c r="BT62" s="37">
        <v>63.123000000000005</v>
      </c>
      <c r="BU62" s="38">
        <f t="shared" si="89"/>
        <v>339.96</v>
      </c>
      <c r="BV62" s="37">
        <v>0</v>
      </c>
      <c r="BW62" s="37">
        <v>0</v>
      </c>
      <c r="BX62" s="37">
        <v>14.286</v>
      </c>
      <c r="BY62" s="37">
        <v>7.7889999999998754</v>
      </c>
      <c r="BZ62" s="39">
        <f t="shared" si="90"/>
        <v>2907.7359999999999</v>
      </c>
      <c r="CA62" s="37"/>
      <c r="CB62" s="36">
        <v>0</v>
      </c>
      <c r="CC62" s="34">
        <v>2202.085</v>
      </c>
      <c r="CD62" s="38">
        <f t="shared" si="91"/>
        <v>2202.085</v>
      </c>
      <c r="CE62" s="37">
        <v>325</v>
      </c>
      <c r="CF62" s="37">
        <v>21.03999999999985</v>
      </c>
      <c r="CG62" s="38">
        <f t="shared" si="92"/>
        <v>346.03999999999985</v>
      </c>
      <c r="CH62" s="37">
        <v>80</v>
      </c>
      <c r="CI62" s="37">
        <v>279.61099999999999</v>
      </c>
      <c r="CJ62" s="107">
        <f t="shared" si="93"/>
        <v>2907.7359999999999</v>
      </c>
      <c r="CK62" s="37"/>
      <c r="CL62" s="66">
        <v>538.96299999999997</v>
      </c>
      <c r="CM62" s="37"/>
      <c r="CN62" s="33">
        <v>165</v>
      </c>
      <c r="CO62" s="34">
        <v>90</v>
      </c>
      <c r="CP62" s="34">
        <v>100</v>
      </c>
      <c r="CQ62" s="34">
        <v>50</v>
      </c>
      <c r="CR62" s="34">
        <v>0</v>
      </c>
      <c r="CS62" s="34">
        <v>0</v>
      </c>
      <c r="CT62" s="35">
        <f t="shared" si="94"/>
        <v>405</v>
      </c>
      <c r="CU62" s="43">
        <f t="shared" si="95"/>
        <v>0.13928362134664221</v>
      </c>
      <c r="CV62" s="37"/>
      <c r="CW62" s="61" t="s">
        <v>207</v>
      </c>
      <c r="CX62" s="56">
        <v>32</v>
      </c>
      <c r="CY62" s="67">
        <v>4</v>
      </c>
      <c r="CZ62" s="68" t="s">
        <v>136</v>
      </c>
      <c r="DA62" s="67"/>
      <c r="DB62" s="56"/>
      <c r="DC62" s="69">
        <f t="shared" si="96"/>
        <v>7.6826123618570783E-4</v>
      </c>
      <c r="DD62" s="56"/>
      <c r="DE62" s="33">
        <v>233.74999999999997</v>
      </c>
      <c r="DF62" s="34">
        <v>270.14999999999998</v>
      </c>
      <c r="DG62" s="35">
        <v>306.59399999999999</v>
      </c>
      <c r="DH62" s="56"/>
      <c r="DI62" s="61">
        <f t="shared" si="97"/>
        <v>1484.5554999999999</v>
      </c>
      <c r="DJ62" s="34">
        <v>1468.8330000000001</v>
      </c>
      <c r="DK62" s="35">
        <v>1500.278</v>
      </c>
      <c r="DL62" s="56"/>
      <c r="DM62" s="33">
        <v>26.247</v>
      </c>
      <c r="DN62" s="34">
        <v>104.56699999999999</v>
      </c>
      <c r="DO62" s="34">
        <v>71.796999999999997</v>
      </c>
      <c r="DP62" s="34">
        <v>61.991</v>
      </c>
      <c r="DQ62" s="34">
        <v>274.005</v>
      </c>
      <c r="DR62" s="34">
        <v>22.844999999999999</v>
      </c>
      <c r="DS62" s="34">
        <v>17.789000000000001</v>
      </c>
      <c r="DT62" s="34">
        <v>2.9999999999290594E-3</v>
      </c>
      <c r="DU62" s="35">
        <v>1671.34</v>
      </c>
      <c r="DV62" s="35">
        <f t="shared" si="98"/>
        <v>2250.5839999999998</v>
      </c>
      <c r="DW62" s="34"/>
      <c r="DX62" s="47">
        <f t="shared" si="99"/>
        <v>1.1662306316938183E-2</v>
      </c>
      <c r="DY62" s="42">
        <f t="shared" si="100"/>
        <v>4.6462162709767774E-2</v>
      </c>
      <c r="DZ62" s="42">
        <f t="shared" si="101"/>
        <v>3.1901497566853759E-2</v>
      </c>
      <c r="EA62" s="42">
        <f t="shared" si="102"/>
        <v>2.7544406251888399E-2</v>
      </c>
      <c r="EB62" s="42">
        <f t="shared" si="103"/>
        <v>0.1217483995265229</v>
      </c>
      <c r="EC62" s="42">
        <f t="shared" si="104"/>
        <v>1.0150698663102555E-2</v>
      </c>
      <c r="ED62" s="42">
        <f t="shared" si="105"/>
        <v>7.9041706508177437E-3</v>
      </c>
      <c r="EE62" s="42">
        <f t="shared" si="106"/>
        <v>1.3329873490298784E-6</v>
      </c>
      <c r="EF62" s="42">
        <f t="shared" si="107"/>
        <v>0.74262502532675967</v>
      </c>
      <c r="EG62" s="70">
        <f t="shared" si="108"/>
        <v>1</v>
      </c>
      <c r="EH62" s="56"/>
      <c r="EI62" s="36">
        <v>8.5449999999999999</v>
      </c>
      <c r="EJ62" s="37">
        <v>26.155000000000001</v>
      </c>
      <c r="EK62" s="65">
        <f t="shared" si="109"/>
        <v>34.700000000000003</v>
      </c>
      <c r="EM62" s="36">
        <f>BP62</f>
        <v>11.02</v>
      </c>
      <c r="EN62" s="37">
        <f>BQ62</f>
        <v>5.3280000000000003</v>
      </c>
      <c r="EO62" s="65">
        <f t="shared" si="110"/>
        <v>16.347999999999999</v>
      </c>
      <c r="EQ62" s="33">
        <f>EU62*E62</f>
        <v>1692.116</v>
      </c>
      <c r="ER62" s="34">
        <f>E62*EV62</f>
        <v>607.80699999999968</v>
      </c>
      <c r="ES62" s="35">
        <f t="shared" si="111"/>
        <v>2299.9229999999998</v>
      </c>
      <c r="EU62" s="47">
        <v>0.73572723956410724</v>
      </c>
      <c r="EV62" s="42">
        <v>0.26427276043589276</v>
      </c>
      <c r="EW62" s="43">
        <f t="shared" si="112"/>
        <v>1</v>
      </c>
      <c r="EX62" s="56"/>
      <c r="EY62" s="61">
        <f t="shared" si="113"/>
        <v>271.69549999999998</v>
      </c>
      <c r="EZ62" s="34">
        <v>263.77999999999997</v>
      </c>
      <c r="FA62" s="35">
        <v>279.61099999999999</v>
      </c>
      <c r="FC62" s="61">
        <f t="shared" si="114"/>
        <v>2275.2534999999998</v>
      </c>
      <c r="FD62" s="34">
        <v>2250.5839999999998</v>
      </c>
      <c r="FE62" s="35">
        <v>2299.9229999999998</v>
      </c>
      <c r="FG62" s="61">
        <f t="shared" si="115"/>
        <v>664.75649999999996</v>
      </c>
      <c r="FH62" s="34">
        <v>668.56899999999996</v>
      </c>
      <c r="FI62" s="35">
        <v>660.94399999999996</v>
      </c>
      <c r="FK62" s="61">
        <f t="shared" si="116"/>
        <v>2940.0099999999998</v>
      </c>
      <c r="FL62" s="56">
        <f t="shared" si="117"/>
        <v>2919.1529999999998</v>
      </c>
      <c r="FM62" s="67">
        <f t="shared" si="118"/>
        <v>2960.8669999999997</v>
      </c>
      <c r="FO62" s="61">
        <f t="shared" si="119"/>
        <v>2151.3649999999998</v>
      </c>
      <c r="FP62" s="34">
        <v>2100.645</v>
      </c>
      <c r="FQ62" s="35">
        <v>2202.085</v>
      </c>
      <c r="FR62" s="34"/>
      <c r="FS62" s="63">
        <f>DK62/C62</f>
        <v>0.51596087127579671</v>
      </c>
    </row>
    <row r="63" spans="1:175" x14ac:dyDescent="0.2">
      <c r="A63" s="1"/>
      <c r="B63" s="71" t="s">
        <v>227</v>
      </c>
      <c r="C63" s="33">
        <v>3452.9290000000001</v>
      </c>
      <c r="D63" s="34">
        <v>3273.3945000000003</v>
      </c>
      <c r="E63" s="34">
        <v>2935.3710000000001</v>
      </c>
      <c r="F63" s="34">
        <v>478.053</v>
      </c>
      <c r="G63" s="34">
        <v>2843.7930000000001</v>
      </c>
      <c r="H63" s="34">
        <f t="shared" si="60"/>
        <v>3930.982</v>
      </c>
      <c r="I63" s="35">
        <f t="shared" si="61"/>
        <v>3413.424</v>
      </c>
      <c r="J63" s="34"/>
      <c r="K63" s="36">
        <v>30.762999999999998</v>
      </c>
      <c r="L63" s="37">
        <v>8.2959999999999994</v>
      </c>
      <c r="M63" s="37">
        <v>0.26500000000000001</v>
      </c>
      <c r="N63" s="38">
        <f t="shared" si="62"/>
        <v>39.323999999999998</v>
      </c>
      <c r="O63" s="37">
        <v>22.823</v>
      </c>
      <c r="P63" s="38">
        <f t="shared" si="63"/>
        <v>16.500999999999998</v>
      </c>
      <c r="Q63" s="37">
        <v>1.1859999999999999</v>
      </c>
      <c r="R63" s="38">
        <f t="shared" si="64"/>
        <v>15.314999999999998</v>
      </c>
      <c r="S63" s="37">
        <v>5.077</v>
      </c>
      <c r="T63" s="37">
        <v>0.29699999999999999</v>
      </c>
      <c r="U63" s="37">
        <v>0.11599999999999999</v>
      </c>
      <c r="V63" s="38">
        <f t="shared" si="65"/>
        <v>20.804999999999996</v>
      </c>
      <c r="W63" s="37">
        <v>4.2270000000000003</v>
      </c>
      <c r="X63" s="39">
        <f t="shared" si="66"/>
        <v>16.577999999999996</v>
      </c>
      <c r="Y63" s="37"/>
      <c r="Z63" s="40">
        <f t="shared" si="67"/>
        <v>1.8795779121642684E-2</v>
      </c>
      <c r="AA63" s="41">
        <f t="shared" si="68"/>
        <v>5.0687443875157721E-3</v>
      </c>
      <c r="AB63" s="42">
        <f t="shared" si="69"/>
        <v>0.51060450131996971</v>
      </c>
      <c r="AC63" s="42">
        <f t="shared" si="70"/>
        <v>0.5803834808259587</v>
      </c>
      <c r="AD63" s="41">
        <f t="shared" si="71"/>
        <v>1.3944545944584436E-2</v>
      </c>
      <c r="AE63" s="41">
        <f t="shared" si="72"/>
        <v>1.0128934963384337E-2</v>
      </c>
      <c r="AF63" s="41">
        <f>X63/DI63*2</f>
        <v>1.941645233376902E-2</v>
      </c>
      <c r="AG63" s="41">
        <f>(P63+S63+T63)/DI63*2</f>
        <v>2.5620394185136772E-2</v>
      </c>
      <c r="AH63" s="41">
        <f>R63/DI63*2</f>
        <v>1.7937203974645471E-2</v>
      </c>
      <c r="AI63" s="43">
        <f>X63/EY63*2</f>
        <v>0.10808643393984438</v>
      </c>
      <c r="AJ63" s="37"/>
      <c r="AK63" s="47">
        <f t="shared" si="73"/>
        <v>9.6486047624437382E-2</v>
      </c>
      <c r="AL63" s="42">
        <f t="shared" si="74"/>
        <v>9.1921456678367208E-2</v>
      </c>
      <c r="AM63" s="43">
        <f t="shared" si="75"/>
        <v>0.10940877550041148</v>
      </c>
      <c r="AN63" s="37"/>
      <c r="AO63" s="47">
        <f t="shared" si="76"/>
        <v>0.96880189931698579</v>
      </c>
      <c r="AP63" s="42">
        <f t="shared" si="77"/>
        <v>0.9155681088665254</v>
      </c>
      <c r="AQ63" s="42">
        <f t="shared" si="78"/>
        <v>-5.7235176280774944E-2</v>
      </c>
      <c r="AR63" s="43">
        <f t="shared" si="79"/>
        <v>0.13318489896548696</v>
      </c>
      <c r="AS63" s="37"/>
      <c r="AT63" s="47">
        <f>DF63/C63</f>
        <v>9.5949844320575364E-2</v>
      </c>
      <c r="AU63" s="42">
        <f t="shared" si="80"/>
        <v>0.17377651306930222</v>
      </c>
      <c r="AV63" s="42">
        <f t="shared" si="81"/>
        <v>0.18698295916950641</v>
      </c>
      <c r="AW63" s="43">
        <f t="shared" si="82"/>
        <v>0.20905409111996306</v>
      </c>
      <c r="AX63" s="37"/>
      <c r="AY63" s="47">
        <f>FA63/C63</f>
        <v>9.1239640316959886E-2</v>
      </c>
      <c r="AZ63" s="42">
        <f>(DF63+X63*0.5)/C63</f>
        <v>9.8350414966539998E-2</v>
      </c>
      <c r="BA63" s="42">
        <f>(DE63+X63*0.5)/DK63</f>
        <v>0.17845464263018226</v>
      </c>
      <c r="BB63" s="42">
        <f>(DF63+X63*0.5)/DK63</f>
        <v>0.19166108873038643</v>
      </c>
      <c r="BC63" s="43">
        <f>(DG63+X63*0.5)/DK63</f>
        <v>0.21373222068084308</v>
      </c>
      <c r="BD63" s="112" t="s">
        <v>226</v>
      </c>
      <c r="BE63" s="40">
        <f>Q63/FC63*2</f>
        <v>8.4526485975267094E-4</v>
      </c>
      <c r="BF63" s="42">
        <f t="shared" si="83"/>
        <v>5.4217142857142867E-2</v>
      </c>
      <c r="BG63" s="41">
        <f>EK63/E63</f>
        <v>9.6447774403985043E-3</v>
      </c>
      <c r="BH63" s="42">
        <f t="shared" si="84"/>
        <v>8.360723999539306E-2</v>
      </c>
      <c r="BI63" s="42">
        <f t="shared" si="85"/>
        <v>0.81957169979535793</v>
      </c>
      <c r="BJ63" s="43">
        <f t="shared" si="86"/>
        <v>0.84484084016518302</v>
      </c>
      <c r="BK63" s="37"/>
      <c r="BL63" s="36">
        <v>88.314999999999998</v>
      </c>
      <c r="BM63" s="37">
        <v>159.09399999999999</v>
      </c>
      <c r="BN63" s="38">
        <f t="shared" si="87"/>
        <v>247.40899999999999</v>
      </c>
      <c r="BO63" s="34">
        <v>2935.3710000000001</v>
      </c>
      <c r="BP63" s="37">
        <v>4.08</v>
      </c>
      <c r="BQ63" s="37">
        <v>19.495000000000001</v>
      </c>
      <c r="BR63" s="38">
        <f t="shared" si="88"/>
        <v>2911.7960000000003</v>
      </c>
      <c r="BS63" s="37">
        <v>212.46899999999999</v>
      </c>
      <c r="BT63" s="37">
        <v>46.285000000000011</v>
      </c>
      <c r="BU63" s="38">
        <f t="shared" si="89"/>
        <v>258.75400000000002</v>
      </c>
      <c r="BV63" s="37">
        <v>0</v>
      </c>
      <c r="BW63" s="37">
        <v>0.98</v>
      </c>
      <c r="BX63" s="37">
        <v>17.254999999999999</v>
      </c>
      <c r="BY63" s="37">
        <v>16.73499999999969</v>
      </c>
      <c r="BZ63" s="39">
        <f t="shared" si="90"/>
        <v>3452.9290000000001</v>
      </c>
      <c r="CA63" s="37"/>
      <c r="CB63" s="36">
        <v>2.2490000000000001</v>
      </c>
      <c r="CC63" s="34">
        <v>2843.7930000000001</v>
      </c>
      <c r="CD63" s="38">
        <f t="shared" si="91"/>
        <v>2846.0419999999999</v>
      </c>
      <c r="CE63" s="37">
        <v>195</v>
      </c>
      <c r="CF63" s="37">
        <v>31.843000000000188</v>
      </c>
      <c r="CG63" s="38">
        <f t="shared" si="92"/>
        <v>226.84300000000019</v>
      </c>
      <c r="CH63" s="37">
        <v>65</v>
      </c>
      <c r="CI63" s="37">
        <v>315.04399999999998</v>
      </c>
      <c r="CJ63" s="107">
        <f t="shared" si="93"/>
        <v>3452.9290000000001</v>
      </c>
      <c r="CK63" s="37"/>
      <c r="CL63" s="66">
        <v>459.87799999999999</v>
      </c>
      <c r="CM63" s="37"/>
      <c r="CN63" s="33">
        <v>75</v>
      </c>
      <c r="CO63" s="34">
        <v>70</v>
      </c>
      <c r="CP63" s="34">
        <v>50</v>
      </c>
      <c r="CQ63" s="34">
        <v>0</v>
      </c>
      <c r="CR63" s="34">
        <v>65</v>
      </c>
      <c r="CS63" s="34">
        <v>0</v>
      </c>
      <c r="CT63" s="35">
        <f t="shared" si="94"/>
        <v>260</v>
      </c>
      <c r="CU63" s="43">
        <f t="shared" si="95"/>
        <v>7.5298391597394557E-2</v>
      </c>
      <c r="CV63" s="37"/>
      <c r="CW63" s="61" t="s">
        <v>209</v>
      </c>
      <c r="CX63" s="56">
        <v>28</v>
      </c>
      <c r="CY63" s="67">
        <v>5</v>
      </c>
      <c r="CZ63" s="68" t="s">
        <v>136</v>
      </c>
      <c r="DA63" s="67"/>
      <c r="DB63" s="56"/>
      <c r="DC63" s="69">
        <f t="shared" si="96"/>
        <v>8.2271781262040461E-4</v>
      </c>
      <c r="DD63" s="56"/>
      <c r="DE63" s="33">
        <v>307.90800000000002</v>
      </c>
      <c r="DF63" s="34">
        <v>331.30799999999999</v>
      </c>
      <c r="DG63" s="35">
        <v>370.41500000000002</v>
      </c>
      <c r="DH63" s="56"/>
      <c r="DI63" s="61">
        <f t="shared" si="97"/>
        <v>1707.624</v>
      </c>
      <c r="DJ63" s="34">
        <v>1643.386</v>
      </c>
      <c r="DK63" s="35">
        <v>1771.8620000000001</v>
      </c>
      <c r="DL63" s="56"/>
      <c r="DM63" s="33">
        <v>185.369</v>
      </c>
      <c r="DN63" s="34">
        <v>48.012999999999998</v>
      </c>
      <c r="DO63" s="34">
        <v>63.513000000000005</v>
      </c>
      <c r="DP63" s="34">
        <v>37.014000000000003</v>
      </c>
      <c r="DQ63" s="34">
        <v>89.103999999999999</v>
      </c>
      <c r="DR63" s="34">
        <v>36.255000000000003</v>
      </c>
      <c r="DS63" s="34">
        <v>6.9450000000000003</v>
      </c>
      <c r="DT63" s="34">
        <v>0.78699999999980719</v>
      </c>
      <c r="DU63" s="35">
        <v>2210.0709999999999</v>
      </c>
      <c r="DV63" s="35">
        <f t="shared" si="98"/>
        <v>2677.0709999999999</v>
      </c>
      <c r="DW63" s="34"/>
      <c r="DX63" s="47">
        <f t="shared" si="99"/>
        <v>6.9243213945390319E-2</v>
      </c>
      <c r="DY63" s="42">
        <f t="shared" si="100"/>
        <v>1.7934899746775486E-2</v>
      </c>
      <c r="DZ63" s="42">
        <f t="shared" si="101"/>
        <v>2.3724809689395613E-2</v>
      </c>
      <c r="EA63" s="42">
        <f t="shared" si="102"/>
        <v>1.3826304942976859E-2</v>
      </c>
      <c r="EB63" s="42">
        <f t="shared" si="103"/>
        <v>3.3284137775949907E-2</v>
      </c>
      <c r="EC63" s="42">
        <f t="shared" si="104"/>
        <v>1.3542786127076946E-2</v>
      </c>
      <c r="ED63" s="42">
        <f t="shared" si="105"/>
        <v>2.5942531968707592E-3</v>
      </c>
      <c r="EE63" s="42">
        <f t="shared" si="106"/>
        <v>2.9397800805425303E-4</v>
      </c>
      <c r="EF63" s="42">
        <f t="shared" si="107"/>
        <v>0.82555561656750975</v>
      </c>
      <c r="EG63" s="70">
        <f t="shared" si="108"/>
        <v>0.99999999999999989</v>
      </c>
      <c r="EH63" s="56"/>
      <c r="EI63" s="36">
        <v>15.853999999999999</v>
      </c>
      <c r="EJ63" s="37">
        <v>12.457000000000001</v>
      </c>
      <c r="EK63" s="65">
        <f t="shared" si="109"/>
        <v>28.311</v>
      </c>
      <c r="EM63" s="36">
        <f>BP63</f>
        <v>4.08</v>
      </c>
      <c r="EN63" s="37">
        <f>BQ63</f>
        <v>19.495000000000001</v>
      </c>
      <c r="EO63" s="65">
        <f t="shared" si="110"/>
        <v>23.575000000000003</v>
      </c>
      <c r="EQ63" s="33">
        <f>EU63*E63</f>
        <v>2405.7469999999998</v>
      </c>
      <c r="ER63" s="34">
        <f>E63*EV63</f>
        <v>529.62400000000036</v>
      </c>
      <c r="ES63" s="35">
        <f t="shared" si="111"/>
        <v>2935.3710000000001</v>
      </c>
      <c r="EU63" s="47">
        <v>0.81957169979535793</v>
      </c>
      <c r="EV63" s="42">
        <v>0.18042830020464207</v>
      </c>
      <c r="EW63" s="43">
        <f t="shared" si="112"/>
        <v>1</v>
      </c>
      <c r="EX63" s="56"/>
      <c r="EY63" s="61">
        <f t="shared" si="113"/>
        <v>306.75450000000001</v>
      </c>
      <c r="EZ63" s="34">
        <v>298.46499999999997</v>
      </c>
      <c r="FA63" s="35">
        <v>315.04399999999998</v>
      </c>
      <c r="FC63" s="61">
        <f t="shared" si="114"/>
        <v>2806.221</v>
      </c>
      <c r="FD63" s="34">
        <v>2677.0709999999999</v>
      </c>
      <c r="FE63" s="35">
        <v>2935.3710000000001</v>
      </c>
      <c r="FG63" s="61">
        <f t="shared" si="115"/>
        <v>463.5265</v>
      </c>
      <c r="FH63" s="34">
        <v>449</v>
      </c>
      <c r="FI63" s="35">
        <v>478.053</v>
      </c>
      <c r="FK63" s="61">
        <f t="shared" si="116"/>
        <v>3269.7474999999999</v>
      </c>
      <c r="FL63" s="56">
        <f t="shared" si="117"/>
        <v>3126.0709999999999</v>
      </c>
      <c r="FM63" s="67">
        <f t="shared" si="118"/>
        <v>3413.424</v>
      </c>
      <c r="FO63" s="61">
        <f t="shared" si="119"/>
        <v>2703.567</v>
      </c>
      <c r="FP63" s="34">
        <v>2563.3409999999999</v>
      </c>
      <c r="FQ63" s="35">
        <v>2843.7930000000001</v>
      </c>
      <c r="FR63" s="34"/>
      <c r="FS63" s="63">
        <f>DK63/C63</f>
        <v>0.51314753358670273</v>
      </c>
    </row>
    <row r="64" spans="1:175" x14ac:dyDescent="0.2">
      <c r="A64" s="1"/>
      <c r="B64" s="71" t="s">
        <v>191</v>
      </c>
      <c r="C64" s="33">
        <v>13403.175999999999</v>
      </c>
      <c r="D64" s="34">
        <v>12896.2495</v>
      </c>
      <c r="E64" s="34">
        <v>10705.188</v>
      </c>
      <c r="F64" s="34">
        <v>4715</v>
      </c>
      <c r="G64" s="34">
        <v>8307.5030000000006</v>
      </c>
      <c r="H64" s="34">
        <f t="shared" si="60"/>
        <v>18118.175999999999</v>
      </c>
      <c r="I64" s="35">
        <f t="shared" si="61"/>
        <v>15420.188</v>
      </c>
      <c r="J64" s="34"/>
      <c r="K64" s="36">
        <v>127.77199999999999</v>
      </c>
      <c r="L64" s="37">
        <v>37.058</v>
      </c>
      <c r="M64" s="37">
        <v>0.19400000000000001</v>
      </c>
      <c r="N64" s="38">
        <f t="shared" si="62"/>
        <v>165.02399999999997</v>
      </c>
      <c r="O64" s="37">
        <v>84.995000000000005</v>
      </c>
      <c r="P64" s="38">
        <f t="shared" si="63"/>
        <v>80.028999999999968</v>
      </c>
      <c r="Q64" s="37">
        <v>-3.8860000000000001</v>
      </c>
      <c r="R64" s="38">
        <f t="shared" si="64"/>
        <v>83.914999999999964</v>
      </c>
      <c r="S64" s="37">
        <v>21.36</v>
      </c>
      <c r="T64" s="37">
        <v>7.5249999999999995</v>
      </c>
      <c r="U64" s="37">
        <v>4.1000000000000002E-2</v>
      </c>
      <c r="V64" s="38">
        <f t="shared" si="65"/>
        <v>112.84099999999997</v>
      </c>
      <c r="W64" s="37">
        <v>22.651000000000003</v>
      </c>
      <c r="X64" s="39">
        <f t="shared" si="66"/>
        <v>90.189999999999969</v>
      </c>
      <c r="Y64" s="37"/>
      <c r="Z64" s="40">
        <f t="shared" si="67"/>
        <v>1.9815373454119354E-2</v>
      </c>
      <c r="AA64" s="41">
        <f t="shared" si="68"/>
        <v>5.7470972471492581E-3</v>
      </c>
      <c r="AB64" s="42">
        <f t="shared" si="69"/>
        <v>0.43832416236482069</v>
      </c>
      <c r="AC64" s="42">
        <f t="shared" si="70"/>
        <v>0.51504629629629639</v>
      </c>
      <c r="AD64" s="41">
        <f t="shared" si="71"/>
        <v>1.3181351679028853E-2</v>
      </c>
      <c r="AE64" s="41">
        <f t="shared" si="72"/>
        <v>1.3987012270505464E-2</v>
      </c>
      <c r="AF64" s="41">
        <f>X64/DI64*2</f>
        <v>2.4067525165794457E-2</v>
      </c>
      <c r="AG64" s="41">
        <f>(P64+S64+T64)/DI64*2</f>
        <v>2.9064091760808715E-2</v>
      </c>
      <c r="AH64" s="41">
        <f>R64/DI64*2</f>
        <v>2.2393018896636453E-2</v>
      </c>
      <c r="AI64" s="43">
        <f>X64/EY64*2</f>
        <v>0.13454276122202832</v>
      </c>
      <c r="AJ64" s="37"/>
      <c r="AK64" s="47">
        <f t="shared" si="73"/>
        <v>3.230423906531292E-2</v>
      </c>
      <c r="AL64" s="42">
        <f t="shared" si="74"/>
        <v>2.7656621590056003E-2</v>
      </c>
      <c r="AM64" s="43">
        <f t="shared" si="75"/>
        <v>9.3916679856428709E-2</v>
      </c>
      <c r="AN64" s="37"/>
      <c r="AO64" s="47">
        <f t="shared" si="76"/>
        <v>0.77602588576678899</v>
      </c>
      <c r="AP64" s="42">
        <f t="shared" si="77"/>
        <v>0.70106291479365002</v>
      </c>
      <c r="AQ64" s="42">
        <f t="shared" si="78"/>
        <v>0.10139029734445029</v>
      </c>
      <c r="AR64" s="43">
        <f t="shared" si="79"/>
        <v>0.16290265829531747</v>
      </c>
      <c r="AS64" s="37"/>
      <c r="AT64" s="47">
        <f>DF64/C64</f>
        <v>9.0961649686611593E-2</v>
      </c>
      <c r="AU64" s="42">
        <f t="shared" si="80"/>
        <v>0.14643781411413473</v>
      </c>
      <c r="AV64" s="42">
        <f t="shared" si="81"/>
        <v>0.16064183738396148</v>
      </c>
      <c r="AW64" s="43">
        <f t="shared" si="82"/>
        <v>0.18826260155777813</v>
      </c>
      <c r="AX64" s="37"/>
      <c r="AY64" s="47">
        <f>FA64/C64</f>
        <v>0.1018720488337988</v>
      </c>
      <c r="AZ64" s="42">
        <f>(DF64+X64)/C64</f>
        <v>9.7690651827596689E-2</v>
      </c>
      <c r="BA64" s="42">
        <f>(DE64+X64)/DK64</f>
        <v>0.15832149554925232</v>
      </c>
      <c r="BB64" s="42">
        <f>(DF64+X64)/DK64</f>
        <v>0.17252551881907907</v>
      </c>
      <c r="BC64" s="43">
        <f>(DG64+X64)/DK64</f>
        <v>0.20014628299289575</v>
      </c>
      <c r="BD64" s="37"/>
      <c r="BE64" s="40">
        <f>Q64/FC64*2</f>
        <v>-7.3754322283707888E-4</v>
      </c>
      <c r="BF64" s="42">
        <f t="shared" si="83"/>
        <v>-3.5679526966230245E-2</v>
      </c>
      <c r="BG64" s="41">
        <f>EK64/E64</f>
        <v>1.5597577548381213E-2</v>
      </c>
      <c r="BH64" s="42">
        <f t="shared" si="84"/>
        <v>0.11450941826678104</v>
      </c>
      <c r="BI64" s="42">
        <f t="shared" si="85"/>
        <v>0.68090621108195393</v>
      </c>
      <c r="BJ64" s="43">
        <f t="shared" si="86"/>
        <v>0.7784748798133978</v>
      </c>
      <c r="BK64" s="37"/>
      <c r="BL64" s="36">
        <v>90.852999999999994</v>
      </c>
      <c r="BM64" s="37">
        <v>282.613</v>
      </c>
      <c r="BN64" s="38">
        <f t="shared" si="87"/>
        <v>373.46600000000001</v>
      </c>
      <c r="BO64" s="34">
        <v>10705.188</v>
      </c>
      <c r="BP64" s="37">
        <v>59.000999999999998</v>
      </c>
      <c r="BQ64" s="37">
        <v>33.767000000000003</v>
      </c>
      <c r="BR64" s="38">
        <f t="shared" si="88"/>
        <v>10612.42</v>
      </c>
      <c r="BS64" s="37">
        <v>1724.7929999999999</v>
      </c>
      <c r="BT64" s="37">
        <v>334.33800000000002</v>
      </c>
      <c r="BU64" s="38">
        <f t="shared" si="89"/>
        <v>2059.1309999999999</v>
      </c>
      <c r="BV64" s="37">
        <v>184.77</v>
      </c>
      <c r="BW64" s="37">
        <v>5.319</v>
      </c>
      <c r="BX64" s="37">
        <v>15.776</v>
      </c>
      <c r="BY64" s="37">
        <v>152.29399999999919</v>
      </c>
      <c r="BZ64" s="39">
        <f t="shared" si="90"/>
        <v>13403.175999999999</v>
      </c>
      <c r="CA64" s="37"/>
      <c r="CB64" s="36">
        <v>30.885000000000002</v>
      </c>
      <c r="CC64" s="34">
        <v>8307.5030000000006</v>
      </c>
      <c r="CD64" s="38">
        <f t="shared" si="91"/>
        <v>8338.3880000000008</v>
      </c>
      <c r="CE64" s="37">
        <v>3157.6439999999998</v>
      </c>
      <c r="CF64" s="37">
        <v>187.89899999999875</v>
      </c>
      <c r="CG64" s="38">
        <f t="shared" si="92"/>
        <v>3345.5429999999988</v>
      </c>
      <c r="CH64" s="37">
        <v>353.83600000000001</v>
      </c>
      <c r="CI64" s="37">
        <v>1365.4090000000001</v>
      </c>
      <c r="CJ64" s="107">
        <f t="shared" si="93"/>
        <v>13403.175999999999</v>
      </c>
      <c r="CK64" s="37"/>
      <c r="CL64" s="66">
        <v>2183.413</v>
      </c>
      <c r="CM64" s="37"/>
      <c r="CN64" s="33">
        <v>253</v>
      </c>
      <c r="CO64" s="34">
        <v>830</v>
      </c>
      <c r="CP64" s="34">
        <v>590</v>
      </c>
      <c r="CQ64" s="34">
        <v>1325</v>
      </c>
      <c r="CR64" s="34">
        <v>518</v>
      </c>
      <c r="CS64" s="34">
        <v>0</v>
      </c>
      <c r="CT64" s="35">
        <f t="shared" si="94"/>
        <v>3516</v>
      </c>
      <c r="CU64" s="43">
        <f t="shared" si="95"/>
        <v>0.2623258845515421</v>
      </c>
      <c r="CV64" s="37"/>
      <c r="CW64" s="61" t="s">
        <v>209</v>
      </c>
      <c r="CX64" s="56">
        <v>107</v>
      </c>
      <c r="CY64" s="67">
        <v>6</v>
      </c>
      <c r="CZ64" s="68" t="s">
        <v>136</v>
      </c>
      <c r="DA64" s="72" t="s">
        <v>141</v>
      </c>
      <c r="DB64" s="56"/>
      <c r="DC64" s="69">
        <f t="shared" si="96"/>
        <v>3.9490597649070132E-3</v>
      </c>
      <c r="DD64" s="56"/>
      <c r="DE64" s="33">
        <v>1111.375</v>
      </c>
      <c r="DF64" s="34">
        <v>1219.175</v>
      </c>
      <c r="DG64" s="35">
        <v>1428.8</v>
      </c>
      <c r="DH64" s="56"/>
      <c r="DI64" s="61">
        <f t="shared" si="97"/>
        <v>7494.7465000000002</v>
      </c>
      <c r="DJ64" s="34">
        <v>7400.0940000000001</v>
      </c>
      <c r="DK64" s="35">
        <v>7589.3990000000003</v>
      </c>
      <c r="DL64" s="56"/>
      <c r="DM64" s="33">
        <v>671.36500000000001</v>
      </c>
      <c r="DN64" s="34">
        <v>90.119</v>
      </c>
      <c r="DO64" s="34">
        <v>563.08500000000004</v>
      </c>
      <c r="DP64" s="34">
        <v>165.85599999999999</v>
      </c>
      <c r="DQ64" s="34">
        <v>1430.1780000000001</v>
      </c>
      <c r="DR64" s="34">
        <v>215.28100000000001</v>
      </c>
      <c r="DS64" s="34">
        <v>78.745999999999995</v>
      </c>
      <c r="DT64" s="34">
        <v>100.97399999999925</v>
      </c>
      <c r="DU64" s="35">
        <v>7054.5829999999996</v>
      </c>
      <c r="DV64" s="35">
        <f t="shared" si="98"/>
        <v>10370.186999999998</v>
      </c>
      <c r="DW64" s="34"/>
      <c r="DX64" s="47">
        <f t="shared" si="99"/>
        <v>6.4739912597525984E-2</v>
      </c>
      <c r="DY64" s="42">
        <f t="shared" si="100"/>
        <v>8.6902000899308773E-3</v>
      </c>
      <c r="DZ64" s="42">
        <f t="shared" si="101"/>
        <v>5.4298442255670043E-2</v>
      </c>
      <c r="EA64" s="42">
        <f t="shared" si="102"/>
        <v>1.5993539942915209E-2</v>
      </c>
      <c r="EB64" s="42">
        <f t="shared" si="103"/>
        <v>0.13791246001639126</v>
      </c>
      <c r="EC64" s="42">
        <f t="shared" si="104"/>
        <v>2.0759606360039606E-2</v>
      </c>
      <c r="ED64" s="42">
        <f t="shared" si="105"/>
        <v>7.593498555040522E-3</v>
      </c>
      <c r="EE64" s="42">
        <f t="shared" si="106"/>
        <v>9.7369507415825066E-3</v>
      </c>
      <c r="EF64" s="42">
        <f t="shared" si="107"/>
        <v>0.68027538944090404</v>
      </c>
      <c r="EG64" s="70">
        <f t="shared" si="108"/>
        <v>1</v>
      </c>
      <c r="EH64" s="56"/>
      <c r="EI64" s="36">
        <v>77.286000000000001</v>
      </c>
      <c r="EJ64" s="37">
        <v>89.688999999999993</v>
      </c>
      <c r="EK64" s="65">
        <f t="shared" si="109"/>
        <v>166.97499999999999</v>
      </c>
      <c r="EM64" s="36">
        <f>BP64</f>
        <v>59.000999999999998</v>
      </c>
      <c r="EN64" s="37">
        <f>BQ64</f>
        <v>33.767000000000003</v>
      </c>
      <c r="EO64" s="65">
        <f t="shared" si="110"/>
        <v>92.768000000000001</v>
      </c>
      <c r="EQ64" s="33">
        <f>EU64*E64</f>
        <v>7289.2290000000003</v>
      </c>
      <c r="ER64" s="34">
        <f>E64*EV64</f>
        <v>3415.9589999999998</v>
      </c>
      <c r="ES64" s="35">
        <f t="shared" si="111"/>
        <v>10705.188</v>
      </c>
      <c r="EU64" s="47">
        <v>0.68090621108195393</v>
      </c>
      <c r="EV64" s="42">
        <v>0.31909378891804607</v>
      </c>
      <c r="EW64" s="43">
        <f t="shared" si="112"/>
        <v>1</v>
      </c>
      <c r="EX64" s="56"/>
      <c r="EY64" s="61">
        <f t="shared" si="113"/>
        <v>1340.6890000000001</v>
      </c>
      <c r="EZ64" s="34">
        <v>1315.9690000000001</v>
      </c>
      <c r="FA64" s="35">
        <v>1365.4090000000001</v>
      </c>
      <c r="FC64" s="61">
        <f t="shared" si="114"/>
        <v>10537.6875</v>
      </c>
      <c r="FD64" s="34">
        <v>10370.187</v>
      </c>
      <c r="FE64" s="35">
        <v>10705.188</v>
      </c>
      <c r="FG64" s="61">
        <f t="shared" si="115"/>
        <v>4675.0039999999999</v>
      </c>
      <c r="FH64" s="34">
        <v>4635.0079999999998</v>
      </c>
      <c r="FI64" s="35">
        <v>4715</v>
      </c>
      <c r="FK64" s="61">
        <f t="shared" si="116"/>
        <v>15212.691500000001</v>
      </c>
      <c r="FL64" s="56">
        <f t="shared" si="117"/>
        <v>15005.195</v>
      </c>
      <c r="FM64" s="67">
        <f t="shared" si="118"/>
        <v>15420.188</v>
      </c>
      <c r="FO64" s="61">
        <f t="shared" si="119"/>
        <v>7950.8885000000009</v>
      </c>
      <c r="FP64" s="34">
        <v>7594.2740000000003</v>
      </c>
      <c r="FQ64" s="35">
        <v>8307.5030000000006</v>
      </c>
      <c r="FR64" s="34"/>
      <c r="FS64" s="63">
        <f>DK64/C64</f>
        <v>0.56623885264209028</v>
      </c>
    </row>
    <row r="65" spans="1:175" x14ac:dyDescent="0.2">
      <c r="A65" s="1"/>
      <c r="B65" s="71" t="s">
        <v>192</v>
      </c>
      <c r="C65" s="33">
        <v>2675.1880000000001</v>
      </c>
      <c r="D65" s="34">
        <v>2652.1393405649951</v>
      </c>
      <c r="E65" s="34">
        <v>2258.7310000000002</v>
      </c>
      <c r="F65" s="34">
        <v>857.99199999999996</v>
      </c>
      <c r="G65" s="34">
        <v>1767.5519999999999</v>
      </c>
      <c r="H65" s="34">
        <f t="shared" si="60"/>
        <v>3533.1800000000003</v>
      </c>
      <c r="I65" s="35">
        <f t="shared" si="61"/>
        <v>3116.723</v>
      </c>
      <c r="J65" s="34"/>
      <c r="K65" s="36">
        <v>24.545000000000002</v>
      </c>
      <c r="L65" s="37">
        <v>10.000999999999999</v>
      </c>
      <c r="M65" s="37">
        <v>0.72599999999999998</v>
      </c>
      <c r="N65" s="38">
        <f t="shared" si="62"/>
        <v>35.271999999999998</v>
      </c>
      <c r="O65" s="37">
        <v>22.216999999999999</v>
      </c>
      <c r="P65" s="38">
        <f t="shared" si="63"/>
        <v>13.055</v>
      </c>
      <c r="Q65" s="37">
        <v>-0.18300000000000002</v>
      </c>
      <c r="R65" s="38">
        <f t="shared" si="64"/>
        <v>13.238</v>
      </c>
      <c r="S65" s="37">
        <v>5.5289999999999999</v>
      </c>
      <c r="T65" s="37">
        <v>2.7290000000000001</v>
      </c>
      <c r="U65" s="37">
        <v>5.5E-2</v>
      </c>
      <c r="V65" s="38">
        <f t="shared" si="65"/>
        <v>21.550999999999998</v>
      </c>
      <c r="W65" s="37">
        <v>3.91</v>
      </c>
      <c r="X65" s="39">
        <f t="shared" si="66"/>
        <v>17.640999999999998</v>
      </c>
      <c r="Y65" s="37"/>
      <c r="Z65" s="40">
        <f t="shared" si="67"/>
        <v>1.8509585544454154E-2</v>
      </c>
      <c r="AA65" s="41">
        <f t="shared" si="68"/>
        <v>7.5418360167075153E-3</v>
      </c>
      <c r="AB65" s="42">
        <f t="shared" si="69"/>
        <v>0.51038364346427745</v>
      </c>
      <c r="AC65" s="42">
        <f t="shared" si="70"/>
        <v>0.6298763892039011</v>
      </c>
      <c r="AD65" s="41">
        <f t="shared" si="71"/>
        <v>1.6754021676151473E-2</v>
      </c>
      <c r="AE65" s="41">
        <f t="shared" si="72"/>
        <v>1.3303222594814246E-2</v>
      </c>
      <c r="AF65" s="41">
        <f>X65/DI65*2</f>
        <v>2.3317013166725083E-2</v>
      </c>
      <c r="AG65" s="41">
        <f>(P65+S65+T65)/DI65*2</f>
        <v>2.8170483624647791E-2</v>
      </c>
      <c r="AH65" s="41">
        <f>R65/DI65*2</f>
        <v>1.7497342571345539E-2</v>
      </c>
      <c r="AI65" s="43">
        <f>X65/EY65*2</f>
        <v>0.10428333894621931</v>
      </c>
      <c r="AJ65" s="37"/>
      <c r="AK65" s="47">
        <f t="shared" si="73"/>
        <v>3.7299031032734541E-2</v>
      </c>
      <c r="AL65" s="42">
        <f t="shared" si="74"/>
        <v>6.2537467334400368E-2</v>
      </c>
      <c r="AM65" s="43">
        <f t="shared" si="75"/>
        <v>-1.2368911189634806E-2</v>
      </c>
      <c r="AN65" s="37"/>
      <c r="AO65" s="47">
        <f t="shared" si="76"/>
        <v>0.78254205569410418</v>
      </c>
      <c r="AP65" s="42">
        <f t="shared" si="77"/>
        <v>0.76558963177413186</v>
      </c>
      <c r="AQ65" s="42">
        <f t="shared" si="78"/>
        <v>8.3808058342067934E-2</v>
      </c>
      <c r="AR65" s="43">
        <f t="shared" si="79"/>
        <v>0.11849323786589952</v>
      </c>
      <c r="AS65" s="37"/>
      <c r="AT65" s="47">
        <f>DF65/C65</f>
        <v>0.11428804255999953</v>
      </c>
      <c r="AU65" s="42">
        <f t="shared" si="80"/>
        <v>0.19995605102789582</v>
      </c>
      <c r="AV65" s="42">
        <f t="shared" si="81"/>
        <v>0.19995605102789582</v>
      </c>
      <c r="AW65" s="43">
        <f t="shared" si="82"/>
        <v>0.21560437030671412</v>
      </c>
      <c r="AX65" s="37"/>
      <c r="AY65" s="47">
        <f>FA65/C65</f>
        <v>0.1295374381164987</v>
      </c>
      <c r="AZ65" s="42">
        <f>(DF65+X65)/C65</f>
        <v>0.12088234546506639</v>
      </c>
      <c r="BA65" s="42">
        <f>(DE65+X65)/DK65</f>
        <v>0.21149331020780279</v>
      </c>
      <c r="BB65" s="42">
        <f>(DF65+X65)/DK65</f>
        <v>0.21149331020780279</v>
      </c>
      <c r="BC65" s="43">
        <f>(DG65+X65)/DK65</f>
        <v>0.22714162948662106</v>
      </c>
      <c r="BD65" s="37"/>
      <c r="BE65" s="40">
        <f>Q65/FC65*2</f>
        <v>-1.6500449004811757E-4</v>
      </c>
      <c r="BF65" s="42">
        <f t="shared" si="83"/>
        <v>-8.5863088255994004E-3</v>
      </c>
      <c r="BG65" s="41">
        <f>EK65/E65</f>
        <v>9.4234328921859213E-3</v>
      </c>
      <c r="BH65" s="42">
        <f t="shared" si="84"/>
        <v>5.9756090713591885E-2</v>
      </c>
      <c r="BI65" s="42">
        <f t="shared" si="85"/>
        <v>0.71000176647861113</v>
      </c>
      <c r="BJ65" s="43">
        <f t="shared" si="86"/>
        <v>0.78983438695065289</v>
      </c>
      <c r="BK65" s="37"/>
      <c r="BL65" s="36">
        <v>24.483000000000001</v>
      </c>
      <c r="BM65" s="37">
        <v>30.183</v>
      </c>
      <c r="BN65" s="38">
        <f t="shared" si="87"/>
        <v>54.665999999999997</v>
      </c>
      <c r="BO65" s="34">
        <v>2258.7310000000002</v>
      </c>
      <c r="BP65" s="37">
        <v>2.8610000000000002</v>
      </c>
      <c r="BQ65" s="37">
        <v>6.8</v>
      </c>
      <c r="BR65" s="38">
        <f t="shared" si="88"/>
        <v>2249.0700000000002</v>
      </c>
      <c r="BS65" s="37">
        <v>253.29599999999999</v>
      </c>
      <c r="BT65" s="37">
        <v>66.679000000000002</v>
      </c>
      <c r="BU65" s="38">
        <f t="shared" si="89"/>
        <v>319.97500000000002</v>
      </c>
      <c r="BV65" s="37">
        <v>0.58199999999999996</v>
      </c>
      <c r="BW65" s="37">
        <v>0.93</v>
      </c>
      <c r="BX65" s="37">
        <v>42.368000000000002</v>
      </c>
      <c r="BY65" s="37">
        <v>7.5969999999997455</v>
      </c>
      <c r="BZ65" s="39">
        <f t="shared" si="90"/>
        <v>2675.1879999999996</v>
      </c>
      <c r="CA65" s="37"/>
      <c r="CB65" s="36">
        <v>14.694000000000001</v>
      </c>
      <c r="CC65" s="34">
        <v>1767.5519999999999</v>
      </c>
      <c r="CD65" s="38">
        <f t="shared" si="91"/>
        <v>1782.2459999999999</v>
      </c>
      <c r="CE65" s="37">
        <v>500</v>
      </c>
      <c r="CF65" s="37">
        <v>19.905000000000257</v>
      </c>
      <c r="CG65" s="38">
        <f t="shared" si="92"/>
        <v>519.9050000000002</v>
      </c>
      <c r="CH65" s="37">
        <v>26.5</v>
      </c>
      <c r="CI65" s="37">
        <v>346.53699999999998</v>
      </c>
      <c r="CJ65" s="107">
        <f t="shared" si="93"/>
        <v>2675.1879999999996</v>
      </c>
      <c r="CK65" s="37"/>
      <c r="CL65" s="66">
        <v>316.99168801999997</v>
      </c>
      <c r="CM65" s="37"/>
      <c r="CN65" s="33">
        <v>100</v>
      </c>
      <c r="CO65" s="34">
        <v>100</v>
      </c>
      <c r="CP65" s="34">
        <v>125</v>
      </c>
      <c r="CQ65" s="34">
        <v>100</v>
      </c>
      <c r="CR65" s="34">
        <v>75</v>
      </c>
      <c r="CS65" s="34">
        <v>26.5</v>
      </c>
      <c r="CT65" s="35">
        <f t="shared" si="94"/>
        <v>526.5</v>
      </c>
      <c r="CU65" s="43">
        <f t="shared" si="95"/>
        <v>0.19680859812469254</v>
      </c>
      <c r="CV65" s="37"/>
      <c r="CW65" s="61" t="s">
        <v>215</v>
      </c>
      <c r="CX65" s="56">
        <v>25</v>
      </c>
      <c r="CY65" s="67">
        <v>2</v>
      </c>
      <c r="CZ65" s="68" t="s">
        <v>136</v>
      </c>
      <c r="DA65" s="67"/>
      <c r="DB65" s="56"/>
      <c r="DC65" s="69">
        <f t="shared" si="96"/>
        <v>7.7197994032404509E-4</v>
      </c>
      <c r="DD65" s="56"/>
      <c r="DE65" s="33">
        <v>305.74200000000002</v>
      </c>
      <c r="DF65" s="34">
        <v>305.74200000000002</v>
      </c>
      <c r="DG65" s="35">
        <v>329.66899999999998</v>
      </c>
      <c r="DH65" s="56"/>
      <c r="DI65" s="61">
        <f t="shared" si="97"/>
        <v>1513.1440612792439</v>
      </c>
      <c r="DJ65" s="34">
        <v>1497.2421225584878</v>
      </c>
      <c r="DK65" s="35">
        <v>1529.046</v>
      </c>
      <c r="DL65" s="56"/>
      <c r="DM65" s="33">
        <v>107.401</v>
      </c>
      <c r="DN65" s="34">
        <v>31.509650880000002</v>
      </c>
      <c r="DO65" s="34">
        <v>99.917303570000001</v>
      </c>
      <c r="DP65" s="34">
        <v>64.252832069999997</v>
      </c>
      <c r="DQ65" s="34">
        <v>189.90439484999999</v>
      </c>
      <c r="DR65" s="34">
        <v>48.137934370000004</v>
      </c>
      <c r="DS65" s="34">
        <v>16.535754710000003</v>
      </c>
      <c r="DT65" s="34">
        <v>11.639353299990034</v>
      </c>
      <c r="DU65" s="35">
        <v>1608.2136917399998</v>
      </c>
      <c r="DV65" s="35">
        <f t="shared" si="98"/>
        <v>2177.5119154899899</v>
      </c>
      <c r="DW65" s="34"/>
      <c r="DX65" s="47">
        <f t="shared" si="99"/>
        <v>4.9322807023920383E-2</v>
      </c>
      <c r="DY65" s="42">
        <f t="shared" si="100"/>
        <v>1.4470483792006994E-2</v>
      </c>
      <c r="DZ65" s="42">
        <f t="shared" si="101"/>
        <v>4.5885996241502233E-2</v>
      </c>
      <c r="EA65" s="42">
        <f t="shared" si="102"/>
        <v>2.9507453719508876E-2</v>
      </c>
      <c r="EB65" s="42">
        <f t="shared" si="103"/>
        <v>8.7211644399781463E-2</v>
      </c>
      <c r="EC65" s="42">
        <f t="shared" si="104"/>
        <v>2.2106852333420121E-2</v>
      </c>
      <c r="ED65" s="42">
        <f t="shared" si="105"/>
        <v>7.5938756487948225E-3</v>
      </c>
      <c r="EE65" s="42">
        <f t="shared" si="106"/>
        <v>5.3452535516302392E-3</v>
      </c>
      <c r="EF65" s="42">
        <f t="shared" si="107"/>
        <v>0.73855563328943485</v>
      </c>
      <c r="EG65" s="70">
        <f t="shared" si="108"/>
        <v>1</v>
      </c>
      <c r="EH65" s="56"/>
      <c r="EI65" s="36">
        <v>19.579000000000001</v>
      </c>
      <c r="EJ65" s="37">
        <v>1.706</v>
      </c>
      <c r="EK65" s="65">
        <f t="shared" si="109"/>
        <v>21.285</v>
      </c>
      <c r="EM65" s="36">
        <f>BP65</f>
        <v>2.8610000000000002</v>
      </c>
      <c r="EN65" s="37">
        <f>BQ65</f>
        <v>6.8</v>
      </c>
      <c r="EO65" s="65">
        <f t="shared" si="110"/>
        <v>9.6609999999999996</v>
      </c>
      <c r="EQ65" s="33">
        <f>EU65*E65</f>
        <v>1603.703</v>
      </c>
      <c r="ER65" s="34">
        <f>E65*EV65</f>
        <v>655.02800000000025</v>
      </c>
      <c r="ES65" s="35">
        <f t="shared" si="111"/>
        <v>2258.7310000000002</v>
      </c>
      <c r="EU65" s="47">
        <v>0.71000176647861113</v>
      </c>
      <c r="EV65" s="42">
        <v>0.28999823352138887</v>
      </c>
      <c r="EW65" s="43">
        <f t="shared" si="112"/>
        <v>1</v>
      </c>
      <c r="EX65" s="56"/>
      <c r="EY65" s="61">
        <f t="shared" si="113"/>
        <v>338.328254125</v>
      </c>
      <c r="EZ65" s="34">
        <v>330.11950825000002</v>
      </c>
      <c r="FA65" s="35">
        <v>346.53699999999998</v>
      </c>
      <c r="FC65" s="61">
        <f t="shared" si="114"/>
        <v>2218.121457744995</v>
      </c>
      <c r="FD65" s="34">
        <v>2177.5119154899899</v>
      </c>
      <c r="FE65" s="35">
        <v>2258.7310000000002</v>
      </c>
      <c r="FG65" s="61">
        <f t="shared" si="115"/>
        <v>806.88149999999996</v>
      </c>
      <c r="FH65" s="34">
        <v>755.77099999999996</v>
      </c>
      <c r="FI65" s="35">
        <v>857.99199999999996</v>
      </c>
      <c r="FK65" s="61">
        <f t="shared" si="116"/>
        <v>3025.002957744995</v>
      </c>
      <c r="FL65" s="56">
        <f t="shared" si="117"/>
        <v>2933.28291548999</v>
      </c>
      <c r="FM65" s="67">
        <f t="shared" si="118"/>
        <v>3116.723</v>
      </c>
      <c r="FO65" s="61">
        <f t="shared" si="119"/>
        <v>1778.6202490449928</v>
      </c>
      <c r="FP65" s="34">
        <v>1789.6884980899858</v>
      </c>
      <c r="FQ65" s="35">
        <v>1767.5519999999999</v>
      </c>
      <c r="FR65" s="34"/>
      <c r="FS65" s="63">
        <f>DK65/C65</f>
        <v>0.57156581144951313</v>
      </c>
    </row>
    <row r="66" spans="1:175" x14ac:dyDescent="0.2">
      <c r="A66" s="1"/>
      <c r="B66" s="71" t="s">
        <v>193</v>
      </c>
      <c r="C66" s="33">
        <v>1986.55</v>
      </c>
      <c r="D66" s="34">
        <v>1903.634</v>
      </c>
      <c r="E66" s="34">
        <v>1710.2809999999999</v>
      </c>
      <c r="F66" s="34">
        <v>753.90200000000004</v>
      </c>
      <c r="G66" s="34">
        <v>1333.442</v>
      </c>
      <c r="H66" s="34">
        <f t="shared" si="60"/>
        <v>2740.4520000000002</v>
      </c>
      <c r="I66" s="35">
        <f t="shared" si="61"/>
        <v>2464.183</v>
      </c>
      <c r="J66" s="34"/>
      <c r="K66" s="36">
        <v>19.998999999999999</v>
      </c>
      <c r="L66" s="37">
        <v>3.9759999999999995</v>
      </c>
      <c r="M66" s="37">
        <v>0</v>
      </c>
      <c r="N66" s="38">
        <f t="shared" si="62"/>
        <v>23.974999999999998</v>
      </c>
      <c r="O66" s="37">
        <v>15.684999999999999</v>
      </c>
      <c r="P66" s="38">
        <f t="shared" si="63"/>
        <v>8.2899999999999991</v>
      </c>
      <c r="Q66" s="37">
        <v>9.2999999999999999E-2</v>
      </c>
      <c r="R66" s="38">
        <f t="shared" si="64"/>
        <v>8.1969999999999992</v>
      </c>
      <c r="S66" s="37">
        <v>1.4490000000000001</v>
      </c>
      <c r="T66" s="37">
        <v>0.38500000000000001</v>
      </c>
      <c r="U66" s="37">
        <v>2E-3</v>
      </c>
      <c r="V66" s="38">
        <f t="shared" si="65"/>
        <v>10.032999999999999</v>
      </c>
      <c r="W66" s="37">
        <v>2.1640000000000001</v>
      </c>
      <c r="X66" s="39">
        <f t="shared" si="66"/>
        <v>7.8689999999999998</v>
      </c>
      <c r="Y66" s="37"/>
      <c r="Z66" s="40">
        <f t="shared" si="67"/>
        <v>2.1011391895711044E-2</v>
      </c>
      <c r="AA66" s="41">
        <f t="shared" si="68"/>
        <v>4.1772735725459824E-3</v>
      </c>
      <c r="AB66" s="42">
        <f t="shared" si="69"/>
        <v>0.60773373629354099</v>
      </c>
      <c r="AC66" s="42">
        <f t="shared" si="70"/>
        <v>0.65422314911366009</v>
      </c>
      <c r="AD66" s="41">
        <f t="shared" si="71"/>
        <v>1.6479008044613618E-2</v>
      </c>
      <c r="AE66" s="41">
        <f t="shared" si="72"/>
        <v>8.2673455086429426E-3</v>
      </c>
      <c r="AF66" s="41">
        <f>X66/DI66*2</f>
        <v>1.4889224264215793E-2</v>
      </c>
      <c r="AG66" s="41">
        <f>(P66+S66+T66)/DI66*2</f>
        <v>1.9155992686608295E-2</v>
      </c>
      <c r="AH66" s="41">
        <f>R66/DI66*2</f>
        <v>1.5509845125654701E-2</v>
      </c>
      <c r="AI66" s="43">
        <f>X66/EY66*2</f>
        <v>7.8027159281900252E-2</v>
      </c>
      <c r="AJ66" s="37"/>
      <c r="AK66" s="47">
        <f t="shared" si="73"/>
        <v>0.1216001752294312</v>
      </c>
      <c r="AL66" s="42">
        <f t="shared" si="74"/>
        <v>0.1351973018953716</v>
      </c>
      <c r="AM66" s="43">
        <f t="shared" si="75"/>
        <v>7.2973412276283248E-2</v>
      </c>
      <c r="AN66" s="37"/>
      <c r="AO66" s="47">
        <f t="shared" si="76"/>
        <v>0.77966252329295593</v>
      </c>
      <c r="AP66" s="42">
        <f t="shared" si="77"/>
        <v>0.75616984307729995</v>
      </c>
      <c r="AQ66" s="42">
        <f t="shared" si="78"/>
        <v>9.4525181847927311E-2</v>
      </c>
      <c r="AR66" s="43">
        <f t="shared" si="79"/>
        <v>0.12191739447786364</v>
      </c>
      <c r="AS66" s="37"/>
      <c r="AT66" s="47">
        <f>DF66/C66</f>
        <v>9.6830182980544161E-2</v>
      </c>
      <c r="AU66" s="42">
        <f t="shared" si="80"/>
        <v>0.15658423846417929</v>
      </c>
      <c r="AV66" s="42">
        <f t="shared" si="81"/>
        <v>0.16925471708207893</v>
      </c>
      <c r="AW66" s="43">
        <f t="shared" si="82"/>
        <v>0.16925471708207893</v>
      </c>
      <c r="AX66" s="37"/>
      <c r="AY66" s="47">
        <f>FA66/C66</f>
        <v>0.10351312577080868</v>
      </c>
      <c r="AZ66" s="42">
        <f>(DF66+X66)/C66</f>
        <v>0.10079132163801566</v>
      </c>
      <c r="BA66" s="42">
        <f>(DE66+X66)/DK66</f>
        <v>0.16350812709225238</v>
      </c>
      <c r="BB66" s="42">
        <f>(DF66+X66)/DK66</f>
        <v>0.17617860571015201</v>
      </c>
      <c r="BC66" s="43">
        <f>(DG66+X66)/DK66</f>
        <v>0.17617860571015201</v>
      </c>
      <c r="BD66" s="37"/>
      <c r="BE66" s="40">
        <f>Q66/FC66*2</f>
        <v>1.149873313016844E-4</v>
      </c>
      <c r="BF66" s="42">
        <f t="shared" si="83"/>
        <v>9.186092453575663E-3</v>
      </c>
      <c r="BG66" s="41">
        <f>EK66/E66</f>
        <v>1.3189645444228171E-2</v>
      </c>
      <c r="BH66" s="42">
        <f t="shared" si="84"/>
        <v>0.10460759399751443</v>
      </c>
      <c r="BI66" s="42">
        <f t="shared" si="85"/>
        <v>0.76418144152919898</v>
      </c>
      <c r="BJ66" s="43">
        <f t="shared" si="86"/>
        <v>0.83632871422292909</v>
      </c>
      <c r="BK66" s="37"/>
      <c r="BL66" s="36">
        <v>67.66</v>
      </c>
      <c r="BM66" s="37">
        <v>95.867000000000004</v>
      </c>
      <c r="BN66" s="38">
        <f t="shared" si="87"/>
        <v>163.52699999999999</v>
      </c>
      <c r="BO66" s="34">
        <v>1710.2809999999999</v>
      </c>
      <c r="BP66" s="37">
        <v>4.01</v>
      </c>
      <c r="BQ66" s="37">
        <v>6</v>
      </c>
      <c r="BR66" s="38">
        <f t="shared" si="88"/>
        <v>1700.271</v>
      </c>
      <c r="BS66" s="37">
        <v>66.094999999999999</v>
      </c>
      <c r="BT66" s="37">
        <v>41.938000000000002</v>
      </c>
      <c r="BU66" s="38">
        <f t="shared" si="89"/>
        <v>108.033</v>
      </c>
      <c r="BV66" s="37">
        <v>0</v>
      </c>
      <c r="BW66" s="37">
        <v>0.90900000000000003</v>
      </c>
      <c r="BX66" s="37">
        <v>7.8479999999999999</v>
      </c>
      <c r="BY66" s="37">
        <v>5.9619999999999509</v>
      </c>
      <c r="BZ66" s="39">
        <f t="shared" si="90"/>
        <v>1986.55</v>
      </c>
      <c r="CA66" s="37"/>
      <c r="CB66" s="36">
        <v>200</v>
      </c>
      <c r="CC66" s="34">
        <v>1333.442</v>
      </c>
      <c r="CD66" s="38">
        <f t="shared" si="91"/>
        <v>1533.442</v>
      </c>
      <c r="CE66" s="37">
        <v>209.97399999999999</v>
      </c>
      <c r="CF66" s="37">
        <v>17.499999999999972</v>
      </c>
      <c r="CG66" s="38">
        <f t="shared" si="92"/>
        <v>227.47399999999996</v>
      </c>
      <c r="CH66" s="37">
        <v>20</v>
      </c>
      <c r="CI66" s="37">
        <v>205.63399999999999</v>
      </c>
      <c r="CJ66" s="107">
        <f t="shared" si="93"/>
        <v>1986.55</v>
      </c>
      <c r="CK66" s="37"/>
      <c r="CL66" s="66">
        <v>242.19499999999999</v>
      </c>
      <c r="CM66" s="37"/>
      <c r="CN66" s="33">
        <v>85</v>
      </c>
      <c r="CO66" s="34">
        <v>175</v>
      </c>
      <c r="CP66" s="34">
        <v>170</v>
      </c>
      <c r="CQ66" s="34">
        <v>0</v>
      </c>
      <c r="CR66" s="34">
        <v>0</v>
      </c>
      <c r="CS66" s="34">
        <v>0</v>
      </c>
      <c r="CT66" s="35">
        <f t="shared" si="94"/>
        <v>430</v>
      </c>
      <c r="CU66" s="43">
        <f t="shared" si="95"/>
        <v>0.21645566434270469</v>
      </c>
      <c r="CV66" s="37"/>
      <c r="CW66" s="61" t="s">
        <v>208</v>
      </c>
      <c r="CX66" s="56">
        <v>15.5</v>
      </c>
      <c r="CY66" s="67">
        <v>4</v>
      </c>
      <c r="CZ66" s="68" t="s">
        <v>136</v>
      </c>
      <c r="DA66" s="72" t="s">
        <v>138</v>
      </c>
      <c r="DB66" s="56"/>
      <c r="DC66" s="69">
        <f t="shared" si="96"/>
        <v>5.7128611612321841E-4</v>
      </c>
      <c r="DD66" s="56"/>
      <c r="DE66" s="33">
        <v>177.958</v>
      </c>
      <c r="DF66" s="34">
        <v>192.358</v>
      </c>
      <c r="DG66" s="35">
        <v>192.358</v>
      </c>
      <c r="DH66" s="56"/>
      <c r="DI66" s="61">
        <f t="shared" si="97"/>
        <v>1057.0060414647742</v>
      </c>
      <c r="DJ66" s="34">
        <v>977.51199999999994</v>
      </c>
      <c r="DK66" s="35">
        <v>1136.5000829295486</v>
      </c>
      <c r="DL66" s="56"/>
      <c r="DM66" s="33">
        <v>22.373000000000001</v>
      </c>
      <c r="DN66" s="34">
        <v>23.968</v>
      </c>
      <c r="DO66" s="34">
        <v>62.942</v>
      </c>
      <c r="DP66" s="34">
        <v>21.239000000000001</v>
      </c>
      <c r="DQ66" s="34">
        <v>143.91900000000001</v>
      </c>
      <c r="DR66" s="34">
        <v>37.776000000000003</v>
      </c>
      <c r="DS66" s="34">
        <v>14.179</v>
      </c>
      <c r="DT66" s="34">
        <v>2.6529999999995688</v>
      </c>
      <c r="DU66" s="35">
        <v>1195.809</v>
      </c>
      <c r="DV66" s="35">
        <f t="shared" si="98"/>
        <v>1524.8579999999995</v>
      </c>
      <c r="DW66" s="34"/>
      <c r="DX66" s="47">
        <f t="shared" si="99"/>
        <v>1.4672185869110441E-2</v>
      </c>
      <c r="DY66" s="42">
        <f t="shared" si="100"/>
        <v>1.5718184906397845E-2</v>
      </c>
      <c r="DZ66" s="42">
        <f t="shared" si="101"/>
        <v>4.1277286147300286E-2</v>
      </c>
      <c r="EA66" s="42">
        <f t="shared" si="102"/>
        <v>1.3928510064543719E-2</v>
      </c>
      <c r="EB66" s="42">
        <f t="shared" si="103"/>
        <v>9.438190310179706E-2</v>
      </c>
      <c r="EC66" s="42">
        <f t="shared" si="104"/>
        <v>2.4773454315090333E-2</v>
      </c>
      <c r="ED66" s="42">
        <f t="shared" si="105"/>
        <v>9.298570752161844E-3</v>
      </c>
      <c r="EE66" s="42">
        <f t="shared" si="106"/>
        <v>1.7398341353749463E-3</v>
      </c>
      <c r="EF66" s="42">
        <f t="shared" si="107"/>
        <v>0.78421007070822357</v>
      </c>
      <c r="EG66" s="70">
        <f t="shared" si="108"/>
        <v>1</v>
      </c>
      <c r="EH66" s="56"/>
      <c r="EI66" s="36">
        <v>18.986999999999998</v>
      </c>
      <c r="EJ66" s="37">
        <v>3.5710000000000002</v>
      </c>
      <c r="EK66" s="65">
        <f t="shared" si="109"/>
        <v>22.558</v>
      </c>
      <c r="EM66" s="36">
        <f>BP66</f>
        <v>4.01</v>
      </c>
      <c r="EN66" s="37">
        <f>BQ66</f>
        <v>6</v>
      </c>
      <c r="EO66" s="65">
        <f t="shared" si="110"/>
        <v>10.01</v>
      </c>
      <c r="EQ66" s="33">
        <f>EU66*E66</f>
        <v>1306.9649999999999</v>
      </c>
      <c r="ER66" s="34">
        <f>E66*EV66</f>
        <v>403.31600000000003</v>
      </c>
      <c r="ES66" s="35">
        <f t="shared" si="111"/>
        <v>1710.2809999999999</v>
      </c>
      <c r="EU66" s="47">
        <v>0.76418144152919898</v>
      </c>
      <c r="EV66" s="42">
        <v>0.23581855847080102</v>
      </c>
      <c r="EW66" s="43">
        <f t="shared" si="112"/>
        <v>1</v>
      </c>
      <c r="EX66" s="56"/>
      <c r="EY66" s="61">
        <f t="shared" si="113"/>
        <v>201.69900000000001</v>
      </c>
      <c r="EZ66" s="34">
        <v>197.76400000000001</v>
      </c>
      <c r="FA66" s="35">
        <v>205.63399999999999</v>
      </c>
      <c r="FC66" s="61">
        <f t="shared" si="114"/>
        <v>1617.5695000000001</v>
      </c>
      <c r="FD66" s="34">
        <v>1524.8579999999999</v>
      </c>
      <c r="FE66" s="35">
        <v>1710.2809999999999</v>
      </c>
      <c r="FG66" s="61">
        <f t="shared" si="115"/>
        <v>699.87650000000008</v>
      </c>
      <c r="FH66" s="34">
        <v>645.851</v>
      </c>
      <c r="FI66" s="35">
        <v>753.90200000000004</v>
      </c>
      <c r="FK66" s="61">
        <f t="shared" si="116"/>
        <v>2317.4459999999999</v>
      </c>
      <c r="FL66" s="56">
        <f t="shared" si="117"/>
        <v>2170.7089999999998</v>
      </c>
      <c r="FM66" s="67">
        <f t="shared" si="118"/>
        <v>2464.183</v>
      </c>
      <c r="FO66" s="61">
        <f t="shared" si="119"/>
        <v>1288.098</v>
      </c>
      <c r="FP66" s="34">
        <v>1242.7539999999999</v>
      </c>
      <c r="FQ66" s="35">
        <v>1333.442</v>
      </c>
      <c r="FR66" s="34"/>
      <c r="FS66" s="63">
        <f>DK66/C66</f>
        <v>0.57209739645594049</v>
      </c>
    </row>
    <row r="67" spans="1:175" x14ac:dyDescent="0.2">
      <c r="A67" s="1"/>
      <c r="B67" s="71" t="s">
        <v>194</v>
      </c>
      <c r="C67" s="33">
        <v>1560.7149999999999</v>
      </c>
      <c r="D67" s="34">
        <v>1533.2149999999999</v>
      </c>
      <c r="E67" s="34">
        <v>1327.364</v>
      </c>
      <c r="F67" s="34">
        <v>540.79999999999995</v>
      </c>
      <c r="G67" s="34">
        <v>1118.0889999999999</v>
      </c>
      <c r="H67" s="34">
        <f t="shared" si="60"/>
        <v>2101.5149999999999</v>
      </c>
      <c r="I67" s="35">
        <f t="shared" si="61"/>
        <v>1868.164</v>
      </c>
      <c r="J67" s="34"/>
      <c r="K67" s="36">
        <v>14.181999999999999</v>
      </c>
      <c r="L67" s="37">
        <v>2.7640000000000002</v>
      </c>
      <c r="M67" s="37">
        <v>8.4000000000000005E-2</v>
      </c>
      <c r="N67" s="38">
        <f t="shared" si="62"/>
        <v>17.029999999999998</v>
      </c>
      <c r="O67" s="37">
        <v>12.741</v>
      </c>
      <c r="P67" s="38">
        <f t="shared" si="63"/>
        <v>4.2889999999999979</v>
      </c>
      <c r="Q67" s="37">
        <v>3.242</v>
      </c>
      <c r="R67" s="38">
        <f t="shared" si="64"/>
        <v>1.0469999999999979</v>
      </c>
      <c r="S67" s="37">
        <v>2.1310000000000002</v>
      </c>
      <c r="T67" s="37">
        <v>0.24</v>
      </c>
      <c r="U67" s="37">
        <v>-0.4</v>
      </c>
      <c r="V67" s="38">
        <f t="shared" si="65"/>
        <v>3.0179999999999985</v>
      </c>
      <c r="W67" s="37">
        <v>0.22199999999999998</v>
      </c>
      <c r="X67" s="39">
        <f t="shared" si="66"/>
        <v>2.7959999999999985</v>
      </c>
      <c r="Y67" s="37"/>
      <c r="Z67" s="40">
        <f t="shared" si="67"/>
        <v>1.8499688562921703E-2</v>
      </c>
      <c r="AA67" s="41">
        <f t="shared" si="68"/>
        <v>3.6054956415114648E-3</v>
      </c>
      <c r="AB67" s="42">
        <f t="shared" si="69"/>
        <v>0.65671872583887436</v>
      </c>
      <c r="AC67" s="42">
        <f t="shared" si="70"/>
        <v>0.74815032295948336</v>
      </c>
      <c r="AD67" s="41">
        <f t="shared" si="71"/>
        <v>1.6619978280932552E-2</v>
      </c>
      <c r="AE67" s="41">
        <f t="shared" si="72"/>
        <v>3.6472379933668777E-3</v>
      </c>
      <c r="AF67" s="41">
        <f>X67/DI67*2</f>
        <v>7.0150613065175296E-3</v>
      </c>
      <c r="AG67" s="41">
        <f>(P67+S67+T67)/DI67*2</f>
        <v>1.6709695386769228E-2</v>
      </c>
      <c r="AH67" s="41">
        <f>R67/DI67*2</f>
        <v>2.6268845450371399E-3</v>
      </c>
      <c r="AI67" s="43">
        <f>X67/EY67*2</f>
        <v>2.8556546251187288E-2</v>
      </c>
      <c r="AJ67" s="37"/>
      <c r="AK67" s="47">
        <f t="shared" si="73"/>
        <v>4.1692368301683026E-2</v>
      </c>
      <c r="AL67" s="42">
        <f t="shared" si="74"/>
        <v>4.9566895026680637E-2</v>
      </c>
      <c r="AM67" s="43">
        <f t="shared" si="75"/>
        <v>1.3505513706574251E-3</v>
      </c>
      <c r="AN67" s="37"/>
      <c r="AO67" s="47">
        <f t="shared" si="76"/>
        <v>0.84233789676381154</v>
      </c>
      <c r="AP67" s="42">
        <f t="shared" si="77"/>
        <v>0.82617861476096666</v>
      </c>
      <c r="AQ67" s="42">
        <f t="shared" si="78"/>
        <v>3.0996049887391356E-2</v>
      </c>
      <c r="AR67" s="43">
        <f t="shared" si="79"/>
        <v>0.1197278170582073</v>
      </c>
      <c r="AS67" s="37"/>
      <c r="AT67" s="47">
        <f>DF67/C67</f>
        <v>0.11001175743168996</v>
      </c>
      <c r="AU67" s="42">
        <f t="shared" si="80"/>
        <v>0.21448719550281076</v>
      </c>
      <c r="AV67" s="42">
        <f t="shared" si="81"/>
        <v>0.21448719550281076</v>
      </c>
      <c r="AW67" s="43">
        <f t="shared" si="82"/>
        <v>0.21448719550281076</v>
      </c>
      <c r="AX67" s="37"/>
      <c r="AY67" s="47">
        <f>FA67/C67</f>
        <v>0.12605312308781552</v>
      </c>
      <c r="AZ67" s="42">
        <f>(DF67+X67)/C67</f>
        <v>0.11180324402597527</v>
      </c>
      <c r="BA67" s="42">
        <f>(DE67+X67)/DK67</f>
        <v>0.21798001249219237</v>
      </c>
      <c r="BB67" s="42">
        <f>(DF67+X67)/DK67</f>
        <v>0.21798001249219237</v>
      </c>
      <c r="BC67" s="43">
        <f>(DG67+X67)/DK67</f>
        <v>0.21798001249219237</v>
      </c>
      <c r="BD67" s="37"/>
      <c r="BE67" s="40">
        <f>Q67/FC67*2</f>
        <v>4.984621014282738E-3</v>
      </c>
      <c r="BF67" s="42">
        <f t="shared" si="83"/>
        <v>0.48678678678678688</v>
      </c>
      <c r="BG67" s="41">
        <f>EK67/E67</f>
        <v>2.1970612431857422E-2</v>
      </c>
      <c r="BH67" s="42">
        <f t="shared" si="84"/>
        <v>0.14276413053056189</v>
      </c>
      <c r="BI67" s="42">
        <f t="shared" si="85"/>
        <v>0.87698117965822309</v>
      </c>
      <c r="BJ67" s="43">
        <f t="shared" si="86"/>
        <v>0.91259292361690814</v>
      </c>
      <c r="BK67" s="37"/>
      <c r="BL67" s="36">
        <v>25.722000000000001</v>
      </c>
      <c r="BM67" s="37">
        <v>7.7149999999999999</v>
      </c>
      <c r="BN67" s="38">
        <f t="shared" si="87"/>
        <v>33.436999999999998</v>
      </c>
      <c r="BO67" s="34">
        <v>1327.364</v>
      </c>
      <c r="BP67" s="37">
        <v>4.9409999999999998</v>
      </c>
      <c r="BQ67" s="37">
        <v>2.6</v>
      </c>
      <c r="BR67" s="38">
        <f t="shared" si="88"/>
        <v>1319.8230000000001</v>
      </c>
      <c r="BS67" s="37">
        <v>149.91</v>
      </c>
      <c r="BT67" s="37">
        <v>36.183000000000007</v>
      </c>
      <c r="BU67" s="38">
        <f t="shared" si="89"/>
        <v>186.09300000000002</v>
      </c>
      <c r="BV67" s="37">
        <v>0</v>
      </c>
      <c r="BW67" s="37">
        <v>0</v>
      </c>
      <c r="BX67" s="37">
        <v>14.911</v>
      </c>
      <c r="BY67" s="37">
        <v>6.4509999999999099</v>
      </c>
      <c r="BZ67" s="39">
        <f t="shared" si="90"/>
        <v>1560.7150000000001</v>
      </c>
      <c r="CA67" s="37"/>
      <c r="CB67" s="36">
        <v>160.33699999999999</v>
      </c>
      <c r="CC67" s="34">
        <v>1118.0889999999999</v>
      </c>
      <c r="CD67" s="38">
        <f t="shared" si="91"/>
        <v>1278.4259999999999</v>
      </c>
      <c r="CE67" s="37">
        <v>74.900000000000006</v>
      </c>
      <c r="CF67" s="37">
        <v>10.655999999999977</v>
      </c>
      <c r="CG67" s="38">
        <f t="shared" si="92"/>
        <v>85.555999999999983</v>
      </c>
      <c r="CH67" s="37">
        <v>0</v>
      </c>
      <c r="CI67" s="37">
        <v>196.733</v>
      </c>
      <c r="CJ67" s="107">
        <f t="shared" si="93"/>
        <v>1560.7149999999999</v>
      </c>
      <c r="CK67" s="37"/>
      <c r="CL67" s="66">
        <v>186.86099999999999</v>
      </c>
      <c r="CM67" s="37"/>
      <c r="CN67" s="33">
        <v>60</v>
      </c>
      <c r="CO67" s="34">
        <v>50</v>
      </c>
      <c r="CP67" s="34">
        <v>25</v>
      </c>
      <c r="CQ67" s="34">
        <v>100</v>
      </c>
      <c r="CR67" s="34">
        <v>0</v>
      </c>
      <c r="CS67" s="34">
        <v>0</v>
      </c>
      <c r="CT67" s="35">
        <f t="shared" si="94"/>
        <v>235</v>
      </c>
      <c r="CU67" s="43">
        <f t="shared" si="95"/>
        <v>0.15057201346818605</v>
      </c>
      <c r="CV67" s="37"/>
      <c r="CW67" s="61" t="s">
        <v>212</v>
      </c>
      <c r="CX67" s="56">
        <v>13</v>
      </c>
      <c r="CY67" s="67">
        <v>2</v>
      </c>
      <c r="CZ67" s="68" t="s">
        <v>136</v>
      </c>
      <c r="DA67" s="67"/>
      <c r="DB67" s="56"/>
      <c r="DC67" s="69">
        <f t="shared" si="96"/>
        <v>4.6844319849419219E-4</v>
      </c>
      <c r="DD67" s="56"/>
      <c r="DE67" s="33">
        <v>171.697</v>
      </c>
      <c r="DF67" s="34">
        <v>171.697</v>
      </c>
      <c r="DG67" s="35">
        <v>171.697</v>
      </c>
      <c r="DH67" s="56"/>
      <c r="DI67" s="61">
        <f t="shared" si="97"/>
        <v>797.14200000000005</v>
      </c>
      <c r="DJ67" s="34">
        <v>793.78399999999999</v>
      </c>
      <c r="DK67" s="35">
        <v>800.5</v>
      </c>
      <c r="DL67" s="56"/>
      <c r="DM67" s="33">
        <v>13.228</v>
      </c>
      <c r="DN67" s="34">
        <v>17.189</v>
      </c>
      <c r="DO67" s="34">
        <v>33.741</v>
      </c>
      <c r="DP67" s="34">
        <v>23.701000000000001</v>
      </c>
      <c r="DQ67" s="34">
        <v>55.216999999999999</v>
      </c>
      <c r="DR67" s="34">
        <v>20.329000000000001</v>
      </c>
      <c r="DS67" s="34">
        <v>2.5249999999999999</v>
      </c>
      <c r="DT67" s="34">
        <v>0</v>
      </c>
      <c r="DU67" s="35">
        <v>1108.308</v>
      </c>
      <c r="DV67" s="35">
        <f t="shared" si="98"/>
        <v>1274.2380000000001</v>
      </c>
      <c r="DW67" s="34"/>
      <c r="DX67" s="47">
        <f t="shared" si="99"/>
        <v>1.0381106198371104E-2</v>
      </c>
      <c r="DY67" s="42">
        <f t="shared" si="100"/>
        <v>1.3489630665542858E-2</v>
      </c>
      <c r="DZ67" s="42">
        <f t="shared" si="101"/>
        <v>2.6479354720232797E-2</v>
      </c>
      <c r="EA67" s="42">
        <f t="shared" si="102"/>
        <v>1.8600135924372055E-2</v>
      </c>
      <c r="EB67" s="42">
        <f t="shared" si="103"/>
        <v>4.3333349028988305E-2</v>
      </c>
      <c r="EC67" s="42">
        <f t="shared" si="104"/>
        <v>1.5953848496120818E-2</v>
      </c>
      <c r="ED67" s="42">
        <f t="shared" si="105"/>
        <v>1.981576440194061E-3</v>
      </c>
      <c r="EE67" s="42">
        <f t="shared" si="106"/>
        <v>0</v>
      </c>
      <c r="EF67" s="42">
        <f t="shared" si="107"/>
        <v>0.86978099852617796</v>
      </c>
      <c r="EG67" s="70">
        <f t="shared" si="108"/>
        <v>1</v>
      </c>
      <c r="EH67" s="56"/>
      <c r="EI67" s="36">
        <v>12.808999999999999</v>
      </c>
      <c r="EJ67" s="37">
        <v>16.353999999999999</v>
      </c>
      <c r="EK67" s="65">
        <f t="shared" si="109"/>
        <v>29.162999999999997</v>
      </c>
      <c r="EM67" s="36">
        <f>BP67</f>
        <v>4.9409999999999998</v>
      </c>
      <c r="EN67" s="37">
        <f>BQ67</f>
        <v>2.6</v>
      </c>
      <c r="EO67" s="65">
        <f t="shared" si="110"/>
        <v>7.5410000000000004</v>
      </c>
      <c r="EQ67" s="33">
        <f>EU67*E67</f>
        <v>1164.0732465558576</v>
      </c>
      <c r="ER67" s="34">
        <f>E67*EV67</f>
        <v>163.29075344414238</v>
      </c>
      <c r="ES67" s="35">
        <f t="shared" si="111"/>
        <v>1327.364</v>
      </c>
      <c r="EU67" s="47">
        <v>0.87698117965822309</v>
      </c>
      <c r="EV67" s="42">
        <v>0.12301882034177691</v>
      </c>
      <c r="EW67" s="43">
        <f t="shared" si="112"/>
        <v>1</v>
      </c>
      <c r="EX67" s="56"/>
      <c r="EY67" s="61">
        <f t="shared" si="113"/>
        <v>195.822</v>
      </c>
      <c r="EZ67" s="34">
        <v>194.911</v>
      </c>
      <c r="FA67" s="35">
        <v>196.733</v>
      </c>
      <c r="FC67" s="61">
        <f t="shared" si="114"/>
        <v>1300.8009999999999</v>
      </c>
      <c r="FD67" s="34">
        <v>1274.2380000000001</v>
      </c>
      <c r="FE67" s="35">
        <v>1327.364</v>
      </c>
      <c r="FG67" s="61">
        <f t="shared" si="115"/>
        <v>523.25</v>
      </c>
      <c r="FH67" s="34">
        <v>505.7</v>
      </c>
      <c r="FI67" s="35">
        <v>540.79999999999995</v>
      </c>
      <c r="FK67" s="61">
        <f t="shared" si="116"/>
        <v>1824.0509999999999</v>
      </c>
      <c r="FL67" s="56">
        <f t="shared" si="117"/>
        <v>1779.9380000000001</v>
      </c>
      <c r="FM67" s="67">
        <f t="shared" si="118"/>
        <v>1868.164</v>
      </c>
      <c r="FO67" s="61">
        <f t="shared" si="119"/>
        <v>1117.335</v>
      </c>
      <c r="FP67" s="34">
        <v>1116.5809999999999</v>
      </c>
      <c r="FQ67" s="35">
        <v>1118.0889999999999</v>
      </c>
      <c r="FR67" s="34"/>
      <c r="FS67" s="63">
        <f>DK67/C67</f>
        <v>0.5129059437501402</v>
      </c>
    </row>
    <row r="68" spans="1:175" x14ac:dyDescent="0.2">
      <c r="A68" s="1"/>
      <c r="B68" s="71" t="s">
        <v>195</v>
      </c>
      <c r="C68" s="33">
        <v>746.27300000000002</v>
      </c>
      <c r="D68" s="34">
        <v>737.92750000000001</v>
      </c>
      <c r="E68" s="34">
        <v>607.09100000000001</v>
      </c>
      <c r="F68" s="34">
        <v>138.858</v>
      </c>
      <c r="G68" s="34">
        <v>608.28499999999997</v>
      </c>
      <c r="H68" s="34">
        <f t="shared" si="60"/>
        <v>885.13100000000009</v>
      </c>
      <c r="I68" s="35">
        <f t="shared" si="61"/>
        <v>745.94900000000007</v>
      </c>
      <c r="J68" s="34"/>
      <c r="K68" s="36">
        <v>6.4210000000000003</v>
      </c>
      <c r="L68" s="37">
        <v>1.9770000000000001</v>
      </c>
      <c r="M68" s="37">
        <v>9.5000000000000001E-2</v>
      </c>
      <c r="N68" s="38">
        <f t="shared" si="62"/>
        <v>8.4930000000000003</v>
      </c>
      <c r="O68" s="37">
        <v>7.5220000000000002</v>
      </c>
      <c r="P68" s="38">
        <f t="shared" si="63"/>
        <v>0.97100000000000009</v>
      </c>
      <c r="Q68" s="37">
        <v>-0.48100000000000004</v>
      </c>
      <c r="R68" s="38">
        <f t="shared" si="64"/>
        <v>1.4520000000000002</v>
      </c>
      <c r="S68" s="37">
        <v>1.772</v>
      </c>
      <c r="T68" s="37">
        <v>8.5000000000000006E-2</v>
      </c>
      <c r="U68" s="37">
        <v>2E-3</v>
      </c>
      <c r="V68" s="38">
        <f t="shared" si="65"/>
        <v>3.3109999999999999</v>
      </c>
      <c r="W68" s="37">
        <v>0.39799999999999996</v>
      </c>
      <c r="X68" s="39">
        <f t="shared" si="66"/>
        <v>2.9129999999999998</v>
      </c>
      <c r="Y68" s="37"/>
      <c r="Z68" s="40">
        <f t="shared" si="67"/>
        <v>1.7402793634876054E-2</v>
      </c>
      <c r="AA68" s="41">
        <f t="shared" si="68"/>
        <v>5.3582499635804332E-3</v>
      </c>
      <c r="AB68" s="42">
        <f t="shared" si="69"/>
        <v>0.72676328502415455</v>
      </c>
      <c r="AC68" s="42">
        <f t="shared" si="70"/>
        <v>0.88567055221947488</v>
      </c>
      <c r="AD68" s="41">
        <f t="shared" si="71"/>
        <v>2.0386826619146189E-2</v>
      </c>
      <c r="AE68" s="41">
        <f t="shared" si="72"/>
        <v>7.8950845442133533E-3</v>
      </c>
      <c r="AF68" s="41">
        <f>X68/DI68*2</f>
        <v>1.5305217723683812E-2</v>
      </c>
      <c r="AG68" s="41">
        <f>(P68+S68+T68)/DI68*2</f>
        <v>1.4858618511011957E-2</v>
      </c>
      <c r="AH68" s="41">
        <f>R68/DI68*2</f>
        <v>7.6289653741122209E-3</v>
      </c>
      <c r="AI68" s="43">
        <f>X68/EY68*2</f>
        <v>6.680311656146265E-2</v>
      </c>
      <c r="AJ68" s="37"/>
      <c r="AK68" s="47">
        <f t="shared" si="73"/>
        <v>4.8596800489941082E-3</v>
      </c>
      <c r="AL68" s="42">
        <f t="shared" si="74"/>
        <v>8.2208494611800187E-2</v>
      </c>
      <c r="AM68" s="43">
        <f t="shared" si="75"/>
        <v>3.233180705797685E-2</v>
      </c>
      <c r="AN68" s="37"/>
      <c r="AO68" s="47">
        <f t="shared" si="76"/>
        <v>1.0019667562194134</v>
      </c>
      <c r="AP68" s="42">
        <f t="shared" si="77"/>
        <v>0.9374094621667437</v>
      </c>
      <c r="AQ68" s="42">
        <f t="shared" si="78"/>
        <v>-0.11601786477602696</v>
      </c>
      <c r="AR68" s="43">
        <f t="shared" si="79"/>
        <v>0.17044164802960843</v>
      </c>
      <c r="AS68" s="37"/>
      <c r="AT68" s="47">
        <f>DF68/C68</f>
        <v>0.11125419250059963</v>
      </c>
      <c r="AU68" s="42">
        <f t="shared" si="80"/>
        <v>0.21601046932441118</v>
      </c>
      <c r="AV68" s="42">
        <f t="shared" si="81"/>
        <v>0.21601046932441118</v>
      </c>
      <c r="AW68" s="43">
        <f t="shared" si="82"/>
        <v>0.21601046932441118</v>
      </c>
      <c r="AX68" s="37"/>
      <c r="AY68" s="47">
        <f>FA68/C68</f>
        <v>0.1188050485546174</v>
      </c>
      <c r="AZ68" s="42">
        <f>(DF68+X68)/C68</f>
        <v>0.11515758978282745</v>
      </c>
      <c r="BA68" s="42">
        <f>(DE68+X68)/DK68</f>
        <v>0.22358928195108244</v>
      </c>
      <c r="BB68" s="42">
        <f>(DF68+X68)/DK68</f>
        <v>0.22358928195108244</v>
      </c>
      <c r="BC68" s="43">
        <f>(DG68+X68)/DK68</f>
        <v>0.22358928195108244</v>
      </c>
      <c r="BD68" s="37"/>
      <c r="BE68" s="40">
        <f>Q68/FC68*2</f>
        <v>-1.5884469381116635E-3</v>
      </c>
      <c r="BF68" s="42">
        <f t="shared" si="83"/>
        <v>-0.17008486562942007</v>
      </c>
      <c r="BG68" s="41">
        <f>EK68/E68</f>
        <v>2.7261151952507945E-2</v>
      </c>
      <c r="BH68" s="42">
        <f t="shared" si="84"/>
        <v>0.17917460592412959</v>
      </c>
      <c r="BI68" s="42">
        <f t="shared" si="85"/>
        <v>0.78687214931534144</v>
      </c>
      <c r="BJ68" s="43">
        <f t="shared" si="86"/>
        <v>0.82654578262052747</v>
      </c>
      <c r="BK68" s="37"/>
      <c r="BL68" s="36">
        <v>49.085999999999999</v>
      </c>
      <c r="BM68" s="37">
        <v>48.045000000000002</v>
      </c>
      <c r="BN68" s="38">
        <f t="shared" si="87"/>
        <v>97.131</v>
      </c>
      <c r="BO68" s="34">
        <v>607.09100000000001</v>
      </c>
      <c r="BP68" s="37">
        <v>1.3069999999999999</v>
      </c>
      <c r="BQ68" s="37">
        <v>2.4</v>
      </c>
      <c r="BR68" s="38">
        <f t="shared" si="88"/>
        <v>603.38400000000001</v>
      </c>
      <c r="BS68" s="37">
        <v>30.065000000000001</v>
      </c>
      <c r="BT68" s="37">
        <v>10.452</v>
      </c>
      <c r="BU68" s="38">
        <f t="shared" si="89"/>
        <v>40.517000000000003</v>
      </c>
      <c r="BV68" s="37">
        <v>1.0049999999999999</v>
      </c>
      <c r="BW68" s="37">
        <v>1.59</v>
      </c>
      <c r="BX68" s="37">
        <v>1.4990000000000001</v>
      </c>
      <c r="BY68" s="37">
        <v>1.1470000000000353</v>
      </c>
      <c r="BZ68" s="39">
        <f t="shared" si="90"/>
        <v>746.27300000000014</v>
      </c>
      <c r="CA68" s="37"/>
      <c r="CB68" s="36">
        <v>40.615000000000002</v>
      </c>
      <c r="CC68" s="34">
        <v>608.28499999999997</v>
      </c>
      <c r="CD68" s="38">
        <f t="shared" si="91"/>
        <v>648.9</v>
      </c>
      <c r="CE68" s="37">
        <v>0</v>
      </c>
      <c r="CF68" s="37">
        <v>8.7120000000000459</v>
      </c>
      <c r="CG68" s="38">
        <f t="shared" si="92"/>
        <v>8.7120000000000459</v>
      </c>
      <c r="CH68" s="37">
        <v>0</v>
      </c>
      <c r="CI68" s="37">
        <v>88.661000000000001</v>
      </c>
      <c r="CJ68" s="107">
        <f t="shared" si="93"/>
        <v>746.27300000000014</v>
      </c>
      <c r="CK68" s="37"/>
      <c r="CL68" s="66">
        <v>127.196</v>
      </c>
      <c r="CM68" s="37"/>
      <c r="CN68" s="33">
        <v>0</v>
      </c>
      <c r="CO68" s="34">
        <v>30</v>
      </c>
      <c r="CP68" s="34">
        <v>0</v>
      </c>
      <c r="CQ68" s="34">
        <v>0</v>
      </c>
      <c r="CR68" s="34">
        <v>0</v>
      </c>
      <c r="CS68" s="34">
        <v>0</v>
      </c>
      <c r="CT68" s="35">
        <f t="shared" si="94"/>
        <v>30</v>
      </c>
      <c r="CU68" s="43">
        <f t="shared" si="95"/>
        <v>4.019976603736166E-2</v>
      </c>
      <c r="CV68" s="37"/>
      <c r="CW68" s="61" t="s">
        <v>214</v>
      </c>
      <c r="CX68" s="56">
        <v>9.5</v>
      </c>
      <c r="CY68" s="67">
        <v>1</v>
      </c>
      <c r="CZ68" s="61"/>
      <c r="DA68" s="67"/>
      <c r="DB68" s="56"/>
      <c r="DC68" s="69">
        <f t="shared" si="96"/>
        <v>1.8140542065559067E-4</v>
      </c>
      <c r="DD68" s="56"/>
      <c r="DE68" s="33">
        <v>83.025999999999996</v>
      </c>
      <c r="DF68" s="34">
        <v>83.025999999999996</v>
      </c>
      <c r="DG68" s="35">
        <v>83.025999999999996</v>
      </c>
      <c r="DH68" s="56"/>
      <c r="DI68" s="61">
        <f t="shared" si="97"/>
        <v>380.65449999999998</v>
      </c>
      <c r="DJ68" s="34">
        <v>376.94799999999998</v>
      </c>
      <c r="DK68" s="35">
        <v>384.36099999999999</v>
      </c>
      <c r="DL68" s="56"/>
      <c r="DM68" s="33">
        <v>37.432000000000002</v>
      </c>
      <c r="DN68" s="34">
        <v>9.4819999999999993</v>
      </c>
      <c r="DO68" s="34">
        <v>34.658000000000001</v>
      </c>
      <c r="DP68" s="34">
        <v>3.7480000000000002</v>
      </c>
      <c r="DQ68" s="34">
        <v>35.616</v>
      </c>
      <c r="DR68" s="34">
        <v>2.2080000000000002</v>
      </c>
      <c r="DS68" s="34">
        <v>7.03</v>
      </c>
      <c r="DT68" s="34">
        <v>-1.00000000009004E-3</v>
      </c>
      <c r="DU68" s="35">
        <v>473.98200000000003</v>
      </c>
      <c r="DV68" s="35">
        <f t="shared" si="98"/>
        <v>604.15499999999997</v>
      </c>
      <c r="DW68" s="34"/>
      <c r="DX68" s="47">
        <f t="shared" si="99"/>
        <v>6.1957610215921416E-2</v>
      </c>
      <c r="DY68" s="42">
        <f t="shared" si="100"/>
        <v>1.5694647896649039E-2</v>
      </c>
      <c r="DZ68" s="42">
        <f t="shared" si="101"/>
        <v>5.7366073275897746E-2</v>
      </c>
      <c r="EA68" s="42">
        <f t="shared" si="102"/>
        <v>6.2037060025986711E-3</v>
      </c>
      <c r="EB68" s="42">
        <f t="shared" si="103"/>
        <v>5.895175906845098E-2</v>
      </c>
      <c r="EC68" s="42">
        <f t="shared" si="104"/>
        <v>3.6546912630036998E-3</v>
      </c>
      <c r="ED68" s="42">
        <f t="shared" si="105"/>
        <v>1.163608676581341E-2</v>
      </c>
      <c r="EE68" s="42">
        <f t="shared" si="106"/>
        <v>-1.6552043765094057E-6</v>
      </c>
      <c r="EF68" s="42">
        <f t="shared" si="107"/>
        <v>0.78453708071604145</v>
      </c>
      <c r="EG68" s="70">
        <f t="shared" si="108"/>
        <v>0.99999999999999989</v>
      </c>
      <c r="EH68" s="56"/>
      <c r="EI68" s="36">
        <v>14.183</v>
      </c>
      <c r="EJ68" s="37">
        <v>2.367</v>
      </c>
      <c r="EK68" s="65">
        <f t="shared" si="109"/>
        <v>16.55</v>
      </c>
      <c r="EM68" s="36">
        <f>BP68</f>
        <v>1.3069999999999999</v>
      </c>
      <c r="EN68" s="37">
        <f>BQ68</f>
        <v>2.4</v>
      </c>
      <c r="EO68" s="65">
        <f t="shared" si="110"/>
        <v>3.7069999999999999</v>
      </c>
      <c r="EQ68" s="33">
        <f>EU68*E68</f>
        <v>477.70299999999997</v>
      </c>
      <c r="ER68" s="34">
        <f>E68*EV68</f>
        <v>129.38800000000006</v>
      </c>
      <c r="ES68" s="35">
        <f t="shared" si="111"/>
        <v>607.09100000000001</v>
      </c>
      <c r="EU68" s="47">
        <v>0.78687214931534144</v>
      </c>
      <c r="EV68" s="42">
        <v>0.21312785068465856</v>
      </c>
      <c r="EW68" s="43">
        <f t="shared" si="112"/>
        <v>1</v>
      </c>
      <c r="EX68" s="56"/>
      <c r="EY68" s="61">
        <f t="shared" si="113"/>
        <v>87.211500000000001</v>
      </c>
      <c r="EZ68" s="34">
        <v>85.762</v>
      </c>
      <c r="FA68" s="35">
        <v>88.661000000000001</v>
      </c>
      <c r="FC68" s="61">
        <f t="shared" si="114"/>
        <v>605.62300000000005</v>
      </c>
      <c r="FD68" s="34">
        <v>604.15499999999997</v>
      </c>
      <c r="FE68" s="35">
        <v>607.09100000000001</v>
      </c>
      <c r="FG68" s="61">
        <f t="shared" si="115"/>
        <v>111.99350000000001</v>
      </c>
      <c r="FH68" s="34">
        <v>85.129000000000005</v>
      </c>
      <c r="FI68" s="35">
        <v>138.858</v>
      </c>
      <c r="FK68" s="61">
        <f t="shared" si="116"/>
        <v>717.61650000000009</v>
      </c>
      <c r="FL68" s="56">
        <f t="shared" si="117"/>
        <v>689.28399999999999</v>
      </c>
      <c r="FM68" s="67">
        <f t="shared" si="118"/>
        <v>745.94900000000007</v>
      </c>
      <c r="FO68" s="61">
        <f t="shared" si="119"/>
        <v>598.7595</v>
      </c>
      <c r="FP68" s="34">
        <v>589.23400000000004</v>
      </c>
      <c r="FQ68" s="35">
        <v>608.28499999999997</v>
      </c>
      <c r="FR68" s="34"/>
      <c r="FS68" s="63">
        <f>DK68/C68</f>
        <v>0.51504074246287879</v>
      </c>
    </row>
    <row r="69" spans="1:175" x14ac:dyDescent="0.2">
      <c r="A69" s="1"/>
      <c r="B69" s="71" t="s">
        <v>196</v>
      </c>
      <c r="C69" s="33">
        <v>978.17100000000005</v>
      </c>
      <c r="D69" s="34">
        <v>959.7645</v>
      </c>
      <c r="E69" s="34">
        <v>789.74400000000003</v>
      </c>
      <c r="F69" s="34">
        <v>325.04300000000001</v>
      </c>
      <c r="G69" s="34">
        <v>710.60799999999995</v>
      </c>
      <c r="H69" s="34">
        <f t="shared" ref="H69:H75" si="120">C69+F69</f>
        <v>1303.2139999999999</v>
      </c>
      <c r="I69" s="35">
        <f t="shared" ref="I69:I75" si="121">E69+F69</f>
        <v>1114.787</v>
      </c>
      <c r="J69" s="34"/>
      <c r="K69" s="36">
        <v>8.484</v>
      </c>
      <c r="L69" s="37">
        <v>2.7279999999999998</v>
      </c>
      <c r="M69" s="37">
        <v>0</v>
      </c>
      <c r="N69" s="38">
        <f t="shared" ref="N69:N75" si="122">K69+L69+M69</f>
        <v>11.212</v>
      </c>
      <c r="O69" s="37">
        <v>9.1969999999999992</v>
      </c>
      <c r="P69" s="38">
        <f t="shared" ref="P69:P75" si="123">N69-O69</f>
        <v>2.0150000000000006</v>
      </c>
      <c r="Q69" s="37">
        <v>-0.02</v>
      </c>
      <c r="R69" s="38">
        <f t="shared" ref="R69:R75" si="124">P69-Q69</f>
        <v>2.0350000000000006</v>
      </c>
      <c r="S69" s="37">
        <v>1.901</v>
      </c>
      <c r="T69" s="37">
        <v>0.17899999999999999</v>
      </c>
      <c r="U69" s="37">
        <v>4.4000000000000004E-2</v>
      </c>
      <c r="V69" s="38">
        <f t="shared" ref="V69:V75" si="125">R69+S69+T69+U69</f>
        <v>4.1590000000000007</v>
      </c>
      <c r="W69" s="37">
        <v>1.04</v>
      </c>
      <c r="X69" s="39">
        <f t="shared" ref="X69:X75" si="126">V69-W69</f>
        <v>3.1190000000000007</v>
      </c>
      <c r="Y69" s="37"/>
      <c r="Z69" s="40">
        <f t="shared" ref="Z69:Z75" si="127">K69/D69*2</f>
        <v>1.7679336962348576E-2</v>
      </c>
      <c r="AA69" s="41">
        <f t="shared" ref="AA69:AA75" si="128">L69/D69*2</f>
        <v>5.6847278681384852E-3</v>
      </c>
      <c r="AB69" s="42">
        <f t="shared" ref="AB69:AB75" si="129">O69/(N69+S69+T69)</f>
        <v>0.69191995185073718</v>
      </c>
      <c r="AC69" s="42">
        <f t="shared" ref="AC69:AC75" si="130">O69/N69</f>
        <v>0.8202818408847663</v>
      </c>
      <c r="AD69" s="41">
        <f t="shared" ref="AD69:AD75" si="131">O69/D69*2</f>
        <v>1.916511810970295E-2</v>
      </c>
      <c r="AE69" s="41">
        <f t="shared" ref="AE69:AE75" si="132">X69/D69*2</f>
        <v>6.4995110779779847E-3</v>
      </c>
      <c r="AF69" s="41">
        <f>X69/DI69*2</f>
        <v>1.3455274907788877E-2</v>
      </c>
      <c r="AG69" s="41">
        <f>(P69+S69+T69)/DI69*2</f>
        <v>1.7665710403140574E-2</v>
      </c>
      <c r="AH69" s="41">
        <f>R69/DI69*2</f>
        <v>8.7789305666400655E-3</v>
      </c>
      <c r="AI69" s="43">
        <f>X69/EY69*2</f>
        <v>7.991647076156376E-2</v>
      </c>
      <c r="AJ69" s="37"/>
      <c r="AK69" s="47">
        <f t="shared" ref="AK69:AK76" si="133">(FE69-FD69)/FD69</f>
        <v>3.6065453333735627E-2</v>
      </c>
      <c r="AL69" s="42">
        <f t="shared" ref="AL69:AL76" si="134">(FM69-FL69)/FL69</f>
        <v>3.4989323182620116E-2</v>
      </c>
      <c r="AM69" s="43">
        <f t="shared" ref="AM69:AM76" si="135">(FQ69-FP69)/FP69</f>
        <v>2.2584089542015212E-2</v>
      </c>
      <c r="AN69" s="37"/>
      <c r="AO69" s="47">
        <f t="shared" ref="AO69:AO75" si="136">G69/E69</f>
        <v>0.89979537672967436</v>
      </c>
      <c r="AP69" s="42">
        <f t="shared" ref="AP69:AP75" si="137">CC69/(CC69+CB69+CE69+CH69)</f>
        <v>0.79808085391219186</v>
      </c>
      <c r="AQ69" s="42">
        <f t="shared" ref="AQ69:AQ75" si="138">((CB69+CE69+CH69)-CL69)/BZ69</f>
        <v>1.0062657756159245E-2</v>
      </c>
      <c r="AR69" s="43">
        <f t="shared" ref="AR69:AR75" si="139">CL69/CJ69</f>
        <v>0.17373751624204761</v>
      </c>
      <c r="AS69" s="37"/>
      <c r="AT69" s="47">
        <f>DF69/C69</f>
        <v>9.2265053860725782E-2</v>
      </c>
      <c r="AU69" s="42">
        <f t="shared" ref="AU69:AU75" si="140">DE69/$DK69</f>
        <v>0.13474776969501481</v>
      </c>
      <c r="AV69" s="42">
        <f t="shared" ref="AV69:AV75" si="141">DF69/$DK69</f>
        <v>0.19151974806678609</v>
      </c>
      <c r="AW69" s="43">
        <f t="shared" ref="AW69:AW75" si="142">DG69/$DK69</f>
        <v>0.19151974806678609</v>
      </c>
      <c r="AX69" s="37"/>
      <c r="AY69" s="47">
        <f>FA69/C69</f>
        <v>8.1392721722480008E-2</v>
      </c>
      <c r="AZ69" s="42">
        <f>(DF69+X69)/C69</f>
        <v>9.5453657898261143E-2</v>
      </c>
      <c r="BA69" s="42">
        <f>(DE69+X69)/DK69</f>
        <v>0.14136653396599583</v>
      </c>
      <c r="BB69" s="42">
        <f>(DF69+X69)/DK69</f>
        <v>0.19813851233776708</v>
      </c>
      <c r="BC69" s="43">
        <f>(DG69+X69)/DK69</f>
        <v>0.19813851233776708</v>
      </c>
      <c r="BD69" s="37"/>
      <c r="BE69" s="40">
        <f>Q69/FC69*2</f>
        <v>-5.154649139141377E-5</v>
      </c>
      <c r="BF69" s="42">
        <f t="shared" ref="BF69:BF75" si="143">Q69/(P69+S69+T69)</f>
        <v>-4.8840048840048831E-3</v>
      </c>
      <c r="BG69" s="41">
        <f>EK69/E69</f>
        <v>2.7758362203448201E-2</v>
      </c>
      <c r="BH69" s="42">
        <f t="shared" ref="BH69:BH75" si="144">EK69/(FA69+EO69)</f>
        <v>0.23587514391159792</v>
      </c>
      <c r="BI69" s="42">
        <f t="shared" ref="BI69:BI75" si="145">EQ69/ES69</f>
        <v>0.87060000000000004</v>
      </c>
      <c r="BJ69" s="43">
        <f t="shared" ref="BJ69:BJ75" si="146">(BI69*E69+F69)/(E69+F69)</f>
        <v>0.90832968665763059</v>
      </c>
      <c r="BK69" s="37"/>
      <c r="BL69" s="36">
        <v>42.32</v>
      </c>
      <c r="BM69" s="37">
        <v>53.191000000000003</v>
      </c>
      <c r="BN69" s="38">
        <f t="shared" ref="BN69:BN75" si="147">BL69+BM69</f>
        <v>95.510999999999996</v>
      </c>
      <c r="BO69" s="34">
        <v>789.74400000000003</v>
      </c>
      <c r="BP69" s="37">
        <v>10.523</v>
      </c>
      <c r="BQ69" s="37">
        <v>2.8</v>
      </c>
      <c r="BR69" s="38">
        <f t="shared" ref="BR69:BR75" si="148">BO69-BP69-BQ69</f>
        <v>776.42100000000005</v>
      </c>
      <c r="BS69" s="37">
        <v>73.703999999999994</v>
      </c>
      <c r="BT69" s="37">
        <v>24.175000000000001</v>
      </c>
      <c r="BU69" s="38">
        <f t="shared" ref="BU69:BU75" si="149">BS69+BT69</f>
        <v>97.878999999999991</v>
      </c>
      <c r="BV69" s="37">
        <v>0</v>
      </c>
      <c r="BW69" s="37">
        <v>0.60599999999999998</v>
      </c>
      <c r="BX69" s="37">
        <v>5.8339999999999996</v>
      </c>
      <c r="BY69" s="37">
        <v>1.9200000000000426</v>
      </c>
      <c r="BZ69" s="39">
        <f t="shared" ref="BZ69:BZ75" si="150">BN69+BR69+BU69+BV69+BW69+BX69+BY69</f>
        <v>978.17100000000005</v>
      </c>
      <c r="CA69" s="37"/>
      <c r="CB69" s="36">
        <v>49.960999999999999</v>
      </c>
      <c r="CC69" s="34">
        <v>710.60799999999995</v>
      </c>
      <c r="CD69" s="38">
        <f t="shared" ref="CD69:CD75" si="151">CB69+CC69</f>
        <v>760.56899999999996</v>
      </c>
      <c r="CE69" s="37">
        <v>99.944000000000003</v>
      </c>
      <c r="CF69" s="37">
        <v>8.1590000000000913</v>
      </c>
      <c r="CG69" s="38">
        <f t="shared" ref="CG69:CG75" si="152">CE69+CF69</f>
        <v>108.10300000000009</v>
      </c>
      <c r="CH69" s="37">
        <v>29.882999999999999</v>
      </c>
      <c r="CI69" s="37">
        <v>79.616</v>
      </c>
      <c r="CJ69" s="107">
        <f t="shared" ref="CJ69:CJ75" si="153">CD69+CG69+CH69+CI69</f>
        <v>978.17100000000005</v>
      </c>
      <c r="CK69" s="37"/>
      <c r="CL69" s="66">
        <v>169.94499999999996</v>
      </c>
      <c r="CM69" s="37"/>
      <c r="CN69" s="33">
        <v>50</v>
      </c>
      <c r="CO69" s="34">
        <v>65</v>
      </c>
      <c r="CP69" s="34">
        <v>15</v>
      </c>
      <c r="CQ69" s="34">
        <v>0</v>
      </c>
      <c r="CR69" s="34">
        <v>0</v>
      </c>
      <c r="CS69" s="34">
        <v>0</v>
      </c>
      <c r="CT69" s="35">
        <f t="shared" ref="CT69:CT75" si="154">CN69+CO69+CP69+CQ69+CR69+CS69</f>
        <v>130</v>
      </c>
      <c r="CU69" s="43">
        <f t="shared" ref="CU69:CU75" si="155">CT69/C69</f>
        <v>0.13290109806976488</v>
      </c>
      <c r="CV69" s="37"/>
      <c r="CW69" s="61" t="s">
        <v>212</v>
      </c>
      <c r="CX69" s="56">
        <v>11.3</v>
      </c>
      <c r="CY69" s="67">
        <v>2</v>
      </c>
      <c r="CZ69" s="68" t="s">
        <v>136</v>
      </c>
      <c r="DA69" s="67"/>
      <c r="DB69" s="56"/>
      <c r="DC69" s="69">
        <f t="shared" ref="DC69:DC75" si="156">(DV69+FH69)/3799688</f>
        <v>2.8347064285278155E-4</v>
      </c>
      <c r="DD69" s="56"/>
      <c r="DE69" s="33">
        <v>63.498000000000005</v>
      </c>
      <c r="DF69" s="34">
        <v>90.251000000000005</v>
      </c>
      <c r="DG69" s="35">
        <v>90.251000000000005</v>
      </c>
      <c r="DH69" s="56"/>
      <c r="DI69" s="61">
        <f t="shared" ref="DI69:DI75" si="157">DJ69/2+DK69/2</f>
        <v>463.61</v>
      </c>
      <c r="DJ69" s="34">
        <v>455.98399999999998</v>
      </c>
      <c r="DK69" s="35">
        <v>471.23599999999999</v>
      </c>
      <c r="DL69" s="56"/>
      <c r="DM69" s="33">
        <v>6.9779999999999998</v>
      </c>
      <c r="DN69" s="34">
        <v>5.82</v>
      </c>
      <c r="DO69" s="34">
        <v>24.907</v>
      </c>
      <c r="DP69" s="34">
        <v>8.7270000000000003</v>
      </c>
      <c r="DQ69" s="34">
        <v>39.81</v>
      </c>
      <c r="DR69" s="34">
        <v>0</v>
      </c>
      <c r="DS69" s="34">
        <v>1.712</v>
      </c>
      <c r="DT69" s="34">
        <v>10.108999999999924</v>
      </c>
      <c r="DU69" s="35">
        <v>664.19</v>
      </c>
      <c r="DV69" s="35">
        <f t="shared" ref="DV69:DV75" si="158">DM69+DN69+DO69+DP69+DQ69+DR69+DS69+DT69+DU69</f>
        <v>762.25299999999993</v>
      </c>
      <c r="DW69" s="34"/>
      <c r="DX69" s="47">
        <f t="shared" ref="DX69:DX76" si="159">DM69/$DV69</f>
        <v>9.1544408483797378E-3</v>
      </c>
      <c r="DY69" s="42">
        <f t="shared" ref="DY69:DY76" si="160">DN69/$DV69</f>
        <v>7.6352602088807795E-3</v>
      </c>
      <c r="DZ69" s="42">
        <f t="shared" ref="DZ69:DZ76" si="161">DO69/$DV69</f>
        <v>3.2675502753022952E-2</v>
      </c>
      <c r="EA69" s="42">
        <f t="shared" ref="EA69:EA76" si="162">DP69/$DV69</f>
        <v>1.1448954612182571E-2</v>
      </c>
      <c r="EB69" s="42">
        <f t="shared" ref="EB69:EB76" si="163">DQ69/$DV69</f>
        <v>5.2226754109199969E-2</v>
      </c>
      <c r="EC69" s="42">
        <f t="shared" ref="EC69:EC76" si="164">DR69/$DV69</f>
        <v>0</v>
      </c>
      <c r="ED69" s="42">
        <f t="shared" ref="ED69:ED76" si="165">DS69/$DV69</f>
        <v>2.245973449760119E-3</v>
      </c>
      <c r="EE69" s="42">
        <f t="shared" ref="EE69:EE76" si="166">DT69/$DV69</f>
        <v>1.3262000936696772E-2</v>
      </c>
      <c r="EF69" s="42">
        <f t="shared" ref="EF69:EF76" si="167">DU69/$DV69</f>
        <v>0.87135111308187718</v>
      </c>
      <c r="EG69" s="70">
        <f t="shared" ref="EG69:EG75" si="168">DX69+DY69+DZ69+EA69+EB69+EC69+ED69+EE69+EF69</f>
        <v>1</v>
      </c>
      <c r="EH69" s="56"/>
      <c r="EI69" s="36">
        <v>10.78</v>
      </c>
      <c r="EJ69" s="37">
        <v>11.141999999999999</v>
      </c>
      <c r="EK69" s="65">
        <f t="shared" ref="EK69:EK75" si="169">EI69+EJ69</f>
        <v>21.921999999999997</v>
      </c>
      <c r="EM69" s="36">
        <f>BP69</f>
        <v>10.523</v>
      </c>
      <c r="EN69" s="37">
        <f>BQ69</f>
        <v>2.8</v>
      </c>
      <c r="EO69" s="65">
        <f t="shared" ref="EO69:EO75" si="170">EM69+EN69</f>
        <v>13.323</v>
      </c>
      <c r="EQ69" s="33">
        <f>EU69*E69</f>
        <v>687.55112640000004</v>
      </c>
      <c r="ER69" s="34">
        <f>E69*EV69</f>
        <v>102.19287359999997</v>
      </c>
      <c r="ES69" s="35">
        <f t="shared" ref="ES69:ES75" si="171">EQ69+ER69</f>
        <v>789.74400000000003</v>
      </c>
      <c r="EU69" s="47">
        <v>0.87060000000000004</v>
      </c>
      <c r="EV69" s="42">
        <v>0.12939999999999996</v>
      </c>
      <c r="EW69" s="43">
        <f t="shared" ref="EW69:EW75" si="172">EU69+EV69</f>
        <v>1</v>
      </c>
      <c r="EX69" s="56"/>
      <c r="EY69" s="61">
        <f t="shared" ref="EY69:EY75" si="173">EZ69/2+FA69/2</f>
        <v>78.0565</v>
      </c>
      <c r="EZ69" s="34">
        <v>76.497</v>
      </c>
      <c r="FA69" s="35">
        <v>79.616</v>
      </c>
      <c r="FC69" s="61">
        <f t="shared" ref="FC69:FC75" si="174">FD69/2+FE69/2</f>
        <v>775.99850000000004</v>
      </c>
      <c r="FD69" s="34">
        <v>762.25300000000004</v>
      </c>
      <c r="FE69" s="35">
        <v>789.74400000000003</v>
      </c>
      <c r="FG69" s="61">
        <f t="shared" ref="FG69:FG75" si="175">FH69/2+FI69/2</f>
        <v>319.94499999999999</v>
      </c>
      <c r="FH69" s="34">
        <v>314.84699999999998</v>
      </c>
      <c r="FI69" s="35">
        <v>325.04300000000001</v>
      </c>
      <c r="FK69" s="61">
        <f t="shared" ref="FK69:FK75" si="176">FL69/2+FM69/2</f>
        <v>1095.9434999999999</v>
      </c>
      <c r="FL69" s="56">
        <f t="shared" ref="FL69:FL75" si="177">FD69+FH69</f>
        <v>1077.0999999999999</v>
      </c>
      <c r="FM69" s="67">
        <f t="shared" ref="FM69:FM75" si="178">FE69+FI69</f>
        <v>1114.787</v>
      </c>
      <c r="FO69" s="61">
        <f t="shared" ref="FO69:FO75" si="179">FP69/2+FQ69/2</f>
        <v>702.76099999999997</v>
      </c>
      <c r="FP69" s="34">
        <v>694.91399999999999</v>
      </c>
      <c r="FQ69" s="35">
        <v>710.60799999999995</v>
      </c>
      <c r="FR69" s="34"/>
      <c r="FS69" s="63">
        <f>DK69/C69</f>
        <v>0.48175216807695176</v>
      </c>
    </row>
    <row r="70" spans="1:175" ht="13.5" customHeight="1" x14ac:dyDescent="0.2">
      <c r="A70" s="1"/>
      <c r="B70" s="71" t="s">
        <v>197</v>
      </c>
      <c r="C70" s="33">
        <v>4595.2849999999999</v>
      </c>
      <c r="D70" s="34">
        <v>4429.8009999999995</v>
      </c>
      <c r="E70" s="34">
        <v>4137.6980000000003</v>
      </c>
      <c r="F70" s="34">
        <v>329.98700000000002</v>
      </c>
      <c r="G70" s="34">
        <v>2971.6280000000002</v>
      </c>
      <c r="H70" s="34">
        <f t="shared" si="120"/>
        <v>4925.2719999999999</v>
      </c>
      <c r="I70" s="35">
        <f t="shared" si="121"/>
        <v>4467.6850000000004</v>
      </c>
      <c r="J70" s="34"/>
      <c r="K70" s="36">
        <v>39.590999999999994</v>
      </c>
      <c r="L70" s="37">
        <v>3.0839999999999996</v>
      </c>
      <c r="M70" s="37">
        <v>0.249</v>
      </c>
      <c r="N70" s="38">
        <f t="shared" si="122"/>
        <v>42.923999999999999</v>
      </c>
      <c r="O70" s="37">
        <v>26.105</v>
      </c>
      <c r="P70" s="38">
        <f t="shared" si="123"/>
        <v>16.818999999999999</v>
      </c>
      <c r="Q70" s="37">
        <v>0.52760000000000007</v>
      </c>
      <c r="R70" s="38">
        <f t="shared" si="124"/>
        <v>16.291399999999999</v>
      </c>
      <c r="S70" s="37">
        <v>1.0919999999999999</v>
      </c>
      <c r="T70" s="37">
        <v>0.19899999999999998</v>
      </c>
      <c r="U70" s="37">
        <v>8.0000000000000002E-3</v>
      </c>
      <c r="V70" s="38">
        <f t="shared" si="125"/>
        <v>17.590399999999999</v>
      </c>
      <c r="W70" s="37">
        <v>3.8950000000000005</v>
      </c>
      <c r="X70" s="39">
        <f t="shared" si="126"/>
        <v>13.695399999999999</v>
      </c>
      <c r="Y70" s="37"/>
      <c r="Z70" s="40">
        <f t="shared" si="127"/>
        <v>1.7874843587781932E-2</v>
      </c>
      <c r="AA70" s="41">
        <f t="shared" si="128"/>
        <v>1.3923876038675327E-3</v>
      </c>
      <c r="AB70" s="42">
        <f t="shared" si="129"/>
        <v>0.59041049417618463</v>
      </c>
      <c r="AC70" s="42">
        <f t="shared" si="130"/>
        <v>0.60816792470412828</v>
      </c>
      <c r="AD70" s="41">
        <f t="shared" si="131"/>
        <v>1.1786082489935779E-2</v>
      </c>
      <c r="AE70" s="41">
        <f t="shared" si="132"/>
        <v>6.1833025907935824E-3</v>
      </c>
      <c r="AF70" s="41">
        <f>X70/DI70*2</f>
        <v>1.176413491037142E-2</v>
      </c>
      <c r="AG70" s="41">
        <f>(P70+S70+T70)/DI70*2</f>
        <v>1.555620742927015E-2</v>
      </c>
      <c r="AH70" s="41">
        <f>R70/DI70*2</f>
        <v>1.3994058404926103E-2</v>
      </c>
      <c r="AI70" s="43">
        <f>X70/EY70*2</f>
        <v>7.1600294339454945E-2</v>
      </c>
      <c r="AJ70" s="37"/>
      <c r="AK70" s="47">
        <f t="shared" si="133"/>
        <v>0.10744854993410499</v>
      </c>
      <c r="AL70" s="42">
        <f t="shared" si="134"/>
        <v>0.11298240526775752</v>
      </c>
      <c r="AM70" s="43">
        <f t="shared" si="135"/>
        <v>-9.5220445597553483E-3</v>
      </c>
      <c r="AN70" s="37"/>
      <c r="AO70" s="47">
        <f t="shared" si="136"/>
        <v>0.71818387905545544</v>
      </c>
      <c r="AP70" s="42">
        <f t="shared" si="137"/>
        <v>0.71190342774581294</v>
      </c>
      <c r="AQ70" s="42">
        <f t="shared" si="138"/>
        <v>0.17091714659700108</v>
      </c>
      <c r="AR70" s="43">
        <f t="shared" si="139"/>
        <v>9.0780006027917748E-2</v>
      </c>
      <c r="AS70" s="37"/>
      <c r="AT70" s="47">
        <f>DF70/C70</f>
        <v>8.3978469235314018E-2</v>
      </c>
      <c r="AU70" s="42">
        <f t="shared" si="140"/>
        <v>0.1464983628513189</v>
      </c>
      <c r="AV70" s="42">
        <f t="shared" si="141"/>
        <v>0.1534573382992582</v>
      </c>
      <c r="AW70" s="43">
        <f t="shared" si="142"/>
        <v>0.16934249214033431</v>
      </c>
      <c r="AX70" s="37"/>
      <c r="AY70" s="47">
        <f>FA70/C70</f>
        <v>8.3644866422866046E-2</v>
      </c>
      <c r="AZ70" s="42">
        <f>(DF70+X70)/C70</f>
        <v>8.6958784928464719E-2</v>
      </c>
      <c r="BA70" s="42">
        <f>(DE70+X70)/DK70</f>
        <v>0.15194441727130223</v>
      </c>
      <c r="BB70" s="42">
        <f>(DF70+X70)/DK70</f>
        <v>0.15890339271924153</v>
      </c>
      <c r="BC70" s="43">
        <f>(DG70+X70)/DK70</f>
        <v>0.17478854656031761</v>
      </c>
      <c r="BD70" s="37"/>
      <c r="BE70" s="40">
        <f>Q70/FC70*2</f>
        <v>2.6802331030632436E-4</v>
      </c>
      <c r="BF70" s="42">
        <f t="shared" si="143"/>
        <v>2.9133075648812814E-2</v>
      </c>
      <c r="BG70" s="41">
        <f>EK70/E70</f>
        <v>1.8295680351731805E-2</v>
      </c>
      <c r="BH70" s="42">
        <f t="shared" si="144"/>
        <v>0.17439883522164423</v>
      </c>
      <c r="BI70" s="42">
        <f t="shared" si="145"/>
        <v>0.76446661887841982</v>
      </c>
      <c r="BJ70" s="43">
        <f t="shared" si="146"/>
        <v>0.7818633139981892</v>
      </c>
      <c r="BK70" s="37"/>
      <c r="BL70" s="36">
        <v>73.878</v>
      </c>
      <c r="BM70" s="37">
        <v>86.942999999999998</v>
      </c>
      <c r="BN70" s="38">
        <f t="shared" si="147"/>
        <v>160.821</v>
      </c>
      <c r="BO70" s="34">
        <v>4137.6980000000003</v>
      </c>
      <c r="BP70" s="37">
        <v>29.225999999999999</v>
      </c>
      <c r="BQ70" s="37">
        <v>20.475999999999999</v>
      </c>
      <c r="BR70" s="38">
        <f t="shared" si="148"/>
        <v>4087.9960000000005</v>
      </c>
      <c r="BS70" s="37">
        <v>239.809</v>
      </c>
      <c r="BT70" s="37">
        <v>58.744</v>
      </c>
      <c r="BU70" s="38">
        <f t="shared" si="149"/>
        <v>298.553</v>
      </c>
      <c r="BV70" s="37">
        <v>0</v>
      </c>
      <c r="BW70" s="37">
        <v>2</v>
      </c>
      <c r="BX70" s="37">
        <v>30.588000000000001</v>
      </c>
      <c r="BY70" s="37">
        <v>15.326999999999394</v>
      </c>
      <c r="BZ70" s="39">
        <f t="shared" si="150"/>
        <v>4595.2849999999999</v>
      </c>
      <c r="CA70" s="37"/>
      <c r="CB70" s="36">
        <v>0</v>
      </c>
      <c r="CC70" s="34">
        <v>2971.6280000000002</v>
      </c>
      <c r="CD70" s="38">
        <f t="shared" si="151"/>
        <v>2971.6280000000002</v>
      </c>
      <c r="CE70" s="37">
        <v>1124.3510000000001</v>
      </c>
      <c r="CF70" s="37">
        <v>36.711999999999591</v>
      </c>
      <c r="CG70" s="38">
        <f t="shared" si="152"/>
        <v>1161.0629999999996</v>
      </c>
      <c r="CH70" s="37">
        <v>78.221999999999994</v>
      </c>
      <c r="CI70" s="37">
        <v>384.37200000000001</v>
      </c>
      <c r="CJ70" s="107">
        <f t="shared" si="153"/>
        <v>4595.2849999999999</v>
      </c>
      <c r="CK70" s="37"/>
      <c r="CL70" s="66">
        <v>417.15999999999997</v>
      </c>
      <c r="CM70" s="37"/>
      <c r="CN70" s="33">
        <v>200</v>
      </c>
      <c r="CO70" s="34">
        <v>200</v>
      </c>
      <c r="CP70" s="34">
        <v>275</v>
      </c>
      <c r="CQ70" s="34">
        <v>200</v>
      </c>
      <c r="CR70" s="34">
        <v>200</v>
      </c>
      <c r="CS70" s="34">
        <v>125</v>
      </c>
      <c r="CT70" s="35">
        <f t="shared" si="154"/>
        <v>1200</v>
      </c>
      <c r="CU70" s="43">
        <f t="shared" si="155"/>
        <v>0.26113723087904234</v>
      </c>
      <c r="CV70" s="37"/>
      <c r="CW70" s="61" t="s">
        <v>198</v>
      </c>
      <c r="CX70" s="56">
        <v>24.4</v>
      </c>
      <c r="CY70" s="67">
        <v>1</v>
      </c>
      <c r="CZ70" s="68" t="s">
        <v>136</v>
      </c>
      <c r="DA70" s="72" t="s">
        <v>199</v>
      </c>
      <c r="DB70" s="56"/>
      <c r="DC70" s="69">
        <f t="shared" si="156"/>
        <v>1.0564435816835486E-3</v>
      </c>
      <c r="DD70" s="56"/>
      <c r="DE70" s="33">
        <v>368.40499999999997</v>
      </c>
      <c r="DF70" s="34">
        <v>385.90499999999997</v>
      </c>
      <c r="DG70" s="35">
        <v>425.85199999999998</v>
      </c>
      <c r="DH70" s="56"/>
      <c r="DI70" s="61">
        <f t="shared" si="157"/>
        <v>2328.3310000000001</v>
      </c>
      <c r="DJ70" s="34">
        <v>2141.924</v>
      </c>
      <c r="DK70" s="35">
        <v>2514.7379999999998</v>
      </c>
      <c r="DL70" s="56"/>
      <c r="DM70" s="33">
        <v>29.841999999999999</v>
      </c>
      <c r="DN70" s="34">
        <v>55.718000000000004</v>
      </c>
      <c r="DO70" s="34">
        <v>97.995999999999995</v>
      </c>
      <c r="DP70" s="34">
        <v>69.147000000000006</v>
      </c>
      <c r="DQ70" s="34">
        <v>364.29899999999998</v>
      </c>
      <c r="DR70" s="34">
        <v>79.36</v>
      </c>
      <c r="DS70" s="34">
        <v>30.835000000000001</v>
      </c>
      <c r="DT70" s="34">
        <v>23.85800000000005</v>
      </c>
      <c r="DU70" s="35">
        <v>2985.1889999999999</v>
      </c>
      <c r="DV70" s="35">
        <f t="shared" si="158"/>
        <v>3736.2439999999997</v>
      </c>
      <c r="DW70" s="34"/>
      <c r="DX70" s="47">
        <f t="shared" si="159"/>
        <v>7.9871657204401009E-3</v>
      </c>
      <c r="DY70" s="42">
        <f t="shared" si="160"/>
        <v>1.4912837598400962E-2</v>
      </c>
      <c r="DZ70" s="42">
        <f t="shared" si="161"/>
        <v>2.6228479724557604E-2</v>
      </c>
      <c r="EA70" s="42">
        <f t="shared" si="162"/>
        <v>1.8507088937446271E-2</v>
      </c>
      <c r="EB70" s="42">
        <f t="shared" si="163"/>
        <v>9.7504070933268808E-2</v>
      </c>
      <c r="EC70" s="42">
        <f t="shared" si="164"/>
        <v>2.124058278849026E-2</v>
      </c>
      <c r="ED70" s="42">
        <f t="shared" si="165"/>
        <v>8.2529406537688657E-3</v>
      </c>
      <c r="EE70" s="42">
        <f t="shared" si="166"/>
        <v>6.3855572601789531E-3</v>
      </c>
      <c r="EF70" s="42">
        <f t="shared" si="167"/>
        <v>0.79898127638344818</v>
      </c>
      <c r="EG70" s="70">
        <f t="shared" si="168"/>
        <v>1</v>
      </c>
      <c r="EH70" s="56"/>
      <c r="EI70" s="36">
        <v>42.153999999999996</v>
      </c>
      <c r="EJ70" s="37">
        <v>33.548000000000002</v>
      </c>
      <c r="EK70" s="65">
        <f t="shared" si="169"/>
        <v>75.701999999999998</v>
      </c>
      <c r="EM70" s="36">
        <f>BP70</f>
        <v>29.225999999999999</v>
      </c>
      <c r="EN70" s="37">
        <f>BQ70</f>
        <v>20.475999999999999</v>
      </c>
      <c r="EO70" s="65">
        <f t="shared" si="170"/>
        <v>49.701999999999998</v>
      </c>
      <c r="EQ70" s="33">
        <f>EU70*E70</f>
        <v>3163.1320000000001</v>
      </c>
      <c r="ER70" s="34">
        <f>E70*EV70</f>
        <v>974.56600000000014</v>
      </c>
      <c r="ES70" s="35">
        <f t="shared" si="171"/>
        <v>4137.6980000000003</v>
      </c>
      <c r="EU70" s="47">
        <v>0.76446661887841982</v>
      </c>
      <c r="EV70" s="42">
        <v>0.23553338112158018</v>
      </c>
      <c r="EW70" s="43">
        <f t="shared" si="172"/>
        <v>1</v>
      </c>
      <c r="EX70" s="56"/>
      <c r="EY70" s="61">
        <f t="shared" si="173"/>
        <v>382.55150000000003</v>
      </c>
      <c r="EZ70" s="34">
        <v>380.73099999999999</v>
      </c>
      <c r="FA70" s="35">
        <v>384.37200000000001</v>
      </c>
      <c r="FC70" s="61">
        <f t="shared" si="174"/>
        <v>3936.9710000000005</v>
      </c>
      <c r="FD70" s="34">
        <v>3736.2440000000001</v>
      </c>
      <c r="FE70" s="35">
        <v>4137.6980000000003</v>
      </c>
      <c r="FG70" s="61">
        <f t="shared" si="175"/>
        <v>303.9495</v>
      </c>
      <c r="FH70" s="34">
        <v>277.91199999999998</v>
      </c>
      <c r="FI70" s="35">
        <v>329.98700000000002</v>
      </c>
      <c r="FK70" s="61">
        <f t="shared" si="176"/>
        <v>4240.9205000000002</v>
      </c>
      <c r="FL70" s="56">
        <f t="shared" si="177"/>
        <v>4014.1559999999999</v>
      </c>
      <c r="FM70" s="67">
        <f t="shared" si="178"/>
        <v>4467.6850000000004</v>
      </c>
      <c r="FO70" s="61">
        <f t="shared" si="179"/>
        <v>2985.9120000000003</v>
      </c>
      <c r="FP70" s="34">
        <v>3000.1959999999999</v>
      </c>
      <c r="FQ70" s="35">
        <v>2971.6280000000002</v>
      </c>
      <c r="FR70" s="34"/>
      <c r="FS70" s="63">
        <f>DK70/C70</f>
        <v>0.54724309808858429</v>
      </c>
    </row>
    <row r="71" spans="1:175" ht="13.5" customHeight="1" x14ac:dyDescent="0.2">
      <c r="A71" s="1"/>
      <c r="B71" s="71" t="s">
        <v>200</v>
      </c>
      <c r="C71" s="33">
        <v>924.85799999999995</v>
      </c>
      <c r="D71" s="34">
        <v>905.70319523499961</v>
      </c>
      <c r="E71" s="34">
        <v>798.57899999999995</v>
      </c>
      <c r="F71" s="34">
        <v>116.96299999999999</v>
      </c>
      <c r="G71" s="34">
        <v>780.94100000000003</v>
      </c>
      <c r="H71" s="34">
        <f t="shared" si="120"/>
        <v>1041.8209999999999</v>
      </c>
      <c r="I71" s="35">
        <f t="shared" si="121"/>
        <v>915.54199999999992</v>
      </c>
      <c r="J71" s="34"/>
      <c r="K71" s="36">
        <v>9.1029999999999998</v>
      </c>
      <c r="L71" s="37">
        <v>2.7789999999999999</v>
      </c>
      <c r="M71" s="37">
        <v>0.02</v>
      </c>
      <c r="N71" s="38">
        <f t="shared" si="122"/>
        <v>11.901999999999999</v>
      </c>
      <c r="O71" s="37">
        <v>9.4139999999999997</v>
      </c>
      <c r="P71" s="38">
        <f t="shared" si="123"/>
        <v>2.4879999999999995</v>
      </c>
      <c r="Q71" s="37">
        <v>-1.0539999999999998</v>
      </c>
      <c r="R71" s="38">
        <f t="shared" si="124"/>
        <v>3.5419999999999994</v>
      </c>
      <c r="S71" s="37">
        <v>2.02</v>
      </c>
      <c r="T71" s="37">
        <v>0.14599999999999999</v>
      </c>
      <c r="U71" s="37">
        <v>7.1999999999999995E-2</v>
      </c>
      <c r="V71" s="38">
        <f t="shared" si="125"/>
        <v>5.7799999999999994</v>
      </c>
      <c r="W71" s="37">
        <v>1.4440000000000002</v>
      </c>
      <c r="X71" s="39">
        <f t="shared" si="126"/>
        <v>4.3359999999999994</v>
      </c>
      <c r="Y71" s="37"/>
      <c r="Z71" s="40">
        <f t="shared" si="127"/>
        <v>2.0101507972792514E-2</v>
      </c>
      <c r="AA71" s="41">
        <f t="shared" si="128"/>
        <v>6.136668203492299E-3</v>
      </c>
      <c r="AB71" s="42">
        <f t="shared" si="129"/>
        <v>0.6691782769405743</v>
      </c>
      <c r="AC71" s="42">
        <f t="shared" si="130"/>
        <v>0.79095950260460435</v>
      </c>
      <c r="AD71" s="41">
        <f t="shared" si="131"/>
        <v>2.0788267170808384E-2</v>
      </c>
      <c r="AE71" s="41">
        <f t="shared" si="132"/>
        <v>9.5748806514367058E-3</v>
      </c>
      <c r="AF71" s="41">
        <f>X71/DI71*2</f>
        <v>1.8318811506635578E-2</v>
      </c>
      <c r="AG71" s="41">
        <f>(P71+S71+T71)/DI71*2</f>
        <v>1.966230367893957E-2</v>
      </c>
      <c r="AH71" s="41">
        <f>R71/DI71*2</f>
        <v>1.4964305894027495E-2</v>
      </c>
      <c r="AI71" s="43">
        <f>X71/EY71*2</f>
        <v>8.3286960054521617E-2</v>
      </c>
      <c r="AJ71" s="37"/>
      <c r="AK71" s="47">
        <f t="shared" si="133"/>
        <v>7.6449402851149664E-2</v>
      </c>
      <c r="AL71" s="42">
        <f t="shared" si="134"/>
        <v>7.2721113306843374E-2</v>
      </c>
      <c r="AM71" s="43">
        <f t="shared" si="135"/>
        <v>3.7763602359166488E-2</v>
      </c>
      <c r="AN71" s="37"/>
      <c r="AO71" s="47">
        <f t="shared" si="136"/>
        <v>0.97791326844307214</v>
      </c>
      <c r="AP71" s="42">
        <f t="shared" si="137"/>
        <v>0.96576649439850215</v>
      </c>
      <c r="AQ71" s="42">
        <f t="shared" si="138"/>
        <v>-9.023178357109958E-2</v>
      </c>
      <c r="AR71" s="43">
        <f t="shared" si="139"/>
        <v>0.12016286488304151</v>
      </c>
      <c r="AS71" s="37"/>
      <c r="AT71" s="47">
        <f>DF71/C71</f>
        <v>0.10644120502823136</v>
      </c>
      <c r="AU71" s="42">
        <f t="shared" si="140"/>
        <v>0.20337319827869377</v>
      </c>
      <c r="AV71" s="42">
        <f t="shared" si="141"/>
        <v>0.20337319827869377</v>
      </c>
      <c r="AW71" s="43">
        <f t="shared" si="142"/>
        <v>0.20337319827869377</v>
      </c>
      <c r="AX71" s="37"/>
      <c r="AY71" s="47">
        <f>FA71/C71</f>
        <v>0.11492466951683394</v>
      </c>
      <c r="AZ71" s="42">
        <f>(DF71+X71)/C71</f>
        <v>0.1111294923112521</v>
      </c>
      <c r="BA71" s="42">
        <f>(DE71+X71)/DK71</f>
        <v>0.21233093207120737</v>
      </c>
      <c r="BB71" s="42">
        <f>(DF71+X71)/DK71</f>
        <v>0.21233093207120737</v>
      </c>
      <c r="BC71" s="43">
        <f>(DG71+X71)/DK71</f>
        <v>0.21233093207120737</v>
      </c>
      <c r="BD71" s="37"/>
      <c r="BE71" s="40">
        <f>Q71/FC71*2</f>
        <v>-2.7368751404845335E-3</v>
      </c>
      <c r="BF71" s="42">
        <f t="shared" si="143"/>
        <v>-0.22647185217017621</v>
      </c>
      <c r="BG71" s="41">
        <f>EK71/E71</f>
        <v>1.6157449669976294E-2</v>
      </c>
      <c r="BH71" s="42">
        <f t="shared" si="144"/>
        <v>0.11635645492912022</v>
      </c>
      <c r="BI71" s="42">
        <f t="shared" si="145"/>
        <v>0.80132961172282269</v>
      </c>
      <c r="BJ71" s="43">
        <f t="shared" si="146"/>
        <v>0.82671029838063137</v>
      </c>
      <c r="BK71" s="37"/>
      <c r="BL71" s="36">
        <v>34.122999999999998</v>
      </c>
      <c r="BM71" s="37">
        <v>1.712</v>
      </c>
      <c r="BN71" s="38">
        <f t="shared" si="147"/>
        <v>35.835000000000001</v>
      </c>
      <c r="BO71" s="34">
        <v>798.57899999999995</v>
      </c>
      <c r="BP71" s="37">
        <v>2.6629999999999998</v>
      </c>
      <c r="BQ71" s="37">
        <v>1.94</v>
      </c>
      <c r="BR71" s="38">
        <f t="shared" si="148"/>
        <v>793.97599999999989</v>
      </c>
      <c r="BS71" s="37">
        <v>74.429000000000002</v>
      </c>
      <c r="BT71" s="37">
        <v>14.414000000000001</v>
      </c>
      <c r="BU71" s="38">
        <f t="shared" si="149"/>
        <v>88.843000000000004</v>
      </c>
      <c r="BV71" s="37">
        <v>1.0049999999999999</v>
      </c>
      <c r="BW71" s="37">
        <v>0.40899999999999997</v>
      </c>
      <c r="BX71" s="37">
        <v>2.6890000000000001</v>
      </c>
      <c r="BY71" s="37">
        <v>2.1010000000000222</v>
      </c>
      <c r="BZ71" s="39">
        <f t="shared" si="150"/>
        <v>924.85799999999983</v>
      </c>
      <c r="CA71" s="37"/>
      <c r="CB71" s="36">
        <v>27.681999999999999</v>
      </c>
      <c r="CC71" s="34">
        <v>780.94100000000003</v>
      </c>
      <c r="CD71" s="38">
        <f t="shared" si="151"/>
        <v>808.62300000000005</v>
      </c>
      <c r="CE71" s="37">
        <v>0</v>
      </c>
      <c r="CF71" s="37">
        <v>9.9459999999998985</v>
      </c>
      <c r="CG71" s="38">
        <f t="shared" si="152"/>
        <v>9.9459999999998985</v>
      </c>
      <c r="CH71" s="37">
        <v>0</v>
      </c>
      <c r="CI71" s="37">
        <v>106.289</v>
      </c>
      <c r="CJ71" s="107">
        <f t="shared" si="153"/>
        <v>924.85799999999995</v>
      </c>
      <c r="CK71" s="37"/>
      <c r="CL71" s="66">
        <v>111.13358689</v>
      </c>
      <c r="CM71" s="37"/>
      <c r="CN71" s="33">
        <v>0</v>
      </c>
      <c r="CO71" s="34">
        <v>0</v>
      </c>
      <c r="CP71" s="34">
        <v>25</v>
      </c>
      <c r="CQ71" s="34">
        <v>0</v>
      </c>
      <c r="CR71" s="34">
        <v>0</v>
      </c>
      <c r="CS71" s="34">
        <v>0</v>
      </c>
      <c r="CT71" s="35">
        <f t="shared" si="154"/>
        <v>25</v>
      </c>
      <c r="CU71" s="43">
        <f t="shared" si="155"/>
        <v>2.7031176677933262E-2</v>
      </c>
      <c r="CV71" s="37"/>
      <c r="CW71" s="61" t="s">
        <v>224</v>
      </c>
      <c r="CX71" s="56">
        <v>12.3</v>
      </c>
      <c r="CY71" s="67">
        <v>2</v>
      </c>
      <c r="CZ71" s="61"/>
      <c r="DA71" s="67"/>
      <c r="DB71" s="56"/>
      <c r="DC71" s="69">
        <f t="shared" si="156"/>
        <v>2.2461745713069049E-4</v>
      </c>
      <c r="DD71" s="56"/>
      <c r="DE71" s="33">
        <v>98.442999999999998</v>
      </c>
      <c r="DF71" s="34">
        <v>98.442999999999998</v>
      </c>
      <c r="DG71" s="35">
        <v>98.442999999999998</v>
      </c>
      <c r="DH71" s="56"/>
      <c r="DI71" s="61">
        <f t="shared" si="157"/>
        <v>473.393156365999</v>
      </c>
      <c r="DJ71" s="34">
        <v>462.73531273199802</v>
      </c>
      <c r="DK71" s="35">
        <v>484.05099999999999</v>
      </c>
      <c r="DL71" s="56"/>
      <c r="DM71" s="33">
        <v>77.952399999999997</v>
      </c>
      <c r="DN71" s="34">
        <v>2.4629056399999998</v>
      </c>
      <c r="DO71" s="34">
        <v>24.247299999999999</v>
      </c>
      <c r="DP71" s="34">
        <v>3.4668999999999999</v>
      </c>
      <c r="DQ71" s="34">
        <v>25.52531754</v>
      </c>
      <c r="DR71" s="34">
        <v>4.7083118900000001</v>
      </c>
      <c r="DS71" s="34">
        <v>1.2184200000000001</v>
      </c>
      <c r="DT71" s="34">
        <v>3.8937999897825648E-4</v>
      </c>
      <c r="DU71" s="35">
        <v>602.28200000000004</v>
      </c>
      <c r="DV71" s="35">
        <f t="shared" si="158"/>
        <v>741.86394444999905</v>
      </c>
      <c r="DW71" s="34"/>
      <c r="DX71" s="47">
        <f t="shared" si="159"/>
        <v>0.10507641001180092</v>
      </c>
      <c r="DY71" s="42">
        <f t="shared" si="160"/>
        <v>3.3198885839180953E-3</v>
      </c>
      <c r="DZ71" s="42">
        <f t="shared" si="161"/>
        <v>3.2684294986160017E-2</v>
      </c>
      <c r="EA71" s="42">
        <f t="shared" si="162"/>
        <v>4.6732288662044092E-3</v>
      </c>
      <c r="EB71" s="42">
        <f t="shared" si="163"/>
        <v>3.4407006474649317E-2</v>
      </c>
      <c r="EC71" s="42">
        <f t="shared" si="164"/>
        <v>6.3465975469270642E-3</v>
      </c>
      <c r="ED71" s="42">
        <f t="shared" si="165"/>
        <v>1.6423766232544282E-3</v>
      </c>
      <c r="EE71" s="42">
        <f t="shared" si="166"/>
        <v>5.248671294666219E-7</v>
      </c>
      <c r="EF71" s="42">
        <f t="shared" si="167"/>
        <v>0.81184967203995628</v>
      </c>
      <c r="EG71" s="70">
        <f t="shared" si="168"/>
        <v>1</v>
      </c>
      <c r="EH71" s="56"/>
      <c r="EI71" s="36">
        <v>3.5880000000000001</v>
      </c>
      <c r="EJ71" s="37">
        <v>9.3149999999999995</v>
      </c>
      <c r="EK71" s="65">
        <f t="shared" si="169"/>
        <v>12.902999999999999</v>
      </c>
      <c r="EM71" s="36">
        <f>BP71</f>
        <v>2.6629999999999998</v>
      </c>
      <c r="EN71" s="37">
        <f>BQ71</f>
        <v>1.94</v>
      </c>
      <c r="EO71" s="65">
        <f t="shared" si="170"/>
        <v>4.6029999999999998</v>
      </c>
      <c r="EQ71" s="33">
        <f>EU71*E71</f>
        <v>639.92499999999995</v>
      </c>
      <c r="ER71" s="34">
        <f>E71*EV71</f>
        <v>158.65399999999997</v>
      </c>
      <c r="ES71" s="35">
        <f t="shared" si="171"/>
        <v>798.57899999999995</v>
      </c>
      <c r="EU71" s="47">
        <v>0.80132961172282269</v>
      </c>
      <c r="EV71" s="42">
        <v>0.19867038827717731</v>
      </c>
      <c r="EW71" s="43">
        <f t="shared" si="172"/>
        <v>1</v>
      </c>
      <c r="EX71" s="56"/>
      <c r="EY71" s="61">
        <f t="shared" si="173"/>
        <v>104.12194171</v>
      </c>
      <c r="EZ71" s="34">
        <v>101.95488342</v>
      </c>
      <c r="FA71" s="35">
        <v>106.289</v>
      </c>
      <c r="FC71" s="61">
        <f t="shared" si="174"/>
        <v>770.2214722249995</v>
      </c>
      <c r="FD71" s="34">
        <v>741.86394444999905</v>
      </c>
      <c r="FE71" s="35">
        <v>798.57899999999995</v>
      </c>
      <c r="FG71" s="61">
        <f t="shared" si="175"/>
        <v>114.287656</v>
      </c>
      <c r="FH71" s="34">
        <v>111.612312</v>
      </c>
      <c r="FI71" s="35">
        <v>116.96299999999999</v>
      </c>
      <c r="FK71" s="61">
        <f t="shared" si="176"/>
        <v>884.50912822499947</v>
      </c>
      <c r="FL71" s="56">
        <f t="shared" si="177"/>
        <v>853.47625644999903</v>
      </c>
      <c r="FM71" s="67">
        <f t="shared" si="178"/>
        <v>915.54199999999992</v>
      </c>
      <c r="FO71" s="61">
        <f t="shared" si="179"/>
        <v>766.73200995499985</v>
      </c>
      <c r="FP71" s="34">
        <v>752.52301990999968</v>
      </c>
      <c r="FQ71" s="35">
        <v>780.94100000000003</v>
      </c>
      <c r="FR71" s="34"/>
      <c r="FS71" s="63">
        <f>DK71/C71</f>
        <v>0.52337872408521091</v>
      </c>
    </row>
    <row r="72" spans="1:175" ht="13.5" customHeight="1" x14ac:dyDescent="0.2">
      <c r="A72" s="1"/>
      <c r="B72" s="71" t="s">
        <v>201</v>
      </c>
      <c r="C72" s="33">
        <v>1300.8399999999999</v>
      </c>
      <c r="D72" s="34">
        <v>1273.42</v>
      </c>
      <c r="E72" s="34">
        <v>1051.96</v>
      </c>
      <c r="F72" s="34">
        <v>67.668999999999997</v>
      </c>
      <c r="G72" s="34">
        <v>1098.703</v>
      </c>
      <c r="H72" s="34">
        <f t="shared" si="120"/>
        <v>1368.509</v>
      </c>
      <c r="I72" s="35">
        <f t="shared" si="121"/>
        <v>1119.6290000000001</v>
      </c>
      <c r="J72" s="34"/>
      <c r="K72" s="36">
        <v>10.988</v>
      </c>
      <c r="L72" s="37">
        <v>2.0179999999999998</v>
      </c>
      <c r="M72" s="37">
        <v>0.71099999999999997</v>
      </c>
      <c r="N72" s="38">
        <f t="shared" si="122"/>
        <v>13.717000000000001</v>
      </c>
      <c r="O72" s="37">
        <v>10.820999999999998</v>
      </c>
      <c r="P72" s="38">
        <f t="shared" si="123"/>
        <v>2.8960000000000026</v>
      </c>
      <c r="Q72" s="37">
        <v>0.39500000000000002</v>
      </c>
      <c r="R72" s="38">
        <f t="shared" si="124"/>
        <v>2.5010000000000026</v>
      </c>
      <c r="S72" s="37">
        <v>3.6370000000000005</v>
      </c>
      <c r="T72" s="37">
        <v>2.1360000000000001</v>
      </c>
      <c r="U72" s="37">
        <v>5.5E-2</v>
      </c>
      <c r="V72" s="38">
        <f t="shared" si="125"/>
        <v>8.3290000000000042</v>
      </c>
      <c r="W72" s="37">
        <v>2</v>
      </c>
      <c r="X72" s="39">
        <f t="shared" si="126"/>
        <v>6.3290000000000042</v>
      </c>
      <c r="Y72" s="37"/>
      <c r="Z72" s="40">
        <f t="shared" si="127"/>
        <v>1.7257464151654599E-2</v>
      </c>
      <c r="AA72" s="41">
        <f t="shared" si="128"/>
        <v>3.1694177883180722E-3</v>
      </c>
      <c r="AB72" s="42">
        <f t="shared" si="129"/>
        <v>0.55520779887121596</v>
      </c>
      <c r="AC72" s="42">
        <f t="shared" si="130"/>
        <v>0.78887511846613678</v>
      </c>
      <c r="AD72" s="41">
        <f t="shared" si="131"/>
        <v>1.6995178338647103E-2</v>
      </c>
      <c r="AE72" s="41">
        <f t="shared" si="132"/>
        <v>9.9401611408647637E-3</v>
      </c>
      <c r="AF72" s="41">
        <f>X72/DI72*2</f>
        <v>1.8683132856439664E-2</v>
      </c>
      <c r="AG72" s="41">
        <f>(P72+S72+T72)/DI72*2</f>
        <v>2.5590785073862445E-2</v>
      </c>
      <c r="AH72" s="41">
        <f>R72/DI72*2</f>
        <v>7.3829223058864933E-3</v>
      </c>
      <c r="AI72" s="43">
        <f>X72/EY72*2</f>
        <v>8.6595723575066674E-2</v>
      </c>
      <c r="AJ72" s="37"/>
      <c r="AK72" s="47">
        <f t="shared" si="133"/>
        <v>6.3368884764639907E-2</v>
      </c>
      <c r="AL72" s="42">
        <f t="shared" si="134"/>
        <v>5.1817287648043137E-2</v>
      </c>
      <c r="AM72" s="43">
        <f t="shared" si="135"/>
        <v>3.9454115421002814E-2</v>
      </c>
      <c r="AN72" s="37"/>
      <c r="AO72" s="47">
        <f t="shared" si="136"/>
        <v>1.0444341990189741</v>
      </c>
      <c r="AP72" s="42">
        <f t="shared" si="137"/>
        <v>0.9628969737230717</v>
      </c>
      <c r="AQ72" s="42">
        <f t="shared" si="138"/>
        <v>-0.13000292118938533</v>
      </c>
      <c r="AR72" s="43">
        <f t="shared" si="139"/>
        <v>0.16254804587804805</v>
      </c>
      <c r="AS72" s="37"/>
      <c r="AT72" s="47">
        <f>DF72/C72</f>
        <v>0.10722456259032626</v>
      </c>
      <c r="AU72" s="42">
        <f t="shared" si="140"/>
        <v>0.20590849102005024</v>
      </c>
      <c r="AV72" s="42">
        <f t="shared" si="141"/>
        <v>0.20590849102005024</v>
      </c>
      <c r="AW72" s="43">
        <f t="shared" si="142"/>
        <v>0.20590849102005024</v>
      </c>
      <c r="AX72" s="37"/>
      <c r="AY72" s="47">
        <f>FA72/C72</f>
        <v>0.1148081239814274</v>
      </c>
      <c r="AZ72" s="42">
        <f>(DF72+X72)/C72</f>
        <v>0.11208988038498202</v>
      </c>
      <c r="BA72" s="42">
        <f>(DE72+X72)/DK72</f>
        <v>0.21525159507409233</v>
      </c>
      <c r="BB72" s="42">
        <f>(DF72+X72)/DK72</f>
        <v>0.21525159507409233</v>
      </c>
      <c r="BC72" s="43">
        <f>(DG72+X72)/DK72</f>
        <v>0.21525159507409233</v>
      </c>
      <c r="BD72" s="37"/>
      <c r="BE72" s="40">
        <f>Q72/FC72*2</f>
        <v>7.7404272225926418E-4</v>
      </c>
      <c r="BF72" s="42">
        <f t="shared" si="143"/>
        <v>4.5564655669627391E-2</v>
      </c>
      <c r="BG72" s="41">
        <f>EK72/E72</f>
        <v>1.2300847940986349E-3</v>
      </c>
      <c r="BH72" s="42">
        <f t="shared" si="144"/>
        <v>8.4226147857896037E-3</v>
      </c>
      <c r="BI72" s="42">
        <f t="shared" si="145"/>
        <v>0.8621753678847105</v>
      </c>
      <c r="BJ72" s="43">
        <f t="shared" si="146"/>
        <v>0.87050531917269014</v>
      </c>
      <c r="BK72" s="37"/>
      <c r="BL72" s="36">
        <v>59.234000000000002</v>
      </c>
      <c r="BM72" s="37">
        <v>48.220999999999997</v>
      </c>
      <c r="BN72" s="38">
        <f t="shared" si="147"/>
        <v>107.455</v>
      </c>
      <c r="BO72" s="34">
        <v>1051.96</v>
      </c>
      <c r="BP72" s="37">
        <v>0.78700000000000003</v>
      </c>
      <c r="BQ72" s="37">
        <v>3.5</v>
      </c>
      <c r="BR72" s="38">
        <f t="shared" si="148"/>
        <v>1047.673</v>
      </c>
      <c r="BS72" s="37">
        <v>97.831000000000003</v>
      </c>
      <c r="BT72" s="37">
        <v>24.263000000000005</v>
      </c>
      <c r="BU72" s="38">
        <f t="shared" si="149"/>
        <v>122.09400000000001</v>
      </c>
      <c r="BV72" s="37">
        <v>0</v>
      </c>
      <c r="BW72" s="37">
        <v>0.28499999999999998</v>
      </c>
      <c r="BX72" s="37">
        <v>20.07</v>
      </c>
      <c r="BY72" s="37">
        <v>3.2629999999999804</v>
      </c>
      <c r="BZ72" s="39">
        <f t="shared" si="150"/>
        <v>1300.8399999999999</v>
      </c>
      <c r="CA72" s="37"/>
      <c r="CB72" s="36">
        <v>42.335999999999999</v>
      </c>
      <c r="CC72" s="34">
        <v>1098.703</v>
      </c>
      <c r="CD72" s="38">
        <f t="shared" si="151"/>
        <v>1141.039</v>
      </c>
      <c r="CE72" s="37">
        <v>0</v>
      </c>
      <c r="CF72" s="37">
        <v>10.453999999999922</v>
      </c>
      <c r="CG72" s="38">
        <f t="shared" si="152"/>
        <v>10.453999999999922</v>
      </c>
      <c r="CH72" s="37">
        <v>0</v>
      </c>
      <c r="CI72" s="37">
        <v>149.34700000000001</v>
      </c>
      <c r="CJ72" s="107">
        <f t="shared" si="153"/>
        <v>1300.8399999999999</v>
      </c>
      <c r="CK72" s="37"/>
      <c r="CL72" s="66">
        <v>211.44900000000001</v>
      </c>
      <c r="CM72" s="37"/>
      <c r="CN72" s="33">
        <v>20</v>
      </c>
      <c r="CO72" s="34">
        <v>0</v>
      </c>
      <c r="CP72" s="34">
        <v>20</v>
      </c>
      <c r="CQ72" s="34">
        <v>0</v>
      </c>
      <c r="CR72" s="34">
        <v>0</v>
      </c>
      <c r="CS72" s="34">
        <v>0</v>
      </c>
      <c r="CT72" s="35">
        <f t="shared" si="154"/>
        <v>40</v>
      </c>
      <c r="CU72" s="43">
        <f t="shared" si="155"/>
        <v>3.0749361950739525E-2</v>
      </c>
      <c r="CV72" s="37"/>
      <c r="CW72" s="61" t="s">
        <v>210</v>
      </c>
      <c r="CX72" s="56">
        <v>11.8</v>
      </c>
      <c r="CY72" s="67">
        <v>1</v>
      </c>
      <c r="CZ72" s="61"/>
      <c r="DA72" s="67"/>
      <c r="DB72" s="56"/>
      <c r="DC72" s="69">
        <f t="shared" si="156"/>
        <v>2.8014694890738398E-4</v>
      </c>
      <c r="DD72" s="56"/>
      <c r="DE72" s="33">
        <v>139.482</v>
      </c>
      <c r="DF72" s="34">
        <v>139.482</v>
      </c>
      <c r="DG72" s="35">
        <v>139.482</v>
      </c>
      <c r="DH72" s="56"/>
      <c r="DI72" s="61">
        <f t="shared" si="157"/>
        <v>677.5095</v>
      </c>
      <c r="DJ72" s="34">
        <v>677.62099999999998</v>
      </c>
      <c r="DK72" s="35">
        <v>677.39800000000002</v>
      </c>
      <c r="DL72" s="56"/>
      <c r="DM72" s="33">
        <v>38.875</v>
      </c>
      <c r="DN72" s="34">
        <v>11.057</v>
      </c>
      <c r="DO72" s="34">
        <v>37.411999999999999</v>
      </c>
      <c r="DP72" s="34">
        <v>13.999000000000001</v>
      </c>
      <c r="DQ72" s="34">
        <v>24.334</v>
      </c>
      <c r="DR72" s="34">
        <v>12.1</v>
      </c>
      <c r="DS72" s="34">
        <v>1.8</v>
      </c>
      <c r="DT72" s="34">
        <v>1.999999999998181E-2</v>
      </c>
      <c r="DU72" s="35">
        <v>849.67399999999998</v>
      </c>
      <c r="DV72" s="35">
        <f t="shared" si="158"/>
        <v>989.27099999999996</v>
      </c>
      <c r="DW72" s="34"/>
      <c r="DX72" s="47">
        <f t="shared" si="159"/>
        <v>3.9296613364790844E-2</v>
      </c>
      <c r="DY72" s="42">
        <f t="shared" si="160"/>
        <v>1.1176917144038389E-2</v>
      </c>
      <c r="DZ72" s="42">
        <f t="shared" si="161"/>
        <v>3.7817746603306883E-2</v>
      </c>
      <c r="EA72" s="42">
        <f t="shared" si="162"/>
        <v>1.4150824192764169E-2</v>
      </c>
      <c r="EB72" s="42">
        <f t="shared" si="163"/>
        <v>2.4597910986979301E-2</v>
      </c>
      <c r="EC72" s="42">
        <f t="shared" si="164"/>
        <v>1.2231228854378629E-2</v>
      </c>
      <c r="ED72" s="42">
        <f t="shared" si="165"/>
        <v>1.8195216477588044E-3</v>
      </c>
      <c r="EE72" s="42">
        <f t="shared" si="166"/>
        <v>2.021690719730166E-5</v>
      </c>
      <c r="EF72" s="42">
        <f t="shared" si="167"/>
        <v>0.85888902029878567</v>
      </c>
      <c r="EG72" s="70">
        <f t="shared" si="168"/>
        <v>1</v>
      </c>
      <c r="EH72" s="56"/>
      <c r="EI72" s="36">
        <v>1.262</v>
      </c>
      <c r="EJ72" s="37">
        <v>3.2000000000000001E-2</v>
      </c>
      <c r="EK72" s="65">
        <f t="shared" si="169"/>
        <v>1.294</v>
      </c>
      <c r="EM72" s="36">
        <f>BP72</f>
        <v>0.78700000000000003</v>
      </c>
      <c r="EN72" s="37">
        <f>BQ72</f>
        <v>3.5</v>
      </c>
      <c r="EO72" s="65">
        <f t="shared" si="170"/>
        <v>4.2869999999999999</v>
      </c>
      <c r="EQ72" s="33">
        <f>EU72*E72</f>
        <v>906.97400000000005</v>
      </c>
      <c r="ER72" s="34">
        <f>E72*EV72</f>
        <v>144.98599999999996</v>
      </c>
      <c r="ES72" s="35">
        <f t="shared" si="171"/>
        <v>1051.96</v>
      </c>
      <c r="EU72" s="47">
        <v>0.8621753678847105</v>
      </c>
      <c r="EV72" s="42">
        <v>0.1378246321152895</v>
      </c>
      <c r="EW72" s="43">
        <f t="shared" si="172"/>
        <v>1</v>
      </c>
      <c r="EX72" s="56"/>
      <c r="EY72" s="61">
        <f t="shared" si="173"/>
        <v>146.17349999999999</v>
      </c>
      <c r="EZ72" s="34">
        <v>143</v>
      </c>
      <c r="FA72" s="35">
        <v>149.34700000000001</v>
      </c>
      <c r="FC72" s="61">
        <f t="shared" si="174"/>
        <v>1020.6155</v>
      </c>
      <c r="FD72" s="34">
        <v>989.27099999999996</v>
      </c>
      <c r="FE72" s="35">
        <v>1051.96</v>
      </c>
      <c r="FG72" s="61">
        <f t="shared" si="175"/>
        <v>71.4345</v>
      </c>
      <c r="FH72" s="34">
        <v>75.2</v>
      </c>
      <c r="FI72" s="35">
        <v>67.668999999999997</v>
      </c>
      <c r="FK72" s="61">
        <f t="shared" si="176"/>
        <v>1092.0500000000002</v>
      </c>
      <c r="FL72" s="56">
        <f t="shared" si="177"/>
        <v>1064.471</v>
      </c>
      <c r="FM72" s="67">
        <f t="shared" si="178"/>
        <v>1119.6290000000001</v>
      </c>
      <c r="FO72" s="61">
        <f t="shared" si="179"/>
        <v>1077.8515</v>
      </c>
      <c r="FP72" s="34">
        <v>1057</v>
      </c>
      <c r="FQ72" s="35">
        <v>1098.703</v>
      </c>
      <c r="FR72" s="34"/>
      <c r="FS72" s="63">
        <f>DK72/C72</f>
        <v>0.52073890716767635</v>
      </c>
    </row>
    <row r="73" spans="1:175" ht="13.5" customHeight="1" x14ac:dyDescent="0.2">
      <c r="A73" s="1"/>
      <c r="B73" s="71" t="s">
        <v>202</v>
      </c>
      <c r="C73" s="33">
        <v>3204.8159999999998</v>
      </c>
      <c r="D73" s="34">
        <v>3150.299</v>
      </c>
      <c r="E73" s="34">
        <v>2615.7629999999999</v>
      </c>
      <c r="F73" s="34">
        <v>645.08500000000004</v>
      </c>
      <c r="G73" s="34">
        <v>2065.5010000000002</v>
      </c>
      <c r="H73" s="34">
        <f t="shared" si="120"/>
        <v>3849.9009999999998</v>
      </c>
      <c r="I73" s="35">
        <f t="shared" si="121"/>
        <v>3260.848</v>
      </c>
      <c r="J73" s="34"/>
      <c r="K73" s="36">
        <v>36.537999999999997</v>
      </c>
      <c r="L73" s="37">
        <v>8.0799999999999983</v>
      </c>
      <c r="M73" s="37">
        <v>0</v>
      </c>
      <c r="N73" s="38">
        <f t="shared" si="122"/>
        <v>44.617999999999995</v>
      </c>
      <c r="O73" s="37">
        <v>24.144000000000002</v>
      </c>
      <c r="P73" s="38">
        <f t="shared" si="123"/>
        <v>20.473999999999993</v>
      </c>
      <c r="Q73" s="37">
        <v>2.444</v>
      </c>
      <c r="R73" s="38">
        <f t="shared" si="124"/>
        <v>18.029999999999994</v>
      </c>
      <c r="S73" s="37">
        <v>5.4719999999999995</v>
      </c>
      <c r="T73" s="37">
        <v>-0.93799999999999994</v>
      </c>
      <c r="U73" s="37">
        <v>0.02</v>
      </c>
      <c r="V73" s="38">
        <f t="shared" si="125"/>
        <v>22.583999999999996</v>
      </c>
      <c r="W73" s="37">
        <v>5.2110000000000003</v>
      </c>
      <c r="X73" s="39">
        <f t="shared" si="126"/>
        <v>17.372999999999998</v>
      </c>
      <c r="Y73" s="37"/>
      <c r="Z73" s="40">
        <f t="shared" si="127"/>
        <v>2.3196528329533162E-2</v>
      </c>
      <c r="AA73" s="41">
        <f t="shared" si="128"/>
        <v>5.129671818452787E-3</v>
      </c>
      <c r="AB73" s="42">
        <f t="shared" si="129"/>
        <v>0.49121093750000011</v>
      </c>
      <c r="AC73" s="42">
        <f t="shared" si="130"/>
        <v>0.54112689945761816</v>
      </c>
      <c r="AD73" s="41">
        <f t="shared" si="131"/>
        <v>1.532806885949556E-2</v>
      </c>
      <c r="AE73" s="41">
        <f t="shared" si="132"/>
        <v>1.1029429270047063E-2</v>
      </c>
      <c r="AF73" s="41">
        <f>X73/DI73*2</f>
        <v>1.9794461413304945E-2</v>
      </c>
      <c r="AG73" s="41">
        <f>(P73+S73+T73)/DI73*2</f>
        <v>2.8493633282906231E-2</v>
      </c>
      <c r="AH73" s="41">
        <f>R73/DI73*2</f>
        <v>2.0543034552575151E-2</v>
      </c>
      <c r="AI73" s="43">
        <f>X73/EY73*2</f>
        <v>8.976241867169911E-2</v>
      </c>
      <c r="AJ73" s="37"/>
      <c r="AK73" s="47">
        <f t="shared" si="133"/>
        <v>1.5285782654040712E-2</v>
      </c>
      <c r="AL73" s="42">
        <f t="shared" si="134"/>
        <v>2.1328628508768838E-2</v>
      </c>
      <c r="AM73" s="43">
        <f t="shared" si="135"/>
        <v>-2.2267949102101076E-2</v>
      </c>
      <c r="AN73" s="37"/>
      <c r="AO73" s="47">
        <f t="shared" si="136"/>
        <v>0.78963614058307285</v>
      </c>
      <c r="AP73" s="42">
        <f t="shared" si="137"/>
        <v>0.76998933087195343</v>
      </c>
      <c r="AQ73" s="42">
        <f t="shared" si="138"/>
        <v>3.8749182480367038E-2</v>
      </c>
      <c r="AR73" s="43">
        <f t="shared" si="139"/>
        <v>0.15377513092795345</v>
      </c>
      <c r="AS73" s="37"/>
      <c r="AT73" s="47">
        <f>DF73/C73</f>
        <v>0.11342273628189577</v>
      </c>
      <c r="AU73" s="42">
        <f t="shared" si="140"/>
        <v>0.20583893328138742</v>
      </c>
      <c r="AV73" s="42">
        <f t="shared" si="141"/>
        <v>0.20583893328138742</v>
      </c>
      <c r="AW73" s="43">
        <f t="shared" si="142"/>
        <v>0.20583893328138742</v>
      </c>
      <c r="AX73" s="37"/>
      <c r="AY73" s="47">
        <f>FA73/C73</f>
        <v>0.12350662253308771</v>
      </c>
      <c r="AZ73" s="42">
        <f>(DF73+X73)/C73</f>
        <v>0.11884364032131643</v>
      </c>
      <c r="BA73" s="42">
        <f>(DE73+X73)/DK73</f>
        <v>0.21567675893674695</v>
      </c>
      <c r="BB73" s="42">
        <f>(DF73+X73)/DK73</f>
        <v>0.21567675893674695</v>
      </c>
      <c r="BC73" s="43">
        <f>(DG73+X73)/DK73</f>
        <v>0.21567675893674695</v>
      </c>
      <c r="BD73" s="37"/>
      <c r="BE73" s="40">
        <f>Q73/FC73*2</f>
        <v>1.8828445436027967E-3</v>
      </c>
      <c r="BF73" s="42">
        <f t="shared" si="143"/>
        <v>9.7728726807421659E-2</v>
      </c>
      <c r="BG73" s="41">
        <f>EK73/E73</f>
        <v>2.889940717106252E-2</v>
      </c>
      <c r="BH73" s="42">
        <f t="shared" si="144"/>
        <v>0.17837818705239689</v>
      </c>
      <c r="BI73" s="42">
        <f t="shared" si="145"/>
        <v>0.81161596062028551</v>
      </c>
      <c r="BJ73" s="43">
        <f t="shared" si="146"/>
        <v>0.8488834806160851</v>
      </c>
      <c r="BK73" s="37"/>
      <c r="BL73" s="36">
        <v>65.77</v>
      </c>
      <c r="BM73" s="37">
        <v>126.02500000000001</v>
      </c>
      <c r="BN73" s="38">
        <f t="shared" si="147"/>
        <v>191.79500000000002</v>
      </c>
      <c r="BO73" s="34">
        <v>2615.7629999999999</v>
      </c>
      <c r="BP73" s="37">
        <v>13.349</v>
      </c>
      <c r="BQ73" s="37">
        <v>14.62</v>
      </c>
      <c r="BR73" s="38">
        <f t="shared" si="148"/>
        <v>2587.7939999999999</v>
      </c>
      <c r="BS73" s="37">
        <v>299.97500000000002</v>
      </c>
      <c r="BT73" s="37">
        <v>48.317000000000007</v>
      </c>
      <c r="BU73" s="38">
        <f t="shared" si="149"/>
        <v>348.29200000000003</v>
      </c>
      <c r="BV73" s="37">
        <v>3.407</v>
      </c>
      <c r="BW73" s="37">
        <v>3.423</v>
      </c>
      <c r="BX73" s="37">
        <v>64.558999999999997</v>
      </c>
      <c r="BY73" s="37">
        <v>5.5459999999998359</v>
      </c>
      <c r="BZ73" s="39">
        <f t="shared" si="150"/>
        <v>3204.8159999999998</v>
      </c>
      <c r="CA73" s="37"/>
      <c r="CB73" s="36">
        <v>181.07499999999999</v>
      </c>
      <c r="CC73" s="34">
        <v>2065.5010000000002</v>
      </c>
      <c r="CD73" s="38">
        <f t="shared" si="151"/>
        <v>2246.576</v>
      </c>
      <c r="CE73" s="37">
        <v>435.93</v>
      </c>
      <c r="CF73" s="37">
        <v>126.49399999999974</v>
      </c>
      <c r="CG73" s="38">
        <f t="shared" si="152"/>
        <v>562.42399999999975</v>
      </c>
      <c r="CH73" s="37">
        <v>0</v>
      </c>
      <c r="CI73" s="37">
        <v>395.81599999999997</v>
      </c>
      <c r="CJ73" s="107">
        <f t="shared" si="153"/>
        <v>3204.8159999999998</v>
      </c>
      <c r="CK73" s="37"/>
      <c r="CL73" s="66">
        <v>492.82100000000003</v>
      </c>
      <c r="CM73" s="37"/>
      <c r="CN73" s="33">
        <v>155</v>
      </c>
      <c r="CO73" s="34">
        <v>255</v>
      </c>
      <c r="CP73" s="34">
        <v>145</v>
      </c>
      <c r="CQ73" s="34">
        <v>50</v>
      </c>
      <c r="CR73" s="34">
        <v>0</v>
      </c>
      <c r="CS73" s="34">
        <v>0</v>
      </c>
      <c r="CT73" s="35">
        <f t="shared" si="154"/>
        <v>605</v>
      </c>
      <c r="CU73" s="43">
        <f t="shared" si="155"/>
        <v>0.18877838852526949</v>
      </c>
      <c r="CV73" s="37"/>
      <c r="CW73" s="61" t="s">
        <v>213</v>
      </c>
      <c r="CX73" s="56">
        <v>25.5</v>
      </c>
      <c r="CY73" s="67">
        <v>1</v>
      </c>
      <c r="CZ73" s="68" t="s">
        <v>136</v>
      </c>
      <c r="DA73" s="67"/>
      <c r="DB73" s="56"/>
      <c r="DC73" s="69">
        <f t="shared" si="156"/>
        <v>8.4026662189106056E-4</v>
      </c>
      <c r="DD73" s="56"/>
      <c r="DE73" s="33">
        <v>363.49900000000002</v>
      </c>
      <c r="DF73" s="34">
        <v>363.49900000000002</v>
      </c>
      <c r="DG73" s="35">
        <v>363.49900000000002</v>
      </c>
      <c r="DH73" s="56"/>
      <c r="DI73" s="61">
        <f t="shared" si="157"/>
        <v>1755.3395</v>
      </c>
      <c r="DJ73" s="34">
        <v>1744.74</v>
      </c>
      <c r="DK73" s="35">
        <v>1765.9390000000001</v>
      </c>
      <c r="DL73" s="56"/>
      <c r="DM73" s="33">
        <v>52.19</v>
      </c>
      <c r="DN73" s="34">
        <v>59.081000000000003</v>
      </c>
      <c r="DO73" s="34">
        <v>141.57400000000001</v>
      </c>
      <c r="DP73" s="34">
        <v>28.047999999999998</v>
      </c>
      <c r="DQ73" s="34">
        <v>167.428</v>
      </c>
      <c r="DR73" s="34">
        <v>28.866</v>
      </c>
      <c r="DS73" s="34">
        <v>36.506999999999998</v>
      </c>
      <c r="DT73" s="34">
        <v>0.184</v>
      </c>
      <c r="DU73" s="35">
        <v>2062.5030000000002</v>
      </c>
      <c r="DV73" s="35">
        <f t="shared" si="158"/>
        <v>2576.3810000000003</v>
      </c>
      <c r="DW73" s="34"/>
      <c r="DX73" s="47">
        <f t="shared" si="159"/>
        <v>2.0257097067553281E-2</v>
      </c>
      <c r="DY73" s="42">
        <f t="shared" si="160"/>
        <v>2.2931779111862723E-2</v>
      </c>
      <c r="DZ73" s="42">
        <f t="shared" si="161"/>
        <v>5.4950723514883858E-2</v>
      </c>
      <c r="EA73" s="42">
        <f t="shared" si="162"/>
        <v>1.0886588590740265E-2</v>
      </c>
      <c r="EB73" s="42">
        <f t="shared" si="163"/>
        <v>6.4985729983259452E-2</v>
      </c>
      <c r="EC73" s="42">
        <f t="shared" si="164"/>
        <v>1.1204088215213509E-2</v>
      </c>
      <c r="ED73" s="42">
        <f t="shared" si="165"/>
        <v>1.4169876272181791E-2</v>
      </c>
      <c r="EE73" s="42">
        <f t="shared" si="166"/>
        <v>7.1418008438969222E-5</v>
      </c>
      <c r="EF73" s="42">
        <f t="shared" si="167"/>
        <v>0.80054269923586607</v>
      </c>
      <c r="EG73" s="70">
        <f t="shared" si="168"/>
        <v>1</v>
      </c>
      <c r="EH73" s="56"/>
      <c r="EI73" s="36">
        <v>0.86699999999999999</v>
      </c>
      <c r="EJ73" s="37">
        <v>74.727000000000004</v>
      </c>
      <c r="EK73" s="65">
        <f t="shared" si="169"/>
        <v>75.594000000000008</v>
      </c>
      <c r="EM73" s="36">
        <f>BP73</f>
        <v>13.349</v>
      </c>
      <c r="EN73" s="37">
        <f>BQ73</f>
        <v>14.62</v>
      </c>
      <c r="EO73" s="65">
        <f t="shared" si="170"/>
        <v>27.969000000000001</v>
      </c>
      <c r="EQ73" s="33">
        <f>EU73*E73</f>
        <v>2122.9949999999999</v>
      </c>
      <c r="ER73" s="34">
        <f>E73*EV73</f>
        <v>492.76800000000009</v>
      </c>
      <c r="ES73" s="35">
        <f t="shared" si="171"/>
        <v>2615.7629999999999</v>
      </c>
      <c r="EU73" s="47">
        <v>0.81161596062028551</v>
      </c>
      <c r="EV73" s="42">
        <v>0.18838403937971449</v>
      </c>
      <c r="EW73" s="43">
        <f t="shared" si="172"/>
        <v>1</v>
      </c>
      <c r="EX73" s="56"/>
      <c r="EY73" s="61">
        <f t="shared" si="173"/>
        <v>387.08849999999995</v>
      </c>
      <c r="EZ73" s="34">
        <v>378.36099999999999</v>
      </c>
      <c r="FA73" s="35">
        <v>395.81599999999997</v>
      </c>
      <c r="FC73" s="61">
        <f t="shared" si="174"/>
        <v>2596.0720000000001</v>
      </c>
      <c r="FD73" s="34">
        <v>2576.3809999999999</v>
      </c>
      <c r="FE73" s="35">
        <v>2615.7629999999999</v>
      </c>
      <c r="FG73" s="61">
        <f t="shared" si="175"/>
        <v>630.72749999999996</v>
      </c>
      <c r="FH73" s="34">
        <v>616.37</v>
      </c>
      <c r="FI73" s="35">
        <v>645.08500000000004</v>
      </c>
      <c r="FK73" s="61">
        <f t="shared" si="176"/>
        <v>3226.7995000000001</v>
      </c>
      <c r="FL73" s="56">
        <f t="shared" si="177"/>
        <v>3192.7509999999997</v>
      </c>
      <c r="FM73" s="67">
        <f t="shared" si="178"/>
        <v>3260.848</v>
      </c>
      <c r="FO73" s="61">
        <f t="shared" si="179"/>
        <v>2089.0219999999999</v>
      </c>
      <c r="FP73" s="34">
        <v>2112.5430000000001</v>
      </c>
      <c r="FQ73" s="35">
        <v>2065.5010000000002</v>
      </c>
      <c r="FR73" s="34"/>
      <c r="FS73" s="63">
        <f>DK73/C73</f>
        <v>0.55102664240318322</v>
      </c>
    </row>
    <row r="74" spans="1:175" ht="13.5" customHeight="1" x14ac:dyDescent="0.2">
      <c r="A74" s="1"/>
      <c r="B74" s="71" t="s">
        <v>203</v>
      </c>
      <c r="C74" s="33">
        <v>2507.002</v>
      </c>
      <c r="D74" s="34">
        <v>2424.3969999999999</v>
      </c>
      <c r="E74" s="34">
        <v>2043.1559999999999</v>
      </c>
      <c r="F74" s="34">
        <v>354.21300000000002</v>
      </c>
      <c r="G74" s="34">
        <v>1722.2550000000001</v>
      </c>
      <c r="H74" s="34">
        <f t="shared" si="120"/>
        <v>2861.2150000000001</v>
      </c>
      <c r="I74" s="35">
        <f t="shared" si="121"/>
        <v>2397.3690000000001</v>
      </c>
      <c r="J74" s="34"/>
      <c r="K74" s="36">
        <v>20.542999999999999</v>
      </c>
      <c r="L74" s="37">
        <v>4.944</v>
      </c>
      <c r="M74" s="37">
        <v>0.45200000000000001</v>
      </c>
      <c r="N74" s="38">
        <f t="shared" si="122"/>
        <v>25.939</v>
      </c>
      <c r="O74" s="37">
        <v>16.161000000000001</v>
      </c>
      <c r="P74" s="38">
        <f t="shared" si="123"/>
        <v>9.7779999999999987</v>
      </c>
      <c r="Q74" s="37">
        <v>1.4999999999999999E-2</v>
      </c>
      <c r="R74" s="38">
        <f t="shared" si="124"/>
        <v>9.7629999999999981</v>
      </c>
      <c r="S74" s="37">
        <v>1.6460000000000001</v>
      </c>
      <c r="T74" s="37">
        <v>0.60099999999999998</v>
      </c>
      <c r="U74" s="37">
        <v>2.4E-2</v>
      </c>
      <c r="V74" s="38">
        <f t="shared" si="125"/>
        <v>12.033999999999997</v>
      </c>
      <c r="W74" s="37">
        <v>2.8780000000000001</v>
      </c>
      <c r="X74" s="39">
        <f t="shared" si="126"/>
        <v>9.155999999999997</v>
      </c>
      <c r="Y74" s="37"/>
      <c r="Z74" s="40">
        <f t="shared" si="127"/>
        <v>1.6946894423644311E-2</v>
      </c>
      <c r="AA74" s="41">
        <f t="shared" si="128"/>
        <v>4.0785399420969421E-3</v>
      </c>
      <c r="AB74" s="42">
        <f t="shared" si="129"/>
        <v>0.5733697580359044</v>
      </c>
      <c r="AC74" s="42">
        <f t="shared" si="130"/>
        <v>0.62303866764331706</v>
      </c>
      <c r="AD74" s="41">
        <f t="shared" si="131"/>
        <v>1.3331974919949169E-2</v>
      </c>
      <c r="AE74" s="41">
        <f t="shared" si="132"/>
        <v>7.5532183879125385E-3</v>
      </c>
      <c r="AF74" s="41">
        <f>X74/DI74*2</f>
        <v>1.4605957399290912E-2</v>
      </c>
      <c r="AG74" s="41">
        <f>(P74+S74+T74)/DI74*2</f>
        <v>1.91826821457485E-2</v>
      </c>
      <c r="AH74" s="41">
        <f>R74/DI74*2</f>
        <v>1.5574264098872564E-2</v>
      </c>
      <c r="AI74" s="43">
        <f>X74/EY74*2</f>
        <v>7.0386642220454071E-2</v>
      </c>
      <c r="AJ74" s="37"/>
      <c r="AK74" s="47">
        <f t="shared" si="133"/>
        <v>-7.9147114577831149E-3</v>
      </c>
      <c r="AL74" s="42">
        <f t="shared" si="134"/>
        <v>1.727575004582773E-2</v>
      </c>
      <c r="AM74" s="43">
        <f t="shared" si="135"/>
        <v>5.4011627906976813E-2</v>
      </c>
      <c r="AN74" s="37"/>
      <c r="AO74" s="47">
        <f t="shared" si="136"/>
        <v>0.84293857150408491</v>
      </c>
      <c r="AP74" s="42">
        <f t="shared" si="137"/>
        <v>0.77602369720992748</v>
      </c>
      <c r="AQ74" s="42">
        <f t="shared" si="138"/>
        <v>2.4058217743743292E-2</v>
      </c>
      <c r="AR74" s="43">
        <f t="shared" si="139"/>
        <v>0.17421765120251204</v>
      </c>
      <c r="AS74" s="37"/>
      <c r="AT74" s="47">
        <f>DF74/C74</f>
        <v>0.10084355736453342</v>
      </c>
      <c r="AU74" s="42">
        <f t="shared" si="140"/>
        <v>0.19468723287924411</v>
      </c>
      <c r="AV74" s="42">
        <f t="shared" si="141"/>
        <v>0.19468723287924411</v>
      </c>
      <c r="AW74" s="43">
        <f t="shared" si="142"/>
        <v>0.21766404583503393</v>
      </c>
      <c r="AX74" s="37"/>
      <c r="AY74" s="47">
        <f>FA74/C74</f>
        <v>0.10559465050287156</v>
      </c>
      <c r="AZ74" s="42">
        <f>(DF74+X74)/C74</f>
        <v>0.10449572836399812</v>
      </c>
      <c r="BA74" s="42">
        <f>(DE74+X74)/DK74</f>
        <v>0.20173806571844416</v>
      </c>
      <c r="BB74" s="42">
        <f>(DF74+X74)/DK74</f>
        <v>0.20173806571844416</v>
      </c>
      <c r="BC74" s="43">
        <f>(DG74+X74)/DK74</f>
        <v>0.22471487867423398</v>
      </c>
      <c r="BD74" s="37"/>
      <c r="BE74" s="40">
        <f>Q74/FC74*2</f>
        <v>1.4624829255118445E-5</v>
      </c>
      <c r="BF74" s="42">
        <f t="shared" si="143"/>
        <v>1.2474012474012475E-3</v>
      </c>
      <c r="BG74" s="41">
        <f>EK74/E74</f>
        <v>3.5336019373948924E-2</v>
      </c>
      <c r="BH74" s="42">
        <f t="shared" si="144"/>
        <v>0.25681367073838773</v>
      </c>
      <c r="BI74" s="42">
        <f t="shared" si="145"/>
        <v>0.7956196198430272</v>
      </c>
      <c r="BJ74" s="43">
        <f t="shared" si="146"/>
        <v>0.82581696851840491</v>
      </c>
      <c r="BK74" s="37"/>
      <c r="BL74" s="36">
        <v>54.344999999999999</v>
      </c>
      <c r="BM74" s="37">
        <v>80.927999999999997</v>
      </c>
      <c r="BN74" s="38">
        <f t="shared" si="147"/>
        <v>135.273</v>
      </c>
      <c r="BO74" s="34">
        <v>2043.1559999999999</v>
      </c>
      <c r="BP74" s="37">
        <v>13.8</v>
      </c>
      <c r="BQ74" s="37">
        <v>2.6</v>
      </c>
      <c r="BR74" s="38">
        <f t="shared" si="148"/>
        <v>2026.7560000000001</v>
      </c>
      <c r="BS74" s="37">
        <v>294.22900000000004</v>
      </c>
      <c r="BT74" s="37">
        <v>31.492000000000004</v>
      </c>
      <c r="BU74" s="38">
        <f t="shared" si="149"/>
        <v>325.72100000000006</v>
      </c>
      <c r="BV74" s="37">
        <v>0</v>
      </c>
      <c r="BW74" s="37">
        <v>2.419</v>
      </c>
      <c r="BX74" s="37">
        <v>11.7</v>
      </c>
      <c r="BY74" s="37">
        <v>5.1329999999996687</v>
      </c>
      <c r="BZ74" s="39">
        <f t="shared" si="150"/>
        <v>2507.0019999999995</v>
      </c>
      <c r="CA74" s="37"/>
      <c r="CB74" s="36">
        <v>192.078</v>
      </c>
      <c r="CC74" s="34">
        <v>1722.2550000000001</v>
      </c>
      <c r="CD74" s="38">
        <f t="shared" si="151"/>
        <v>1914.3330000000001</v>
      </c>
      <c r="CE74" s="37">
        <v>275</v>
      </c>
      <c r="CF74" s="37">
        <v>22.94299999999987</v>
      </c>
      <c r="CG74" s="38">
        <f t="shared" si="152"/>
        <v>297.94299999999987</v>
      </c>
      <c r="CH74" s="37">
        <v>30</v>
      </c>
      <c r="CI74" s="37">
        <v>264.726</v>
      </c>
      <c r="CJ74" s="107">
        <f t="shared" si="153"/>
        <v>2507.002</v>
      </c>
      <c r="CK74" s="37"/>
      <c r="CL74" s="66">
        <v>436.76400000000007</v>
      </c>
      <c r="CM74" s="37"/>
      <c r="CN74" s="33">
        <v>142</v>
      </c>
      <c r="CO74" s="34">
        <v>100</v>
      </c>
      <c r="CP74" s="34">
        <v>50</v>
      </c>
      <c r="CQ74" s="34">
        <v>155</v>
      </c>
      <c r="CR74" s="34">
        <v>50</v>
      </c>
      <c r="CS74" s="34">
        <v>0</v>
      </c>
      <c r="CT74" s="35">
        <f t="shared" si="154"/>
        <v>497</v>
      </c>
      <c r="CU74" s="43">
        <f t="shared" si="155"/>
        <v>0.19824475608715111</v>
      </c>
      <c r="CV74" s="37"/>
      <c r="CW74" s="61" t="s">
        <v>215</v>
      </c>
      <c r="CX74" s="56">
        <v>16.2</v>
      </c>
      <c r="CY74" s="67">
        <v>1</v>
      </c>
      <c r="CZ74" s="68" t="s">
        <v>136</v>
      </c>
      <c r="DA74" s="67"/>
      <c r="DB74" s="56"/>
      <c r="DC74" s="69">
        <f t="shared" si="156"/>
        <v>6.2022355519716346E-4</v>
      </c>
      <c r="DD74" s="56"/>
      <c r="DE74" s="33">
        <v>252.815</v>
      </c>
      <c r="DF74" s="34">
        <v>252.815</v>
      </c>
      <c r="DG74" s="35">
        <v>282.65199999999999</v>
      </c>
      <c r="DH74" s="56"/>
      <c r="DI74" s="61">
        <f t="shared" si="157"/>
        <v>1253.7350000000001</v>
      </c>
      <c r="DJ74" s="34">
        <v>1208.9000000000001</v>
      </c>
      <c r="DK74" s="35">
        <v>1298.57</v>
      </c>
      <c r="DL74" s="56"/>
      <c r="DM74" s="33">
        <v>22.7</v>
      </c>
      <c r="DN74" s="34">
        <v>30.2</v>
      </c>
      <c r="DO74" s="34">
        <v>65.2</v>
      </c>
      <c r="DP74" s="34">
        <v>45.2</v>
      </c>
      <c r="DQ74" s="34">
        <v>216.2</v>
      </c>
      <c r="DR74" s="34">
        <v>49</v>
      </c>
      <c r="DS74" s="34">
        <v>7.2</v>
      </c>
      <c r="DT74" s="34">
        <v>-4.4000000000096406E-2</v>
      </c>
      <c r="DU74" s="35">
        <v>1623.8</v>
      </c>
      <c r="DV74" s="35">
        <f t="shared" si="158"/>
        <v>2059.4559999999997</v>
      </c>
      <c r="DW74" s="34"/>
      <c r="DX74" s="47">
        <f t="shared" si="159"/>
        <v>1.1022328226483111E-2</v>
      </c>
      <c r="DY74" s="42">
        <f t="shared" si="160"/>
        <v>1.4664066627303523E-2</v>
      </c>
      <c r="DZ74" s="42">
        <f t="shared" si="161"/>
        <v>3.1658845831132112E-2</v>
      </c>
      <c r="EA74" s="42">
        <f t="shared" si="162"/>
        <v>2.1947543428944349E-2</v>
      </c>
      <c r="EB74" s="42">
        <f t="shared" si="163"/>
        <v>0.10497917896764972</v>
      </c>
      <c r="EC74" s="42">
        <f t="shared" si="164"/>
        <v>2.379269088536002E-2</v>
      </c>
      <c r="ED74" s="42">
        <f t="shared" si="165"/>
        <v>3.496068864787595E-3</v>
      </c>
      <c r="EE74" s="42">
        <f t="shared" si="166"/>
        <v>-2.1364865284859891E-5</v>
      </c>
      <c r="EF74" s="42">
        <f t="shared" si="167"/>
        <v>0.78846064203362454</v>
      </c>
      <c r="EG74" s="70">
        <f t="shared" si="168"/>
        <v>1</v>
      </c>
      <c r="EH74" s="56"/>
      <c r="EI74" s="36">
        <v>3.698</v>
      </c>
      <c r="EJ74" s="37">
        <v>68.498999999999995</v>
      </c>
      <c r="EK74" s="65">
        <f t="shared" si="169"/>
        <v>72.196999999999989</v>
      </c>
      <c r="EM74" s="36">
        <f>BP74</f>
        <v>13.8</v>
      </c>
      <c r="EN74" s="37">
        <f>BQ74</f>
        <v>2.6</v>
      </c>
      <c r="EO74" s="65">
        <f t="shared" si="170"/>
        <v>16.400000000000002</v>
      </c>
      <c r="EQ74" s="33">
        <f>EU74*E74</f>
        <v>1625.575</v>
      </c>
      <c r="ER74" s="34">
        <f>E74*EV74</f>
        <v>417.5809999999999</v>
      </c>
      <c r="ES74" s="35">
        <f t="shared" si="171"/>
        <v>2043.1559999999999</v>
      </c>
      <c r="EU74" s="47">
        <v>0.7956196198430272</v>
      </c>
      <c r="EV74" s="42">
        <v>0.2043803801569728</v>
      </c>
      <c r="EW74" s="43">
        <f t="shared" si="172"/>
        <v>1</v>
      </c>
      <c r="EX74" s="56"/>
      <c r="EY74" s="61">
        <f t="shared" si="173"/>
        <v>260.16300000000001</v>
      </c>
      <c r="EZ74" s="34">
        <v>255.6</v>
      </c>
      <c r="FA74" s="35">
        <v>264.726</v>
      </c>
      <c r="FC74" s="61">
        <f t="shared" si="174"/>
        <v>2051.306</v>
      </c>
      <c r="FD74" s="34">
        <v>2059.4560000000001</v>
      </c>
      <c r="FE74" s="35">
        <v>2043.1559999999999</v>
      </c>
      <c r="FG74" s="61">
        <f t="shared" si="175"/>
        <v>325.70650000000001</v>
      </c>
      <c r="FH74" s="34">
        <v>297.2</v>
      </c>
      <c r="FI74" s="35">
        <v>354.21300000000002</v>
      </c>
      <c r="FK74" s="61">
        <f t="shared" si="176"/>
        <v>2377.0124999999998</v>
      </c>
      <c r="FL74" s="56">
        <f t="shared" si="177"/>
        <v>2356.6559999999999</v>
      </c>
      <c r="FM74" s="67">
        <f t="shared" si="178"/>
        <v>2397.3690000000001</v>
      </c>
      <c r="FO74" s="61">
        <f t="shared" si="179"/>
        <v>1678.1275000000001</v>
      </c>
      <c r="FP74" s="34">
        <v>1634</v>
      </c>
      <c r="FQ74" s="35">
        <v>1722.2550000000001</v>
      </c>
      <c r="FR74" s="34"/>
      <c r="FS74" s="63">
        <f>DK74/C74</f>
        <v>0.51797724932010425</v>
      </c>
    </row>
    <row r="75" spans="1:175" ht="13.5" customHeight="1" x14ac:dyDescent="0.2">
      <c r="A75" s="1"/>
      <c r="B75" s="75" t="s">
        <v>204</v>
      </c>
      <c r="C75" s="76">
        <v>2466.7939999999999</v>
      </c>
      <c r="D75" s="77">
        <v>2391.4425000000001</v>
      </c>
      <c r="E75" s="77">
        <v>2031.5719999999999</v>
      </c>
      <c r="F75" s="77">
        <v>412.00099999999998</v>
      </c>
      <c r="G75" s="77">
        <v>1749.7539999999999</v>
      </c>
      <c r="H75" s="77">
        <f t="shared" si="120"/>
        <v>2878.7950000000001</v>
      </c>
      <c r="I75" s="78">
        <f t="shared" si="121"/>
        <v>2443.5729999999999</v>
      </c>
      <c r="J75" s="34"/>
      <c r="K75" s="79">
        <v>23.965</v>
      </c>
      <c r="L75" s="80">
        <v>4.26</v>
      </c>
      <c r="M75" s="80">
        <v>0</v>
      </c>
      <c r="N75" s="81">
        <f t="shared" si="122"/>
        <v>28.225000000000001</v>
      </c>
      <c r="O75" s="80">
        <v>19.784000000000002</v>
      </c>
      <c r="P75" s="81">
        <f t="shared" si="123"/>
        <v>8.4409999999999989</v>
      </c>
      <c r="Q75" s="80">
        <v>0.755</v>
      </c>
      <c r="R75" s="81">
        <f t="shared" si="124"/>
        <v>7.6859999999999991</v>
      </c>
      <c r="S75" s="80">
        <v>1.4329999999999998</v>
      </c>
      <c r="T75" s="80">
        <v>1.456</v>
      </c>
      <c r="U75" s="80">
        <v>3.0000000000000001E-3</v>
      </c>
      <c r="V75" s="81">
        <f t="shared" si="125"/>
        <v>10.577999999999999</v>
      </c>
      <c r="W75" s="80">
        <v>2.5499999999999998</v>
      </c>
      <c r="X75" s="82">
        <f t="shared" si="126"/>
        <v>8.0279999999999987</v>
      </c>
      <c r="Y75" s="37"/>
      <c r="Z75" s="83">
        <f t="shared" si="127"/>
        <v>2.004229664731642E-2</v>
      </c>
      <c r="AA75" s="84">
        <f t="shared" si="128"/>
        <v>3.5627032638250759E-3</v>
      </c>
      <c r="AB75" s="85">
        <f t="shared" si="129"/>
        <v>0.63585524201324173</v>
      </c>
      <c r="AC75" s="85">
        <f t="shared" si="130"/>
        <v>0.70093888396811344</v>
      </c>
      <c r="AD75" s="84">
        <f t="shared" si="131"/>
        <v>1.6545662293782938E-2</v>
      </c>
      <c r="AE75" s="84">
        <f t="shared" si="132"/>
        <v>6.7139393901379596E-3</v>
      </c>
      <c r="AF75" s="84">
        <f>X75/DI75*2</f>
        <v>1.2241831059529104E-2</v>
      </c>
      <c r="AG75" s="84">
        <f>(P75+S75+T75)/DI75*2</f>
        <v>1.7277023655264664E-2</v>
      </c>
      <c r="AH75" s="84">
        <f>R75/DI75*2</f>
        <v>1.1720318077172482E-2</v>
      </c>
      <c r="AI75" s="86">
        <f>X75/EY75*2</f>
        <v>7.4323526756886235E-2</v>
      </c>
      <c r="AJ75" s="37"/>
      <c r="AK75" s="87">
        <f t="shared" si="133"/>
        <v>6.1032677499279216E-2</v>
      </c>
      <c r="AL75" s="85">
        <f t="shared" si="134"/>
        <v>7.9726601154457663E-2</v>
      </c>
      <c r="AM75" s="86">
        <f t="shared" si="135"/>
        <v>9.070723920016846E-2</v>
      </c>
      <c r="AN75" s="37"/>
      <c r="AO75" s="87">
        <f t="shared" si="136"/>
        <v>0.86128082096032044</v>
      </c>
      <c r="AP75" s="85">
        <f t="shared" si="137"/>
        <v>0.78421472039038764</v>
      </c>
      <c r="AQ75" s="85">
        <f t="shared" si="138"/>
        <v>3.1869706185437441E-2</v>
      </c>
      <c r="AR75" s="86">
        <f t="shared" si="139"/>
        <v>0.16330832651611771</v>
      </c>
      <c r="AS75" s="37"/>
      <c r="AT75" s="87">
        <f>DF75/C75</f>
        <v>9.3148434769988908E-2</v>
      </c>
      <c r="AU75" s="85">
        <f t="shared" si="140"/>
        <v>0.15281048949956827</v>
      </c>
      <c r="AV75" s="85">
        <f t="shared" si="141"/>
        <v>0.17088198569302698</v>
      </c>
      <c r="AW75" s="86">
        <f t="shared" si="142"/>
        <v>0.19265999781357207</v>
      </c>
      <c r="AX75" s="37"/>
      <c r="AY75" s="87">
        <f>FA75/C75</f>
        <v>8.8796632390057709E-2</v>
      </c>
      <c r="AZ75" s="85">
        <f>(DF75+X75)/C75</f>
        <v>9.640286136580517E-2</v>
      </c>
      <c r="BA75" s="85">
        <f>(DE75+X75)/DK75</f>
        <v>0.15878077639014795</v>
      </c>
      <c r="BB75" s="85">
        <f>(DF75+X75)/DK75</f>
        <v>0.17685227258360667</v>
      </c>
      <c r="BC75" s="86">
        <f>(DG75+X75)/DK75</f>
        <v>0.19863028470415175</v>
      </c>
      <c r="BD75" s="37"/>
      <c r="BE75" s="83">
        <f>Q75/FC75*2</f>
        <v>7.6527690353760656E-4</v>
      </c>
      <c r="BF75" s="85">
        <f t="shared" si="143"/>
        <v>6.6637246248896748E-2</v>
      </c>
      <c r="BG75" s="84">
        <f>EK75/E75</f>
        <v>9.1431659818111306E-3</v>
      </c>
      <c r="BH75" s="85">
        <f t="shared" si="144"/>
        <v>8.0436674793332968E-2</v>
      </c>
      <c r="BI75" s="85">
        <f t="shared" si="145"/>
        <v>0.67472824000330778</v>
      </c>
      <c r="BJ75" s="86">
        <f t="shared" si="146"/>
        <v>0.72957100115282014</v>
      </c>
      <c r="BK75" s="79"/>
      <c r="BL75" s="79">
        <v>109.999</v>
      </c>
      <c r="BM75" s="80">
        <v>11.802</v>
      </c>
      <c r="BN75" s="81">
        <f t="shared" si="147"/>
        <v>121.80099999999999</v>
      </c>
      <c r="BO75" s="77">
        <v>2031.5719999999999</v>
      </c>
      <c r="BP75" s="80">
        <v>3.6739999999999999</v>
      </c>
      <c r="BQ75" s="80">
        <v>8.2100000000000009</v>
      </c>
      <c r="BR75" s="81">
        <f t="shared" si="148"/>
        <v>2019.6879999999999</v>
      </c>
      <c r="BS75" s="80">
        <v>275.44200000000001</v>
      </c>
      <c r="BT75" s="80">
        <v>30.463000000000001</v>
      </c>
      <c r="BU75" s="81">
        <f t="shared" si="149"/>
        <v>305.90500000000003</v>
      </c>
      <c r="BV75" s="80">
        <v>9.26</v>
      </c>
      <c r="BW75" s="80">
        <v>3.911</v>
      </c>
      <c r="BX75" s="80">
        <v>3.3559999999999999</v>
      </c>
      <c r="BY75" s="80">
        <v>2.8730000000000349</v>
      </c>
      <c r="BZ75" s="82">
        <f t="shared" si="150"/>
        <v>2466.7940000000008</v>
      </c>
      <c r="CA75" s="37"/>
      <c r="CB75" s="79">
        <v>91.600999999999999</v>
      </c>
      <c r="CC75" s="77">
        <v>1749.7539999999999</v>
      </c>
      <c r="CD75" s="81">
        <f t="shared" si="151"/>
        <v>1841.355</v>
      </c>
      <c r="CE75" s="80">
        <v>334.88600000000002</v>
      </c>
      <c r="CF75" s="80">
        <v>16.532999999999817</v>
      </c>
      <c r="CG75" s="81">
        <f t="shared" si="152"/>
        <v>351.41899999999987</v>
      </c>
      <c r="CH75" s="80">
        <v>54.976999999999997</v>
      </c>
      <c r="CI75" s="80">
        <v>219.04300000000001</v>
      </c>
      <c r="CJ75" s="108">
        <f t="shared" si="153"/>
        <v>2466.7939999999999</v>
      </c>
      <c r="CK75" s="37"/>
      <c r="CL75" s="89">
        <v>402.84800000000001</v>
      </c>
      <c r="CM75" s="37"/>
      <c r="CN75" s="76">
        <v>105</v>
      </c>
      <c r="CO75" s="77">
        <v>195</v>
      </c>
      <c r="CP75" s="77">
        <v>105</v>
      </c>
      <c r="CQ75" s="77">
        <v>50</v>
      </c>
      <c r="CR75" s="77">
        <v>25</v>
      </c>
      <c r="CS75" s="77">
        <v>0</v>
      </c>
      <c r="CT75" s="78">
        <f t="shared" si="154"/>
        <v>480</v>
      </c>
      <c r="CU75" s="86">
        <f t="shared" si="155"/>
        <v>0.19458454982459014</v>
      </c>
      <c r="CV75" s="37"/>
      <c r="CW75" s="90" t="s">
        <v>207</v>
      </c>
      <c r="CX75" s="91">
        <v>20.2</v>
      </c>
      <c r="CY75" s="92">
        <v>2</v>
      </c>
      <c r="CZ75" s="90"/>
      <c r="DA75" s="93" t="s">
        <v>138</v>
      </c>
      <c r="DB75" s="56"/>
      <c r="DC75" s="94">
        <f t="shared" si="156"/>
        <v>5.9561219236947877E-4</v>
      </c>
      <c r="DD75" s="56"/>
      <c r="DE75" s="76">
        <v>205.47799999999998</v>
      </c>
      <c r="DF75" s="77">
        <v>229.77799999999999</v>
      </c>
      <c r="DG75" s="78">
        <v>259.06200000000001</v>
      </c>
      <c r="DH75" s="56"/>
      <c r="DI75" s="90">
        <f t="shared" si="157"/>
        <v>1311.5685000000001</v>
      </c>
      <c r="DJ75" s="77">
        <v>1278.4780000000001</v>
      </c>
      <c r="DK75" s="78">
        <v>1344.6590000000001</v>
      </c>
      <c r="DL75" s="56"/>
      <c r="DM75" s="76">
        <v>141.62799999999999</v>
      </c>
      <c r="DN75" s="77">
        <v>36.841000000000001</v>
      </c>
      <c r="DO75" s="77">
        <v>46.777000000000001</v>
      </c>
      <c r="DP75" s="77">
        <v>45.28</v>
      </c>
      <c r="DQ75" s="77">
        <v>286.29500000000002</v>
      </c>
      <c r="DR75" s="77">
        <v>61.991999999999997</v>
      </c>
      <c r="DS75" s="77">
        <v>15.412000000000001</v>
      </c>
      <c r="DT75" s="77">
        <v>0</v>
      </c>
      <c r="DU75" s="78">
        <v>1280.4870000000001</v>
      </c>
      <c r="DV75" s="78">
        <f t="shared" si="158"/>
        <v>1914.712</v>
      </c>
      <c r="DW75" s="34"/>
      <c r="DX75" s="87">
        <f t="shared" si="159"/>
        <v>7.3968304371623508E-2</v>
      </c>
      <c r="DY75" s="85">
        <f t="shared" si="160"/>
        <v>1.9241013792152553E-2</v>
      </c>
      <c r="DZ75" s="85">
        <f t="shared" si="161"/>
        <v>2.4430305967686004E-2</v>
      </c>
      <c r="EA75" s="85">
        <f t="shared" si="162"/>
        <v>2.3648465147761127E-2</v>
      </c>
      <c r="EB75" s="85">
        <f t="shared" si="163"/>
        <v>0.14952379261215265</v>
      </c>
      <c r="EC75" s="85">
        <f t="shared" si="164"/>
        <v>3.2376670747349991E-2</v>
      </c>
      <c r="ED75" s="85">
        <f t="shared" si="165"/>
        <v>8.0492523157529704E-3</v>
      </c>
      <c r="EE75" s="85">
        <f t="shared" si="166"/>
        <v>0</v>
      </c>
      <c r="EF75" s="85">
        <f t="shared" si="167"/>
        <v>0.66876219504552126</v>
      </c>
      <c r="EG75" s="95">
        <f t="shared" si="168"/>
        <v>1</v>
      </c>
      <c r="EH75" s="56"/>
      <c r="EI75" s="79">
        <v>16.251000000000001</v>
      </c>
      <c r="EJ75" s="80">
        <v>2.3239999999999998</v>
      </c>
      <c r="EK75" s="88">
        <f t="shared" si="169"/>
        <v>18.575000000000003</v>
      </c>
      <c r="EM75" s="79">
        <f>BP75</f>
        <v>3.6739999999999999</v>
      </c>
      <c r="EN75" s="80">
        <f>BQ75</f>
        <v>8.2100000000000009</v>
      </c>
      <c r="EO75" s="88">
        <f t="shared" si="170"/>
        <v>11.884</v>
      </c>
      <c r="EQ75" s="76">
        <f>EU75*E75</f>
        <v>1370.759</v>
      </c>
      <c r="ER75" s="77">
        <f>E75*EV75</f>
        <v>660.81299999999999</v>
      </c>
      <c r="ES75" s="78">
        <f t="shared" si="171"/>
        <v>2031.5720000000001</v>
      </c>
      <c r="EU75" s="87">
        <v>0.67472824000330778</v>
      </c>
      <c r="EV75" s="85">
        <v>0.32527175999669222</v>
      </c>
      <c r="EW75" s="86">
        <f t="shared" si="172"/>
        <v>1</v>
      </c>
      <c r="EX75" s="56"/>
      <c r="EY75" s="90">
        <f t="shared" si="173"/>
        <v>216.02850000000001</v>
      </c>
      <c r="EZ75" s="77">
        <v>213.01400000000001</v>
      </c>
      <c r="FA75" s="78">
        <v>219.04300000000001</v>
      </c>
      <c r="FC75" s="90">
        <f t="shared" si="174"/>
        <v>1973.1419999999998</v>
      </c>
      <c r="FD75" s="77">
        <v>1914.712</v>
      </c>
      <c r="FE75" s="78">
        <v>2031.5719999999999</v>
      </c>
      <c r="FG75" s="90">
        <f t="shared" si="175"/>
        <v>380.21474999999998</v>
      </c>
      <c r="FH75" s="77">
        <v>348.42849999999999</v>
      </c>
      <c r="FI75" s="78">
        <v>412.00099999999998</v>
      </c>
      <c r="FK75" s="90">
        <f t="shared" si="176"/>
        <v>2353.3567499999999</v>
      </c>
      <c r="FL75" s="91">
        <f t="shared" si="177"/>
        <v>2263.1405</v>
      </c>
      <c r="FM75" s="92">
        <f t="shared" si="178"/>
        <v>2443.5729999999999</v>
      </c>
      <c r="FO75" s="90">
        <f t="shared" si="179"/>
        <v>1676.9960000000001</v>
      </c>
      <c r="FP75" s="77">
        <v>1604.2380000000001</v>
      </c>
      <c r="FQ75" s="78">
        <v>1749.7539999999999</v>
      </c>
      <c r="FR75" s="34"/>
      <c r="FS75" s="96">
        <f>DK75/C75</f>
        <v>0.54510388788038244</v>
      </c>
    </row>
    <row r="76" spans="1:175" ht="13.5" customHeight="1" x14ac:dyDescent="0.2">
      <c r="A76" s="6"/>
      <c r="B76" s="97" t="s">
        <v>206</v>
      </c>
      <c r="C76" s="34">
        <f t="shared" ref="C76:I76" si="180">SUM(C5:C75)</f>
        <v>269633.29399999999</v>
      </c>
      <c r="D76" s="34">
        <f t="shared" si="180"/>
        <v>261973.46837371995</v>
      </c>
      <c r="E76" s="34">
        <f t="shared" si="180"/>
        <v>222793.44400000002</v>
      </c>
      <c r="F76" s="34">
        <f t="shared" si="180"/>
        <v>70232.999000000011</v>
      </c>
      <c r="G76" s="34">
        <f t="shared" si="180"/>
        <v>188039.739</v>
      </c>
      <c r="H76" s="34">
        <f t="shared" si="180"/>
        <v>339866.29300000006</v>
      </c>
      <c r="I76" s="34">
        <f t="shared" si="180"/>
        <v>293026.44300000009</v>
      </c>
      <c r="J76" s="34"/>
      <c r="K76" s="37">
        <f>SUM(K5:K75)</f>
        <v>2400.1629999999991</v>
      </c>
      <c r="L76" s="37">
        <f>SUM(L5:L75)</f>
        <v>620.01400000000001</v>
      </c>
      <c r="M76" s="37">
        <f>SUM(M5:M75)</f>
        <v>18.446999999999996</v>
      </c>
      <c r="N76" s="98">
        <f t="shared" ref="N76" si="181">K76+L76+M76</f>
        <v>3038.6239999999993</v>
      </c>
      <c r="O76" s="37">
        <f>SUM(O5:O75)</f>
        <v>1850.5170000000005</v>
      </c>
      <c r="P76" s="98">
        <f t="shared" ref="P76" si="182">N76-O76</f>
        <v>1188.1069999999988</v>
      </c>
      <c r="Q76" s="37">
        <f>SUM(Q5:Q75)</f>
        <v>90.956600000000023</v>
      </c>
      <c r="R76" s="98">
        <f t="shared" ref="R76" si="183">P76-Q76</f>
        <v>1097.1503999999989</v>
      </c>
      <c r="S76" s="37">
        <f>SUM(S5:S75)</f>
        <v>394.99</v>
      </c>
      <c r="T76" s="37">
        <f>SUM(T5:T75)</f>
        <v>96.431999999999974</v>
      </c>
      <c r="U76" s="37">
        <f>SUM(U5:U75)</f>
        <v>5.5162000000000004</v>
      </c>
      <c r="V76" s="38">
        <f t="shared" ref="V76" si="184">R76+S76+T76+U76</f>
        <v>1594.0885999999989</v>
      </c>
      <c r="W76" s="37">
        <f>SUM(W5:W75)</f>
        <v>333.09300000000013</v>
      </c>
      <c r="X76" s="38">
        <f t="shared" ref="X76" si="185">V76-W76</f>
        <v>1260.9955999999988</v>
      </c>
      <c r="Y76" s="37"/>
      <c r="Z76" s="40">
        <f t="shared" ref="Z76" si="186">K76/D76*2</f>
        <v>1.8323710526105881E-2</v>
      </c>
      <c r="AA76" s="41">
        <f t="shared" ref="AA76" si="187">L76/D76*2</f>
        <v>4.7334106300834632E-3</v>
      </c>
      <c r="AB76" s="42">
        <f t="shared" ref="AB76" si="188">O76/(N76+S76+T76)</f>
        <v>0.52421894785507073</v>
      </c>
      <c r="AC76" s="42">
        <f t="shared" ref="AC76" si="189">O76/N76</f>
        <v>0.60899834925282004</v>
      </c>
      <c r="AD76" s="41">
        <f t="shared" ref="AD76" si="190">O76/D76*2</f>
        <v>1.4127514602815682E-2</v>
      </c>
      <c r="AE76" s="41">
        <f t="shared" ref="AE76" si="191">X76/D76*2</f>
        <v>9.6268954854704398E-3</v>
      </c>
      <c r="AF76" s="41">
        <f>X76/DI76*2</f>
        <v>1.8219064410452995E-2</v>
      </c>
      <c r="AG76" s="41">
        <f>(P76+S76+T76)/DI76*2</f>
        <v>2.4266101348984655E-2</v>
      </c>
      <c r="AH76" s="41">
        <f>R76/DI76*2</f>
        <v>1.5851802976595844E-2</v>
      </c>
      <c r="AI76" s="43">
        <f>X76/EY76*2</f>
        <v>9.3449532674324834E-2</v>
      </c>
      <c r="AJ76" s="37"/>
      <c r="AK76" s="42">
        <f t="shared" si="133"/>
        <v>3.9341521592317144E-2</v>
      </c>
      <c r="AL76" s="42">
        <f t="shared" si="134"/>
        <v>4.4210171316756766E-2</v>
      </c>
      <c r="AM76" s="42">
        <f t="shared" si="135"/>
        <v>5.5823234514339536E-2</v>
      </c>
      <c r="AN76" s="37"/>
      <c r="AO76" s="42">
        <f t="shared" ref="AO76" si="192">G76/E76</f>
        <v>0.84400930127908069</v>
      </c>
      <c r="AP76" s="42">
        <f t="shared" ref="AP76" si="193">CC76/(CC76+CB76+CE76+CH76)</f>
        <v>0.78621600951086867</v>
      </c>
      <c r="AQ76" s="42">
        <f t="shared" ref="AQ76" si="194">((CB76+CE76+CH76)-CL76)/BZ76</f>
        <v>4.3186516592012482E-2</v>
      </c>
      <c r="AR76" s="42">
        <f t="shared" ref="AR76" si="195">CL76/CJ76</f>
        <v>0.14644451984816839</v>
      </c>
      <c r="AS76" s="37"/>
      <c r="AT76" s="42">
        <f>DF76/C76</f>
        <v>9.5654853450701807E-2</v>
      </c>
      <c r="AU76" s="42">
        <f t="shared" ref="AU76:AW76" si="196">DE76/$DK76</f>
        <v>0.1703734550487544</v>
      </c>
      <c r="AV76" s="42">
        <f t="shared" si="196"/>
        <v>0.18232922755792894</v>
      </c>
      <c r="AW76" s="42">
        <f t="shared" si="196"/>
        <v>0.19619130939365462</v>
      </c>
      <c r="AX76" s="37"/>
      <c r="AY76" s="42">
        <f>FA76/C76</f>
        <v>0.10286346907885939</v>
      </c>
      <c r="AZ76" s="42">
        <f>(DF76+X76)/C76</f>
        <v>0.10033155928807513</v>
      </c>
      <c r="BA76" s="42">
        <f>(DE76+X76)/DK76</f>
        <v>0.17928779793971286</v>
      </c>
      <c r="BB76" s="42">
        <f>(DF76+X76)/DK76</f>
        <v>0.1912435704488874</v>
      </c>
      <c r="BC76" s="43">
        <f>(DG76+X76)/DK76</f>
        <v>0.20510565228461305</v>
      </c>
      <c r="BD76" s="37"/>
      <c r="BE76" s="40">
        <f>Q76/FC76*2</f>
        <v>8.3226210041361715E-4</v>
      </c>
      <c r="BF76" s="42">
        <f t="shared" ref="BF76" si="197">Q76/(P76+S76+T76)</f>
        <v>5.4156016359348413E-2</v>
      </c>
      <c r="BG76" s="41">
        <f>EK76/E76</f>
        <v>1.0776829680859011E-2</v>
      </c>
      <c r="BH76" s="42">
        <f t="shared" ref="BH76" si="198">EK76/(FA76+EO76)</f>
        <v>8.2420536844824713E-2</v>
      </c>
      <c r="BI76" s="42">
        <f t="shared" ref="BI76" si="199">EQ76/ES76</f>
        <v>0.75308717898654087</v>
      </c>
      <c r="BJ76" s="43">
        <f t="shared" ref="BJ76" si="200">(BI76*E76+F76)/(E76+F76)</f>
        <v>0.81226759879365518</v>
      </c>
      <c r="BK76" s="37"/>
      <c r="BL76" s="37">
        <f t="shared" ref="BL76:CJ76" si="201">SUM(BL5:BL75)</f>
        <v>5982.049</v>
      </c>
      <c r="BM76" s="37">
        <f t="shared" si="201"/>
        <v>8793.0580000000009</v>
      </c>
      <c r="BN76" s="38">
        <f t="shared" si="201"/>
        <v>14775.106999999996</v>
      </c>
      <c r="BO76" s="37">
        <f t="shared" si="201"/>
        <v>222793.44400000002</v>
      </c>
      <c r="BP76" s="37">
        <f t="shared" si="201"/>
        <v>625.28399999999999</v>
      </c>
      <c r="BQ76" s="37">
        <f t="shared" si="201"/>
        <v>770.47400000000016</v>
      </c>
      <c r="BR76" s="38">
        <f t="shared" si="201"/>
        <v>221397.68600000005</v>
      </c>
      <c r="BS76" s="37">
        <f t="shared" si="201"/>
        <v>23869.184999999998</v>
      </c>
      <c r="BT76" s="37">
        <f t="shared" si="201"/>
        <v>6210.8874999999998</v>
      </c>
      <c r="BU76" s="38">
        <f t="shared" si="201"/>
        <v>30080.072500000002</v>
      </c>
      <c r="BV76" s="37">
        <f t="shared" si="201"/>
        <v>489.98700000000002</v>
      </c>
      <c r="BW76" s="37">
        <f t="shared" si="201"/>
        <v>182.61600000000001</v>
      </c>
      <c r="BX76" s="37">
        <f t="shared" si="201"/>
        <v>1481.3400000000001</v>
      </c>
      <c r="BY76" s="37">
        <f t="shared" si="201"/>
        <v>1226.4855000000036</v>
      </c>
      <c r="BZ76" s="38">
        <f t="shared" si="201"/>
        <v>269633.29399999994</v>
      </c>
      <c r="CA76" s="37"/>
      <c r="CB76" s="37">
        <f t="shared" si="201"/>
        <v>4090.2739999999985</v>
      </c>
      <c r="CC76" s="37">
        <f t="shared" si="201"/>
        <v>188039.739</v>
      </c>
      <c r="CD76" s="38">
        <f t="shared" si="201"/>
        <v>192130.01299999998</v>
      </c>
      <c r="CE76" s="37">
        <f t="shared" si="201"/>
        <v>42760.464</v>
      </c>
      <c r="CF76" s="37">
        <f t="shared" si="201"/>
        <v>2727.2979999999993</v>
      </c>
      <c r="CG76" s="38">
        <f t="shared" si="201"/>
        <v>45487.761999999995</v>
      </c>
      <c r="CH76" s="37">
        <f t="shared" si="201"/>
        <v>4280.1029999999992</v>
      </c>
      <c r="CI76" s="37">
        <f t="shared" si="201"/>
        <v>27735.416000000001</v>
      </c>
      <c r="CJ76" s="109">
        <f t="shared" si="201"/>
        <v>269633.29399999999</v>
      </c>
      <c r="CK76" s="34"/>
      <c r="CL76" s="34">
        <f>SUM(CL5:CL75)</f>
        <v>39486.318274910023</v>
      </c>
      <c r="CM76" s="37"/>
      <c r="CN76" s="34">
        <f t="shared" ref="CN76:CT76" si="202">SUM(CN5:CN75)</f>
        <v>10219.25</v>
      </c>
      <c r="CO76" s="34">
        <f t="shared" si="202"/>
        <v>13781</v>
      </c>
      <c r="CP76" s="34">
        <f t="shared" si="202"/>
        <v>12857.5</v>
      </c>
      <c r="CQ76" s="34">
        <f t="shared" si="202"/>
        <v>7630</v>
      </c>
      <c r="CR76" s="34">
        <f t="shared" si="202"/>
        <v>5903</v>
      </c>
      <c r="CS76" s="34">
        <f t="shared" si="202"/>
        <v>221.5</v>
      </c>
      <c r="CT76" s="35">
        <f t="shared" si="202"/>
        <v>50612.25</v>
      </c>
      <c r="CU76" s="42">
        <f t="shared" ref="CU76" si="203">CT76/C76</f>
        <v>0.18770771683707577</v>
      </c>
      <c r="CV76" s="37"/>
      <c r="CW76" s="56"/>
      <c r="CX76" s="34">
        <f>SUM(CX5:CX75)</f>
        <v>2133.9999999999995</v>
      </c>
      <c r="CY76" s="34">
        <f>SUM(CY5:CY75)</f>
        <v>206</v>
      </c>
      <c r="CZ76" s="99">
        <f>COUNTIF(CZ5:CZ75,"=yes")</f>
        <v>56</v>
      </c>
      <c r="DA76" s="34">
        <f>COUNTIF(DA5:DA75,"=EC")+COUNTIF(DA5:DA75,"=EC (listed)")+COUNTIF(DA5:DA75,"=stocks")+COUNTIF(DA5:DA75,"=stocks listed")+COUNTIF(DA5:DA75,"=EC (3Q17)")</f>
        <v>32</v>
      </c>
      <c r="DB76" s="56"/>
      <c r="DC76" s="41">
        <f>SUM(DC5:DC75)</f>
        <v>7.3853473470487555E-2</v>
      </c>
      <c r="DD76" s="56"/>
      <c r="DE76" s="34">
        <f>SUM(DE5:DE75)</f>
        <v>24100.506319</v>
      </c>
      <c r="DF76" s="34">
        <f>SUM(DF5:DF75)</f>
        <v>25791.733222999996</v>
      </c>
      <c r="DG76" s="34">
        <f>SUM(DG5:DG75)</f>
        <v>27752.6207966</v>
      </c>
      <c r="DH76" s="56"/>
      <c r="DI76" s="34">
        <f>SUM(DI5:DI75)</f>
        <v>138425.94455909778</v>
      </c>
      <c r="DJ76" s="34">
        <f>SUM(DJ5:DJ75)</f>
        <v>135394.956686419</v>
      </c>
      <c r="DK76" s="34">
        <f>SUM(DK5:DK75)</f>
        <v>141456.93243177672</v>
      </c>
      <c r="DL76" s="56"/>
      <c r="DM76" s="34">
        <f t="shared" ref="DM76:DV76" si="204">SUM(DM5:DM75)</f>
        <v>9750.2406741400009</v>
      </c>
      <c r="DN76" s="34">
        <f t="shared" si="204"/>
        <v>2586.3624989230461</v>
      </c>
      <c r="DO76" s="34">
        <f t="shared" si="204"/>
        <v>8216.1256000616995</v>
      </c>
      <c r="DP76" s="34">
        <f t="shared" si="204"/>
        <v>3849.5101642203922</v>
      </c>
      <c r="DQ76" s="34">
        <f t="shared" si="204"/>
        <v>22945.872079050001</v>
      </c>
      <c r="DR76" s="34">
        <f t="shared" si="204"/>
        <v>3671.4334796971748</v>
      </c>
      <c r="DS76" s="34">
        <f t="shared" si="204"/>
        <v>1299.9521157776862</v>
      </c>
      <c r="DT76" s="34">
        <f t="shared" si="204"/>
        <v>1337.8067303199903</v>
      </c>
      <c r="DU76" s="60">
        <f t="shared" si="204"/>
        <v>160702.86469173999</v>
      </c>
      <c r="DV76" s="100">
        <f t="shared" si="204"/>
        <v>214360.16803393004</v>
      </c>
      <c r="DW76" s="56"/>
      <c r="DX76" s="42">
        <f t="shared" si="159"/>
        <v>4.5485319234293019E-2</v>
      </c>
      <c r="DY76" s="42">
        <f t="shared" si="160"/>
        <v>1.2065499493887612E-2</v>
      </c>
      <c r="DZ76" s="42">
        <f t="shared" si="161"/>
        <v>3.8328602162511875E-2</v>
      </c>
      <c r="EA76" s="42">
        <f t="shared" si="162"/>
        <v>1.7958141195387904E-2</v>
      </c>
      <c r="EB76" s="42">
        <f t="shared" si="163"/>
        <v>0.10704354400122512</v>
      </c>
      <c r="EC76" s="42">
        <f t="shared" si="164"/>
        <v>1.7127405307482503E-2</v>
      </c>
      <c r="ED76" s="42">
        <f t="shared" si="165"/>
        <v>6.0643361483646678E-3</v>
      </c>
      <c r="EE76" s="42">
        <f t="shared" si="166"/>
        <v>6.2409296586679076E-3</v>
      </c>
      <c r="EF76" s="42">
        <f t="shared" si="167"/>
        <v>0.74968622279817909</v>
      </c>
      <c r="EG76" s="42">
        <f t="shared" ref="EG76" si="205">DX76+DY76+DZ76+EA76+EB76+EC76+ED76+EE76+EF76</f>
        <v>0.99999999999999978</v>
      </c>
      <c r="EH76" s="56"/>
      <c r="EI76" s="37">
        <f>SUM(EI5:EI75)</f>
        <v>1214.4929999999997</v>
      </c>
      <c r="EJ76" s="37">
        <f>SUM(EJ5:EJ75)</f>
        <v>1186.5140000000004</v>
      </c>
      <c r="EK76" s="34">
        <f>SUM(EK5:EK75)</f>
        <v>2401.0070000000001</v>
      </c>
      <c r="EM76" s="34">
        <f>SUM(EM5:EM75)</f>
        <v>625.28399999999999</v>
      </c>
      <c r="EN76" s="34">
        <f>SUM(EN5:EN75)</f>
        <v>770.47400000000016</v>
      </c>
      <c r="EO76" s="34">
        <f>SUM(EO5:EO75)</f>
        <v>1395.7580000000007</v>
      </c>
      <c r="EQ76" s="34">
        <f>SUM(EQ5:EQ75)</f>
        <v>167782.88623865589</v>
      </c>
      <c r="ER76" s="34">
        <f>SUM(ER5:ER75)</f>
        <v>55010.557761344135</v>
      </c>
      <c r="ES76" s="34">
        <f>SUM(ES5:ES75)</f>
        <v>222793.44400000002</v>
      </c>
      <c r="EU76" s="42">
        <f>EQ76/ES76</f>
        <v>0.75308717898654087</v>
      </c>
      <c r="EV76" s="42">
        <f>ER76/ES76</f>
        <v>0.24691282101345913</v>
      </c>
      <c r="EW76" s="43">
        <f t="shared" ref="EW76" si="206">EU76+EV76</f>
        <v>1</v>
      </c>
      <c r="EX76" s="56"/>
      <c r="EY76" s="34">
        <f>SUM(EY5:EY75)</f>
        <v>26987.734746509999</v>
      </c>
      <c r="EZ76" s="34">
        <f>SUM(EZ5:EZ75)</f>
        <v>26240.053493019997</v>
      </c>
      <c r="FA76" s="34">
        <f>SUM(FA5:FA75)</f>
        <v>27735.416000000001</v>
      </c>
      <c r="FB76" s="6"/>
      <c r="FC76" s="34">
        <f>SUM(FC5:FC75)</f>
        <v>218576.81601696499</v>
      </c>
      <c r="FD76" s="34">
        <f>SUM(FD5:FD75)</f>
        <v>214360.18803393</v>
      </c>
      <c r="FE76" s="34">
        <f>SUM(FE5:FE75)</f>
        <v>222793.44400000002</v>
      </c>
      <c r="FF76" s="6"/>
      <c r="FG76" s="34">
        <f>SUM(FG5:FG75)</f>
        <v>68246.493935100007</v>
      </c>
      <c r="FH76" s="34">
        <f>SUM(FH5:FH75)</f>
        <v>66259.988870199973</v>
      </c>
      <c r="FI76" s="34">
        <f>SUM(FI5:FI75)</f>
        <v>70232.999000000011</v>
      </c>
      <c r="FJ76" s="6"/>
      <c r="FK76" s="34">
        <f>SUM(FK5:FK75)</f>
        <v>286823.30995206494</v>
      </c>
      <c r="FL76" s="34">
        <f>SUM(FL5:FL75)</f>
        <v>280620.17690412991</v>
      </c>
      <c r="FM76" s="34">
        <f>SUM(FM5:FM75)</f>
        <v>293026.44300000009</v>
      </c>
      <c r="FN76" s="6"/>
      <c r="FO76" s="34">
        <f>SUM(FO5:FO75)</f>
        <v>183068.74285922997</v>
      </c>
      <c r="FP76" s="34">
        <f>SUM(FP5:FP75)</f>
        <v>178097.74671845997</v>
      </c>
      <c r="FQ76" s="34">
        <f>SUM(FQ5:FQ75)</f>
        <v>188039.739</v>
      </c>
      <c r="FR76" s="34"/>
      <c r="FS76" s="63">
        <f>DK76/C76</f>
        <v>0.52462709754151027</v>
      </c>
    </row>
    <row r="77" spans="1:175" ht="13.5" customHeight="1" x14ac:dyDescent="0.2">
      <c r="A77" s="1"/>
      <c r="B77" s="1"/>
      <c r="C77" s="101"/>
      <c r="D77" s="101"/>
      <c r="E77" s="101"/>
      <c r="F77" s="101"/>
      <c r="G77" s="101"/>
      <c r="H77" s="1"/>
      <c r="I77" s="1"/>
      <c r="J77" s="1"/>
      <c r="K77" s="102"/>
      <c r="L77" s="102"/>
      <c r="M77" s="102"/>
      <c r="N77" s="101"/>
      <c r="O77" s="102"/>
      <c r="P77" s="1"/>
      <c r="Q77" s="102"/>
      <c r="R77" s="1"/>
      <c r="S77" s="102"/>
      <c r="T77" s="102"/>
      <c r="U77" s="102"/>
      <c r="V77" s="102"/>
      <c r="W77" s="102"/>
      <c r="X77" s="102"/>
      <c r="Y77" s="6"/>
      <c r="Z77" s="11"/>
      <c r="AA77" s="11"/>
      <c r="AB77" s="63"/>
      <c r="AC77" s="63"/>
      <c r="AD77" s="11"/>
      <c r="AE77" s="11"/>
      <c r="AF77" s="1"/>
      <c r="AG77" s="1"/>
      <c r="AH77" s="11"/>
      <c r="AI77" s="63"/>
      <c r="AM77" s="6"/>
      <c r="AO77" s="63"/>
      <c r="AR77" s="6"/>
      <c r="AT77" s="6"/>
      <c r="AU77" s="63"/>
      <c r="AV77" s="63"/>
      <c r="AW77" s="63"/>
      <c r="AY77" s="63"/>
      <c r="AZ77" s="6"/>
      <c r="BE77" s="11"/>
      <c r="BH77" s="6"/>
      <c r="CJ77" s="37"/>
      <c r="CL77" s="6"/>
      <c r="CN77" s="42"/>
      <c r="CO77" s="42"/>
      <c r="CP77" s="42"/>
      <c r="CQ77" s="42"/>
      <c r="CR77" s="42"/>
      <c r="CS77" s="42"/>
      <c r="CT77" s="103"/>
      <c r="CU77" s="104"/>
      <c r="CW77" s="6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01"/>
      <c r="DK77" s="10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4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02"/>
      <c r="EJ77" s="102"/>
      <c r="EK77" s="34"/>
      <c r="EM77" s="1"/>
      <c r="EN77" s="1"/>
      <c r="EO77" s="34"/>
      <c r="EQ77" s="101"/>
      <c r="ER77" s="101"/>
      <c r="ES77" s="101"/>
      <c r="EW77" s="105"/>
      <c r="EX77" s="1"/>
      <c r="EY77" s="1"/>
      <c r="EZ77" s="6"/>
      <c r="FA77" s="1"/>
      <c r="FC77" s="1"/>
      <c r="FD77" s="1"/>
      <c r="FE77" s="1"/>
      <c r="FG77" s="1"/>
      <c r="FH77" s="1"/>
      <c r="FI77" s="1"/>
      <c r="FK77" s="1"/>
      <c r="FO77" s="1"/>
      <c r="FP77" s="1"/>
      <c r="FQ77" s="1"/>
      <c r="FR77" s="1"/>
    </row>
    <row r="78" spans="1:175" s="115" customFormat="1" ht="13.5" customHeight="1" x14ac:dyDescent="0.2">
      <c r="B78" s="116" t="s">
        <v>233</v>
      </c>
    </row>
    <row r="79" spans="1:175" ht="13.5" customHeight="1" x14ac:dyDescent="0.2"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V79"/>
      <c r="CW79"/>
      <c r="EL79"/>
      <c r="EP79"/>
      <c r="EQ79"/>
      <c r="ER79"/>
      <c r="ES79"/>
      <c r="ET79"/>
      <c r="EU79"/>
      <c r="EV79"/>
      <c r="EW79"/>
      <c r="FB79"/>
      <c r="FF79"/>
      <c r="FJ79"/>
      <c r="FL79"/>
      <c r="FM79"/>
      <c r="FN79"/>
    </row>
    <row r="80" spans="1:175" ht="13.5" customHeight="1" x14ac:dyDescent="0.2"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V80"/>
      <c r="CW80"/>
      <c r="EL80"/>
      <c r="EP80"/>
      <c r="EQ80"/>
      <c r="ER80"/>
      <c r="ES80"/>
      <c r="ET80"/>
      <c r="EU80"/>
      <c r="EV80"/>
      <c r="EW80"/>
      <c r="FB80"/>
      <c r="FF80"/>
      <c r="FJ80"/>
      <c r="FL80"/>
      <c r="FM80"/>
      <c r="FN80"/>
    </row>
    <row r="81" spans="36:170" ht="13.5" customHeight="1" x14ac:dyDescent="0.2"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V81"/>
      <c r="CW81"/>
      <c r="EL81"/>
      <c r="EP81"/>
      <c r="EQ81"/>
      <c r="ER81"/>
      <c r="ES81"/>
      <c r="ET81"/>
      <c r="EU81"/>
      <c r="EV81"/>
      <c r="EW81"/>
      <c r="FB81"/>
      <c r="FF81"/>
      <c r="FJ81"/>
      <c r="FL81"/>
      <c r="FM81"/>
      <c r="FN81"/>
    </row>
    <row r="82" spans="36:170" ht="13.5" customHeight="1" x14ac:dyDescent="0.2"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V82"/>
      <c r="CW82"/>
      <c r="EL82"/>
      <c r="EP82"/>
      <c r="EQ82"/>
      <c r="ER82"/>
      <c r="ES82"/>
      <c r="ET82"/>
      <c r="EU82"/>
      <c r="EV82"/>
      <c r="EW82"/>
      <c r="FB82"/>
      <c r="FF82"/>
      <c r="FJ82"/>
      <c r="FL82"/>
      <c r="FM82"/>
      <c r="FN82"/>
    </row>
    <row r="83" spans="36:170" ht="13.5" customHeight="1" x14ac:dyDescent="0.2"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V83"/>
      <c r="CW83"/>
      <c r="EL83"/>
      <c r="EP83"/>
      <c r="EQ83"/>
      <c r="ER83"/>
      <c r="ES83"/>
      <c r="ET83"/>
      <c r="EU83"/>
      <c r="EV83"/>
      <c r="EW83"/>
      <c r="FB83"/>
      <c r="FF83"/>
      <c r="FJ83"/>
      <c r="FL83"/>
      <c r="FM83"/>
      <c r="FN83"/>
    </row>
    <row r="84" spans="36:170" ht="13.5" customHeight="1" x14ac:dyDescent="0.2"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V84"/>
      <c r="CW84"/>
      <c r="EL84"/>
      <c r="EP84"/>
      <c r="EQ84"/>
      <c r="ER84"/>
      <c r="ES84"/>
      <c r="ET84"/>
      <c r="EU84"/>
      <c r="EV84"/>
      <c r="EW84"/>
      <c r="FB84"/>
      <c r="FF84"/>
      <c r="FJ84"/>
      <c r="FL84"/>
      <c r="FM84"/>
      <c r="FN84"/>
    </row>
    <row r="85" spans="36:170" ht="13.5" customHeight="1" x14ac:dyDescent="0.2"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V85"/>
      <c r="CW85"/>
      <c r="EL85"/>
      <c r="EP85"/>
      <c r="EQ85"/>
      <c r="ER85"/>
      <c r="ES85"/>
      <c r="ET85"/>
      <c r="EU85"/>
      <c r="EV85"/>
      <c r="EW85"/>
      <c r="FB85"/>
      <c r="FF85"/>
      <c r="FJ85"/>
      <c r="FL85"/>
      <c r="FM85"/>
      <c r="FN85"/>
    </row>
    <row r="86" spans="36:170" ht="13.5" customHeight="1" x14ac:dyDescent="0.2"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V86"/>
      <c r="CW86"/>
      <c r="EL86"/>
      <c r="EP86"/>
      <c r="EQ86"/>
      <c r="ER86"/>
      <c r="ES86"/>
      <c r="ET86"/>
      <c r="EU86"/>
      <c r="EV86"/>
      <c r="EW86"/>
      <c r="FB86"/>
      <c r="FF86"/>
      <c r="FJ86"/>
      <c r="FL86"/>
      <c r="FM86"/>
      <c r="FN86"/>
    </row>
    <row r="87" spans="36:170" ht="13.5" customHeight="1" x14ac:dyDescent="0.2"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V87"/>
      <c r="CW87"/>
      <c r="EL87"/>
      <c r="EP87"/>
      <c r="EQ87"/>
      <c r="ER87"/>
      <c r="ES87"/>
      <c r="ET87"/>
      <c r="EU87"/>
      <c r="EV87"/>
      <c r="EW87"/>
      <c r="FB87"/>
      <c r="FF87"/>
      <c r="FJ87"/>
      <c r="FL87"/>
      <c r="FM87"/>
      <c r="FN87"/>
    </row>
    <row r="88" spans="36:170" ht="13.5" customHeight="1" x14ac:dyDescent="0.2"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V88"/>
      <c r="CW88"/>
      <c r="EL88"/>
      <c r="EP88"/>
      <c r="EQ88"/>
      <c r="ER88"/>
      <c r="ES88"/>
      <c r="ET88"/>
      <c r="EU88"/>
      <c r="EV88"/>
      <c r="EW88"/>
      <c r="FB88"/>
      <c r="FF88"/>
      <c r="FJ88"/>
      <c r="FL88"/>
      <c r="FM88"/>
      <c r="FN88"/>
    </row>
    <row r="89" spans="36:170" ht="13.5" customHeight="1" x14ac:dyDescent="0.2"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V89"/>
      <c r="CW89"/>
      <c r="EL89"/>
      <c r="EP89"/>
      <c r="EQ89"/>
      <c r="ER89"/>
      <c r="ES89"/>
      <c r="ET89"/>
      <c r="EU89"/>
      <c r="EV89"/>
      <c r="EW89"/>
      <c r="FB89"/>
      <c r="FF89"/>
      <c r="FJ89"/>
      <c r="FL89"/>
      <c r="FM89"/>
      <c r="FN89"/>
    </row>
    <row r="90" spans="36:170" ht="13.5" customHeight="1" x14ac:dyDescent="0.2"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V90"/>
      <c r="CW90"/>
      <c r="EL90"/>
      <c r="EP90"/>
      <c r="EQ90"/>
      <c r="ER90"/>
      <c r="ES90"/>
      <c r="ET90"/>
      <c r="EU90"/>
      <c r="EV90"/>
      <c r="EW90"/>
      <c r="FB90"/>
      <c r="FF90"/>
      <c r="FJ90"/>
      <c r="FL90"/>
      <c r="FM90"/>
      <c r="FN90"/>
    </row>
    <row r="91" spans="36:170" ht="13.5" customHeight="1" x14ac:dyDescent="0.2"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V91"/>
      <c r="CW91"/>
      <c r="EL91"/>
      <c r="EP91"/>
      <c r="EQ91"/>
      <c r="ER91"/>
      <c r="ES91"/>
      <c r="ET91"/>
      <c r="EU91"/>
      <c r="EV91"/>
      <c r="EW91"/>
      <c r="FB91"/>
      <c r="FF91"/>
      <c r="FJ91"/>
      <c r="FL91"/>
      <c r="FM91"/>
      <c r="FN91"/>
    </row>
    <row r="92" spans="36:170" ht="13.5" customHeight="1" x14ac:dyDescent="0.2"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V92"/>
      <c r="CW92"/>
      <c r="EL92"/>
      <c r="EP92"/>
      <c r="EQ92"/>
      <c r="ER92"/>
      <c r="ES92"/>
      <c r="ET92"/>
      <c r="EU92"/>
      <c r="EV92"/>
      <c r="EW92"/>
      <c r="FB92"/>
      <c r="FF92"/>
      <c r="FJ92"/>
      <c r="FL92"/>
      <c r="FM92"/>
      <c r="FN92"/>
    </row>
    <row r="93" spans="36:170" ht="13.5" customHeight="1" x14ac:dyDescent="0.2"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V93"/>
      <c r="CW93"/>
      <c r="EL93"/>
      <c r="EP93"/>
      <c r="EQ93"/>
      <c r="ER93"/>
      <c r="ES93"/>
      <c r="ET93"/>
      <c r="EU93"/>
      <c r="EV93"/>
      <c r="EW93"/>
      <c r="FB93"/>
      <c r="FF93"/>
      <c r="FJ93"/>
      <c r="FL93"/>
      <c r="FM93"/>
      <c r="FN93"/>
    </row>
    <row r="94" spans="36:170" ht="13.5" customHeight="1" x14ac:dyDescent="0.2"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V94"/>
      <c r="CW94"/>
      <c r="EL94"/>
      <c r="EP94"/>
      <c r="EQ94"/>
      <c r="ER94"/>
      <c r="ES94"/>
      <c r="ET94"/>
      <c r="EU94"/>
      <c r="EV94"/>
      <c r="EW94"/>
      <c r="FB94"/>
      <c r="FF94"/>
      <c r="FJ94"/>
      <c r="FL94"/>
      <c r="FM94"/>
      <c r="FN94"/>
    </row>
    <row r="95" spans="36:170" ht="13.5" customHeight="1" x14ac:dyDescent="0.2"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V95"/>
      <c r="CW95"/>
      <c r="EL95"/>
      <c r="EP95"/>
      <c r="EQ95"/>
      <c r="ER95"/>
      <c r="ES95"/>
      <c r="ET95"/>
      <c r="EU95"/>
      <c r="EV95"/>
      <c r="EW95"/>
      <c r="FB95"/>
      <c r="FF95"/>
      <c r="FJ95"/>
      <c r="FL95"/>
      <c r="FM95"/>
      <c r="FN95"/>
    </row>
    <row r="96" spans="36:170" ht="13.5" customHeight="1" x14ac:dyDescent="0.2"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V96"/>
      <c r="CW96"/>
      <c r="EL96"/>
      <c r="EP96"/>
      <c r="EQ96"/>
      <c r="ER96"/>
      <c r="ES96"/>
      <c r="ET96"/>
      <c r="EU96"/>
      <c r="EV96"/>
      <c r="EW96"/>
      <c r="FB96"/>
      <c r="FF96"/>
      <c r="FJ96"/>
      <c r="FL96"/>
      <c r="FM96"/>
      <c r="FN96"/>
    </row>
    <row r="97" spans="36:170" ht="13.5" customHeight="1" x14ac:dyDescent="0.2"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V97"/>
      <c r="CW97"/>
      <c r="EL97"/>
      <c r="EP97"/>
      <c r="EQ97"/>
      <c r="ER97"/>
      <c r="ES97"/>
      <c r="ET97"/>
      <c r="EU97"/>
      <c r="EV97"/>
      <c r="EW97"/>
      <c r="FB97"/>
      <c r="FF97"/>
      <c r="FJ97"/>
      <c r="FL97"/>
      <c r="FM97"/>
      <c r="FN97"/>
    </row>
    <row r="98" spans="36:170" ht="13.5" customHeight="1" x14ac:dyDescent="0.2"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V98"/>
      <c r="CW98"/>
      <c r="EL98"/>
      <c r="EP98"/>
      <c r="EQ98"/>
      <c r="ER98"/>
      <c r="ES98"/>
      <c r="ET98"/>
      <c r="EU98"/>
      <c r="EV98"/>
      <c r="EW98"/>
      <c r="FB98"/>
      <c r="FF98"/>
      <c r="FJ98"/>
      <c r="FL98"/>
      <c r="FM98"/>
      <c r="FN98"/>
    </row>
    <row r="99" spans="36:170" ht="13.5" customHeight="1" x14ac:dyDescent="0.2"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V99"/>
      <c r="CW99"/>
      <c r="EL99"/>
      <c r="EP99"/>
      <c r="EQ99"/>
      <c r="ER99"/>
      <c r="ES99"/>
      <c r="ET99"/>
      <c r="EU99"/>
      <c r="EV99"/>
      <c r="EW99"/>
      <c r="FB99"/>
      <c r="FF99"/>
      <c r="FJ99"/>
      <c r="FL99"/>
      <c r="FM99"/>
      <c r="FN99"/>
    </row>
    <row r="100" spans="36:170" ht="13.5" customHeight="1" x14ac:dyDescent="0.2"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V100"/>
      <c r="CW100"/>
      <c r="EL100"/>
      <c r="EP100"/>
      <c r="EQ100"/>
      <c r="ER100"/>
      <c r="ES100"/>
      <c r="ET100"/>
      <c r="EU100"/>
      <c r="EV100"/>
      <c r="EW100"/>
      <c r="FB100"/>
      <c r="FF100"/>
      <c r="FJ100"/>
      <c r="FL100"/>
      <c r="FM100"/>
      <c r="FN100"/>
    </row>
    <row r="101" spans="36:170" ht="13.5" customHeight="1" x14ac:dyDescent="0.2"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V101"/>
      <c r="CW101"/>
      <c r="EL101"/>
      <c r="EP101"/>
      <c r="EQ101"/>
      <c r="ER101"/>
      <c r="ES101"/>
      <c r="ET101"/>
      <c r="EU101"/>
      <c r="EV101"/>
      <c r="EW101"/>
      <c r="FB101"/>
      <c r="FF101"/>
      <c r="FJ101"/>
      <c r="FL101"/>
      <c r="FM101"/>
      <c r="FN101"/>
    </row>
    <row r="102" spans="36:170" ht="13.5" customHeight="1" x14ac:dyDescent="0.2"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V102"/>
      <c r="CW102"/>
      <c r="EL102"/>
      <c r="EP102"/>
      <c r="EQ102"/>
      <c r="ER102"/>
      <c r="ES102"/>
      <c r="ET102"/>
      <c r="EU102"/>
      <c r="EV102"/>
      <c r="EW102"/>
      <c r="FB102"/>
      <c r="FF102"/>
      <c r="FJ102"/>
      <c r="FL102"/>
      <c r="FM102"/>
      <c r="FN102"/>
    </row>
    <row r="103" spans="36:170" ht="13.5" customHeight="1" x14ac:dyDescent="0.2"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V103"/>
      <c r="CW103"/>
      <c r="EL103"/>
      <c r="EP103"/>
      <c r="EQ103"/>
      <c r="ER103"/>
      <c r="ES103"/>
      <c r="ET103"/>
      <c r="EU103"/>
      <c r="EV103"/>
      <c r="EW103"/>
      <c r="FB103"/>
      <c r="FF103"/>
      <c r="FJ103"/>
      <c r="FL103"/>
      <c r="FM103"/>
      <c r="FN103"/>
    </row>
    <row r="104" spans="36:170" ht="13.5" customHeight="1" x14ac:dyDescent="0.2"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V104"/>
      <c r="CW104"/>
      <c r="EL104"/>
      <c r="EP104"/>
      <c r="EQ104"/>
      <c r="ER104"/>
      <c r="ES104"/>
      <c r="ET104"/>
      <c r="EU104"/>
      <c r="EV104"/>
      <c r="EW104"/>
      <c r="FB104"/>
      <c r="FF104"/>
      <c r="FJ104"/>
      <c r="FL104"/>
      <c r="FM104"/>
      <c r="FN104"/>
    </row>
    <row r="105" spans="36:170" ht="13.5" customHeight="1" x14ac:dyDescent="0.2"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V105"/>
      <c r="CW105"/>
      <c r="EL105"/>
      <c r="EP105"/>
      <c r="EQ105"/>
      <c r="ER105"/>
      <c r="ES105"/>
      <c r="ET105"/>
      <c r="EU105"/>
      <c r="EV105"/>
      <c r="EW105"/>
      <c r="FB105"/>
      <c r="FF105"/>
      <c r="FJ105"/>
      <c r="FL105"/>
      <c r="FM105"/>
      <c r="FN105"/>
    </row>
    <row r="106" spans="36:170" ht="13.5" customHeight="1" x14ac:dyDescent="0.2"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V106"/>
      <c r="CW106"/>
      <c r="EL106"/>
      <c r="EP106"/>
      <c r="EQ106"/>
      <c r="ER106"/>
      <c r="ES106"/>
      <c r="ET106"/>
      <c r="EU106"/>
      <c r="EV106"/>
      <c r="EW106"/>
      <c r="FB106"/>
      <c r="FF106"/>
      <c r="FJ106"/>
      <c r="FL106"/>
      <c r="FM106"/>
      <c r="FN106"/>
    </row>
    <row r="107" spans="36:170" ht="13.5" customHeight="1" x14ac:dyDescent="0.2"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V107"/>
      <c r="CW107"/>
      <c r="EL107"/>
      <c r="EP107"/>
      <c r="EQ107"/>
      <c r="ER107"/>
      <c r="ES107"/>
      <c r="ET107"/>
      <c r="EU107"/>
      <c r="EV107"/>
      <c r="EW107"/>
      <c r="FB107"/>
      <c r="FF107"/>
      <c r="FJ107"/>
      <c r="FL107"/>
      <c r="FM107"/>
      <c r="FN107"/>
    </row>
    <row r="108" spans="36:170" ht="13.5" customHeight="1" x14ac:dyDescent="0.2"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V108"/>
      <c r="CW108"/>
      <c r="EL108"/>
      <c r="EP108"/>
      <c r="EQ108"/>
      <c r="ER108"/>
      <c r="ES108"/>
      <c r="ET108"/>
      <c r="EU108"/>
      <c r="EV108"/>
      <c r="EW108"/>
      <c r="FB108"/>
      <c r="FF108"/>
      <c r="FJ108"/>
      <c r="FL108"/>
      <c r="FM108"/>
      <c r="FN108"/>
    </row>
    <row r="109" spans="36:170" ht="13.5" customHeight="1" x14ac:dyDescent="0.2"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V109"/>
      <c r="CW109"/>
      <c r="EL109"/>
      <c r="EP109"/>
      <c r="EQ109"/>
      <c r="ER109"/>
      <c r="ES109"/>
      <c r="ET109"/>
      <c r="EU109"/>
      <c r="EV109"/>
      <c r="EW109"/>
      <c r="FB109"/>
      <c r="FF109"/>
      <c r="FJ109"/>
      <c r="FL109"/>
      <c r="FM109"/>
      <c r="FN109"/>
    </row>
    <row r="110" spans="36:170" ht="13.5" customHeight="1" x14ac:dyDescent="0.2"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V110"/>
      <c r="CW110"/>
      <c r="EL110"/>
      <c r="EP110"/>
      <c r="EQ110"/>
      <c r="ER110"/>
      <c r="ES110"/>
      <c r="ET110"/>
      <c r="EU110"/>
      <c r="EV110"/>
      <c r="EW110"/>
      <c r="FB110"/>
      <c r="FF110"/>
      <c r="FJ110"/>
      <c r="FL110"/>
      <c r="FM110"/>
      <c r="FN110"/>
    </row>
    <row r="111" spans="36:170" ht="13.5" customHeight="1" x14ac:dyDescent="0.2"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V111"/>
      <c r="CW111"/>
      <c r="EL111"/>
      <c r="EP111"/>
      <c r="EQ111"/>
      <c r="ER111"/>
      <c r="ES111"/>
      <c r="ET111"/>
      <c r="EU111"/>
      <c r="EV111"/>
      <c r="EW111"/>
      <c r="FB111"/>
      <c r="FF111"/>
      <c r="FJ111"/>
      <c r="FL111"/>
      <c r="FM111"/>
      <c r="FN111"/>
    </row>
    <row r="112" spans="36:170" ht="13.5" customHeight="1" x14ac:dyDescent="0.2"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V112"/>
      <c r="CW112"/>
      <c r="EL112"/>
      <c r="EP112"/>
      <c r="EQ112"/>
      <c r="ER112"/>
      <c r="ES112"/>
      <c r="ET112"/>
      <c r="EU112"/>
      <c r="EV112"/>
      <c r="EW112"/>
      <c r="FB112"/>
      <c r="FF112"/>
      <c r="FJ112"/>
      <c r="FL112"/>
      <c r="FM112"/>
      <c r="FN112"/>
    </row>
    <row r="113" spans="36:170" ht="13.5" customHeight="1" x14ac:dyDescent="0.2"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V113"/>
      <c r="CW113"/>
      <c r="EL113"/>
      <c r="EP113"/>
      <c r="EQ113"/>
      <c r="ER113"/>
      <c r="ES113"/>
      <c r="ET113"/>
      <c r="EU113"/>
      <c r="EV113"/>
      <c r="EW113"/>
      <c r="FB113"/>
      <c r="FF113"/>
      <c r="FJ113"/>
      <c r="FL113"/>
      <c r="FM113"/>
      <c r="FN113"/>
    </row>
    <row r="114" spans="36:170" ht="13.5" customHeight="1" x14ac:dyDescent="0.2"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V114"/>
      <c r="CW114"/>
      <c r="EL114"/>
      <c r="EP114"/>
      <c r="EQ114"/>
      <c r="ER114"/>
      <c r="ES114"/>
      <c r="ET114"/>
      <c r="EU114"/>
      <c r="EV114"/>
      <c r="EW114"/>
      <c r="FB114"/>
      <c r="FF114"/>
      <c r="FJ114"/>
      <c r="FL114"/>
      <c r="FM114"/>
      <c r="FN114"/>
    </row>
    <row r="115" spans="36:170" ht="13.5" customHeight="1" x14ac:dyDescent="0.2"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V115"/>
      <c r="CW115"/>
      <c r="EL115"/>
      <c r="EP115"/>
      <c r="EQ115"/>
      <c r="ER115"/>
      <c r="ES115"/>
      <c r="ET115"/>
      <c r="EU115"/>
      <c r="EV115"/>
      <c r="EW115"/>
      <c r="FB115"/>
      <c r="FF115"/>
      <c r="FJ115"/>
      <c r="FL115"/>
      <c r="FM115"/>
      <c r="FN115"/>
    </row>
    <row r="116" spans="36:170" ht="13.5" customHeight="1" x14ac:dyDescent="0.2"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V116"/>
      <c r="CW116"/>
      <c r="EL116"/>
      <c r="EP116"/>
      <c r="EQ116"/>
      <c r="ER116"/>
      <c r="ES116"/>
      <c r="ET116"/>
      <c r="EU116"/>
      <c r="EV116"/>
      <c r="EW116"/>
      <c r="FB116"/>
      <c r="FF116"/>
      <c r="FJ116"/>
      <c r="FL116"/>
      <c r="FM116"/>
      <c r="FN116"/>
    </row>
    <row r="117" spans="36:170" ht="13.5" customHeight="1" x14ac:dyDescent="0.2"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V117"/>
      <c r="CW117"/>
      <c r="EL117"/>
      <c r="EP117"/>
      <c r="EQ117"/>
      <c r="ER117"/>
      <c r="ES117"/>
      <c r="ET117"/>
      <c r="EU117"/>
      <c r="EV117"/>
      <c r="EW117"/>
      <c r="FB117"/>
      <c r="FF117"/>
      <c r="FJ117"/>
      <c r="FL117"/>
      <c r="FM117"/>
      <c r="FN117"/>
    </row>
    <row r="118" spans="36:170" ht="13.5" customHeight="1" x14ac:dyDescent="0.2"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V118"/>
      <c r="CW118"/>
      <c r="EL118"/>
      <c r="EP118"/>
      <c r="EQ118"/>
      <c r="ER118"/>
      <c r="ES118"/>
      <c r="ET118"/>
      <c r="EU118"/>
      <c r="EV118"/>
      <c r="EW118"/>
      <c r="FB118"/>
      <c r="FF118"/>
      <c r="FJ118"/>
      <c r="FL118"/>
      <c r="FM118"/>
      <c r="FN118"/>
    </row>
    <row r="119" spans="36:170" ht="13.5" customHeight="1" x14ac:dyDescent="0.2"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V119"/>
      <c r="CW119"/>
      <c r="EL119"/>
      <c r="EP119"/>
      <c r="EQ119"/>
      <c r="ER119"/>
      <c r="ES119"/>
      <c r="ET119"/>
      <c r="EU119"/>
      <c r="EV119"/>
      <c r="EW119"/>
      <c r="FB119"/>
      <c r="FF119"/>
      <c r="FJ119"/>
      <c r="FL119"/>
      <c r="FM119"/>
      <c r="FN119"/>
    </row>
    <row r="120" spans="36:170" ht="13.5" customHeight="1" x14ac:dyDescent="0.2"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V120"/>
      <c r="CW120"/>
      <c r="EL120"/>
      <c r="EP120"/>
      <c r="EQ120"/>
      <c r="ER120"/>
      <c r="ES120"/>
      <c r="ET120"/>
      <c r="EU120"/>
      <c r="EV120"/>
      <c r="EW120"/>
      <c r="FB120"/>
      <c r="FF120"/>
      <c r="FJ120"/>
      <c r="FL120"/>
      <c r="FM120"/>
      <c r="FN120"/>
    </row>
    <row r="121" spans="36:170" ht="13.5" customHeight="1" x14ac:dyDescent="0.2"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V121"/>
      <c r="CW121"/>
      <c r="EL121"/>
      <c r="EP121"/>
      <c r="EQ121"/>
      <c r="ER121"/>
      <c r="ES121"/>
      <c r="ET121"/>
      <c r="EU121"/>
      <c r="EV121"/>
      <c r="EW121"/>
      <c r="FB121"/>
      <c r="FF121"/>
      <c r="FJ121"/>
      <c r="FL121"/>
      <c r="FM121"/>
      <c r="FN121"/>
    </row>
    <row r="122" spans="36:170" ht="13.5" customHeight="1" x14ac:dyDescent="0.2"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V122"/>
      <c r="CW122"/>
      <c r="EL122"/>
      <c r="EP122"/>
      <c r="EQ122"/>
      <c r="ER122"/>
      <c r="ES122"/>
      <c r="ET122"/>
      <c r="EU122"/>
      <c r="EV122"/>
      <c r="EW122"/>
      <c r="FB122"/>
      <c r="FF122"/>
      <c r="FJ122"/>
      <c r="FL122"/>
      <c r="FM122"/>
      <c r="FN122"/>
    </row>
    <row r="123" spans="36:170" ht="13.5" customHeight="1" x14ac:dyDescent="0.2"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V123"/>
      <c r="CW123"/>
      <c r="EL123"/>
      <c r="EP123"/>
      <c r="EQ123"/>
      <c r="ER123"/>
      <c r="ES123"/>
      <c r="ET123"/>
      <c r="EU123"/>
      <c r="EV123"/>
      <c r="EW123"/>
      <c r="FB123"/>
      <c r="FF123"/>
      <c r="FJ123"/>
      <c r="FL123"/>
      <c r="FM123"/>
      <c r="FN123"/>
    </row>
    <row r="124" spans="36:170" ht="13.5" customHeight="1" x14ac:dyDescent="0.2"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V124"/>
      <c r="CW124"/>
      <c r="EL124"/>
      <c r="EP124"/>
      <c r="EQ124"/>
      <c r="ER124"/>
      <c r="ES124"/>
      <c r="ET124"/>
      <c r="EU124"/>
      <c r="EV124"/>
      <c r="EW124"/>
      <c r="FB124"/>
      <c r="FF124"/>
      <c r="FJ124"/>
      <c r="FL124"/>
      <c r="FM124"/>
      <c r="FN124"/>
    </row>
    <row r="125" spans="36:170" ht="13.5" customHeight="1" x14ac:dyDescent="0.2"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V125"/>
      <c r="CW125"/>
      <c r="EL125"/>
      <c r="EP125"/>
      <c r="EQ125"/>
      <c r="ER125"/>
      <c r="ES125"/>
      <c r="ET125"/>
      <c r="EU125"/>
      <c r="EV125"/>
      <c r="EW125"/>
      <c r="FB125"/>
      <c r="FF125"/>
      <c r="FJ125"/>
      <c r="FL125"/>
      <c r="FM125"/>
      <c r="FN125"/>
    </row>
    <row r="126" spans="36:170" ht="13.5" customHeight="1" x14ac:dyDescent="0.2"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V126"/>
      <c r="CW126"/>
      <c r="EL126"/>
      <c r="EP126"/>
      <c r="EQ126"/>
      <c r="ER126"/>
      <c r="ES126"/>
      <c r="ET126"/>
      <c r="EU126"/>
      <c r="EV126"/>
      <c r="EW126"/>
      <c r="FB126"/>
      <c r="FF126"/>
      <c r="FJ126"/>
      <c r="FL126"/>
      <c r="FM126"/>
      <c r="FN126"/>
    </row>
    <row r="127" spans="36:170" ht="13.5" customHeight="1" x14ac:dyDescent="0.2"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V127"/>
      <c r="CW127"/>
      <c r="EL127"/>
      <c r="EP127"/>
      <c r="EQ127"/>
      <c r="ER127"/>
      <c r="ES127"/>
      <c r="ET127"/>
      <c r="EU127"/>
      <c r="EV127"/>
      <c r="EW127"/>
      <c r="FB127"/>
      <c r="FF127"/>
      <c r="FJ127"/>
      <c r="FL127"/>
      <c r="FM127"/>
      <c r="FN127"/>
    </row>
    <row r="128" spans="36:170" ht="13.5" customHeight="1" x14ac:dyDescent="0.2"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V128"/>
      <c r="CW128"/>
      <c r="EL128"/>
      <c r="EP128"/>
      <c r="EQ128"/>
      <c r="ER128"/>
      <c r="ES128"/>
      <c r="ET128"/>
      <c r="EU128"/>
      <c r="EV128"/>
      <c r="EW128"/>
      <c r="FB128"/>
      <c r="FF128"/>
      <c r="FJ128"/>
      <c r="FL128"/>
      <c r="FM128"/>
      <c r="FN128"/>
    </row>
    <row r="129" spans="36:170" ht="13.5" customHeight="1" x14ac:dyDescent="0.2"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V129"/>
      <c r="CW129"/>
      <c r="EL129"/>
      <c r="EP129"/>
      <c r="EQ129"/>
      <c r="ER129"/>
      <c r="ES129"/>
      <c r="ET129"/>
      <c r="EU129"/>
      <c r="EV129"/>
      <c r="EW129"/>
      <c r="FB129"/>
      <c r="FF129"/>
      <c r="FJ129"/>
      <c r="FL129"/>
      <c r="FM129"/>
      <c r="FN129"/>
    </row>
    <row r="130" spans="36:170" ht="13.5" customHeight="1" x14ac:dyDescent="0.2"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V130"/>
      <c r="CW130"/>
      <c r="EL130"/>
      <c r="EP130"/>
      <c r="EQ130"/>
      <c r="ER130"/>
      <c r="ES130"/>
      <c r="ET130"/>
      <c r="EU130"/>
      <c r="EV130"/>
      <c r="EW130"/>
      <c r="FB130"/>
      <c r="FF130"/>
      <c r="FJ130"/>
      <c r="FL130"/>
      <c r="FM130"/>
      <c r="FN130"/>
    </row>
    <row r="131" spans="36:170" ht="13.5" customHeight="1" x14ac:dyDescent="0.2"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V131"/>
      <c r="CW131"/>
      <c r="EL131"/>
      <c r="EP131"/>
      <c r="EQ131"/>
      <c r="ER131"/>
      <c r="ES131"/>
      <c r="ET131"/>
      <c r="EU131"/>
      <c r="EV131"/>
      <c r="EW131"/>
      <c r="FB131"/>
      <c r="FF131"/>
      <c r="FJ131"/>
      <c r="FL131"/>
      <c r="FM131"/>
      <c r="FN131"/>
    </row>
    <row r="132" spans="36:170" ht="13.5" customHeight="1" x14ac:dyDescent="0.2"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V132"/>
      <c r="CW132"/>
      <c r="EL132"/>
      <c r="EP132"/>
      <c r="EQ132"/>
      <c r="ER132"/>
      <c r="ES132"/>
      <c r="ET132"/>
      <c r="EU132"/>
      <c r="EV132"/>
      <c r="EW132"/>
      <c r="FB132"/>
      <c r="FF132"/>
      <c r="FJ132"/>
      <c r="FL132"/>
      <c r="FM132"/>
      <c r="FN132"/>
    </row>
    <row r="133" spans="36:170" ht="13.5" customHeight="1" x14ac:dyDescent="0.2"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V133"/>
      <c r="CW133"/>
      <c r="EL133"/>
      <c r="EP133"/>
      <c r="EQ133"/>
      <c r="ER133"/>
      <c r="ES133"/>
      <c r="ET133"/>
      <c r="EU133"/>
      <c r="EV133"/>
      <c r="EW133"/>
      <c r="FB133"/>
      <c r="FF133"/>
      <c r="FJ133"/>
      <c r="FL133"/>
      <c r="FM133"/>
      <c r="FN133"/>
    </row>
    <row r="134" spans="36:170" ht="13.5" customHeight="1" x14ac:dyDescent="0.2"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V134"/>
      <c r="CW134"/>
      <c r="EL134"/>
      <c r="EP134"/>
      <c r="EQ134"/>
      <c r="ER134"/>
      <c r="ES134"/>
      <c r="ET134"/>
      <c r="EU134"/>
      <c r="EV134"/>
      <c r="EW134"/>
      <c r="FB134"/>
      <c r="FF134"/>
      <c r="FJ134"/>
      <c r="FL134"/>
      <c r="FM134"/>
      <c r="FN134"/>
    </row>
    <row r="135" spans="36:170" ht="13.5" customHeight="1" x14ac:dyDescent="0.2"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V135"/>
      <c r="CW135"/>
      <c r="EL135"/>
      <c r="EP135"/>
      <c r="EQ135"/>
      <c r="ER135"/>
      <c r="ES135"/>
      <c r="ET135"/>
      <c r="EU135"/>
      <c r="EV135"/>
      <c r="EW135"/>
      <c r="FB135"/>
      <c r="FF135"/>
      <c r="FJ135"/>
      <c r="FL135"/>
      <c r="FM135"/>
      <c r="FN135"/>
    </row>
    <row r="136" spans="36:170" ht="13.5" customHeight="1" x14ac:dyDescent="0.2"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V136"/>
      <c r="CW136"/>
      <c r="EL136"/>
      <c r="EP136"/>
      <c r="EQ136"/>
      <c r="ER136"/>
      <c r="ES136"/>
      <c r="ET136"/>
      <c r="EU136"/>
      <c r="EV136"/>
      <c r="EW136"/>
      <c r="FB136"/>
      <c r="FF136"/>
      <c r="FJ136"/>
      <c r="FL136"/>
      <c r="FM136"/>
      <c r="FN136"/>
    </row>
    <row r="137" spans="36:170" ht="13.5" customHeight="1" x14ac:dyDescent="0.2"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V137"/>
      <c r="CW137"/>
      <c r="EL137"/>
      <c r="EP137"/>
      <c r="EQ137"/>
      <c r="ER137"/>
      <c r="ES137"/>
      <c r="ET137"/>
      <c r="EU137"/>
      <c r="EV137"/>
      <c r="EW137"/>
      <c r="FB137"/>
      <c r="FF137"/>
      <c r="FJ137"/>
      <c r="FL137"/>
      <c r="FM137"/>
      <c r="FN137"/>
    </row>
    <row r="138" spans="36:170" ht="13.5" customHeight="1" x14ac:dyDescent="0.2"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V138"/>
      <c r="CW138"/>
      <c r="EL138"/>
      <c r="EP138"/>
      <c r="EQ138"/>
      <c r="ER138"/>
      <c r="ES138"/>
      <c r="ET138"/>
      <c r="EU138"/>
      <c r="EV138"/>
      <c r="EW138"/>
      <c r="FB138"/>
      <c r="FF138"/>
      <c r="FJ138"/>
      <c r="FL138"/>
      <c r="FM138"/>
      <c r="FN138"/>
    </row>
    <row r="139" spans="36:170" ht="13.5" customHeight="1" x14ac:dyDescent="0.2"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V139"/>
      <c r="CW139"/>
      <c r="EL139"/>
      <c r="EP139"/>
      <c r="EQ139"/>
      <c r="ER139"/>
      <c r="ES139"/>
      <c r="ET139"/>
      <c r="EU139"/>
      <c r="EV139"/>
      <c r="EW139"/>
      <c r="FB139"/>
      <c r="FF139"/>
      <c r="FJ139"/>
      <c r="FL139"/>
      <c r="FM139"/>
      <c r="FN139"/>
    </row>
    <row r="140" spans="36:170" ht="13.5" customHeight="1" x14ac:dyDescent="0.2"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V140"/>
      <c r="CW140"/>
      <c r="EL140"/>
      <c r="EP140"/>
      <c r="EQ140"/>
      <c r="ER140"/>
      <c r="ES140"/>
      <c r="ET140"/>
      <c r="EU140"/>
      <c r="EV140"/>
      <c r="EW140"/>
      <c r="FB140"/>
      <c r="FF140"/>
      <c r="FJ140"/>
      <c r="FL140"/>
      <c r="FM140"/>
      <c r="FN140"/>
    </row>
    <row r="141" spans="36:170" ht="13.5" customHeight="1" x14ac:dyDescent="0.2"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V141"/>
      <c r="CW141"/>
      <c r="EL141"/>
      <c r="EP141"/>
      <c r="EQ141"/>
      <c r="ER141"/>
      <c r="ES141"/>
      <c r="ET141"/>
      <c r="EU141"/>
      <c r="EV141"/>
      <c r="EW141"/>
      <c r="FB141"/>
      <c r="FF141"/>
      <c r="FJ141"/>
      <c r="FL141"/>
      <c r="FM141"/>
      <c r="FN141"/>
    </row>
    <row r="142" spans="36:170" ht="13.5" customHeight="1" x14ac:dyDescent="0.2"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V142"/>
      <c r="CW142"/>
      <c r="EL142"/>
      <c r="EP142"/>
      <c r="EQ142"/>
      <c r="ER142"/>
      <c r="ES142"/>
      <c r="ET142"/>
      <c r="EU142"/>
      <c r="EV142"/>
      <c r="EW142"/>
      <c r="FB142"/>
      <c r="FF142"/>
      <c r="FJ142"/>
      <c r="FL142"/>
      <c r="FM142"/>
      <c r="FN142"/>
    </row>
    <row r="143" spans="36:170" ht="13.5" customHeight="1" x14ac:dyDescent="0.2"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V143"/>
      <c r="CW143"/>
      <c r="EL143"/>
      <c r="EP143"/>
      <c r="EQ143"/>
      <c r="ER143"/>
      <c r="ES143"/>
      <c r="ET143"/>
      <c r="EU143"/>
      <c r="EV143"/>
      <c r="EW143"/>
      <c r="FB143"/>
      <c r="FF143"/>
      <c r="FJ143"/>
      <c r="FL143"/>
      <c r="FM143"/>
      <c r="FN143"/>
    </row>
    <row r="144" spans="36:170" ht="13.5" customHeight="1" x14ac:dyDescent="0.2"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V144"/>
      <c r="CW144"/>
      <c r="EL144"/>
      <c r="EP144"/>
      <c r="EQ144"/>
      <c r="ER144"/>
      <c r="ES144"/>
      <c r="ET144"/>
      <c r="EU144"/>
      <c r="EV144"/>
      <c r="EW144"/>
      <c r="FB144"/>
      <c r="FF144"/>
      <c r="FJ144"/>
      <c r="FL144"/>
      <c r="FM144"/>
      <c r="FN144"/>
    </row>
    <row r="145" spans="36:170" ht="13.5" customHeight="1" x14ac:dyDescent="0.2"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V145"/>
      <c r="CW145"/>
      <c r="EL145"/>
      <c r="EP145"/>
      <c r="EQ145"/>
      <c r="ER145"/>
      <c r="ES145"/>
      <c r="ET145"/>
      <c r="EU145"/>
      <c r="EV145"/>
      <c r="EW145"/>
      <c r="FB145"/>
      <c r="FF145"/>
      <c r="FJ145"/>
      <c r="FL145"/>
      <c r="FM145"/>
      <c r="FN145"/>
    </row>
    <row r="146" spans="36:170" ht="13.5" customHeight="1" x14ac:dyDescent="0.2"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V146"/>
      <c r="CW146"/>
      <c r="EL146"/>
      <c r="EP146"/>
      <c r="EQ146"/>
      <c r="ER146"/>
      <c r="ES146"/>
      <c r="ET146"/>
      <c r="EU146"/>
      <c r="EV146"/>
      <c r="EW146"/>
      <c r="FB146"/>
      <c r="FF146"/>
      <c r="FJ146"/>
      <c r="FL146"/>
      <c r="FM146"/>
      <c r="FN146"/>
    </row>
    <row r="147" spans="36:170" ht="13.5" customHeight="1" x14ac:dyDescent="0.2"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V147"/>
      <c r="CW147"/>
      <c r="EL147"/>
      <c r="EP147"/>
      <c r="EQ147"/>
      <c r="ER147"/>
      <c r="ES147"/>
      <c r="ET147"/>
      <c r="EU147"/>
      <c r="EV147"/>
      <c r="EW147"/>
      <c r="FB147"/>
      <c r="FF147"/>
      <c r="FJ147"/>
      <c r="FL147"/>
      <c r="FM147"/>
      <c r="FN147"/>
    </row>
    <row r="148" spans="36:170" ht="13.5" customHeight="1" x14ac:dyDescent="0.2"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V148"/>
      <c r="CW148"/>
      <c r="EL148"/>
      <c r="EP148"/>
      <c r="EQ148"/>
      <c r="ER148"/>
      <c r="ES148"/>
      <c r="ET148"/>
      <c r="EU148"/>
      <c r="EV148"/>
      <c r="EW148"/>
      <c r="FB148"/>
      <c r="FF148"/>
      <c r="FJ148"/>
      <c r="FL148"/>
      <c r="FM148"/>
      <c r="FN148"/>
    </row>
    <row r="149" spans="36:170" ht="13.5" customHeight="1" x14ac:dyDescent="0.2"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V149"/>
      <c r="CW149"/>
      <c r="EL149"/>
      <c r="EP149"/>
      <c r="EQ149"/>
      <c r="ER149"/>
      <c r="ES149"/>
      <c r="ET149"/>
      <c r="EU149"/>
      <c r="EV149"/>
      <c r="EW149"/>
      <c r="FB149"/>
      <c r="FF149"/>
      <c r="FJ149"/>
      <c r="FL149"/>
      <c r="FM149"/>
      <c r="FN149"/>
    </row>
    <row r="150" spans="36:170" ht="13.5" customHeight="1" x14ac:dyDescent="0.2"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V150"/>
      <c r="CW150"/>
      <c r="EL150"/>
      <c r="EP150"/>
      <c r="EQ150"/>
      <c r="ER150"/>
      <c r="ES150"/>
      <c r="ET150"/>
      <c r="EU150"/>
      <c r="EV150"/>
      <c r="EW150"/>
      <c r="FB150"/>
      <c r="FF150"/>
      <c r="FJ150"/>
      <c r="FL150"/>
      <c r="FM150"/>
      <c r="FN150"/>
    </row>
    <row r="151" spans="36:170" ht="13.5" customHeight="1" x14ac:dyDescent="0.2"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V151"/>
      <c r="CW151"/>
      <c r="EL151"/>
      <c r="EP151"/>
      <c r="EQ151"/>
      <c r="ER151"/>
      <c r="ES151"/>
      <c r="ET151"/>
      <c r="EU151"/>
      <c r="EV151"/>
      <c r="EW151"/>
      <c r="FB151"/>
      <c r="FF151"/>
      <c r="FJ151"/>
      <c r="FL151"/>
      <c r="FM151"/>
      <c r="FN151"/>
    </row>
    <row r="152" spans="36:170" ht="13.5" customHeight="1" x14ac:dyDescent="0.2"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V152"/>
      <c r="CW152"/>
      <c r="EL152"/>
      <c r="EP152"/>
      <c r="EQ152"/>
      <c r="ER152"/>
      <c r="ES152"/>
      <c r="ET152"/>
      <c r="EU152"/>
      <c r="EV152"/>
      <c r="EW152"/>
      <c r="FB152"/>
      <c r="FF152"/>
      <c r="FJ152"/>
      <c r="FL152"/>
      <c r="FM152"/>
      <c r="FN152"/>
    </row>
    <row r="153" spans="36:170" ht="13.5" customHeight="1" x14ac:dyDescent="0.2"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V153"/>
      <c r="CW153"/>
      <c r="EL153"/>
      <c r="EP153"/>
      <c r="EQ153"/>
      <c r="ER153"/>
      <c r="ES153"/>
      <c r="ET153"/>
      <c r="EU153"/>
      <c r="EV153"/>
      <c r="EW153"/>
      <c r="FB153"/>
      <c r="FF153"/>
      <c r="FJ153"/>
      <c r="FL153"/>
      <c r="FM153"/>
      <c r="FN153"/>
    </row>
    <row r="154" spans="36:170" ht="13.5" customHeight="1" x14ac:dyDescent="0.2"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V154"/>
      <c r="CW154"/>
      <c r="EL154"/>
      <c r="EP154"/>
      <c r="EQ154"/>
      <c r="ER154"/>
      <c r="ES154"/>
      <c r="ET154"/>
      <c r="EU154"/>
      <c r="EV154"/>
      <c r="EW154"/>
      <c r="FB154"/>
      <c r="FF154"/>
      <c r="FJ154"/>
      <c r="FL154"/>
      <c r="FM154"/>
      <c r="FN154"/>
    </row>
    <row r="155" spans="36:170" ht="13.5" customHeight="1" x14ac:dyDescent="0.2"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V155"/>
      <c r="CW155"/>
      <c r="EL155"/>
      <c r="EP155"/>
      <c r="EQ155"/>
      <c r="ER155"/>
      <c r="ES155"/>
      <c r="ET155"/>
      <c r="EU155"/>
      <c r="EV155"/>
      <c r="EW155"/>
      <c r="FB155"/>
      <c r="FF155"/>
      <c r="FJ155"/>
      <c r="FL155"/>
      <c r="FM155"/>
      <c r="FN155"/>
    </row>
    <row r="156" spans="36:170" ht="13.5" customHeight="1" x14ac:dyDescent="0.2"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V156"/>
      <c r="CW156"/>
      <c r="EL156"/>
      <c r="EP156"/>
      <c r="EQ156"/>
      <c r="ER156"/>
      <c r="ES156"/>
      <c r="ET156"/>
      <c r="EU156"/>
      <c r="EV156"/>
      <c r="EW156"/>
      <c r="FB156"/>
      <c r="FF156"/>
      <c r="FJ156"/>
      <c r="FL156"/>
      <c r="FM156"/>
      <c r="FN156"/>
    </row>
    <row r="157" spans="36:170" ht="13.5" customHeight="1" x14ac:dyDescent="0.2"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V157"/>
      <c r="CW157"/>
      <c r="EL157"/>
      <c r="EP157"/>
      <c r="EQ157"/>
      <c r="ER157"/>
      <c r="ES157"/>
      <c r="ET157"/>
      <c r="EU157"/>
      <c r="EV157"/>
      <c r="EW157"/>
      <c r="FB157"/>
      <c r="FF157"/>
      <c r="FJ157"/>
      <c r="FL157"/>
      <c r="FM157"/>
      <c r="FN157"/>
    </row>
    <row r="158" spans="36:170" x14ac:dyDescent="0.2"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V158"/>
      <c r="CW158"/>
      <c r="EL158"/>
      <c r="EP158"/>
      <c r="EQ158"/>
      <c r="ER158"/>
      <c r="ES158"/>
      <c r="ET158"/>
      <c r="EU158"/>
      <c r="EV158"/>
      <c r="EW158"/>
      <c r="FB158"/>
      <c r="FF158"/>
      <c r="FJ158"/>
      <c r="FL158"/>
      <c r="FM158"/>
      <c r="FN158"/>
    </row>
    <row r="159" spans="36:170" x14ac:dyDescent="0.2"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V159"/>
      <c r="CW159"/>
      <c r="EL159"/>
      <c r="EP159"/>
      <c r="EQ159"/>
      <c r="ER159"/>
      <c r="ES159"/>
      <c r="ET159"/>
      <c r="EU159"/>
      <c r="EV159"/>
      <c r="EW159"/>
      <c r="FB159"/>
      <c r="FF159"/>
      <c r="FJ159"/>
      <c r="FL159"/>
      <c r="FM159"/>
      <c r="FN159"/>
    </row>
    <row r="160" spans="36:170" x14ac:dyDescent="0.2"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V160"/>
      <c r="CW160"/>
      <c r="EL160"/>
      <c r="EP160"/>
      <c r="EQ160"/>
      <c r="ER160"/>
      <c r="ES160"/>
      <c r="ET160"/>
      <c r="EU160"/>
      <c r="EV160"/>
      <c r="EW160"/>
      <c r="FB160"/>
      <c r="FF160"/>
      <c r="FJ160"/>
      <c r="FL160"/>
      <c r="FM160"/>
      <c r="FN160"/>
    </row>
    <row r="161" spans="36:170" x14ac:dyDescent="0.2"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V161"/>
      <c r="CW161"/>
      <c r="EL161"/>
      <c r="EP161"/>
      <c r="EQ161"/>
      <c r="ER161"/>
      <c r="ES161"/>
      <c r="ET161"/>
      <c r="EU161"/>
      <c r="EV161"/>
      <c r="EW161"/>
      <c r="FB161"/>
      <c r="FF161"/>
      <c r="FJ161"/>
      <c r="FL161"/>
      <c r="FM161"/>
      <c r="FN161"/>
    </row>
    <row r="162" spans="36:170" x14ac:dyDescent="0.2"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V162"/>
      <c r="CW162"/>
      <c r="EL162"/>
      <c r="EP162"/>
      <c r="EQ162"/>
      <c r="ER162"/>
      <c r="ES162"/>
      <c r="ET162"/>
      <c r="EU162"/>
      <c r="EV162"/>
      <c r="EW162"/>
      <c r="FB162"/>
      <c r="FF162"/>
      <c r="FJ162"/>
      <c r="FL162"/>
      <c r="FM162"/>
      <c r="FN162"/>
    </row>
    <row r="163" spans="36:170" x14ac:dyDescent="0.2"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V163"/>
      <c r="CW163"/>
      <c r="EL163"/>
      <c r="EP163"/>
      <c r="EQ163"/>
      <c r="ER163"/>
      <c r="ES163"/>
      <c r="ET163"/>
      <c r="EU163"/>
      <c r="EV163"/>
      <c r="EW163"/>
      <c r="FB163"/>
      <c r="FF163"/>
      <c r="FJ163"/>
      <c r="FL163"/>
      <c r="FM163"/>
      <c r="FN163"/>
    </row>
    <row r="164" spans="36:170" x14ac:dyDescent="0.2"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V164"/>
      <c r="CW164"/>
      <c r="EL164"/>
      <c r="EP164"/>
      <c r="EQ164"/>
      <c r="ER164"/>
      <c r="ES164"/>
      <c r="ET164"/>
      <c r="EU164"/>
      <c r="EV164"/>
      <c r="EW164"/>
      <c r="FB164"/>
      <c r="FF164"/>
      <c r="FJ164"/>
      <c r="FL164"/>
      <c r="FM164"/>
      <c r="FN164"/>
    </row>
    <row r="165" spans="36:170" x14ac:dyDescent="0.2"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V165"/>
      <c r="CW165"/>
      <c r="EL165"/>
      <c r="EP165"/>
      <c r="EQ165"/>
      <c r="ER165"/>
      <c r="ES165"/>
      <c r="ET165"/>
      <c r="EU165"/>
      <c r="EV165"/>
      <c r="EW165"/>
      <c r="FB165"/>
      <c r="FF165"/>
      <c r="FJ165"/>
      <c r="FL165"/>
      <c r="FM165"/>
      <c r="FN165"/>
    </row>
    <row r="166" spans="36:170" x14ac:dyDescent="0.2"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V166"/>
      <c r="CW166"/>
      <c r="EL166"/>
      <c r="EP166"/>
      <c r="EQ166"/>
      <c r="ER166"/>
      <c r="ES166"/>
      <c r="ET166"/>
      <c r="EU166"/>
      <c r="EV166"/>
      <c r="EW166"/>
      <c r="FB166"/>
      <c r="FF166"/>
      <c r="FJ166"/>
      <c r="FL166"/>
      <c r="FM166"/>
      <c r="FN166"/>
    </row>
    <row r="167" spans="36:170" x14ac:dyDescent="0.2"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V167"/>
      <c r="CW167"/>
      <c r="EL167"/>
      <c r="EP167"/>
      <c r="EQ167"/>
      <c r="ER167"/>
      <c r="ES167"/>
      <c r="ET167"/>
      <c r="EU167"/>
      <c r="EV167"/>
      <c r="EW167"/>
      <c r="FB167"/>
      <c r="FF167"/>
      <c r="FJ167"/>
      <c r="FL167"/>
      <c r="FM167"/>
      <c r="FN167"/>
    </row>
    <row r="168" spans="36:170" x14ac:dyDescent="0.2"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V168"/>
      <c r="CW168"/>
      <c r="EL168"/>
      <c r="EP168"/>
      <c r="EQ168"/>
      <c r="ER168"/>
      <c r="ES168"/>
      <c r="ET168"/>
      <c r="EU168"/>
      <c r="EV168"/>
      <c r="EW168"/>
      <c r="FB168"/>
      <c r="FF168"/>
      <c r="FJ168"/>
      <c r="FL168"/>
      <c r="FM168"/>
      <c r="FN168"/>
    </row>
    <row r="169" spans="36:170" x14ac:dyDescent="0.2"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V169"/>
      <c r="CW169"/>
      <c r="EL169"/>
      <c r="EP169"/>
      <c r="EQ169"/>
      <c r="ER169"/>
      <c r="ES169"/>
      <c r="ET169"/>
      <c r="EU169"/>
      <c r="EV169"/>
      <c r="EW169"/>
      <c r="FB169"/>
      <c r="FF169"/>
      <c r="FJ169"/>
      <c r="FL169"/>
      <c r="FM169"/>
      <c r="FN169"/>
    </row>
    <row r="170" spans="36:170" x14ac:dyDescent="0.2"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V170"/>
      <c r="CW170"/>
      <c r="EL170"/>
      <c r="EP170"/>
      <c r="EQ170"/>
      <c r="ER170"/>
      <c r="ES170"/>
      <c r="ET170"/>
      <c r="EU170"/>
      <c r="EV170"/>
      <c r="EW170"/>
      <c r="FB170"/>
      <c r="FF170"/>
      <c r="FJ170"/>
      <c r="FL170"/>
      <c r="FM170"/>
      <c r="FN170"/>
    </row>
    <row r="171" spans="36:170" x14ac:dyDescent="0.2"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V171"/>
      <c r="CW171"/>
      <c r="EL171"/>
      <c r="EP171"/>
      <c r="EQ171"/>
      <c r="ER171"/>
      <c r="ES171"/>
      <c r="ET171"/>
      <c r="EU171"/>
      <c r="EV171"/>
      <c r="EW171"/>
      <c r="FB171"/>
      <c r="FF171"/>
      <c r="FJ171"/>
      <c r="FL171"/>
      <c r="FM171"/>
      <c r="FN171"/>
    </row>
    <row r="172" spans="36:170" x14ac:dyDescent="0.2"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V172"/>
      <c r="CW172"/>
      <c r="EL172"/>
      <c r="EP172"/>
      <c r="EQ172"/>
      <c r="ER172"/>
      <c r="ES172"/>
      <c r="ET172"/>
      <c r="EU172"/>
      <c r="EV172"/>
      <c r="EW172"/>
      <c r="FB172"/>
      <c r="FF172"/>
      <c r="FJ172"/>
      <c r="FL172"/>
      <c r="FM172"/>
      <c r="FN172"/>
    </row>
    <row r="173" spans="36:170" x14ac:dyDescent="0.2"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V173"/>
      <c r="CW173"/>
      <c r="EL173"/>
      <c r="EP173"/>
      <c r="EQ173"/>
      <c r="ER173"/>
      <c r="ES173"/>
      <c r="ET173"/>
      <c r="EU173"/>
      <c r="EV173"/>
      <c r="EW173"/>
      <c r="FB173"/>
      <c r="FF173"/>
      <c r="FJ173"/>
      <c r="FL173"/>
      <c r="FM173"/>
      <c r="FN173"/>
    </row>
    <row r="174" spans="36:170" x14ac:dyDescent="0.2"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V174"/>
      <c r="CW174"/>
      <c r="EL174"/>
      <c r="EP174"/>
      <c r="EQ174"/>
      <c r="ER174"/>
      <c r="ES174"/>
      <c r="ET174"/>
      <c r="EU174"/>
      <c r="EV174"/>
      <c r="EW174"/>
      <c r="FB174"/>
      <c r="FF174"/>
      <c r="FJ174"/>
      <c r="FL174"/>
      <c r="FM174"/>
      <c r="FN174"/>
    </row>
    <row r="175" spans="36:170" x14ac:dyDescent="0.2"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V175"/>
      <c r="CW175"/>
      <c r="EL175"/>
      <c r="EP175"/>
      <c r="EQ175"/>
      <c r="ER175"/>
      <c r="ES175"/>
      <c r="ET175"/>
      <c r="EU175"/>
      <c r="EV175"/>
      <c r="EW175"/>
      <c r="FB175"/>
      <c r="FF175"/>
      <c r="FJ175"/>
      <c r="FL175"/>
      <c r="FM175"/>
      <c r="FN175"/>
    </row>
    <row r="176" spans="36:170" x14ac:dyDescent="0.2"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V176"/>
      <c r="CW176"/>
      <c r="EL176"/>
      <c r="EP176"/>
      <c r="EQ176"/>
      <c r="ER176"/>
      <c r="ES176"/>
      <c r="ET176"/>
      <c r="EU176"/>
      <c r="EV176"/>
      <c r="EW176"/>
      <c r="FB176"/>
      <c r="FF176"/>
      <c r="FJ176"/>
      <c r="FL176"/>
      <c r="FM176"/>
      <c r="FN176"/>
    </row>
    <row r="177" spans="36:170" x14ac:dyDescent="0.2"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V177"/>
      <c r="CW177"/>
      <c r="EL177"/>
      <c r="EP177"/>
      <c r="EQ177"/>
      <c r="ER177"/>
      <c r="ES177"/>
      <c r="ET177"/>
      <c r="EU177"/>
      <c r="EV177"/>
      <c r="EW177"/>
      <c r="FB177"/>
      <c r="FF177"/>
      <c r="FJ177"/>
      <c r="FL177"/>
      <c r="FM177"/>
      <c r="FN177"/>
    </row>
    <row r="178" spans="36:170" x14ac:dyDescent="0.2"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V178"/>
      <c r="CW178"/>
      <c r="EL178"/>
      <c r="EP178"/>
      <c r="EQ178"/>
      <c r="ER178"/>
      <c r="ES178"/>
      <c r="ET178"/>
      <c r="EU178"/>
      <c r="EV178"/>
      <c r="EW178"/>
      <c r="FB178"/>
      <c r="FF178"/>
      <c r="FJ178"/>
      <c r="FL178"/>
      <c r="FM178"/>
      <c r="FN178"/>
    </row>
    <row r="179" spans="36:170" x14ac:dyDescent="0.2"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V179"/>
      <c r="CW179"/>
      <c r="EL179"/>
      <c r="EP179"/>
      <c r="EQ179"/>
      <c r="ER179"/>
      <c r="ES179"/>
      <c r="ET179"/>
      <c r="EU179"/>
      <c r="EV179"/>
      <c r="EW179"/>
      <c r="FB179"/>
      <c r="FF179"/>
      <c r="FJ179"/>
      <c r="FL179"/>
      <c r="FM179"/>
      <c r="FN179"/>
    </row>
    <row r="180" spans="36:170" x14ac:dyDescent="0.2"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V180"/>
      <c r="CW180"/>
      <c r="EL180"/>
      <c r="EP180"/>
      <c r="EQ180"/>
      <c r="ER180"/>
      <c r="ES180"/>
      <c r="ET180"/>
      <c r="EU180"/>
      <c r="EV180"/>
      <c r="EW180"/>
      <c r="FB180"/>
      <c r="FF180"/>
      <c r="FJ180"/>
      <c r="FL180"/>
      <c r="FM180"/>
      <c r="FN180"/>
    </row>
    <row r="181" spans="36:170" x14ac:dyDescent="0.2"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V181"/>
      <c r="CW181"/>
      <c r="EL181"/>
      <c r="EP181"/>
      <c r="EQ181"/>
      <c r="ER181"/>
      <c r="ES181"/>
      <c r="ET181"/>
      <c r="EU181"/>
      <c r="EV181"/>
      <c r="EW181"/>
      <c r="FB181"/>
      <c r="FF181"/>
      <c r="FJ181"/>
      <c r="FL181"/>
      <c r="FM181"/>
      <c r="FN181"/>
    </row>
    <row r="182" spans="36:170" x14ac:dyDescent="0.2"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V182"/>
      <c r="CW182"/>
      <c r="EL182"/>
      <c r="EP182"/>
      <c r="EQ182"/>
      <c r="ER182"/>
      <c r="ES182"/>
      <c r="ET182"/>
      <c r="EU182"/>
      <c r="EV182"/>
      <c r="EW182"/>
      <c r="FB182"/>
      <c r="FF182"/>
      <c r="FJ182"/>
      <c r="FL182"/>
      <c r="FM182"/>
      <c r="FN182"/>
    </row>
    <row r="183" spans="36:170" x14ac:dyDescent="0.2"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V183"/>
      <c r="CW183"/>
      <c r="EL183"/>
      <c r="EP183"/>
      <c r="EQ183"/>
      <c r="ER183"/>
      <c r="ES183"/>
      <c r="ET183"/>
      <c r="EU183"/>
      <c r="EV183"/>
      <c r="EW183"/>
      <c r="FB183"/>
      <c r="FF183"/>
      <c r="FJ183"/>
      <c r="FL183"/>
      <c r="FM183"/>
      <c r="FN183"/>
    </row>
    <row r="184" spans="36:170" x14ac:dyDescent="0.2"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V184"/>
      <c r="CW184"/>
      <c r="EL184"/>
      <c r="EP184"/>
      <c r="EQ184"/>
      <c r="ER184"/>
      <c r="ES184"/>
      <c r="ET184"/>
      <c r="EU184"/>
      <c r="EV184"/>
      <c r="EW184"/>
      <c r="FB184"/>
      <c r="FF184"/>
      <c r="FJ184"/>
      <c r="FL184"/>
      <c r="FM184"/>
      <c r="FN184"/>
    </row>
    <row r="185" spans="36:170" x14ac:dyDescent="0.2"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V185"/>
      <c r="CW185"/>
      <c r="EL185"/>
      <c r="EP185"/>
      <c r="EQ185"/>
      <c r="ER185"/>
      <c r="ES185"/>
      <c r="ET185"/>
      <c r="EU185"/>
      <c r="EV185"/>
      <c r="EW185"/>
      <c r="FB185"/>
      <c r="FF185"/>
      <c r="FJ185"/>
      <c r="FL185"/>
      <c r="FM185"/>
      <c r="FN185"/>
    </row>
    <row r="186" spans="36:170" x14ac:dyDescent="0.2"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V186"/>
      <c r="CW186"/>
      <c r="EL186"/>
      <c r="EP186"/>
      <c r="EQ186"/>
      <c r="ER186"/>
      <c r="ES186"/>
      <c r="ET186"/>
      <c r="EU186"/>
      <c r="EV186"/>
      <c r="EW186"/>
      <c r="FB186"/>
      <c r="FF186"/>
      <c r="FJ186"/>
      <c r="FL186"/>
      <c r="FM186"/>
      <c r="FN186"/>
    </row>
    <row r="187" spans="36:170" x14ac:dyDescent="0.2"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V187"/>
      <c r="CW187"/>
      <c r="EL187"/>
      <c r="EP187"/>
      <c r="EQ187"/>
      <c r="ER187"/>
      <c r="ES187"/>
      <c r="ET187"/>
      <c r="EU187"/>
      <c r="EV187"/>
      <c r="EW187"/>
      <c r="FB187"/>
      <c r="FF187"/>
      <c r="FJ187"/>
      <c r="FL187"/>
      <c r="FM187"/>
      <c r="FN187"/>
    </row>
    <row r="188" spans="36:170" x14ac:dyDescent="0.2"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V188"/>
      <c r="CW188"/>
      <c r="EL188"/>
      <c r="EP188"/>
      <c r="EQ188"/>
      <c r="ER188"/>
      <c r="ES188"/>
      <c r="ET188"/>
      <c r="EU188"/>
      <c r="EV188"/>
      <c r="EW188"/>
      <c r="FB188"/>
      <c r="FF188"/>
      <c r="FJ188"/>
      <c r="FL188"/>
      <c r="FM188"/>
      <c r="FN188"/>
    </row>
    <row r="189" spans="36:170" x14ac:dyDescent="0.2"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V189"/>
      <c r="CW189"/>
      <c r="EL189"/>
      <c r="EP189"/>
      <c r="EQ189"/>
      <c r="ER189"/>
      <c r="ES189"/>
      <c r="ET189"/>
      <c r="EU189"/>
      <c r="EV189"/>
      <c r="EW189"/>
      <c r="FB189"/>
      <c r="FF189"/>
      <c r="FJ189"/>
      <c r="FL189"/>
      <c r="FM189"/>
      <c r="FN189"/>
    </row>
    <row r="190" spans="36:170" x14ac:dyDescent="0.2"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V190"/>
      <c r="CW190"/>
      <c r="EL190"/>
      <c r="EP190"/>
      <c r="EQ190"/>
      <c r="ER190"/>
      <c r="ES190"/>
      <c r="ET190"/>
      <c r="EU190"/>
      <c r="EV190"/>
      <c r="EW190"/>
      <c r="FB190"/>
      <c r="FF190"/>
      <c r="FJ190"/>
      <c r="FL190"/>
      <c r="FM190"/>
      <c r="FN190"/>
    </row>
    <row r="191" spans="36:170" x14ac:dyDescent="0.2"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V191"/>
      <c r="CW191"/>
      <c r="EL191"/>
      <c r="EP191"/>
      <c r="EQ191"/>
      <c r="ER191"/>
      <c r="ES191"/>
      <c r="ET191"/>
      <c r="EU191"/>
      <c r="EV191"/>
      <c r="EW191"/>
      <c r="FB191"/>
      <c r="FF191"/>
      <c r="FJ191"/>
      <c r="FL191"/>
      <c r="FM191"/>
      <c r="FN191"/>
    </row>
    <row r="192" spans="36:170" x14ac:dyDescent="0.2"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V192"/>
      <c r="CW192"/>
      <c r="EL192"/>
      <c r="EP192"/>
      <c r="EQ192"/>
      <c r="ER192"/>
      <c r="ES192"/>
      <c r="ET192"/>
      <c r="EU192"/>
      <c r="EV192"/>
      <c r="EW192"/>
      <c r="FB192"/>
      <c r="FF192"/>
      <c r="FJ192"/>
      <c r="FL192"/>
      <c r="FM192"/>
      <c r="FN192"/>
    </row>
    <row r="193" spans="36:170" x14ac:dyDescent="0.2"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V193"/>
      <c r="CW193"/>
      <c r="EL193"/>
      <c r="EP193"/>
      <c r="EQ193"/>
      <c r="ER193"/>
      <c r="ES193"/>
      <c r="ET193"/>
      <c r="EU193"/>
      <c r="EV193"/>
      <c r="EW193"/>
      <c r="FB193"/>
      <c r="FF193"/>
      <c r="FJ193"/>
      <c r="FL193"/>
      <c r="FM193"/>
      <c r="FN193"/>
    </row>
    <row r="194" spans="36:170" x14ac:dyDescent="0.2"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V194"/>
      <c r="CW194"/>
      <c r="EL194"/>
      <c r="EP194"/>
      <c r="EQ194"/>
      <c r="ER194"/>
      <c r="ES194"/>
      <c r="ET194"/>
      <c r="EU194"/>
      <c r="EV194"/>
      <c r="EW194"/>
      <c r="FB194"/>
      <c r="FF194"/>
      <c r="FJ194"/>
      <c r="FL194"/>
      <c r="FM194"/>
      <c r="FN194"/>
    </row>
    <row r="195" spans="36:170" x14ac:dyDescent="0.2"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V195"/>
      <c r="CW195"/>
      <c r="EL195"/>
      <c r="EP195"/>
      <c r="EQ195"/>
      <c r="ER195"/>
      <c r="ES195"/>
      <c r="ET195"/>
      <c r="EU195"/>
      <c r="EV195"/>
      <c r="EW195"/>
      <c r="FB195"/>
      <c r="FF195"/>
      <c r="FJ195"/>
      <c r="FL195"/>
      <c r="FM195"/>
      <c r="FN195"/>
    </row>
    <row r="196" spans="36:170" x14ac:dyDescent="0.2"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V196"/>
      <c r="CW196"/>
      <c r="EL196"/>
      <c r="EP196"/>
      <c r="EQ196"/>
      <c r="ER196"/>
      <c r="ES196"/>
      <c r="ET196"/>
      <c r="EU196"/>
      <c r="EV196"/>
      <c r="EW196"/>
      <c r="FB196"/>
      <c r="FF196"/>
      <c r="FJ196"/>
      <c r="FL196"/>
      <c r="FM196"/>
      <c r="FN196"/>
    </row>
    <row r="197" spans="36:170" x14ac:dyDescent="0.2"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V197"/>
      <c r="CW197"/>
      <c r="EL197"/>
      <c r="EP197"/>
      <c r="EQ197"/>
      <c r="ER197"/>
      <c r="ES197"/>
      <c r="ET197"/>
      <c r="EU197"/>
      <c r="EV197"/>
      <c r="EW197"/>
      <c r="FB197"/>
      <c r="FF197"/>
      <c r="FJ197"/>
      <c r="FL197"/>
      <c r="FM197"/>
      <c r="FN197"/>
    </row>
    <row r="198" spans="36:170" x14ac:dyDescent="0.2"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V198"/>
      <c r="CW198"/>
      <c r="EL198"/>
      <c r="EP198"/>
      <c r="EQ198"/>
      <c r="ER198"/>
      <c r="ES198"/>
      <c r="ET198"/>
      <c r="EU198"/>
      <c r="EV198"/>
      <c r="EW198"/>
      <c r="FB198"/>
      <c r="FF198"/>
      <c r="FJ198"/>
      <c r="FL198"/>
      <c r="FM198"/>
      <c r="FN198"/>
    </row>
    <row r="199" spans="36:170" x14ac:dyDescent="0.2"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V199"/>
      <c r="CW199"/>
      <c r="EL199"/>
      <c r="EP199"/>
      <c r="EQ199"/>
      <c r="ER199"/>
      <c r="ES199"/>
      <c r="ET199"/>
      <c r="EU199"/>
      <c r="EV199"/>
      <c r="EW199"/>
      <c r="FB199"/>
      <c r="FF199"/>
      <c r="FJ199"/>
      <c r="FL199"/>
      <c r="FM199"/>
      <c r="FN199"/>
    </row>
    <row r="200" spans="36:170" x14ac:dyDescent="0.2"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V200"/>
      <c r="CW200"/>
      <c r="EL200"/>
      <c r="EP200"/>
      <c r="EQ200"/>
      <c r="ER200"/>
      <c r="ES200"/>
      <c r="ET200"/>
      <c r="EU200"/>
      <c r="EV200"/>
      <c r="EW200"/>
      <c r="FB200"/>
      <c r="FF200"/>
      <c r="FJ200"/>
      <c r="FL200"/>
      <c r="FM200"/>
      <c r="FN200"/>
    </row>
    <row r="201" spans="36:170" x14ac:dyDescent="0.2"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V201"/>
      <c r="CW201"/>
      <c r="EL201"/>
      <c r="EP201"/>
      <c r="EQ201"/>
      <c r="ER201"/>
      <c r="ES201"/>
      <c r="ET201"/>
      <c r="EU201"/>
      <c r="EV201"/>
      <c r="EW201"/>
      <c r="FB201"/>
      <c r="FF201"/>
      <c r="FJ201"/>
      <c r="FL201"/>
      <c r="FM201"/>
      <c r="FN201"/>
    </row>
    <row r="202" spans="36:170" x14ac:dyDescent="0.2"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V202"/>
      <c r="CW202"/>
      <c r="EL202"/>
      <c r="EP202"/>
      <c r="EQ202"/>
      <c r="ER202"/>
      <c r="ES202"/>
      <c r="ET202"/>
      <c r="EU202"/>
      <c r="EV202"/>
      <c r="EW202"/>
      <c r="FB202"/>
      <c r="FF202"/>
      <c r="FJ202"/>
      <c r="FL202"/>
      <c r="FM202"/>
      <c r="FN202"/>
    </row>
    <row r="203" spans="36:170" x14ac:dyDescent="0.2"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V203"/>
      <c r="CW203"/>
      <c r="EL203"/>
      <c r="EP203"/>
      <c r="EQ203"/>
      <c r="ER203"/>
      <c r="ES203"/>
      <c r="ET203"/>
      <c r="EU203"/>
      <c r="EV203"/>
      <c r="EW203"/>
      <c r="FB203"/>
      <c r="FF203"/>
      <c r="FJ203"/>
      <c r="FL203"/>
      <c r="FM203"/>
      <c r="FN203"/>
    </row>
    <row r="204" spans="36:170" x14ac:dyDescent="0.2"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V204"/>
      <c r="CW204"/>
      <c r="EL204"/>
      <c r="EP204"/>
      <c r="EQ204"/>
      <c r="ER204"/>
      <c r="ES204"/>
      <c r="ET204"/>
      <c r="EU204"/>
      <c r="EV204"/>
      <c r="EW204"/>
      <c r="FB204"/>
      <c r="FF204"/>
      <c r="FJ204"/>
      <c r="FL204"/>
      <c r="FM204"/>
      <c r="FN204"/>
    </row>
    <row r="205" spans="36:170" x14ac:dyDescent="0.2"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V205"/>
      <c r="CW205"/>
      <c r="EL205"/>
      <c r="EP205"/>
      <c r="EQ205"/>
      <c r="ER205"/>
      <c r="ES205"/>
      <c r="ET205"/>
      <c r="EU205"/>
      <c r="EV205"/>
      <c r="EW205"/>
      <c r="FB205"/>
      <c r="FF205"/>
      <c r="FJ205"/>
      <c r="FL205"/>
      <c r="FM205"/>
      <c r="FN205"/>
    </row>
    <row r="206" spans="36:170" x14ac:dyDescent="0.2"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V206"/>
      <c r="CW206"/>
      <c r="EL206"/>
      <c r="EP206"/>
      <c r="EQ206"/>
      <c r="ER206"/>
      <c r="ES206"/>
      <c r="ET206"/>
      <c r="EU206"/>
      <c r="EV206"/>
      <c r="EW206"/>
      <c r="FB206"/>
      <c r="FF206"/>
      <c r="FJ206"/>
      <c r="FL206"/>
      <c r="FM206"/>
      <c r="FN206"/>
    </row>
    <row r="207" spans="36:170" x14ac:dyDescent="0.2"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V207"/>
      <c r="CW207"/>
      <c r="EL207"/>
      <c r="EP207"/>
      <c r="EQ207"/>
      <c r="ER207"/>
      <c r="ES207"/>
      <c r="ET207"/>
      <c r="EU207"/>
      <c r="EV207"/>
      <c r="EW207"/>
      <c r="FB207"/>
      <c r="FF207"/>
      <c r="FJ207"/>
      <c r="FL207"/>
      <c r="FM207"/>
      <c r="FN207"/>
    </row>
    <row r="208" spans="36:170" x14ac:dyDescent="0.2"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V208"/>
      <c r="CW208"/>
      <c r="EL208"/>
      <c r="EP208"/>
      <c r="EQ208"/>
      <c r="ER208"/>
      <c r="ES208"/>
      <c r="ET208"/>
      <c r="EU208"/>
      <c r="EV208"/>
      <c r="EW208"/>
      <c r="FB208"/>
      <c r="FF208"/>
      <c r="FJ208"/>
      <c r="FL208"/>
      <c r="FM208"/>
      <c r="FN208"/>
    </row>
    <row r="209" spans="36:170" x14ac:dyDescent="0.2"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V209"/>
      <c r="CW209"/>
      <c r="EL209"/>
      <c r="EP209"/>
      <c r="EQ209"/>
      <c r="ER209"/>
      <c r="ES209"/>
      <c r="ET209"/>
      <c r="EU209"/>
      <c r="EV209"/>
      <c r="EW209"/>
      <c r="FB209"/>
      <c r="FF209"/>
      <c r="FJ209"/>
      <c r="FL209"/>
      <c r="FM209"/>
      <c r="FN209"/>
    </row>
    <row r="210" spans="36:170" x14ac:dyDescent="0.2"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V210"/>
      <c r="CW210"/>
      <c r="EL210"/>
      <c r="EP210"/>
      <c r="EQ210"/>
      <c r="ER210"/>
      <c r="ES210"/>
      <c r="ET210"/>
      <c r="EU210"/>
      <c r="EV210"/>
      <c r="EW210"/>
      <c r="FB210"/>
      <c r="FF210"/>
      <c r="FJ210"/>
      <c r="FL210"/>
      <c r="FM210"/>
      <c r="FN210"/>
    </row>
    <row r="211" spans="36:170" x14ac:dyDescent="0.2"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V211"/>
      <c r="CW211"/>
      <c r="EL211"/>
      <c r="EP211"/>
      <c r="EQ211"/>
      <c r="ER211"/>
      <c r="ES211"/>
      <c r="ET211"/>
      <c r="EU211"/>
      <c r="EV211"/>
      <c r="EW211"/>
      <c r="FB211"/>
      <c r="FF211"/>
      <c r="FJ211"/>
      <c r="FL211"/>
      <c r="FM211"/>
      <c r="FN211"/>
    </row>
    <row r="212" spans="36:170" x14ac:dyDescent="0.2"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V212"/>
      <c r="CW212"/>
      <c r="EL212"/>
      <c r="EP212"/>
      <c r="EQ212"/>
      <c r="ER212"/>
      <c r="ES212"/>
      <c r="ET212"/>
      <c r="EU212"/>
      <c r="EV212"/>
      <c r="EW212"/>
      <c r="FB212"/>
      <c r="FF212"/>
      <c r="FJ212"/>
      <c r="FL212"/>
      <c r="FM212"/>
      <c r="FN212"/>
    </row>
    <row r="213" spans="36:170" x14ac:dyDescent="0.2"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V213"/>
      <c r="CW213"/>
      <c r="EL213"/>
      <c r="EP213"/>
      <c r="EQ213"/>
      <c r="ER213"/>
      <c r="ES213"/>
      <c r="ET213"/>
      <c r="EU213"/>
      <c r="EV213"/>
      <c r="EW213"/>
      <c r="FB213"/>
      <c r="FF213"/>
      <c r="FJ213"/>
      <c r="FL213"/>
      <c r="FM213"/>
      <c r="FN213"/>
    </row>
    <row r="214" spans="36:170" x14ac:dyDescent="0.2"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V214"/>
      <c r="CW214"/>
      <c r="EL214"/>
      <c r="EP214"/>
      <c r="EQ214"/>
      <c r="ER214"/>
      <c r="ES214"/>
      <c r="ET214"/>
      <c r="EU214"/>
      <c r="EV214"/>
      <c r="EW214"/>
      <c r="FB214"/>
      <c r="FF214"/>
      <c r="FJ214"/>
      <c r="FL214"/>
      <c r="FM214"/>
      <c r="FN214"/>
    </row>
    <row r="215" spans="36:170" x14ac:dyDescent="0.2"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V215"/>
      <c r="CW215"/>
      <c r="EL215"/>
      <c r="EP215"/>
      <c r="EQ215"/>
      <c r="ER215"/>
      <c r="ES215"/>
      <c r="ET215"/>
      <c r="EU215"/>
      <c r="EV215"/>
      <c r="EW215"/>
      <c r="FB215"/>
      <c r="FF215"/>
      <c r="FJ215"/>
      <c r="FL215"/>
      <c r="FM215"/>
      <c r="FN215"/>
    </row>
    <row r="216" spans="36:170" x14ac:dyDescent="0.2"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V216"/>
      <c r="CW216"/>
      <c r="EL216"/>
      <c r="EP216"/>
      <c r="EQ216"/>
      <c r="ER216"/>
      <c r="ES216"/>
      <c r="ET216"/>
      <c r="EU216"/>
      <c r="EV216"/>
      <c r="EW216"/>
      <c r="FB216"/>
      <c r="FF216"/>
      <c r="FJ216"/>
      <c r="FL216"/>
      <c r="FM216"/>
      <c r="FN216"/>
    </row>
    <row r="217" spans="36:170" x14ac:dyDescent="0.2"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V217"/>
      <c r="CW217"/>
      <c r="EL217"/>
      <c r="EP217"/>
      <c r="EQ217"/>
      <c r="ER217"/>
      <c r="ES217"/>
      <c r="ET217"/>
      <c r="EU217"/>
      <c r="EV217"/>
      <c r="EW217"/>
      <c r="FB217"/>
      <c r="FF217"/>
      <c r="FJ217"/>
      <c r="FL217"/>
      <c r="FM217"/>
      <c r="FN217"/>
    </row>
    <row r="218" spans="36:170" x14ac:dyDescent="0.2"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V218"/>
      <c r="CW218"/>
      <c r="EL218"/>
      <c r="EP218"/>
      <c r="EQ218"/>
      <c r="ER218"/>
      <c r="ES218"/>
      <c r="ET218"/>
      <c r="EU218"/>
      <c r="EV218"/>
      <c r="EW218"/>
      <c r="FB218"/>
      <c r="FF218"/>
      <c r="FJ218"/>
      <c r="FL218"/>
      <c r="FM218"/>
      <c r="FN218"/>
    </row>
    <row r="219" spans="36:170" x14ac:dyDescent="0.2"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V219"/>
      <c r="CW219"/>
      <c r="EL219"/>
      <c r="EP219"/>
      <c r="EQ219"/>
      <c r="ER219"/>
      <c r="ES219"/>
      <c r="ET219"/>
      <c r="EU219"/>
      <c r="EV219"/>
      <c r="EW219"/>
      <c r="FB219"/>
      <c r="FF219"/>
      <c r="FJ219"/>
      <c r="FL219"/>
      <c r="FM219"/>
      <c r="FN219"/>
    </row>
    <row r="220" spans="36:170" x14ac:dyDescent="0.2"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V220"/>
      <c r="CW220"/>
      <c r="EL220"/>
      <c r="EP220"/>
      <c r="EQ220"/>
      <c r="ER220"/>
      <c r="ES220"/>
      <c r="ET220"/>
      <c r="EU220"/>
      <c r="EV220"/>
      <c r="EW220"/>
      <c r="FB220"/>
      <c r="FF220"/>
      <c r="FJ220"/>
      <c r="FL220"/>
      <c r="FM220"/>
      <c r="FN220"/>
    </row>
    <row r="221" spans="36:170" x14ac:dyDescent="0.2"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V221"/>
      <c r="CW221"/>
      <c r="EL221"/>
      <c r="EP221"/>
      <c r="EQ221"/>
      <c r="ER221"/>
      <c r="ES221"/>
      <c r="ET221"/>
      <c r="EU221"/>
      <c r="EV221"/>
      <c r="EW221"/>
      <c r="FB221"/>
      <c r="FF221"/>
      <c r="FJ221"/>
      <c r="FL221"/>
      <c r="FM221"/>
      <c r="FN221"/>
    </row>
    <row r="222" spans="36:170" x14ac:dyDescent="0.2"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V222"/>
      <c r="CW222"/>
      <c r="EL222"/>
      <c r="EP222"/>
      <c r="EQ222"/>
      <c r="ER222"/>
      <c r="ES222"/>
      <c r="ET222"/>
      <c r="EU222"/>
      <c r="EV222"/>
      <c r="EW222"/>
      <c r="FB222"/>
      <c r="FF222"/>
      <c r="FJ222"/>
      <c r="FL222"/>
      <c r="FM222"/>
      <c r="FN222"/>
    </row>
    <row r="223" spans="36:170" x14ac:dyDescent="0.2"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V223"/>
      <c r="CW223"/>
      <c r="EL223"/>
      <c r="EP223"/>
      <c r="EQ223"/>
      <c r="ER223"/>
      <c r="ES223"/>
      <c r="ET223"/>
      <c r="EU223"/>
      <c r="EV223"/>
      <c r="EW223"/>
      <c r="FB223"/>
      <c r="FF223"/>
      <c r="FJ223"/>
      <c r="FL223"/>
      <c r="FM223"/>
      <c r="FN223"/>
    </row>
    <row r="224" spans="36:170" x14ac:dyDescent="0.2"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V224"/>
      <c r="CW224"/>
      <c r="EL224"/>
      <c r="EP224"/>
      <c r="EQ224"/>
      <c r="ER224"/>
      <c r="ES224"/>
      <c r="ET224"/>
      <c r="EU224"/>
      <c r="EV224"/>
      <c r="EW224"/>
      <c r="FB224"/>
      <c r="FF224"/>
      <c r="FJ224"/>
      <c r="FL224"/>
      <c r="FM224"/>
      <c r="FN224"/>
    </row>
    <row r="225" spans="36:170" x14ac:dyDescent="0.2"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V225"/>
      <c r="CW225"/>
      <c r="EL225"/>
      <c r="EP225"/>
      <c r="EQ225"/>
      <c r="ER225"/>
      <c r="ES225"/>
      <c r="ET225"/>
      <c r="EU225"/>
      <c r="EV225"/>
      <c r="EW225"/>
      <c r="FB225"/>
      <c r="FF225"/>
      <c r="FJ225"/>
      <c r="FL225"/>
      <c r="FM225"/>
      <c r="FN225"/>
    </row>
    <row r="226" spans="36:170" x14ac:dyDescent="0.2"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V226"/>
      <c r="CW226"/>
      <c r="EL226"/>
      <c r="EP226"/>
      <c r="EQ226"/>
      <c r="ER226"/>
      <c r="ES226"/>
      <c r="ET226"/>
      <c r="EU226"/>
      <c r="EV226"/>
      <c r="EW226"/>
      <c r="FB226"/>
      <c r="FF226"/>
      <c r="FJ226"/>
      <c r="FL226"/>
      <c r="FM226"/>
      <c r="FN226"/>
    </row>
    <row r="227" spans="36:170" x14ac:dyDescent="0.2"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V227"/>
      <c r="CW227"/>
      <c r="EL227"/>
      <c r="EP227"/>
      <c r="EQ227"/>
      <c r="ER227"/>
      <c r="ES227"/>
      <c r="ET227"/>
      <c r="EU227"/>
      <c r="EV227"/>
      <c r="EW227"/>
      <c r="FB227"/>
      <c r="FF227"/>
      <c r="FJ227"/>
      <c r="FL227"/>
      <c r="FM227"/>
      <c r="FN227"/>
    </row>
    <row r="228" spans="36:170" x14ac:dyDescent="0.2"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V228"/>
      <c r="CW228"/>
      <c r="EL228"/>
      <c r="EP228"/>
      <c r="EQ228"/>
      <c r="ER228"/>
      <c r="ES228"/>
      <c r="ET228"/>
      <c r="EU228"/>
      <c r="EV228"/>
      <c r="EW228"/>
      <c r="FB228"/>
      <c r="FF228"/>
      <c r="FJ228"/>
      <c r="FL228"/>
      <c r="FM228"/>
      <c r="FN228"/>
    </row>
    <row r="229" spans="36:170" x14ac:dyDescent="0.2"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V229"/>
      <c r="CW229"/>
      <c r="EL229"/>
      <c r="EP229"/>
      <c r="EQ229"/>
      <c r="ER229"/>
      <c r="ES229"/>
      <c r="ET229"/>
      <c r="EU229"/>
      <c r="EV229"/>
      <c r="EW229"/>
      <c r="FB229"/>
      <c r="FF229"/>
      <c r="FJ229"/>
      <c r="FL229"/>
      <c r="FM229"/>
      <c r="FN229"/>
    </row>
    <row r="230" spans="36:170" x14ac:dyDescent="0.2"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V230"/>
      <c r="CW230"/>
      <c r="EL230"/>
      <c r="EP230"/>
      <c r="EQ230"/>
      <c r="ER230"/>
      <c r="ES230"/>
      <c r="ET230"/>
      <c r="EU230"/>
      <c r="EV230"/>
      <c r="EW230"/>
      <c r="FB230"/>
      <c r="FF230"/>
      <c r="FJ230"/>
      <c r="FL230"/>
      <c r="FM230"/>
      <c r="FN230"/>
    </row>
    <row r="231" spans="36:170" x14ac:dyDescent="0.2"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V231"/>
      <c r="CW231"/>
      <c r="EL231"/>
      <c r="EP231"/>
      <c r="EQ231"/>
      <c r="ER231"/>
      <c r="ES231"/>
      <c r="ET231"/>
      <c r="EU231"/>
      <c r="EV231"/>
      <c r="EW231"/>
      <c r="FB231"/>
      <c r="FF231"/>
      <c r="FJ231"/>
      <c r="FL231"/>
      <c r="FM231"/>
      <c r="FN231"/>
    </row>
    <row r="232" spans="36:170" x14ac:dyDescent="0.2"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V232"/>
      <c r="CW232"/>
      <c r="EL232"/>
      <c r="EP232"/>
      <c r="EQ232"/>
      <c r="ER232"/>
      <c r="ES232"/>
      <c r="ET232"/>
      <c r="EU232"/>
      <c r="EV232"/>
      <c r="EW232"/>
      <c r="FB232"/>
      <c r="FF232"/>
      <c r="FJ232"/>
      <c r="FL232"/>
      <c r="FM232"/>
      <c r="FN232"/>
    </row>
    <row r="233" spans="36:170" x14ac:dyDescent="0.2"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V233"/>
      <c r="CW233"/>
      <c r="EL233"/>
      <c r="EP233"/>
      <c r="EQ233"/>
      <c r="ER233"/>
      <c r="ES233"/>
      <c r="ET233"/>
      <c r="EU233"/>
      <c r="EV233"/>
      <c r="EW233"/>
      <c r="FB233"/>
      <c r="FF233"/>
      <c r="FJ233"/>
      <c r="FL233"/>
      <c r="FM233"/>
      <c r="FN233"/>
    </row>
    <row r="234" spans="36:170" x14ac:dyDescent="0.2"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V234"/>
      <c r="CW234"/>
      <c r="EL234"/>
      <c r="EP234"/>
      <c r="EQ234"/>
      <c r="ER234"/>
      <c r="ES234"/>
      <c r="ET234"/>
      <c r="EU234"/>
      <c r="EV234"/>
      <c r="EW234"/>
      <c r="FB234"/>
      <c r="FF234"/>
      <c r="FJ234"/>
      <c r="FL234"/>
      <c r="FM234"/>
      <c r="FN234"/>
    </row>
    <row r="235" spans="36:170" x14ac:dyDescent="0.2"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V235"/>
      <c r="CW235"/>
      <c r="EL235"/>
      <c r="EP235"/>
      <c r="EQ235"/>
      <c r="ER235"/>
      <c r="ES235"/>
      <c r="ET235"/>
      <c r="EU235"/>
      <c r="EV235"/>
      <c r="EW235"/>
      <c r="FB235"/>
      <c r="FF235"/>
      <c r="FJ235"/>
      <c r="FL235"/>
      <c r="FM235"/>
      <c r="FN235"/>
    </row>
    <row r="236" spans="36:170" x14ac:dyDescent="0.2"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V236"/>
      <c r="CW236"/>
      <c r="EL236"/>
      <c r="EP236"/>
      <c r="EQ236"/>
      <c r="ER236"/>
      <c r="ES236"/>
      <c r="ET236"/>
      <c r="EU236"/>
      <c r="EV236"/>
      <c r="EW236"/>
      <c r="FB236"/>
      <c r="FF236"/>
      <c r="FJ236"/>
      <c r="FL236"/>
      <c r="FM236"/>
      <c r="FN236"/>
    </row>
    <row r="237" spans="36:170" x14ac:dyDescent="0.2"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V237"/>
      <c r="CW237"/>
      <c r="EL237"/>
      <c r="EP237"/>
      <c r="EQ237"/>
      <c r="ER237"/>
      <c r="ES237"/>
      <c r="ET237"/>
      <c r="EU237"/>
      <c r="EV237"/>
      <c r="EW237"/>
      <c r="FB237"/>
      <c r="FF237"/>
      <c r="FJ237"/>
      <c r="FL237"/>
      <c r="FM237"/>
      <c r="FN237"/>
    </row>
    <row r="238" spans="36:170" x14ac:dyDescent="0.2"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V238"/>
      <c r="CW238"/>
      <c r="EL238"/>
      <c r="EP238"/>
      <c r="EQ238"/>
      <c r="ER238"/>
      <c r="ES238"/>
      <c r="ET238"/>
      <c r="EU238"/>
      <c r="EV238"/>
      <c r="EW238"/>
      <c r="FB238"/>
      <c r="FF238"/>
      <c r="FJ238"/>
      <c r="FL238"/>
      <c r="FM238"/>
      <c r="FN238"/>
    </row>
    <row r="239" spans="36:170" x14ac:dyDescent="0.2"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V239"/>
      <c r="CW239"/>
      <c r="EL239"/>
      <c r="EP239"/>
      <c r="EQ239"/>
      <c r="ER239"/>
      <c r="ES239"/>
      <c r="ET239"/>
      <c r="EU239"/>
      <c r="EV239"/>
      <c r="EW239"/>
      <c r="FB239"/>
      <c r="FF239"/>
      <c r="FJ239"/>
      <c r="FL239"/>
      <c r="FM239"/>
      <c r="FN239"/>
    </row>
    <row r="240" spans="36:170" x14ac:dyDescent="0.2"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V240"/>
      <c r="CW240"/>
      <c r="EL240"/>
      <c r="EP240"/>
      <c r="EQ240"/>
      <c r="ER240"/>
      <c r="ES240"/>
      <c r="ET240"/>
      <c r="EU240"/>
      <c r="EV240"/>
      <c r="EW240"/>
      <c r="FB240"/>
      <c r="FF240"/>
      <c r="FJ240"/>
      <c r="FL240"/>
      <c r="FM240"/>
      <c r="FN240"/>
    </row>
    <row r="241" spans="36:170" x14ac:dyDescent="0.2"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V241"/>
      <c r="CW241"/>
      <c r="EL241"/>
      <c r="EP241"/>
      <c r="EQ241"/>
      <c r="ER241"/>
      <c r="ES241"/>
      <c r="ET241"/>
      <c r="EU241"/>
      <c r="EV241"/>
      <c r="EW241"/>
      <c r="FB241"/>
      <c r="FF241"/>
      <c r="FJ241"/>
      <c r="FL241"/>
      <c r="FM241"/>
      <c r="FN241"/>
    </row>
    <row r="242" spans="36:170" x14ac:dyDescent="0.2"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V242"/>
      <c r="CW242"/>
      <c r="EL242"/>
      <c r="EP242"/>
      <c r="EQ242"/>
      <c r="ER242"/>
      <c r="ES242"/>
      <c r="ET242"/>
      <c r="EU242"/>
      <c r="EV242"/>
      <c r="EW242"/>
      <c r="FB242"/>
      <c r="FF242"/>
      <c r="FJ242"/>
      <c r="FL242"/>
      <c r="FM242"/>
      <c r="FN242"/>
    </row>
    <row r="243" spans="36:170" x14ac:dyDescent="0.2"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V243"/>
      <c r="CW243"/>
      <c r="EL243"/>
      <c r="EP243"/>
      <c r="EQ243"/>
      <c r="ER243"/>
      <c r="ES243"/>
      <c r="ET243"/>
      <c r="EU243"/>
      <c r="EV243"/>
      <c r="EW243"/>
      <c r="FB243"/>
      <c r="FF243"/>
      <c r="FJ243"/>
      <c r="FL243"/>
      <c r="FM243"/>
      <c r="FN243"/>
    </row>
    <row r="244" spans="36:170" x14ac:dyDescent="0.2"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V244"/>
      <c r="CW244"/>
      <c r="EL244"/>
      <c r="EP244"/>
      <c r="EQ244"/>
      <c r="ER244"/>
      <c r="ES244"/>
      <c r="ET244"/>
      <c r="EU244"/>
      <c r="EV244"/>
      <c r="EW244"/>
      <c r="FB244"/>
      <c r="FF244"/>
      <c r="FJ244"/>
      <c r="FL244"/>
      <c r="FM244"/>
      <c r="FN244"/>
    </row>
    <row r="245" spans="36:170" x14ac:dyDescent="0.2"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V245"/>
      <c r="CW245"/>
      <c r="EL245"/>
      <c r="EP245"/>
      <c r="EQ245"/>
      <c r="ER245"/>
      <c r="ES245"/>
      <c r="ET245"/>
      <c r="EU245"/>
      <c r="EV245"/>
      <c r="EW245"/>
      <c r="FB245"/>
      <c r="FF245"/>
      <c r="FJ245"/>
      <c r="FL245"/>
      <c r="FM245"/>
      <c r="FN245"/>
    </row>
    <row r="246" spans="36:170" x14ac:dyDescent="0.2"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V246"/>
      <c r="CW246"/>
      <c r="EL246"/>
      <c r="EP246"/>
      <c r="EQ246"/>
      <c r="ER246"/>
      <c r="ES246"/>
      <c r="ET246"/>
      <c r="EU246"/>
      <c r="EV246"/>
      <c r="EW246"/>
      <c r="FB246"/>
      <c r="FF246"/>
      <c r="FJ246"/>
      <c r="FL246"/>
      <c r="FM246"/>
      <c r="FN246"/>
    </row>
    <row r="247" spans="36:170" x14ac:dyDescent="0.2"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V247"/>
      <c r="CW247"/>
      <c r="EL247"/>
      <c r="EP247"/>
      <c r="EQ247"/>
      <c r="ER247"/>
      <c r="ES247"/>
      <c r="ET247"/>
      <c r="EU247"/>
      <c r="EV247"/>
      <c r="EW247"/>
      <c r="FB247"/>
      <c r="FF247"/>
      <c r="FJ247"/>
      <c r="FL247"/>
      <c r="FM247"/>
      <c r="FN247"/>
    </row>
    <row r="248" spans="36:170" x14ac:dyDescent="0.2"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V248"/>
      <c r="CW248"/>
      <c r="EL248"/>
      <c r="EP248"/>
      <c r="EQ248"/>
      <c r="ER248"/>
      <c r="ES248"/>
      <c r="ET248"/>
      <c r="EU248"/>
      <c r="EV248"/>
      <c r="EW248"/>
      <c r="FB248"/>
      <c r="FF248"/>
      <c r="FJ248"/>
      <c r="FL248"/>
      <c r="FM248"/>
      <c r="FN248"/>
    </row>
    <row r="249" spans="36:170" x14ac:dyDescent="0.2"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V249"/>
      <c r="CW249"/>
      <c r="EL249"/>
      <c r="EP249"/>
      <c r="EQ249"/>
      <c r="ER249"/>
      <c r="ES249"/>
      <c r="ET249"/>
      <c r="EU249"/>
      <c r="EV249"/>
      <c r="EW249"/>
      <c r="FB249"/>
      <c r="FF249"/>
      <c r="FJ249"/>
      <c r="FL249"/>
      <c r="FM249"/>
      <c r="FN249"/>
    </row>
    <row r="250" spans="36:170" x14ac:dyDescent="0.2"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V250"/>
      <c r="CW250"/>
      <c r="EL250"/>
      <c r="EP250"/>
      <c r="EQ250"/>
      <c r="ER250"/>
      <c r="ES250"/>
      <c r="ET250"/>
      <c r="EU250"/>
      <c r="EV250"/>
      <c r="EW250"/>
      <c r="FB250"/>
      <c r="FF250"/>
      <c r="FJ250"/>
      <c r="FL250"/>
      <c r="FM250"/>
      <c r="FN250"/>
    </row>
    <row r="251" spans="36:170" x14ac:dyDescent="0.2"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V251"/>
      <c r="CW251"/>
      <c r="EL251"/>
      <c r="EP251"/>
      <c r="EQ251"/>
      <c r="ER251"/>
      <c r="ES251"/>
      <c r="ET251"/>
      <c r="EU251"/>
      <c r="EV251"/>
      <c r="EW251"/>
      <c r="FB251"/>
      <c r="FF251"/>
      <c r="FJ251"/>
      <c r="FL251"/>
      <c r="FM251"/>
      <c r="FN251"/>
    </row>
    <row r="252" spans="36:170" x14ac:dyDescent="0.2"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V252"/>
      <c r="CW252"/>
      <c r="EL252"/>
      <c r="EP252"/>
      <c r="EQ252"/>
      <c r="ER252"/>
      <c r="ES252"/>
      <c r="ET252"/>
      <c r="EU252"/>
      <c r="EV252"/>
      <c r="EW252"/>
      <c r="FB252"/>
      <c r="FF252"/>
      <c r="FJ252"/>
      <c r="FL252"/>
      <c r="FM252"/>
      <c r="FN252"/>
    </row>
    <row r="253" spans="36:170" x14ac:dyDescent="0.2"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V253"/>
      <c r="CW253"/>
      <c r="EL253"/>
      <c r="EP253"/>
      <c r="EQ253"/>
      <c r="ER253"/>
      <c r="ES253"/>
      <c r="ET253"/>
      <c r="EU253"/>
      <c r="EV253"/>
      <c r="EW253"/>
      <c r="FB253"/>
      <c r="FF253"/>
      <c r="FJ253"/>
      <c r="FL253"/>
      <c r="FM253"/>
      <c r="FN253"/>
    </row>
    <row r="254" spans="36:170" x14ac:dyDescent="0.2"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V254"/>
      <c r="CW254"/>
      <c r="EL254"/>
      <c r="EP254"/>
      <c r="EQ254"/>
      <c r="ER254"/>
      <c r="ES254"/>
      <c r="ET254"/>
      <c r="EU254"/>
      <c r="EV254"/>
      <c r="EW254"/>
      <c r="FB254"/>
      <c r="FF254"/>
      <c r="FJ254"/>
      <c r="FL254"/>
      <c r="FM254"/>
      <c r="FN254"/>
    </row>
    <row r="255" spans="36:170" x14ac:dyDescent="0.2"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V255"/>
      <c r="CW255"/>
      <c r="EL255"/>
      <c r="EP255"/>
      <c r="EQ255"/>
      <c r="ER255"/>
      <c r="ES255"/>
      <c r="ET255"/>
      <c r="EU255"/>
      <c r="EV255"/>
      <c r="EW255"/>
      <c r="FB255"/>
      <c r="FF255"/>
      <c r="FJ255"/>
      <c r="FL255"/>
      <c r="FM255"/>
      <c r="FN255"/>
    </row>
    <row r="256" spans="36:170" x14ac:dyDescent="0.2"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V256"/>
      <c r="CW256"/>
      <c r="EL256"/>
      <c r="EP256"/>
      <c r="EQ256"/>
      <c r="ER256"/>
      <c r="ES256"/>
      <c r="ET256"/>
      <c r="EU256"/>
      <c r="EV256"/>
      <c r="EW256"/>
      <c r="FB256"/>
      <c r="FF256"/>
      <c r="FJ256"/>
      <c r="FL256"/>
      <c r="FM256"/>
      <c r="FN256"/>
    </row>
    <row r="257" spans="36:170" x14ac:dyDescent="0.2"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V257"/>
      <c r="CW257"/>
      <c r="EL257"/>
      <c r="EP257"/>
      <c r="EQ257"/>
      <c r="ER257"/>
      <c r="ES257"/>
      <c r="ET257"/>
      <c r="EU257"/>
      <c r="EV257"/>
      <c r="EW257"/>
      <c r="FB257"/>
      <c r="FF257"/>
      <c r="FJ257"/>
      <c r="FL257"/>
      <c r="FM257"/>
      <c r="FN257"/>
    </row>
    <row r="258" spans="36:170" x14ac:dyDescent="0.2"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V258"/>
      <c r="CW258"/>
      <c r="EL258"/>
      <c r="EP258"/>
      <c r="EQ258"/>
      <c r="ER258"/>
      <c r="ES258"/>
      <c r="ET258"/>
      <c r="EU258"/>
      <c r="EV258"/>
      <c r="EW258"/>
      <c r="FB258"/>
      <c r="FF258"/>
      <c r="FJ258"/>
      <c r="FL258"/>
      <c r="FM258"/>
      <c r="FN258"/>
    </row>
    <row r="259" spans="36:170" x14ac:dyDescent="0.2"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V259"/>
      <c r="CW259"/>
      <c r="EL259"/>
      <c r="EP259"/>
      <c r="EQ259"/>
      <c r="ER259"/>
      <c r="ES259"/>
      <c r="ET259"/>
      <c r="EU259"/>
      <c r="EV259"/>
      <c r="EW259"/>
      <c r="FB259"/>
      <c r="FF259"/>
      <c r="FJ259"/>
      <c r="FL259"/>
      <c r="FM259"/>
      <c r="FN259"/>
    </row>
    <row r="260" spans="36:170" x14ac:dyDescent="0.2"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V260"/>
      <c r="CW260"/>
      <c r="EL260"/>
      <c r="EP260"/>
      <c r="EQ260"/>
      <c r="ER260"/>
      <c r="ES260"/>
      <c r="ET260"/>
      <c r="EU260"/>
      <c r="EV260"/>
      <c r="EW260"/>
      <c r="FB260"/>
      <c r="FF260"/>
      <c r="FJ260"/>
      <c r="FL260"/>
      <c r="FM260"/>
      <c r="FN260"/>
    </row>
    <row r="261" spans="36:170" x14ac:dyDescent="0.2"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V261"/>
      <c r="CW261"/>
      <c r="EL261"/>
      <c r="EP261"/>
      <c r="EQ261"/>
      <c r="ER261"/>
      <c r="ES261"/>
      <c r="ET261"/>
      <c r="EU261"/>
      <c r="EV261"/>
      <c r="EW261"/>
      <c r="FB261"/>
      <c r="FF261"/>
      <c r="FJ261"/>
      <c r="FL261"/>
      <c r="FM261"/>
      <c r="FN261"/>
    </row>
    <row r="262" spans="36:170" x14ac:dyDescent="0.2"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V262"/>
      <c r="CW262"/>
      <c r="EL262"/>
      <c r="EP262"/>
      <c r="EQ262"/>
      <c r="ER262"/>
      <c r="ES262"/>
      <c r="ET262"/>
      <c r="EU262"/>
      <c r="EV262"/>
      <c r="EW262"/>
      <c r="FB262"/>
      <c r="FF262"/>
      <c r="FJ262"/>
      <c r="FL262"/>
      <c r="FM262"/>
      <c r="FN262"/>
    </row>
    <row r="263" spans="36:170" x14ac:dyDescent="0.2"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V263"/>
      <c r="CW263"/>
      <c r="EL263"/>
      <c r="EP263"/>
      <c r="EQ263"/>
      <c r="ER263"/>
      <c r="ES263"/>
      <c r="ET263"/>
      <c r="EU263"/>
      <c r="EV263"/>
      <c r="EW263"/>
      <c r="FB263"/>
      <c r="FF263"/>
      <c r="FJ263"/>
      <c r="FL263"/>
      <c r="FM263"/>
      <c r="FN263"/>
    </row>
    <row r="264" spans="36:170" x14ac:dyDescent="0.2"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V264"/>
      <c r="CW264"/>
      <c r="EL264"/>
      <c r="EP264"/>
      <c r="EQ264"/>
      <c r="ER264"/>
      <c r="ES264"/>
      <c r="ET264"/>
      <c r="EU264"/>
      <c r="EV264"/>
      <c r="EW264"/>
      <c r="FB264"/>
      <c r="FF264"/>
      <c r="FJ264"/>
      <c r="FL264"/>
      <c r="FM264"/>
      <c r="FN264"/>
    </row>
    <row r="265" spans="36:170" x14ac:dyDescent="0.2"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V265"/>
      <c r="CW265"/>
      <c r="EL265"/>
      <c r="EP265"/>
      <c r="EQ265"/>
      <c r="ER265"/>
      <c r="ES265"/>
      <c r="ET265"/>
      <c r="EU265"/>
      <c r="EV265"/>
      <c r="EW265"/>
      <c r="FB265"/>
      <c r="FF265"/>
      <c r="FJ265"/>
      <c r="FL265"/>
      <c r="FM265"/>
      <c r="FN265"/>
    </row>
    <row r="266" spans="36:170" x14ac:dyDescent="0.2"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V266"/>
      <c r="CW266"/>
      <c r="EL266"/>
      <c r="EP266"/>
      <c r="EQ266"/>
      <c r="ER266"/>
      <c r="ES266"/>
      <c r="ET266"/>
      <c r="EU266"/>
      <c r="EV266"/>
      <c r="EW266"/>
      <c r="FB266"/>
      <c r="FF266"/>
      <c r="FJ266"/>
      <c r="FL266"/>
      <c r="FM266"/>
      <c r="FN266"/>
    </row>
    <row r="267" spans="36:170" x14ac:dyDescent="0.2"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V267"/>
      <c r="CW267"/>
      <c r="EL267"/>
      <c r="EP267"/>
      <c r="EQ267"/>
      <c r="ER267"/>
      <c r="ES267"/>
      <c r="ET267"/>
      <c r="EU267"/>
      <c r="EV267"/>
      <c r="EW267"/>
      <c r="FB267"/>
      <c r="FF267"/>
      <c r="FJ267"/>
      <c r="FL267"/>
      <c r="FM267"/>
      <c r="FN267"/>
    </row>
    <row r="268" spans="36:170" x14ac:dyDescent="0.2"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V268"/>
      <c r="CW268"/>
      <c r="EL268"/>
      <c r="EP268"/>
      <c r="EQ268"/>
      <c r="ER268"/>
      <c r="ES268"/>
      <c r="ET268"/>
      <c r="EU268"/>
      <c r="EV268"/>
      <c r="EW268"/>
      <c r="FB268"/>
      <c r="FF268"/>
      <c r="FJ268"/>
      <c r="FL268"/>
      <c r="FM268"/>
      <c r="FN268"/>
    </row>
    <row r="269" spans="36:170" x14ac:dyDescent="0.2"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V269"/>
      <c r="CW269"/>
      <c r="EL269"/>
      <c r="EP269"/>
      <c r="EQ269"/>
      <c r="ER269"/>
      <c r="ES269"/>
      <c r="ET269"/>
      <c r="EU269"/>
      <c r="EV269"/>
      <c r="EW269"/>
      <c r="FB269"/>
      <c r="FF269"/>
      <c r="FJ269"/>
      <c r="FL269"/>
      <c r="FM269"/>
      <c r="FN269"/>
    </row>
    <row r="270" spans="36:170" x14ac:dyDescent="0.2"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V270"/>
      <c r="CW270"/>
      <c r="EL270"/>
      <c r="EP270"/>
      <c r="EQ270"/>
      <c r="ER270"/>
      <c r="ES270"/>
      <c r="ET270"/>
      <c r="EU270"/>
      <c r="EV270"/>
      <c r="EW270"/>
      <c r="FB270"/>
      <c r="FF270"/>
      <c r="FJ270"/>
      <c r="FL270"/>
      <c r="FM270"/>
      <c r="FN270"/>
    </row>
    <row r="271" spans="36:170" x14ac:dyDescent="0.2"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V271"/>
      <c r="CW271"/>
      <c r="EL271"/>
      <c r="EP271"/>
      <c r="EQ271"/>
      <c r="ER271"/>
      <c r="ES271"/>
      <c r="ET271"/>
      <c r="EU271"/>
      <c r="EV271"/>
      <c r="EW271"/>
      <c r="FB271"/>
      <c r="FF271"/>
      <c r="FJ271"/>
      <c r="FL271"/>
      <c r="FM271"/>
      <c r="FN271"/>
    </row>
    <row r="272" spans="36:170" x14ac:dyDescent="0.2"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V272"/>
      <c r="CW272"/>
      <c r="EL272"/>
      <c r="EP272"/>
      <c r="EQ272"/>
      <c r="ER272"/>
      <c r="ES272"/>
      <c r="ET272"/>
      <c r="EU272"/>
      <c r="EV272"/>
      <c r="EW272"/>
      <c r="FB272"/>
      <c r="FF272"/>
      <c r="FJ272"/>
      <c r="FL272"/>
      <c r="FM272"/>
      <c r="FN272"/>
    </row>
    <row r="273" spans="36:170" x14ac:dyDescent="0.2"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V273"/>
      <c r="CW273"/>
      <c r="EL273"/>
      <c r="EP273"/>
      <c r="EQ273"/>
      <c r="ER273"/>
      <c r="ES273"/>
      <c r="ET273"/>
      <c r="EU273"/>
      <c r="EV273"/>
      <c r="EW273"/>
      <c r="FB273"/>
      <c r="FF273"/>
      <c r="FJ273"/>
      <c r="FL273"/>
      <c r="FM273"/>
      <c r="FN273"/>
    </row>
    <row r="274" spans="36:170" x14ac:dyDescent="0.2"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V274"/>
      <c r="CW274"/>
      <c r="EL274"/>
      <c r="EP274"/>
      <c r="EQ274"/>
      <c r="ER274"/>
      <c r="ES274"/>
      <c r="ET274"/>
      <c r="EU274"/>
      <c r="EV274"/>
      <c r="EW274"/>
      <c r="FB274"/>
      <c r="FF274"/>
      <c r="FJ274"/>
      <c r="FL274"/>
      <c r="FM274"/>
      <c r="FN274"/>
    </row>
    <row r="275" spans="36:170" x14ac:dyDescent="0.2"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V275"/>
      <c r="CW275"/>
      <c r="EL275"/>
      <c r="EP275"/>
      <c r="EQ275"/>
      <c r="ER275"/>
      <c r="ES275"/>
      <c r="ET275"/>
      <c r="EU275"/>
      <c r="EV275"/>
      <c r="EW275"/>
      <c r="FB275"/>
      <c r="FF275"/>
      <c r="FJ275"/>
      <c r="FL275"/>
      <c r="FM275"/>
      <c r="FN275"/>
    </row>
    <row r="276" spans="36:170" x14ac:dyDescent="0.2"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V276"/>
      <c r="CW276"/>
      <c r="EL276"/>
      <c r="EP276"/>
      <c r="EQ276"/>
      <c r="ER276"/>
      <c r="ES276"/>
      <c r="ET276"/>
      <c r="EU276"/>
      <c r="EV276"/>
      <c r="EW276"/>
      <c r="FB276"/>
      <c r="FF276"/>
      <c r="FJ276"/>
      <c r="FL276"/>
      <c r="FM276"/>
      <c r="FN276"/>
    </row>
    <row r="277" spans="36:170" x14ac:dyDescent="0.2"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V277"/>
      <c r="CW277"/>
      <c r="EL277"/>
      <c r="EP277"/>
      <c r="EQ277"/>
      <c r="ER277"/>
      <c r="ES277"/>
      <c r="ET277"/>
      <c r="EU277"/>
      <c r="EV277"/>
      <c r="EW277"/>
      <c r="FB277"/>
      <c r="FF277"/>
      <c r="FJ277"/>
      <c r="FL277"/>
      <c r="FM277"/>
      <c r="FN277"/>
    </row>
    <row r="278" spans="36:170" x14ac:dyDescent="0.2"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V278"/>
      <c r="CW278"/>
      <c r="EL278"/>
      <c r="EP278"/>
      <c r="EQ278"/>
      <c r="ER278"/>
      <c r="ES278"/>
      <c r="ET278"/>
      <c r="EU278"/>
      <c r="EV278"/>
      <c r="EW278"/>
      <c r="FB278"/>
      <c r="FF278"/>
      <c r="FJ278"/>
      <c r="FL278"/>
      <c r="FM278"/>
      <c r="FN278"/>
    </row>
    <row r="279" spans="36:170" x14ac:dyDescent="0.2"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V279"/>
      <c r="CW279"/>
      <c r="EL279"/>
      <c r="EP279"/>
      <c r="EQ279"/>
      <c r="ER279"/>
      <c r="ES279"/>
      <c r="ET279"/>
      <c r="EU279"/>
      <c r="EV279"/>
      <c r="EW279"/>
      <c r="FB279"/>
      <c r="FF279"/>
      <c r="FJ279"/>
      <c r="FL279"/>
      <c r="FM279"/>
      <c r="FN279"/>
    </row>
    <row r="280" spans="36:170" x14ac:dyDescent="0.2"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V280"/>
      <c r="CW280"/>
      <c r="EL280"/>
      <c r="EP280"/>
      <c r="EQ280"/>
      <c r="ER280"/>
      <c r="ES280"/>
      <c r="ET280"/>
      <c r="EU280"/>
      <c r="EV280"/>
      <c r="EW280"/>
      <c r="FB280"/>
      <c r="FF280"/>
      <c r="FJ280"/>
      <c r="FL280"/>
      <c r="FM280"/>
      <c r="FN280"/>
    </row>
    <row r="281" spans="36:170" x14ac:dyDescent="0.2"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V281"/>
      <c r="CW281"/>
      <c r="EL281"/>
      <c r="EP281"/>
      <c r="EQ281"/>
      <c r="ER281"/>
      <c r="ES281"/>
      <c r="ET281"/>
      <c r="EU281"/>
      <c r="EV281"/>
      <c r="EW281"/>
      <c r="FB281"/>
      <c r="FF281"/>
      <c r="FJ281"/>
      <c r="FL281"/>
      <c r="FM281"/>
      <c r="FN281"/>
    </row>
    <row r="282" spans="36:170" x14ac:dyDescent="0.2"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V282"/>
      <c r="CW282"/>
      <c r="EL282"/>
      <c r="EP282"/>
      <c r="EQ282"/>
      <c r="ER282"/>
      <c r="ES282"/>
      <c r="ET282"/>
      <c r="EU282"/>
      <c r="EV282"/>
      <c r="EW282"/>
      <c r="FB282"/>
      <c r="FF282"/>
      <c r="FJ282"/>
      <c r="FL282"/>
      <c r="FM282"/>
      <c r="FN282"/>
    </row>
    <row r="283" spans="36:170" x14ac:dyDescent="0.2"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V283"/>
      <c r="CW283"/>
      <c r="EL283"/>
      <c r="EP283"/>
      <c r="EQ283"/>
      <c r="ER283"/>
      <c r="ES283"/>
      <c r="ET283"/>
      <c r="EU283"/>
      <c r="EV283"/>
      <c r="EW283"/>
      <c r="FB283"/>
      <c r="FF283"/>
      <c r="FJ283"/>
      <c r="FL283"/>
      <c r="FM283"/>
      <c r="FN283"/>
    </row>
    <row r="284" spans="36:170" x14ac:dyDescent="0.2"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V284"/>
      <c r="CW284"/>
      <c r="EL284"/>
      <c r="EP284"/>
      <c r="EQ284"/>
      <c r="ER284"/>
      <c r="ES284"/>
      <c r="ET284"/>
      <c r="EU284"/>
      <c r="EV284"/>
      <c r="EW284"/>
      <c r="FB284"/>
      <c r="FF284"/>
      <c r="FJ284"/>
      <c r="FL284"/>
      <c r="FM284"/>
      <c r="FN284"/>
    </row>
    <row r="285" spans="36:170" x14ac:dyDescent="0.2"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V285"/>
      <c r="CW285"/>
      <c r="EL285"/>
      <c r="EP285"/>
      <c r="EQ285"/>
      <c r="ER285"/>
      <c r="ES285"/>
      <c r="ET285"/>
      <c r="EU285"/>
      <c r="EV285"/>
      <c r="EW285"/>
      <c r="FB285"/>
      <c r="FF285"/>
      <c r="FJ285"/>
      <c r="FL285"/>
      <c r="FM285"/>
      <c r="FN285"/>
    </row>
    <row r="286" spans="36:170" x14ac:dyDescent="0.2"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  <c r="CB286"/>
      <c r="CC286"/>
      <c r="CD286"/>
      <c r="CE286"/>
      <c r="CF286"/>
      <c r="CG286"/>
      <c r="CH286"/>
      <c r="CI286"/>
      <c r="CJ286"/>
      <c r="CK286"/>
      <c r="CL286"/>
      <c r="CM286"/>
      <c r="CV286"/>
      <c r="CW286"/>
      <c r="EL286"/>
      <c r="EP286"/>
      <c r="EQ286"/>
      <c r="ER286"/>
      <c r="ES286"/>
      <c r="ET286"/>
      <c r="EU286"/>
      <c r="EV286"/>
      <c r="EW286"/>
      <c r="FB286"/>
      <c r="FF286"/>
      <c r="FJ286"/>
      <c r="FL286"/>
      <c r="FM286"/>
      <c r="FN286"/>
    </row>
    <row r="287" spans="36:170" x14ac:dyDescent="0.2"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  <c r="CB287"/>
      <c r="CC287"/>
      <c r="CD287"/>
      <c r="CE287"/>
      <c r="CF287"/>
      <c r="CG287"/>
      <c r="CH287"/>
      <c r="CI287"/>
      <c r="CJ287"/>
      <c r="CK287"/>
      <c r="CL287"/>
      <c r="CM287"/>
      <c r="CV287"/>
      <c r="CW287"/>
      <c r="EL287"/>
      <c r="EP287"/>
      <c r="EQ287"/>
      <c r="ER287"/>
      <c r="ES287"/>
      <c r="ET287"/>
      <c r="EU287"/>
      <c r="EV287"/>
      <c r="EW287"/>
      <c r="FB287"/>
      <c r="FF287"/>
      <c r="FJ287"/>
      <c r="FL287"/>
      <c r="FM287"/>
      <c r="FN287"/>
    </row>
    <row r="288" spans="36:170" x14ac:dyDescent="0.2"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  <c r="CB288"/>
      <c r="CC288"/>
      <c r="CD288"/>
      <c r="CE288"/>
      <c r="CF288"/>
      <c r="CG288"/>
      <c r="CH288"/>
      <c r="CI288"/>
      <c r="CJ288"/>
      <c r="CK288"/>
      <c r="CL288"/>
      <c r="CM288"/>
      <c r="CV288"/>
      <c r="CW288"/>
      <c r="EL288"/>
      <c r="EP288"/>
      <c r="EQ288"/>
      <c r="ER288"/>
      <c r="ES288"/>
      <c r="ET288"/>
      <c r="EU288"/>
      <c r="EV288"/>
      <c r="EW288"/>
      <c r="FB288"/>
      <c r="FF288"/>
      <c r="FJ288"/>
      <c r="FL288"/>
      <c r="FM288"/>
      <c r="FN288"/>
    </row>
    <row r="289" spans="36:170" x14ac:dyDescent="0.2"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  <c r="CB289"/>
      <c r="CC289"/>
      <c r="CD289"/>
      <c r="CE289"/>
      <c r="CF289"/>
      <c r="CG289"/>
      <c r="CH289"/>
      <c r="CI289"/>
      <c r="CJ289"/>
      <c r="CK289"/>
      <c r="CL289"/>
      <c r="CM289"/>
      <c r="CV289"/>
      <c r="CW289"/>
      <c r="EL289"/>
      <c r="EP289"/>
      <c r="EQ289"/>
      <c r="ER289"/>
      <c r="ES289"/>
      <c r="ET289"/>
      <c r="EU289"/>
      <c r="EV289"/>
      <c r="EW289"/>
      <c r="FB289"/>
      <c r="FF289"/>
      <c r="FJ289"/>
      <c r="FL289"/>
      <c r="FM289"/>
      <c r="FN289"/>
    </row>
    <row r="290" spans="36:170" x14ac:dyDescent="0.2"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  <c r="CB290"/>
      <c r="CC290"/>
      <c r="CD290"/>
      <c r="CE290"/>
      <c r="CF290"/>
      <c r="CG290"/>
      <c r="CH290"/>
      <c r="CI290"/>
      <c r="CJ290"/>
      <c r="CK290"/>
      <c r="CL290"/>
      <c r="CM290"/>
      <c r="CV290"/>
      <c r="CW290"/>
      <c r="EL290"/>
      <c r="EP290"/>
      <c r="EQ290"/>
      <c r="ER290"/>
      <c r="ES290"/>
      <c r="ET290"/>
      <c r="EU290"/>
      <c r="EV290"/>
      <c r="EW290"/>
      <c r="FB290"/>
      <c r="FF290"/>
      <c r="FJ290"/>
      <c r="FL290"/>
      <c r="FM290"/>
      <c r="FN290"/>
    </row>
    <row r="291" spans="36:170" x14ac:dyDescent="0.2"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  <c r="CB291"/>
      <c r="CC291"/>
      <c r="CD291"/>
      <c r="CE291"/>
      <c r="CF291"/>
      <c r="CG291"/>
      <c r="CH291"/>
      <c r="CI291"/>
      <c r="CJ291"/>
      <c r="CK291"/>
      <c r="CL291"/>
      <c r="CM291"/>
      <c r="CV291"/>
      <c r="CW291"/>
      <c r="EL291"/>
      <c r="EP291"/>
      <c r="EQ291"/>
      <c r="ER291"/>
      <c r="ES291"/>
      <c r="ET291"/>
      <c r="EU291"/>
      <c r="EV291"/>
      <c r="EW291"/>
      <c r="FB291"/>
      <c r="FF291"/>
      <c r="FJ291"/>
      <c r="FL291"/>
      <c r="FM291"/>
      <c r="FN291"/>
    </row>
    <row r="292" spans="36:170" x14ac:dyDescent="0.2"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  <c r="CB292"/>
      <c r="CC292"/>
      <c r="CD292"/>
      <c r="CE292"/>
      <c r="CF292"/>
      <c r="CG292"/>
      <c r="CH292"/>
      <c r="CI292"/>
      <c r="CJ292"/>
      <c r="CK292"/>
      <c r="CL292"/>
      <c r="CM292"/>
      <c r="CV292"/>
      <c r="CW292"/>
      <c r="EL292"/>
      <c r="EP292"/>
      <c r="EQ292"/>
      <c r="ER292"/>
      <c r="ES292"/>
      <c r="ET292"/>
      <c r="EU292"/>
      <c r="EV292"/>
      <c r="EW292"/>
      <c r="FB292"/>
      <c r="FF292"/>
      <c r="FJ292"/>
      <c r="FL292"/>
      <c r="FM292"/>
      <c r="FN292"/>
    </row>
    <row r="293" spans="36:170" x14ac:dyDescent="0.2"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  <c r="CB293"/>
      <c r="CC293"/>
      <c r="CD293"/>
      <c r="CE293"/>
      <c r="CF293"/>
      <c r="CG293"/>
      <c r="CH293"/>
      <c r="CI293"/>
      <c r="CJ293"/>
      <c r="CK293"/>
      <c r="CL293"/>
      <c r="CM293"/>
      <c r="CV293"/>
      <c r="CW293"/>
      <c r="EL293"/>
      <c r="EP293"/>
      <c r="EQ293"/>
      <c r="ER293"/>
      <c r="ES293"/>
      <c r="ET293"/>
      <c r="EU293"/>
      <c r="EV293"/>
      <c r="EW293"/>
      <c r="FB293"/>
      <c r="FF293"/>
      <c r="FJ293"/>
      <c r="FL293"/>
      <c r="FM293"/>
      <c r="FN293"/>
    </row>
    <row r="294" spans="36:170" x14ac:dyDescent="0.2"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  <c r="CB294"/>
      <c r="CC294"/>
      <c r="CD294"/>
      <c r="CE294"/>
      <c r="CF294"/>
      <c r="CG294"/>
      <c r="CH294"/>
      <c r="CI294"/>
      <c r="CJ294"/>
      <c r="CK294"/>
      <c r="CL294"/>
      <c r="CM294"/>
      <c r="CV294"/>
      <c r="CW294"/>
      <c r="EL294"/>
      <c r="EP294"/>
      <c r="EQ294"/>
      <c r="ER294"/>
      <c r="ES294"/>
      <c r="ET294"/>
      <c r="EU294"/>
      <c r="EV294"/>
      <c r="EW294"/>
      <c r="FB294"/>
      <c r="FF294"/>
      <c r="FJ294"/>
      <c r="FL294"/>
      <c r="FM294"/>
      <c r="FN294"/>
    </row>
    <row r="295" spans="36:170" x14ac:dyDescent="0.2"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  <c r="CB295"/>
      <c r="CC295"/>
      <c r="CD295"/>
      <c r="CE295"/>
      <c r="CF295"/>
      <c r="CG295"/>
      <c r="CH295"/>
      <c r="CI295"/>
      <c r="CJ295"/>
      <c r="CK295"/>
      <c r="CL295"/>
      <c r="CM295"/>
      <c r="CV295"/>
      <c r="CW295"/>
      <c r="EL295"/>
      <c r="EP295"/>
      <c r="EQ295"/>
      <c r="ER295"/>
      <c r="ES295"/>
      <c r="ET295"/>
      <c r="EU295"/>
      <c r="EV295"/>
      <c r="EW295"/>
      <c r="FB295"/>
      <c r="FF295"/>
      <c r="FJ295"/>
      <c r="FL295"/>
      <c r="FM295"/>
      <c r="FN295"/>
    </row>
    <row r="296" spans="36:170" x14ac:dyDescent="0.2"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  <c r="CB296"/>
      <c r="CC296"/>
      <c r="CD296"/>
      <c r="CE296"/>
      <c r="CF296"/>
      <c r="CG296"/>
      <c r="CH296"/>
      <c r="CI296"/>
      <c r="CJ296"/>
      <c r="CK296"/>
      <c r="CL296"/>
      <c r="CM296"/>
      <c r="CV296"/>
      <c r="CW296"/>
      <c r="EL296"/>
      <c r="EP296"/>
      <c r="EQ296"/>
      <c r="ER296"/>
      <c r="ES296"/>
      <c r="ET296"/>
      <c r="EU296"/>
      <c r="EV296"/>
      <c r="EW296"/>
      <c r="FB296"/>
      <c r="FF296"/>
      <c r="FJ296"/>
      <c r="FL296"/>
      <c r="FM296"/>
      <c r="FN296"/>
    </row>
    <row r="297" spans="36:170" x14ac:dyDescent="0.2"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  <c r="CB297"/>
      <c r="CC297"/>
      <c r="CD297"/>
      <c r="CE297"/>
      <c r="CF297"/>
      <c r="CG297"/>
      <c r="CH297"/>
      <c r="CI297"/>
      <c r="CJ297"/>
      <c r="CK297"/>
      <c r="CL297"/>
      <c r="CM297"/>
      <c r="CV297"/>
      <c r="CW297"/>
      <c r="EL297"/>
      <c r="EP297"/>
      <c r="EQ297"/>
      <c r="ER297"/>
      <c r="ES297"/>
      <c r="ET297"/>
      <c r="EU297"/>
      <c r="EV297"/>
      <c r="EW297"/>
      <c r="FB297"/>
      <c r="FF297"/>
      <c r="FJ297"/>
      <c r="FL297"/>
      <c r="FM297"/>
      <c r="FN297"/>
    </row>
    <row r="298" spans="36:170" x14ac:dyDescent="0.2"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  <c r="CB298"/>
      <c r="CC298"/>
      <c r="CD298"/>
      <c r="CE298"/>
      <c r="CF298"/>
      <c r="CG298"/>
      <c r="CH298"/>
      <c r="CI298"/>
      <c r="CJ298"/>
      <c r="CK298"/>
      <c r="CL298"/>
      <c r="CM298"/>
      <c r="CV298"/>
      <c r="CW298"/>
      <c r="EL298"/>
      <c r="EP298"/>
      <c r="EQ298"/>
      <c r="ER298"/>
      <c r="ES298"/>
      <c r="ET298"/>
      <c r="EU298"/>
      <c r="EV298"/>
      <c r="EW298"/>
      <c r="FB298"/>
      <c r="FF298"/>
      <c r="FJ298"/>
      <c r="FL298"/>
      <c r="FM298"/>
      <c r="FN298"/>
    </row>
    <row r="299" spans="36:170" x14ac:dyDescent="0.2"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  <c r="CB299"/>
      <c r="CC299"/>
      <c r="CD299"/>
      <c r="CE299"/>
      <c r="CF299"/>
      <c r="CG299"/>
      <c r="CH299"/>
      <c r="CI299"/>
      <c r="CJ299"/>
      <c r="CK299"/>
      <c r="CL299"/>
      <c r="CM299"/>
      <c r="CV299"/>
      <c r="CW299"/>
      <c r="EL299"/>
      <c r="EP299"/>
      <c r="EQ299"/>
      <c r="ER299"/>
      <c r="ES299"/>
      <c r="ET299"/>
      <c r="EU299"/>
      <c r="EV299"/>
      <c r="EW299"/>
      <c r="FB299"/>
      <c r="FF299"/>
      <c r="FJ299"/>
      <c r="FL299"/>
      <c r="FM299"/>
      <c r="FN299"/>
    </row>
    <row r="300" spans="36:170" x14ac:dyDescent="0.2"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  <c r="CB300"/>
      <c r="CC300"/>
      <c r="CD300"/>
      <c r="CE300"/>
      <c r="CF300"/>
      <c r="CG300"/>
      <c r="CH300"/>
      <c r="CI300"/>
      <c r="CJ300"/>
      <c r="CK300"/>
      <c r="CL300"/>
      <c r="CM300"/>
      <c r="CV300"/>
      <c r="CW300"/>
      <c r="EL300"/>
      <c r="EP300"/>
      <c r="EQ300"/>
      <c r="ER300"/>
      <c r="ES300"/>
      <c r="ET300"/>
      <c r="EU300"/>
      <c r="EV300"/>
      <c r="EW300"/>
      <c r="FB300"/>
      <c r="FF300"/>
      <c r="FJ300"/>
      <c r="FL300"/>
      <c r="FM300"/>
      <c r="FN300"/>
    </row>
    <row r="301" spans="36:170" x14ac:dyDescent="0.2"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  <c r="CB301"/>
      <c r="CC301"/>
      <c r="CD301"/>
      <c r="CE301"/>
      <c r="CF301"/>
      <c r="CG301"/>
      <c r="CH301"/>
      <c r="CI301"/>
      <c r="CJ301"/>
      <c r="CK301"/>
      <c r="CL301"/>
      <c r="CM301"/>
      <c r="CV301"/>
      <c r="CW301"/>
      <c r="EL301"/>
      <c r="EP301"/>
      <c r="EQ301"/>
      <c r="ER301"/>
      <c r="ES301"/>
      <c r="ET301"/>
      <c r="EU301"/>
      <c r="EV301"/>
      <c r="EW301"/>
      <c r="FB301"/>
      <c r="FF301"/>
      <c r="FJ301"/>
      <c r="FL301"/>
      <c r="FM301"/>
      <c r="FN301"/>
    </row>
    <row r="302" spans="36:170" x14ac:dyDescent="0.2"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  <c r="CB302"/>
      <c r="CC302"/>
      <c r="CD302"/>
      <c r="CE302"/>
      <c r="CF302"/>
      <c r="CG302"/>
      <c r="CH302"/>
      <c r="CI302"/>
      <c r="CJ302"/>
      <c r="CK302"/>
      <c r="CL302"/>
      <c r="CM302"/>
      <c r="CV302"/>
      <c r="CW302"/>
      <c r="EL302"/>
      <c r="EP302"/>
      <c r="EQ302"/>
      <c r="ER302"/>
      <c r="ES302"/>
      <c r="ET302"/>
      <c r="EU302"/>
      <c r="EV302"/>
      <c r="EW302"/>
      <c r="FB302"/>
      <c r="FF302"/>
      <c r="FJ302"/>
      <c r="FL302"/>
      <c r="FM302"/>
      <c r="FN302"/>
    </row>
    <row r="303" spans="36:170" x14ac:dyDescent="0.2"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  <c r="CB303"/>
      <c r="CC303"/>
      <c r="CD303"/>
      <c r="CE303"/>
      <c r="CF303"/>
      <c r="CG303"/>
      <c r="CH303"/>
      <c r="CI303"/>
      <c r="CJ303"/>
      <c r="CK303"/>
      <c r="CL303"/>
      <c r="CM303"/>
      <c r="CV303"/>
      <c r="CW303"/>
      <c r="EL303"/>
      <c r="EP303"/>
      <c r="EQ303"/>
      <c r="ER303"/>
      <c r="ES303"/>
      <c r="ET303"/>
      <c r="EU303"/>
      <c r="EV303"/>
      <c r="EW303"/>
      <c r="FB303"/>
      <c r="FF303"/>
      <c r="FJ303"/>
      <c r="FL303"/>
      <c r="FM303"/>
      <c r="FN303"/>
    </row>
    <row r="304" spans="36:170" x14ac:dyDescent="0.2"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  <c r="CB304"/>
      <c r="CC304"/>
      <c r="CD304"/>
      <c r="CE304"/>
      <c r="CF304"/>
      <c r="CG304"/>
      <c r="CH304"/>
      <c r="CI304"/>
      <c r="CJ304"/>
      <c r="CK304"/>
      <c r="CL304"/>
      <c r="CM304"/>
      <c r="CV304"/>
      <c r="CW304"/>
      <c r="EL304"/>
      <c r="EP304"/>
      <c r="EQ304"/>
      <c r="ER304"/>
      <c r="ES304"/>
      <c r="ET304"/>
      <c r="EU304"/>
      <c r="EV304"/>
      <c r="EW304"/>
      <c r="FB304"/>
      <c r="FF304"/>
      <c r="FJ304"/>
      <c r="FL304"/>
      <c r="FM304"/>
      <c r="FN304"/>
    </row>
    <row r="305" spans="36:170" x14ac:dyDescent="0.2"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  <c r="CB305"/>
      <c r="CC305"/>
      <c r="CD305"/>
      <c r="CE305"/>
      <c r="CF305"/>
      <c r="CG305"/>
      <c r="CH305"/>
      <c r="CI305"/>
      <c r="CJ305"/>
      <c r="CK305"/>
      <c r="CL305"/>
      <c r="CM305"/>
      <c r="CV305"/>
      <c r="CW305"/>
      <c r="EL305"/>
      <c r="EP305"/>
      <c r="EQ305"/>
      <c r="ER305"/>
      <c r="ES305"/>
      <c r="ET305"/>
      <c r="EU305"/>
      <c r="EV305"/>
      <c r="EW305"/>
      <c r="FB305"/>
      <c r="FF305"/>
      <c r="FJ305"/>
      <c r="FL305"/>
      <c r="FM305"/>
      <c r="FN305"/>
    </row>
    <row r="306" spans="36:170" x14ac:dyDescent="0.2"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  <c r="CB306"/>
      <c r="CC306"/>
      <c r="CD306"/>
      <c r="CE306"/>
      <c r="CF306"/>
      <c r="CG306"/>
      <c r="CH306"/>
      <c r="CI306"/>
      <c r="CJ306"/>
      <c r="CK306"/>
      <c r="CL306"/>
      <c r="CM306"/>
      <c r="CV306"/>
      <c r="CW306"/>
      <c r="EL306"/>
      <c r="EP306"/>
      <c r="EQ306"/>
      <c r="ER306"/>
      <c r="ES306"/>
      <c r="ET306"/>
      <c r="EU306"/>
      <c r="EV306"/>
      <c r="EW306"/>
      <c r="FB306"/>
      <c r="FF306"/>
      <c r="FJ306"/>
      <c r="FL306"/>
      <c r="FM306"/>
      <c r="FN306"/>
    </row>
    <row r="307" spans="36:170" x14ac:dyDescent="0.2"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  <c r="CB307"/>
      <c r="CC307"/>
      <c r="CD307"/>
      <c r="CE307"/>
      <c r="CF307"/>
      <c r="CG307"/>
      <c r="CH307"/>
      <c r="CI307"/>
      <c r="CJ307"/>
      <c r="CK307"/>
      <c r="CL307"/>
      <c r="CM307"/>
      <c r="CV307"/>
      <c r="CW307"/>
      <c r="EL307"/>
      <c r="EP307"/>
      <c r="EQ307"/>
      <c r="ER307"/>
      <c r="ES307"/>
      <c r="ET307"/>
      <c r="EU307"/>
      <c r="EV307"/>
      <c r="EW307"/>
      <c r="FB307"/>
      <c r="FF307"/>
      <c r="FJ307"/>
      <c r="FL307"/>
      <c r="FM307"/>
      <c r="FN307"/>
    </row>
    <row r="308" spans="36:170" x14ac:dyDescent="0.2"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  <c r="CB308"/>
      <c r="CC308"/>
      <c r="CD308"/>
      <c r="CE308"/>
      <c r="CF308"/>
      <c r="CG308"/>
      <c r="CH308"/>
      <c r="CI308"/>
      <c r="CJ308"/>
      <c r="CK308"/>
      <c r="CL308"/>
      <c r="CM308"/>
      <c r="CV308"/>
      <c r="CW308"/>
      <c r="EL308"/>
      <c r="EP308"/>
      <c r="EQ308"/>
      <c r="ER308"/>
      <c r="ES308"/>
      <c r="ET308"/>
      <c r="EU308"/>
      <c r="EV308"/>
      <c r="EW308"/>
      <c r="FB308"/>
      <c r="FF308"/>
      <c r="FJ308"/>
      <c r="FL308"/>
      <c r="FM308"/>
      <c r="FN308"/>
    </row>
    <row r="309" spans="36:170" x14ac:dyDescent="0.2"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  <c r="CB309"/>
      <c r="CC309"/>
      <c r="CD309"/>
      <c r="CE309"/>
      <c r="CF309"/>
      <c r="CG309"/>
      <c r="CH309"/>
      <c r="CI309"/>
      <c r="CJ309"/>
      <c r="CK309"/>
      <c r="CL309"/>
      <c r="CM309"/>
      <c r="CV309"/>
      <c r="CW309"/>
      <c r="EL309"/>
      <c r="EP309"/>
      <c r="EQ309"/>
      <c r="ER309"/>
      <c r="ES309"/>
      <c r="ET309"/>
      <c r="EU309"/>
      <c r="EV309"/>
      <c r="EW309"/>
      <c r="FB309"/>
      <c r="FF309"/>
      <c r="FJ309"/>
      <c r="FL309"/>
      <c r="FM309"/>
      <c r="FN309"/>
    </row>
    <row r="310" spans="36:170" x14ac:dyDescent="0.2"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  <c r="CB310"/>
      <c r="CC310"/>
      <c r="CD310"/>
      <c r="CE310"/>
      <c r="CF310"/>
      <c r="CG310"/>
      <c r="CH310"/>
      <c r="CI310"/>
      <c r="CJ310"/>
      <c r="CK310"/>
      <c r="CL310"/>
      <c r="CM310"/>
      <c r="CV310"/>
      <c r="CW310"/>
      <c r="EL310"/>
      <c r="EP310"/>
      <c r="EQ310"/>
      <c r="ER310"/>
      <c r="ES310"/>
      <c r="ET310"/>
      <c r="EU310"/>
      <c r="EV310"/>
      <c r="EW310"/>
      <c r="FB310"/>
      <c r="FF310"/>
      <c r="FJ310"/>
      <c r="FL310"/>
      <c r="FM310"/>
      <c r="FN310"/>
    </row>
    <row r="311" spans="36:170" x14ac:dyDescent="0.2"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  <c r="CB311"/>
      <c r="CC311"/>
      <c r="CD311"/>
      <c r="CE311"/>
      <c r="CF311"/>
      <c r="CG311"/>
      <c r="CH311"/>
      <c r="CI311"/>
      <c r="CJ311"/>
      <c r="CK311"/>
      <c r="CL311"/>
      <c r="CM311"/>
      <c r="CV311"/>
      <c r="CW311"/>
      <c r="EL311"/>
      <c r="EP311"/>
      <c r="EQ311"/>
      <c r="ER311"/>
      <c r="ES311"/>
      <c r="ET311"/>
      <c r="EU311"/>
      <c r="EV311"/>
      <c r="EW311"/>
      <c r="FB311"/>
      <c r="FF311"/>
      <c r="FJ311"/>
      <c r="FL311"/>
      <c r="FM311"/>
      <c r="FN311"/>
    </row>
    <row r="312" spans="36:170" x14ac:dyDescent="0.2"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  <c r="CB312"/>
      <c r="CC312"/>
      <c r="CD312"/>
      <c r="CE312"/>
      <c r="CF312"/>
      <c r="CG312"/>
      <c r="CH312"/>
      <c r="CI312"/>
      <c r="CJ312"/>
      <c r="CK312"/>
      <c r="CL312"/>
      <c r="CM312"/>
      <c r="CV312"/>
      <c r="CW312"/>
      <c r="EL312"/>
      <c r="EP312"/>
      <c r="EQ312"/>
      <c r="ER312"/>
      <c r="ES312"/>
      <c r="ET312"/>
      <c r="EU312"/>
      <c r="EV312"/>
      <c r="EW312"/>
      <c r="FB312"/>
      <c r="FF312"/>
      <c r="FJ312"/>
      <c r="FL312"/>
      <c r="FM312"/>
      <c r="FN312"/>
    </row>
    <row r="313" spans="36:170" x14ac:dyDescent="0.2"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  <c r="CB313"/>
      <c r="CC313"/>
      <c r="CD313"/>
      <c r="CE313"/>
      <c r="CF313"/>
      <c r="CG313"/>
      <c r="CH313"/>
      <c r="CI313"/>
      <c r="CJ313"/>
      <c r="CK313"/>
      <c r="CL313"/>
      <c r="CM313"/>
      <c r="CV313"/>
      <c r="CW313"/>
      <c r="EL313"/>
      <c r="EP313"/>
      <c r="EQ313"/>
      <c r="ER313"/>
      <c r="ES313"/>
      <c r="ET313"/>
      <c r="EU313"/>
      <c r="EV313"/>
      <c r="EW313"/>
      <c r="FB313"/>
      <c r="FF313"/>
      <c r="FJ313"/>
      <c r="FL313"/>
      <c r="FM313"/>
      <c r="FN313"/>
    </row>
    <row r="314" spans="36:170" x14ac:dyDescent="0.2"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  <c r="CB314"/>
      <c r="CC314"/>
      <c r="CD314"/>
      <c r="CE314"/>
      <c r="CF314"/>
      <c r="CG314"/>
      <c r="CH314"/>
      <c r="CI314"/>
      <c r="CJ314"/>
      <c r="CK314"/>
      <c r="CL314"/>
      <c r="CM314"/>
      <c r="CV314"/>
      <c r="CW314"/>
      <c r="EL314"/>
      <c r="EP314"/>
      <c r="EQ314"/>
      <c r="ER314"/>
      <c r="ES314"/>
      <c r="ET314"/>
      <c r="EU314"/>
      <c r="EV314"/>
      <c r="EW314"/>
      <c r="FB314"/>
      <c r="FF314"/>
      <c r="FJ314"/>
      <c r="FL314"/>
      <c r="FM314"/>
      <c r="FN314"/>
    </row>
    <row r="315" spans="36:170" x14ac:dyDescent="0.2"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  <c r="CB315"/>
      <c r="CC315"/>
      <c r="CD315"/>
      <c r="CE315"/>
      <c r="CF315"/>
      <c r="CG315"/>
      <c r="CH315"/>
      <c r="CI315"/>
      <c r="CJ315"/>
      <c r="CK315"/>
      <c r="CL315"/>
      <c r="CM315"/>
      <c r="CV315"/>
      <c r="CW315"/>
      <c r="EL315"/>
      <c r="EP315"/>
      <c r="EQ315"/>
      <c r="ER315"/>
      <c r="ES315"/>
      <c r="ET315"/>
      <c r="EU315"/>
      <c r="EV315"/>
      <c r="EW315"/>
      <c r="FB315"/>
      <c r="FF315"/>
      <c r="FJ315"/>
      <c r="FL315"/>
      <c r="FM315"/>
      <c r="FN315"/>
    </row>
    <row r="316" spans="36:170" x14ac:dyDescent="0.2"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  <c r="CB316"/>
      <c r="CC316"/>
      <c r="CD316"/>
      <c r="CE316"/>
      <c r="CF316"/>
      <c r="CG316"/>
      <c r="CH316"/>
      <c r="CI316"/>
      <c r="CJ316"/>
      <c r="CK316"/>
      <c r="CL316"/>
      <c r="CM316"/>
      <c r="CV316"/>
      <c r="CW316"/>
      <c r="EL316"/>
      <c r="EP316"/>
      <c r="EQ316"/>
      <c r="ER316"/>
      <c r="ES316"/>
      <c r="ET316"/>
      <c r="EU316"/>
      <c r="EV316"/>
      <c r="EW316"/>
      <c r="FB316"/>
      <c r="FF316"/>
      <c r="FJ316"/>
      <c r="FL316"/>
      <c r="FM316"/>
      <c r="FN316"/>
    </row>
    <row r="317" spans="36:170" x14ac:dyDescent="0.2"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  <c r="CB317"/>
      <c r="CC317"/>
      <c r="CD317"/>
      <c r="CE317"/>
      <c r="CF317"/>
      <c r="CG317"/>
      <c r="CH317"/>
      <c r="CI317"/>
      <c r="CJ317"/>
      <c r="CK317"/>
      <c r="CL317"/>
      <c r="CM317"/>
      <c r="CV317"/>
      <c r="CW317"/>
      <c r="EL317"/>
      <c r="EP317"/>
      <c r="EQ317"/>
      <c r="ER317"/>
      <c r="ES317"/>
      <c r="ET317"/>
      <c r="EU317"/>
      <c r="EV317"/>
      <c r="EW317"/>
      <c r="FB317"/>
      <c r="FF317"/>
      <c r="FJ317"/>
      <c r="FL317"/>
      <c r="FM317"/>
      <c r="FN317"/>
    </row>
    <row r="318" spans="36:170" x14ac:dyDescent="0.2"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  <c r="CB318"/>
      <c r="CC318"/>
      <c r="CD318"/>
      <c r="CE318"/>
      <c r="CF318"/>
      <c r="CG318"/>
      <c r="CH318"/>
      <c r="CI318"/>
      <c r="CJ318"/>
      <c r="CK318"/>
      <c r="CL318"/>
      <c r="CM318"/>
      <c r="CV318"/>
      <c r="CW318"/>
      <c r="EL318"/>
      <c r="EP318"/>
      <c r="EQ318"/>
      <c r="ER318"/>
      <c r="ES318"/>
      <c r="ET318"/>
      <c r="EU318"/>
      <c r="EV318"/>
      <c r="EW318"/>
      <c r="FB318"/>
      <c r="FF318"/>
      <c r="FJ318"/>
      <c r="FL318"/>
      <c r="FM318"/>
      <c r="FN318"/>
    </row>
    <row r="319" spans="36:170" x14ac:dyDescent="0.2"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  <c r="CB319"/>
      <c r="CC319"/>
      <c r="CD319"/>
      <c r="CE319"/>
      <c r="CF319"/>
      <c r="CG319"/>
      <c r="CH319"/>
      <c r="CI319"/>
      <c r="CJ319"/>
      <c r="CK319"/>
      <c r="CL319"/>
      <c r="CM319"/>
      <c r="CV319"/>
      <c r="CW319"/>
      <c r="EL319"/>
      <c r="EP319"/>
      <c r="EQ319"/>
      <c r="ER319"/>
      <c r="ES319"/>
      <c r="ET319"/>
      <c r="EU319"/>
      <c r="EV319"/>
      <c r="EW319"/>
      <c r="FB319"/>
      <c r="FF319"/>
      <c r="FJ319"/>
      <c r="FL319"/>
      <c r="FM319"/>
      <c r="FN319"/>
    </row>
    <row r="320" spans="36:170" x14ac:dyDescent="0.2"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  <c r="CB320"/>
      <c r="CC320"/>
      <c r="CD320"/>
      <c r="CE320"/>
      <c r="CF320"/>
      <c r="CG320"/>
      <c r="CH320"/>
      <c r="CI320"/>
      <c r="CJ320"/>
      <c r="CK320"/>
      <c r="CL320"/>
      <c r="CM320"/>
      <c r="CV320"/>
      <c r="CW320"/>
      <c r="EL320"/>
      <c r="EP320"/>
      <c r="EQ320"/>
      <c r="ER320"/>
      <c r="ES320"/>
      <c r="ET320"/>
      <c r="EU320"/>
      <c r="EV320"/>
      <c r="EW320"/>
      <c r="FB320"/>
      <c r="FF320"/>
      <c r="FJ320"/>
      <c r="FL320"/>
      <c r="FM320"/>
      <c r="FN320"/>
    </row>
    <row r="321" spans="36:170" x14ac:dyDescent="0.2"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  <c r="CB321"/>
      <c r="CC321"/>
      <c r="CD321"/>
      <c r="CE321"/>
      <c r="CF321"/>
      <c r="CG321"/>
      <c r="CH321"/>
      <c r="CI321"/>
      <c r="CJ321"/>
      <c r="CK321"/>
      <c r="CL321"/>
      <c r="CM321"/>
      <c r="CV321"/>
      <c r="CW321"/>
      <c r="EL321"/>
      <c r="EP321"/>
      <c r="EQ321"/>
      <c r="ER321"/>
      <c r="ES321"/>
      <c r="ET321"/>
      <c r="EU321"/>
      <c r="EV321"/>
      <c r="EW321"/>
      <c r="FB321"/>
      <c r="FF321"/>
      <c r="FJ321"/>
      <c r="FL321"/>
      <c r="FM321"/>
      <c r="FN321"/>
    </row>
    <row r="322" spans="36:170" x14ac:dyDescent="0.2"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  <c r="CB322"/>
      <c r="CC322"/>
      <c r="CD322"/>
      <c r="CE322"/>
      <c r="CF322"/>
      <c r="CG322"/>
      <c r="CH322"/>
      <c r="CI322"/>
      <c r="CJ322"/>
      <c r="CK322"/>
      <c r="CL322"/>
      <c r="CM322"/>
      <c r="CV322"/>
      <c r="CW322"/>
      <c r="EL322"/>
      <c r="EP322"/>
      <c r="EQ322"/>
      <c r="ER322"/>
      <c r="ES322"/>
      <c r="ET322"/>
      <c r="EU322"/>
      <c r="EV322"/>
      <c r="EW322"/>
      <c r="FB322"/>
      <c r="FF322"/>
      <c r="FJ322"/>
      <c r="FL322"/>
      <c r="FM322"/>
      <c r="FN322"/>
    </row>
    <row r="323" spans="36:170" x14ac:dyDescent="0.2"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  <c r="CB323"/>
      <c r="CC323"/>
      <c r="CD323"/>
      <c r="CE323"/>
      <c r="CF323"/>
      <c r="CG323"/>
      <c r="CH323"/>
      <c r="CI323"/>
      <c r="CJ323"/>
      <c r="CK323"/>
      <c r="CL323"/>
      <c r="CM323"/>
      <c r="CV323"/>
      <c r="CW323"/>
      <c r="EL323"/>
      <c r="EP323"/>
      <c r="EQ323"/>
      <c r="ER323"/>
      <c r="ES323"/>
      <c r="ET323"/>
      <c r="EU323"/>
      <c r="EV323"/>
      <c r="EW323"/>
      <c r="FB323"/>
      <c r="FF323"/>
      <c r="FJ323"/>
      <c r="FL323"/>
      <c r="FM323"/>
      <c r="FN323"/>
    </row>
    <row r="324" spans="36:170" x14ac:dyDescent="0.2"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  <c r="CB324"/>
      <c r="CC324"/>
      <c r="CD324"/>
      <c r="CE324"/>
      <c r="CF324"/>
      <c r="CG324"/>
      <c r="CH324"/>
      <c r="CI324"/>
      <c r="CJ324"/>
      <c r="CK324"/>
      <c r="CL324"/>
      <c r="CM324"/>
      <c r="CV324"/>
      <c r="CW324"/>
      <c r="EL324"/>
      <c r="EP324"/>
      <c r="EQ324"/>
      <c r="ER324"/>
      <c r="ES324"/>
      <c r="ET324"/>
      <c r="EU324"/>
      <c r="EV324"/>
      <c r="EW324"/>
      <c r="FB324"/>
      <c r="FF324"/>
      <c r="FJ324"/>
      <c r="FL324"/>
      <c r="FM324"/>
      <c r="FN324"/>
    </row>
    <row r="325" spans="36:170" x14ac:dyDescent="0.2"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  <c r="CB325"/>
      <c r="CC325"/>
      <c r="CD325"/>
      <c r="CE325"/>
      <c r="CF325"/>
      <c r="CG325"/>
      <c r="CH325"/>
      <c r="CI325"/>
      <c r="CJ325"/>
      <c r="CK325"/>
      <c r="CL325"/>
      <c r="CM325"/>
      <c r="CV325"/>
      <c r="CW325"/>
      <c r="EL325"/>
      <c r="EP325"/>
      <c r="EQ325"/>
      <c r="ER325"/>
      <c r="ES325"/>
      <c r="ET325"/>
      <c r="EU325"/>
      <c r="EV325"/>
      <c r="EW325"/>
      <c r="FB325"/>
      <c r="FF325"/>
      <c r="FJ325"/>
      <c r="FL325"/>
      <c r="FM325"/>
      <c r="FN325"/>
    </row>
    <row r="326" spans="36:170" x14ac:dyDescent="0.2"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  <c r="CB326"/>
      <c r="CC326"/>
      <c r="CD326"/>
      <c r="CE326"/>
      <c r="CF326"/>
      <c r="CG326"/>
      <c r="CH326"/>
      <c r="CI326"/>
      <c r="CJ326"/>
      <c r="CK326"/>
      <c r="CL326"/>
      <c r="CM326"/>
      <c r="CV326"/>
      <c r="CW326"/>
      <c r="EL326"/>
      <c r="EP326"/>
      <c r="EQ326"/>
      <c r="ER326"/>
      <c r="ES326"/>
      <c r="ET326"/>
      <c r="EU326"/>
      <c r="EV326"/>
      <c r="EW326"/>
      <c r="FB326"/>
      <c r="FF326"/>
      <c r="FJ326"/>
      <c r="FL326"/>
      <c r="FM326"/>
      <c r="FN326"/>
    </row>
    <row r="327" spans="36:170" x14ac:dyDescent="0.2"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  <c r="CB327"/>
      <c r="CC327"/>
      <c r="CD327"/>
      <c r="CE327"/>
      <c r="CF327"/>
      <c r="CG327"/>
      <c r="CH327"/>
      <c r="CI327"/>
      <c r="CJ327"/>
      <c r="CK327"/>
      <c r="CL327"/>
      <c r="CM327"/>
      <c r="CV327"/>
      <c r="CW327"/>
      <c r="EL327"/>
      <c r="EP327"/>
      <c r="EQ327"/>
      <c r="ER327"/>
      <c r="ES327"/>
      <c r="ET327"/>
      <c r="EU327"/>
      <c r="EV327"/>
      <c r="EW327"/>
      <c r="FB327"/>
      <c r="FF327"/>
      <c r="FJ327"/>
      <c r="FL327"/>
      <c r="FM327"/>
      <c r="FN327"/>
    </row>
    <row r="328" spans="36:170" x14ac:dyDescent="0.2"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  <c r="CB328"/>
      <c r="CC328"/>
      <c r="CD328"/>
      <c r="CE328"/>
      <c r="CF328"/>
      <c r="CG328"/>
      <c r="CH328"/>
      <c r="CI328"/>
      <c r="CJ328"/>
      <c r="CK328"/>
      <c r="CL328"/>
      <c r="CM328"/>
      <c r="CV328"/>
      <c r="CW328"/>
      <c r="EL328"/>
      <c r="EP328"/>
      <c r="EQ328"/>
      <c r="ER328"/>
      <c r="ES328"/>
      <c r="ET328"/>
      <c r="EU328"/>
      <c r="EV328"/>
      <c r="EW328"/>
      <c r="FB328"/>
      <c r="FF328"/>
      <c r="FJ328"/>
      <c r="FL328"/>
      <c r="FM328"/>
      <c r="FN328"/>
    </row>
    <row r="329" spans="36:170" x14ac:dyDescent="0.2"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  <c r="CB329"/>
      <c r="CC329"/>
      <c r="CD329"/>
      <c r="CE329"/>
      <c r="CF329"/>
      <c r="CG329"/>
      <c r="CH329"/>
      <c r="CI329"/>
      <c r="CJ329"/>
      <c r="CK329"/>
      <c r="CL329"/>
      <c r="CM329"/>
      <c r="CV329"/>
      <c r="CW329"/>
      <c r="EL329"/>
      <c r="EP329"/>
      <c r="EQ329"/>
      <c r="ER329"/>
      <c r="ES329"/>
      <c r="ET329"/>
      <c r="EU329"/>
      <c r="EV329"/>
      <c r="EW329"/>
      <c r="FB329"/>
      <c r="FF329"/>
      <c r="FJ329"/>
      <c r="FL329"/>
      <c r="FM329"/>
      <c r="FN329"/>
    </row>
    <row r="330" spans="36:170" x14ac:dyDescent="0.2"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  <c r="CB330"/>
      <c r="CC330"/>
      <c r="CD330"/>
      <c r="CE330"/>
      <c r="CF330"/>
      <c r="CG330"/>
      <c r="CH330"/>
      <c r="CI330"/>
      <c r="CJ330"/>
      <c r="CK330"/>
      <c r="CL330"/>
      <c r="CM330"/>
      <c r="CV330"/>
      <c r="CW330"/>
      <c r="EL330"/>
      <c r="EP330"/>
      <c r="EQ330"/>
      <c r="ER330"/>
      <c r="ES330"/>
      <c r="ET330"/>
      <c r="EU330"/>
      <c r="EV330"/>
      <c r="EW330"/>
      <c r="FB330"/>
      <c r="FF330"/>
      <c r="FJ330"/>
      <c r="FL330"/>
      <c r="FM330"/>
      <c r="FN330"/>
    </row>
    <row r="331" spans="36:170" x14ac:dyDescent="0.2"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  <c r="CB331"/>
      <c r="CC331"/>
      <c r="CD331"/>
      <c r="CE331"/>
      <c r="CF331"/>
      <c r="CG331"/>
      <c r="CH331"/>
      <c r="CI331"/>
      <c r="CJ331"/>
      <c r="CK331"/>
      <c r="CL331"/>
      <c r="CM331"/>
      <c r="CV331"/>
      <c r="CW331"/>
      <c r="EL331"/>
      <c r="EP331"/>
      <c r="EQ331"/>
      <c r="ER331"/>
      <c r="ES331"/>
      <c r="ET331"/>
      <c r="EU331"/>
      <c r="EV331"/>
      <c r="EW331"/>
      <c r="FB331"/>
      <c r="FF331"/>
      <c r="FJ331"/>
      <c r="FL331"/>
      <c r="FM331"/>
      <c r="FN331"/>
    </row>
    <row r="332" spans="36:170" x14ac:dyDescent="0.2"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  <c r="CB332"/>
      <c r="CC332"/>
      <c r="CD332"/>
      <c r="CE332"/>
      <c r="CF332"/>
      <c r="CG332"/>
      <c r="CH332"/>
      <c r="CI332"/>
      <c r="CJ332"/>
      <c r="CK332"/>
      <c r="CL332"/>
      <c r="CM332"/>
      <c r="CV332"/>
      <c r="CW332"/>
      <c r="EL332"/>
      <c r="EP332"/>
      <c r="EQ332"/>
      <c r="ER332"/>
      <c r="ES332"/>
      <c r="ET332"/>
      <c r="EU332"/>
      <c r="EV332"/>
      <c r="EW332"/>
      <c r="FB332"/>
      <c r="FF332"/>
      <c r="FJ332"/>
      <c r="FL332"/>
      <c r="FM332"/>
      <c r="FN332"/>
    </row>
    <row r="333" spans="36:170" x14ac:dyDescent="0.2"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  <c r="CB333"/>
      <c r="CC333"/>
      <c r="CD333"/>
      <c r="CE333"/>
      <c r="CF333"/>
      <c r="CG333"/>
      <c r="CH333"/>
      <c r="CI333"/>
      <c r="CJ333"/>
      <c r="CK333"/>
      <c r="CL333"/>
      <c r="CM333"/>
      <c r="CV333"/>
      <c r="CW333"/>
      <c r="EL333"/>
      <c r="EP333"/>
      <c r="EQ333"/>
      <c r="ER333"/>
      <c r="ES333"/>
      <c r="ET333"/>
      <c r="EU333"/>
      <c r="EV333"/>
      <c r="EW333"/>
      <c r="FB333"/>
      <c r="FF333"/>
      <c r="FJ333"/>
      <c r="FL333"/>
      <c r="FM333"/>
      <c r="FN333"/>
    </row>
    <row r="334" spans="36:170" x14ac:dyDescent="0.2"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V334"/>
      <c r="CW334"/>
      <c r="EL334"/>
      <c r="EP334"/>
      <c r="EQ334"/>
      <c r="ER334"/>
      <c r="ES334"/>
      <c r="ET334"/>
      <c r="EU334"/>
      <c r="EV334"/>
      <c r="EW334"/>
      <c r="FB334"/>
      <c r="FF334"/>
      <c r="FJ334"/>
      <c r="FL334"/>
      <c r="FM334"/>
      <c r="FN334"/>
    </row>
    <row r="335" spans="36:170" x14ac:dyDescent="0.2"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  <c r="CB335"/>
      <c r="CC335"/>
      <c r="CD335"/>
      <c r="CE335"/>
      <c r="CF335"/>
      <c r="CG335"/>
      <c r="CH335"/>
      <c r="CI335"/>
      <c r="CJ335"/>
      <c r="CK335"/>
      <c r="CL335"/>
      <c r="CM335"/>
      <c r="CV335"/>
      <c r="CW335"/>
      <c r="EL335"/>
      <c r="EP335"/>
      <c r="EQ335"/>
      <c r="ER335"/>
      <c r="ES335"/>
      <c r="ET335"/>
      <c r="EU335"/>
      <c r="EV335"/>
      <c r="EW335"/>
      <c r="FB335"/>
      <c r="FF335"/>
      <c r="FJ335"/>
      <c r="FL335"/>
      <c r="FM335"/>
      <c r="FN335"/>
    </row>
    <row r="336" spans="36:170" x14ac:dyDescent="0.2"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  <c r="CB336"/>
      <c r="CC336"/>
      <c r="CD336"/>
      <c r="CE336"/>
      <c r="CF336"/>
      <c r="CG336"/>
      <c r="CH336"/>
      <c r="CI336"/>
      <c r="CJ336"/>
      <c r="CK336"/>
      <c r="CL336"/>
      <c r="CM336"/>
      <c r="CV336"/>
      <c r="CW336"/>
      <c r="EL336"/>
      <c r="EP336"/>
      <c r="EQ336"/>
      <c r="ER336"/>
      <c r="ES336"/>
      <c r="ET336"/>
      <c r="EU336"/>
      <c r="EV336"/>
      <c r="EW336"/>
      <c r="FB336"/>
      <c r="FF336"/>
      <c r="FJ336"/>
      <c r="FL336"/>
      <c r="FM336"/>
      <c r="FN336"/>
    </row>
    <row r="337" spans="36:170" x14ac:dyDescent="0.2"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  <c r="CB337"/>
      <c r="CC337"/>
      <c r="CD337"/>
      <c r="CE337"/>
      <c r="CF337"/>
      <c r="CG337"/>
      <c r="CH337"/>
      <c r="CI337"/>
      <c r="CJ337"/>
      <c r="CK337"/>
      <c r="CL337"/>
      <c r="CM337"/>
      <c r="CV337"/>
      <c r="CW337"/>
      <c r="EL337"/>
      <c r="EP337"/>
      <c r="EQ337"/>
      <c r="ER337"/>
      <c r="ES337"/>
      <c r="ET337"/>
      <c r="EU337"/>
      <c r="EV337"/>
      <c r="EW337"/>
      <c r="FB337"/>
      <c r="FF337"/>
      <c r="FJ337"/>
      <c r="FL337"/>
      <c r="FM337"/>
      <c r="FN337"/>
    </row>
    <row r="338" spans="36:170" x14ac:dyDescent="0.2"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  <c r="CB338"/>
      <c r="CC338"/>
      <c r="CD338"/>
      <c r="CE338"/>
      <c r="CF338"/>
      <c r="CG338"/>
      <c r="CH338"/>
      <c r="CI338"/>
      <c r="CJ338"/>
      <c r="CK338"/>
      <c r="CL338"/>
      <c r="CM338"/>
      <c r="CV338"/>
      <c r="CW338"/>
      <c r="EL338"/>
      <c r="EP338"/>
      <c r="EQ338"/>
      <c r="ER338"/>
      <c r="ES338"/>
      <c r="ET338"/>
      <c r="EU338"/>
      <c r="EV338"/>
      <c r="EW338"/>
      <c r="FB338"/>
      <c r="FF338"/>
      <c r="FJ338"/>
      <c r="FL338"/>
      <c r="FM338"/>
      <c r="FN338"/>
    </row>
    <row r="339" spans="36:170" x14ac:dyDescent="0.2"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  <c r="CB339"/>
      <c r="CC339"/>
      <c r="CD339"/>
      <c r="CE339"/>
      <c r="CF339"/>
      <c r="CG339"/>
      <c r="CH339"/>
      <c r="CI339"/>
      <c r="CJ339"/>
      <c r="CK339"/>
      <c r="CL339"/>
      <c r="CM339"/>
      <c r="CV339"/>
      <c r="CW339"/>
      <c r="EL339"/>
      <c r="EP339"/>
      <c r="EQ339"/>
      <c r="ER339"/>
      <c r="ES339"/>
      <c r="ET339"/>
      <c r="EU339"/>
      <c r="EV339"/>
      <c r="EW339"/>
      <c r="FB339"/>
      <c r="FF339"/>
      <c r="FJ339"/>
      <c r="FL339"/>
      <c r="FM339"/>
      <c r="FN339"/>
    </row>
    <row r="340" spans="36:170" x14ac:dyDescent="0.2"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  <c r="CB340"/>
      <c r="CC340"/>
      <c r="CD340"/>
      <c r="CE340"/>
      <c r="CF340"/>
      <c r="CG340"/>
      <c r="CH340"/>
      <c r="CI340"/>
      <c r="CJ340"/>
      <c r="CK340"/>
      <c r="CL340"/>
      <c r="CM340"/>
      <c r="CV340"/>
      <c r="CW340"/>
      <c r="EL340"/>
      <c r="EP340"/>
      <c r="EQ340"/>
      <c r="ER340"/>
      <c r="ES340"/>
      <c r="ET340"/>
      <c r="EU340"/>
      <c r="EV340"/>
      <c r="EW340"/>
      <c r="FB340"/>
      <c r="FF340"/>
      <c r="FJ340"/>
      <c r="FL340"/>
      <c r="FM340"/>
      <c r="FN340"/>
    </row>
    <row r="341" spans="36:170" x14ac:dyDescent="0.2"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  <c r="CB341"/>
      <c r="CC341"/>
      <c r="CD341"/>
      <c r="CE341"/>
      <c r="CF341"/>
      <c r="CG341"/>
      <c r="CH341"/>
      <c r="CI341"/>
      <c r="CJ341"/>
      <c r="CK341"/>
      <c r="CL341"/>
      <c r="CM341"/>
      <c r="CV341"/>
      <c r="CW341"/>
      <c r="EL341"/>
      <c r="EP341"/>
      <c r="EQ341"/>
      <c r="ER341"/>
      <c r="ES341"/>
      <c r="ET341"/>
      <c r="EU341"/>
      <c r="EV341"/>
      <c r="EW341"/>
      <c r="FB341"/>
      <c r="FF341"/>
      <c r="FJ341"/>
      <c r="FL341"/>
      <c r="FM341"/>
      <c r="FN341"/>
    </row>
    <row r="342" spans="36:170" x14ac:dyDescent="0.2"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  <c r="CB342"/>
      <c r="CC342"/>
      <c r="CD342"/>
      <c r="CE342"/>
      <c r="CF342"/>
      <c r="CG342"/>
      <c r="CH342"/>
      <c r="CI342"/>
      <c r="CJ342"/>
      <c r="CK342"/>
      <c r="CL342"/>
      <c r="CM342"/>
      <c r="CV342"/>
      <c r="CW342"/>
      <c r="EL342"/>
      <c r="EP342"/>
      <c r="EQ342"/>
      <c r="ER342"/>
      <c r="ES342"/>
      <c r="ET342"/>
      <c r="EU342"/>
      <c r="EV342"/>
      <c r="EW342"/>
      <c r="FB342"/>
      <c r="FF342"/>
      <c r="FJ342"/>
      <c r="FL342"/>
      <c r="FM342"/>
      <c r="FN342"/>
    </row>
    <row r="343" spans="36:170" x14ac:dyDescent="0.2"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  <c r="CB343"/>
      <c r="CC343"/>
      <c r="CD343"/>
      <c r="CE343"/>
      <c r="CF343"/>
      <c r="CG343"/>
      <c r="CH343"/>
      <c r="CI343"/>
      <c r="CJ343"/>
      <c r="CK343"/>
      <c r="CL343"/>
      <c r="CM343"/>
      <c r="CV343"/>
      <c r="CW343"/>
      <c r="EL343"/>
      <c r="EP343"/>
      <c r="EQ343"/>
      <c r="ER343"/>
      <c r="ES343"/>
      <c r="ET343"/>
      <c r="EU343"/>
      <c r="EV343"/>
      <c r="EW343"/>
      <c r="FB343"/>
      <c r="FF343"/>
      <c r="FJ343"/>
      <c r="FL343"/>
      <c r="FM343"/>
      <c r="FN343"/>
    </row>
    <row r="344" spans="36:170" x14ac:dyDescent="0.2"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  <c r="CB344"/>
      <c r="CC344"/>
      <c r="CD344"/>
      <c r="CE344"/>
      <c r="CF344"/>
      <c r="CG344"/>
      <c r="CH344"/>
      <c r="CI344"/>
      <c r="CJ344"/>
      <c r="CK344"/>
      <c r="CL344"/>
      <c r="CM344"/>
      <c r="CV344"/>
      <c r="CW344"/>
      <c r="EL344"/>
      <c r="EP344"/>
      <c r="EQ344"/>
      <c r="ER344"/>
      <c r="ES344"/>
      <c r="ET344"/>
      <c r="EU344"/>
      <c r="EV344"/>
      <c r="EW344"/>
      <c r="FB344"/>
      <c r="FF344"/>
      <c r="FJ344"/>
      <c r="FL344"/>
      <c r="FM344"/>
      <c r="FN344"/>
    </row>
    <row r="345" spans="36:170" x14ac:dyDescent="0.2"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  <c r="CB345"/>
      <c r="CC345"/>
      <c r="CD345"/>
      <c r="CE345"/>
      <c r="CF345"/>
      <c r="CG345"/>
      <c r="CH345"/>
      <c r="CI345"/>
      <c r="CJ345"/>
      <c r="CK345"/>
      <c r="CL345"/>
      <c r="CM345"/>
      <c r="CV345"/>
      <c r="CW345"/>
      <c r="EL345"/>
      <c r="EP345"/>
      <c r="EQ345"/>
      <c r="ER345"/>
      <c r="ES345"/>
      <c r="ET345"/>
      <c r="EU345"/>
      <c r="EV345"/>
      <c r="EW345"/>
      <c r="FB345"/>
      <c r="FF345"/>
      <c r="FJ345"/>
      <c r="FL345"/>
      <c r="FM345"/>
      <c r="FN345"/>
    </row>
    <row r="346" spans="36:170" x14ac:dyDescent="0.2"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  <c r="CB346"/>
      <c r="CC346"/>
      <c r="CD346"/>
      <c r="CE346"/>
      <c r="CF346"/>
      <c r="CG346"/>
      <c r="CH346"/>
      <c r="CI346"/>
      <c r="CJ346"/>
      <c r="CK346"/>
      <c r="CL346"/>
      <c r="CM346"/>
      <c r="CV346"/>
      <c r="CW346"/>
      <c r="EL346"/>
      <c r="EP346"/>
      <c r="EQ346"/>
      <c r="ER346"/>
      <c r="ES346"/>
      <c r="ET346"/>
      <c r="EU346"/>
      <c r="EV346"/>
      <c r="EW346"/>
      <c r="FB346"/>
      <c r="FF346"/>
      <c r="FJ346"/>
      <c r="FL346"/>
      <c r="FM346"/>
      <c r="FN346"/>
    </row>
    <row r="347" spans="36:170" x14ac:dyDescent="0.2"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  <c r="CB347"/>
      <c r="CC347"/>
      <c r="CD347"/>
      <c r="CE347"/>
      <c r="CF347"/>
      <c r="CG347"/>
      <c r="CH347"/>
      <c r="CI347"/>
      <c r="CJ347"/>
      <c r="CK347"/>
      <c r="CL347"/>
      <c r="CM347"/>
      <c r="CV347"/>
      <c r="CW347"/>
      <c r="EL347"/>
      <c r="EP347"/>
      <c r="EQ347"/>
      <c r="ER347"/>
      <c r="ES347"/>
      <c r="ET347"/>
      <c r="EU347"/>
      <c r="EV347"/>
      <c r="EW347"/>
      <c r="FB347"/>
      <c r="FF347"/>
      <c r="FJ347"/>
      <c r="FL347"/>
      <c r="FM347"/>
      <c r="FN347"/>
    </row>
    <row r="348" spans="36:170" x14ac:dyDescent="0.2"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V348"/>
      <c r="CW348"/>
      <c r="EL348"/>
      <c r="EP348"/>
      <c r="EQ348"/>
      <c r="ER348"/>
      <c r="ES348"/>
      <c r="ET348"/>
      <c r="EU348"/>
      <c r="EV348"/>
      <c r="EW348"/>
      <c r="FB348"/>
      <c r="FF348"/>
      <c r="FJ348"/>
      <c r="FL348"/>
      <c r="FM348"/>
      <c r="FN348"/>
    </row>
    <row r="349" spans="36:170" x14ac:dyDescent="0.2"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  <c r="CB349"/>
      <c r="CC349"/>
      <c r="CD349"/>
      <c r="CE349"/>
      <c r="CF349"/>
      <c r="CG349"/>
      <c r="CH349"/>
      <c r="CI349"/>
      <c r="CJ349"/>
      <c r="CK349"/>
      <c r="CL349"/>
      <c r="CM349"/>
      <c r="CV349"/>
      <c r="CW349"/>
      <c r="EL349"/>
      <c r="EP349"/>
      <c r="EQ349"/>
      <c r="ER349"/>
      <c r="ES349"/>
      <c r="ET349"/>
      <c r="EU349"/>
      <c r="EV349"/>
      <c r="EW349"/>
      <c r="FB349"/>
      <c r="FF349"/>
      <c r="FJ349"/>
      <c r="FL349"/>
      <c r="FM349"/>
      <c r="FN349"/>
    </row>
    <row r="350" spans="36:170" x14ac:dyDescent="0.2"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  <c r="CB350"/>
      <c r="CC350"/>
      <c r="CD350"/>
      <c r="CE350"/>
      <c r="CF350"/>
      <c r="CG350"/>
      <c r="CH350"/>
      <c r="CI350"/>
      <c r="CJ350"/>
      <c r="CK350"/>
      <c r="CL350"/>
      <c r="CM350"/>
      <c r="CV350"/>
      <c r="CW350"/>
      <c r="EL350"/>
      <c r="EP350"/>
      <c r="EQ350"/>
      <c r="ER350"/>
      <c r="ES350"/>
      <c r="ET350"/>
      <c r="EU350"/>
      <c r="EV350"/>
      <c r="EW350"/>
      <c r="FB350"/>
      <c r="FF350"/>
      <c r="FJ350"/>
      <c r="FL350"/>
      <c r="FM350"/>
      <c r="FN350"/>
    </row>
    <row r="351" spans="36:170" x14ac:dyDescent="0.2"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  <c r="CB351"/>
      <c r="CC351"/>
      <c r="CD351"/>
      <c r="CE351"/>
      <c r="CF351"/>
      <c r="CG351"/>
      <c r="CH351"/>
      <c r="CI351"/>
      <c r="CJ351"/>
      <c r="CK351"/>
      <c r="CL351"/>
      <c r="CM351"/>
      <c r="CV351"/>
      <c r="CW351"/>
      <c r="EL351"/>
      <c r="EP351"/>
      <c r="EQ351"/>
      <c r="ER351"/>
      <c r="ES351"/>
      <c r="ET351"/>
      <c r="EU351"/>
      <c r="EV351"/>
      <c r="EW351"/>
      <c r="FB351"/>
      <c r="FF351"/>
      <c r="FJ351"/>
      <c r="FL351"/>
      <c r="FM351"/>
      <c r="FN351"/>
    </row>
    <row r="352" spans="36:170" x14ac:dyDescent="0.2"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  <c r="CB352"/>
      <c r="CC352"/>
      <c r="CD352"/>
      <c r="CE352"/>
      <c r="CF352"/>
      <c r="CG352"/>
      <c r="CH352"/>
      <c r="CI352"/>
      <c r="CJ352"/>
      <c r="CK352"/>
      <c r="CL352"/>
      <c r="CM352"/>
      <c r="CV352"/>
      <c r="CW352"/>
      <c r="EL352"/>
      <c r="EP352"/>
      <c r="EQ352"/>
      <c r="ER352"/>
      <c r="ES352"/>
      <c r="ET352"/>
      <c r="EU352"/>
      <c r="EV352"/>
      <c r="EW352"/>
      <c r="FB352"/>
      <c r="FF352"/>
      <c r="FJ352"/>
      <c r="FL352"/>
      <c r="FM352"/>
      <c r="FN352"/>
    </row>
    <row r="353" spans="36:170" x14ac:dyDescent="0.2"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  <c r="CB353"/>
      <c r="CC353"/>
      <c r="CD353"/>
      <c r="CE353"/>
      <c r="CF353"/>
      <c r="CG353"/>
      <c r="CH353"/>
      <c r="CI353"/>
      <c r="CJ353"/>
      <c r="CK353"/>
      <c r="CL353"/>
      <c r="CM353"/>
      <c r="CV353"/>
      <c r="CW353"/>
      <c r="EL353"/>
      <c r="EP353"/>
      <c r="EQ353"/>
      <c r="ER353"/>
      <c r="ES353"/>
      <c r="ET353"/>
      <c r="EU353"/>
      <c r="EV353"/>
      <c r="EW353"/>
      <c r="FB353"/>
      <c r="FF353"/>
      <c r="FJ353"/>
      <c r="FL353"/>
      <c r="FM353"/>
      <c r="FN353"/>
    </row>
    <row r="354" spans="36:170" x14ac:dyDescent="0.2"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  <c r="CB354"/>
      <c r="CC354"/>
      <c r="CD354"/>
      <c r="CE354"/>
      <c r="CF354"/>
      <c r="CG354"/>
      <c r="CH354"/>
      <c r="CI354"/>
      <c r="CJ354"/>
      <c r="CK354"/>
      <c r="CL354"/>
      <c r="CM354"/>
      <c r="CV354"/>
      <c r="CW354"/>
      <c r="EL354"/>
      <c r="EP354"/>
      <c r="EQ354"/>
      <c r="ER354"/>
      <c r="ES354"/>
      <c r="ET354"/>
      <c r="EU354"/>
      <c r="EV354"/>
      <c r="EW354"/>
      <c r="FB354"/>
      <c r="FF354"/>
      <c r="FJ354"/>
      <c r="FL354"/>
      <c r="FM354"/>
      <c r="FN354"/>
    </row>
    <row r="355" spans="36:170" x14ac:dyDescent="0.2"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  <c r="CB355"/>
      <c r="CC355"/>
      <c r="CD355"/>
      <c r="CE355"/>
      <c r="CF355"/>
      <c r="CG355"/>
      <c r="CH355"/>
      <c r="CI355"/>
      <c r="CJ355"/>
      <c r="CK355"/>
      <c r="CL355"/>
      <c r="CM355"/>
      <c r="CV355"/>
      <c r="CW355"/>
      <c r="EL355"/>
      <c r="EP355"/>
      <c r="EQ355"/>
      <c r="ER355"/>
      <c r="ES355"/>
      <c r="ET355"/>
      <c r="EU355"/>
      <c r="EV355"/>
      <c r="EW355"/>
      <c r="FB355"/>
      <c r="FF355"/>
      <c r="FJ355"/>
      <c r="FL355"/>
      <c r="FM355"/>
      <c r="FN355"/>
    </row>
    <row r="356" spans="36:170" x14ac:dyDescent="0.2"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  <c r="CB356"/>
      <c r="CC356"/>
      <c r="CD356"/>
      <c r="CE356"/>
      <c r="CF356"/>
      <c r="CG356"/>
      <c r="CH356"/>
      <c r="CI356"/>
      <c r="CJ356"/>
      <c r="CK356"/>
      <c r="CL356"/>
      <c r="CM356"/>
      <c r="CV356"/>
      <c r="CW356"/>
      <c r="EL356"/>
      <c r="EP356"/>
      <c r="EQ356"/>
      <c r="ER356"/>
      <c r="ES356"/>
      <c r="ET356"/>
      <c r="EU356"/>
      <c r="EV356"/>
      <c r="EW356"/>
      <c r="FB356"/>
      <c r="FF356"/>
      <c r="FJ356"/>
      <c r="FL356"/>
      <c r="FM356"/>
      <c r="FN356"/>
    </row>
    <row r="357" spans="36:170" x14ac:dyDescent="0.2"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  <c r="CB357"/>
      <c r="CC357"/>
      <c r="CD357"/>
      <c r="CE357"/>
      <c r="CF357"/>
      <c r="CG357"/>
      <c r="CH357"/>
      <c r="CI357"/>
      <c r="CJ357"/>
      <c r="CK357"/>
      <c r="CL357"/>
      <c r="CM357"/>
      <c r="CV357"/>
      <c r="CW357"/>
      <c r="EL357"/>
      <c r="EP357"/>
      <c r="EQ357"/>
      <c r="ER357"/>
      <c r="ES357"/>
      <c r="ET357"/>
      <c r="EU357"/>
      <c r="EV357"/>
      <c r="EW357"/>
      <c r="FB357"/>
      <c r="FF357"/>
      <c r="FJ357"/>
      <c r="FL357"/>
      <c r="FM357"/>
      <c r="FN357"/>
    </row>
    <row r="358" spans="36:170" x14ac:dyDescent="0.2"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  <c r="CB358"/>
      <c r="CC358"/>
      <c r="CD358"/>
      <c r="CE358"/>
      <c r="CF358"/>
      <c r="CG358"/>
      <c r="CH358"/>
      <c r="CI358"/>
      <c r="CJ358"/>
      <c r="CK358"/>
      <c r="CL358"/>
      <c r="CM358"/>
      <c r="CV358"/>
      <c r="CW358"/>
      <c r="EL358"/>
      <c r="EP358"/>
      <c r="EQ358"/>
      <c r="ER358"/>
      <c r="ES358"/>
      <c r="ET358"/>
      <c r="EU358"/>
      <c r="EV358"/>
      <c r="EW358"/>
      <c r="FB358"/>
      <c r="FF358"/>
      <c r="FJ358"/>
      <c r="FL358"/>
      <c r="FM358"/>
      <c r="FN358"/>
    </row>
    <row r="359" spans="36:170" x14ac:dyDescent="0.2"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  <c r="CB359"/>
      <c r="CC359"/>
      <c r="CD359"/>
      <c r="CE359"/>
      <c r="CF359"/>
      <c r="CG359"/>
      <c r="CH359"/>
      <c r="CI359"/>
      <c r="CJ359"/>
      <c r="CK359"/>
      <c r="CL359"/>
      <c r="CM359"/>
      <c r="CV359"/>
      <c r="CW359"/>
      <c r="EL359"/>
      <c r="EP359"/>
      <c r="EQ359"/>
      <c r="ER359"/>
      <c r="ES359"/>
      <c r="ET359"/>
      <c r="EU359"/>
      <c r="EV359"/>
      <c r="EW359"/>
      <c r="FB359"/>
      <c r="FF359"/>
      <c r="FJ359"/>
      <c r="FL359"/>
      <c r="FM359"/>
      <c r="FN359"/>
    </row>
    <row r="360" spans="36:170" x14ac:dyDescent="0.2"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  <c r="CB360"/>
      <c r="CC360"/>
      <c r="CD360"/>
      <c r="CE360"/>
      <c r="CF360"/>
      <c r="CG360"/>
      <c r="CH360"/>
      <c r="CI360"/>
      <c r="CJ360"/>
      <c r="CK360"/>
      <c r="CL360"/>
      <c r="CM360"/>
      <c r="CV360"/>
      <c r="CW360"/>
      <c r="EL360"/>
      <c r="EP360"/>
      <c r="EQ360"/>
      <c r="ER360"/>
      <c r="ES360"/>
      <c r="ET360"/>
      <c r="EU360"/>
      <c r="EV360"/>
      <c r="EW360"/>
      <c r="FB360"/>
      <c r="FF360"/>
      <c r="FJ360"/>
      <c r="FL360"/>
      <c r="FM360"/>
      <c r="FN360"/>
    </row>
    <row r="361" spans="36:170" x14ac:dyDescent="0.2"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V361"/>
      <c r="CW361"/>
      <c r="EL361"/>
      <c r="EP361"/>
      <c r="EQ361"/>
      <c r="ER361"/>
      <c r="ES361"/>
      <c r="ET361"/>
      <c r="EU361"/>
      <c r="EV361"/>
      <c r="EW361"/>
      <c r="FB361"/>
      <c r="FF361"/>
      <c r="FJ361"/>
      <c r="FL361"/>
      <c r="FM361"/>
      <c r="FN361"/>
    </row>
    <row r="362" spans="36:170" x14ac:dyDescent="0.2"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  <c r="CB362"/>
      <c r="CC362"/>
      <c r="CD362"/>
      <c r="CE362"/>
      <c r="CF362"/>
      <c r="CG362"/>
      <c r="CH362"/>
      <c r="CI362"/>
      <c r="CJ362"/>
      <c r="CK362"/>
      <c r="CL362"/>
      <c r="CM362"/>
      <c r="CV362"/>
      <c r="CW362"/>
      <c r="EL362"/>
      <c r="EP362"/>
      <c r="EQ362"/>
      <c r="ER362"/>
      <c r="ES362"/>
      <c r="ET362"/>
      <c r="EU362"/>
      <c r="EV362"/>
      <c r="EW362"/>
      <c r="FB362"/>
      <c r="FF362"/>
      <c r="FJ362"/>
      <c r="FL362"/>
      <c r="FM362"/>
      <c r="FN362"/>
    </row>
    <row r="363" spans="36:170" x14ac:dyDescent="0.2"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  <c r="CB363"/>
      <c r="CC363"/>
      <c r="CD363"/>
      <c r="CE363"/>
      <c r="CF363"/>
      <c r="CG363"/>
      <c r="CH363"/>
      <c r="CI363"/>
      <c r="CJ363"/>
      <c r="CK363"/>
      <c r="CL363"/>
      <c r="CM363"/>
      <c r="CV363"/>
      <c r="CW363"/>
      <c r="EL363"/>
      <c r="EP363"/>
      <c r="EQ363"/>
      <c r="ER363"/>
      <c r="ES363"/>
      <c r="ET363"/>
      <c r="EU363"/>
      <c r="EV363"/>
      <c r="EW363"/>
      <c r="FB363"/>
      <c r="FF363"/>
      <c r="FJ363"/>
      <c r="FL363"/>
      <c r="FM363"/>
      <c r="FN363"/>
    </row>
    <row r="364" spans="36:170" x14ac:dyDescent="0.2"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  <c r="CB364"/>
      <c r="CC364"/>
      <c r="CD364"/>
      <c r="CE364"/>
      <c r="CF364"/>
      <c r="CG364"/>
      <c r="CH364"/>
      <c r="CI364"/>
      <c r="CJ364"/>
      <c r="CK364"/>
      <c r="CL364"/>
      <c r="CM364"/>
      <c r="CV364"/>
      <c r="CW364"/>
      <c r="EL364"/>
      <c r="EP364"/>
      <c r="EQ364"/>
      <c r="ER364"/>
      <c r="ES364"/>
      <c r="ET364"/>
      <c r="EU364"/>
      <c r="EV364"/>
      <c r="EW364"/>
      <c r="FB364"/>
      <c r="FF364"/>
      <c r="FJ364"/>
      <c r="FL364"/>
      <c r="FM364"/>
      <c r="FN364"/>
    </row>
    <row r="365" spans="36:170" x14ac:dyDescent="0.2"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  <c r="CB365"/>
      <c r="CC365"/>
      <c r="CD365"/>
      <c r="CE365"/>
      <c r="CF365"/>
      <c r="CG365"/>
      <c r="CH365"/>
      <c r="CI365"/>
      <c r="CJ365"/>
      <c r="CK365"/>
      <c r="CL365"/>
      <c r="CM365"/>
      <c r="CV365"/>
      <c r="CW365"/>
      <c r="EL365"/>
      <c r="EP365"/>
      <c r="EQ365"/>
      <c r="ER365"/>
      <c r="ES365"/>
      <c r="ET365"/>
      <c r="EU365"/>
      <c r="EV365"/>
      <c r="EW365"/>
      <c r="FB365"/>
      <c r="FF365"/>
      <c r="FJ365"/>
      <c r="FL365"/>
      <c r="FM365"/>
      <c r="FN365"/>
    </row>
    <row r="366" spans="36:170" x14ac:dyDescent="0.2"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  <c r="CB366"/>
      <c r="CC366"/>
      <c r="CD366"/>
      <c r="CE366"/>
      <c r="CF366"/>
      <c r="CG366"/>
      <c r="CH366"/>
      <c r="CI366"/>
      <c r="CJ366"/>
      <c r="CK366"/>
      <c r="CL366"/>
      <c r="CM366"/>
      <c r="CV366"/>
      <c r="CW366"/>
      <c r="EL366"/>
      <c r="EP366"/>
      <c r="EQ366"/>
      <c r="ER366"/>
      <c r="ES366"/>
      <c r="ET366"/>
      <c r="EU366"/>
      <c r="EV366"/>
      <c r="EW366"/>
      <c r="FB366"/>
      <c r="FF366"/>
      <c r="FJ366"/>
      <c r="FL366"/>
      <c r="FM366"/>
      <c r="FN366"/>
    </row>
    <row r="367" spans="36:170" x14ac:dyDescent="0.2"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  <c r="CB367"/>
      <c r="CC367"/>
      <c r="CD367"/>
      <c r="CE367"/>
      <c r="CF367"/>
      <c r="CG367"/>
      <c r="CH367"/>
      <c r="CI367"/>
      <c r="CJ367"/>
      <c r="CK367"/>
      <c r="CL367"/>
      <c r="CM367"/>
      <c r="CV367"/>
      <c r="CW367"/>
      <c r="EL367"/>
      <c r="EP367"/>
      <c r="EQ367"/>
      <c r="ER367"/>
      <c r="ES367"/>
      <c r="ET367"/>
      <c r="EU367"/>
      <c r="EV367"/>
      <c r="EW367"/>
      <c r="FB367"/>
      <c r="FF367"/>
      <c r="FJ367"/>
      <c r="FL367"/>
      <c r="FM367"/>
      <c r="FN367"/>
    </row>
    <row r="368" spans="36:170" x14ac:dyDescent="0.2"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  <c r="CB368"/>
      <c r="CC368"/>
      <c r="CD368"/>
      <c r="CE368"/>
      <c r="CF368"/>
      <c r="CG368"/>
      <c r="CH368"/>
      <c r="CI368"/>
      <c r="CJ368"/>
      <c r="CK368"/>
      <c r="CL368"/>
      <c r="CM368"/>
      <c r="CV368"/>
      <c r="CW368"/>
      <c r="EL368"/>
      <c r="EP368"/>
      <c r="EQ368"/>
      <c r="ER368"/>
      <c r="ES368"/>
      <c r="ET368"/>
      <c r="EU368"/>
      <c r="EV368"/>
      <c r="EW368"/>
      <c r="FB368"/>
      <c r="FF368"/>
      <c r="FJ368"/>
      <c r="FL368"/>
      <c r="FM368"/>
      <c r="FN368"/>
    </row>
    <row r="369" spans="36:170" x14ac:dyDescent="0.2"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  <c r="CB369"/>
      <c r="CC369"/>
      <c r="CD369"/>
      <c r="CE369"/>
      <c r="CF369"/>
      <c r="CG369"/>
      <c r="CH369"/>
      <c r="CI369"/>
      <c r="CJ369"/>
      <c r="CK369"/>
      <c r="CL369"/>
      <c r="CM369"/>
      <c r="CV369"/>
      <c r="CW369"/>
      <c r="EL369"/>
      <c r="EP369"/>
      <c r="EQ369"/>
      <c r="ER369"/>
      <c r="ES369"/>
      <c r="ET369"/>
      <c r="EU369"/>
      <c r="EV369"/>
      <c r="EW369"/>
      <c r="FB369"/>
      <c r="FF369"/>
      <c r="FJ369"/>
      <c r="FL369"/>
      <c r="FM369"/>
      <c r="FN369"/>
    </row>
    <row r="370" spans="36:170" x14ac:dyDescent="0.2"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  <c r="CB370"/>
      <c r="CC370"/>
      <c r="CD370"/>
      <c r="CE370"/>
      <c r="CF370"/>
      <c r="CG370"/>
      <c r="CH370"/>
      <c r="CI370"/>
      <c r="CJ370"/>
      <c r="CK370"/>
      <c r="CL370"/>
      <c r="CM370"/>
      <c r="CV370"/>
      <c r="CW370"/>
      <c r="EL370"/>
      <c r="EP370"/>
      <c r="EQ370"/>
      <c r="ER370"/>
      <c r="ES370"/>
      <c r="ET370"/>
      <c r="EU370"/>
      <c r="EV370"/>
      <c r="EW370"/>
      <c r="FB370"/>
      <c r="FF370"/>
      <c r="FJ370"/>
      <c r="FL370"/>
      <c r="FM370"/>
      <c r="FN370"/>
    </row>
    <row r="371" spans="36:170" x14ac:dyDescent="0.2"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  <c r="CB371"/>
      <c r="CC371"/>
      <c r="CD371"/>
      <c r="CE371"/>
      <c r="CF371"/>
      <c r="CG371"/>
      <c r="CH371"/>
      <c r="CI371"/>
      <c r="CJ371"/>
      <c r="CK371"/>
      <c r="CL371"/>
      <c r="CM371"/>
      <c r="CV371"/>
      <c r="CW371"/>
      <c r="EL371"/>
      <c r="EP371"/>
      <c r="EQ371"/>
      <c r="ER371"/>
      <c r="ES371"/>
      <c r="ET371"/>
      <c r="EU371"/>
      <c r="EV371"/>
      <c r="EW371"/>
      <c r="FB371"/>
      <c r="FF371"/>
      <c r="FJ371"/>
      <c r="FL371"/>
      <c r="FM371"/>
      <c r="FN371"/>
    </row>
    <row r="372" spans="36:170" x14ac:dyDescent="0.2"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  <c r="CB372"/>
      <c r="CC372"/>
      <c r="CD372"/>
      <c r="CE372"/>
      <c r="CF372"/>
      <c r="CG372"/>
      <c r="CH372"/>
      <c r="CI372"/>
      <c r="CJ372"/>
      <c r="CK372"/>
      <c r="CL372"/>
      <c r="CM372"/>
      <c r="CV372"/>
      <c r="CW372"/>
      <c r="EL372"/>
      <c r="EP372"/>
      <c r="EQ372"/>
      <c r="ER372"/>
      <c r="ES372"/>
      <c r="ET372"/>
      <c r="EU372"/>
      <c r="EV372"/>
      <c r="EW372"/>
      <c r="FB372"/>
      <c r="FF372"/>
      <c r="FJ372"/>
      <c r="FL372"/>
      <c r="FM372"/>
      <c r="FN372"/>
    </row>
    <row r="373" spans="36:170" x14ac:dyDescent="0.2"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  <c r="CB373"/>
      <c r="CC373"/>
      <c r="CD373"/>
      <c r="CE373"/>
      <c r="CF373"/>
      <c r="CG373"/>
      <c r="CH373"/>
      <c r="CI373"/>
      <c r="CJ373"/>
      <c r="CK373"/>
      <c r="CL373"/>
      <c r="CM373"/>
      <c r="CV373"/>
      <c r="CW373"/>
      <c r="EL373"/>
      <c r="EP373"/>
      <c r="EQ373"/>
      <c r="ER373"/>
      <c r="ES373"/>
      <c r="ET373"/>
      <c r="EU373"/>
      <c r="EV373"/>
      <c r="EW373"/>
      <c r="FB373"/>
      <c r="FF373"/>
      <c r="FJ373"/>
      <c r="FL373"/>
      <c r="FM373"/>
      <c r="FN373"/>
    </row>
    <row r="374" spans="36:170" x14ac:dyDescent="0.2"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  <c r="CB374"/>
      <c r="CC374"/>
      <c r="CD374"/>
      <c r="CE374"/>
      <c r="CF374"/>
      <c r="CG374"/>
      <c r="CH374"/>
      <c r="CI374"/>
      <c r="CJ374"/>
      <c r="CK374"/>
      <c r="CL374"/>
      <c r="CM374"/>
      <c r="CV374"/>
      <c r="CW374"/>
      <c r="EL374"/>
      <c r="EP374"/>
      <c r="EQ374"/>
      <c r="ER374"/>
      <c r="ES374"/>
      <c r="ET374"/>
      <c r="EU374"/>
      <c r="EV374"/>
      <c r="EW374"/>
      <c r="FB374"/>
      <c r="FF374"/>
      <c r="FJ374"/>
      <c r="FL374"/>
      <c r="FM374"/>
      <c r="FN374"/>
    </row>
    <row r="375" spans="36:170" x14ac:dyDescent="0.2"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  <c r="CB375"/>
      <c r="CC375"/>
      <c r="CD375"/>
      <c r="CE375"/>
      <c r="CF375"/>
      <c r="CG375"/>
      <c r="CH375"/>
      <c r="CI375"/>
      <c r="CJ375"/>
      <c r="CK375"/>
      <c r="CL375"/>
      <c r="CM375"/>
      <c r="CV375"/>
      <c r="CW375"/>
      <c r="EL375"/>
      <c r="EP375"/>
      <c r="EQ375"/>
      <c r="ER375"/>
      <c r="ES375"/>
      <c r="ET375"/>
      <c r="EU375"/>
      <c r="EV375"/>
      <c r="EW375"/>
      <c r="FB375"/>
      <c r="FF375"/>
      <c r="FJ375"/>
      <c r="FL375"/>
      <c r="FM375"/>
      <c r="FN375"/>
    </row>
    <row r="376" spans="36:170" x14ac:dyDescent="0.2"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  <c r="CB376"/>
      <c r="CC376"/>
      <c r="CD376"/>
      <c r="CE376"/>
      <c r="CF376"/>
      <c r="CG376"/>
      <c r="CH376"/>
      <c r="CI376"/>
      <c r="CJ376"/>
      <c r="CK376"/>
      <c r="CL376"/>
      <c r="CM376"/>
      <c r="CV376"/>
      <c r="CW376"/>
      <c r="EL376"/>
      <c r="EP376"/>
      <c r="EQ376"/>
      <c r="ER376"/>
      <c r="ES376"/>
      <c r="ET376"/>
      <c r="EU376"/>
      <c r="EV376"/>
      <c r="EW376"/>
      <c r="FB376"/>
      <c r="FF376"/>
      <c r="FJ376"/>
      <c r="FL376"/>
      <c r="FM376"/>
      <c r="FN376"/>
    </row>
    <row r="377" spans="36:170" x14ac:dyDescent="0.2"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  <c r="CB377"/>
      <c r="CC377"/>
      <c r="CD377"/>
      <c r="CE377"/>
      <c r="CF377"/>
      <c r="CG377"/>
      <c r="CH377"/>
      <c r="CI377"/>
      <c r="CJ377"/>
      <c r="CK377"/>
      <c r="CL377"/>
      <c r="CM377"/>
      <c r="CV377"/>
      <c r="CW377"/>
      <c r="EL377"/>
      <c r="EP377"/>
      <c r="EQ377"/>
      <c r="ER377"/>
      <c r="ES377"/>
      <c r="ET377"/>
      <c r="EU377"/>
      <c r="EV377"/>
      <c r="EW377"/>
      <c r="FB377"/>
      <c r="FF377"/>
      <c r="FJ377"/>
      <c r="FL377"/>
      <c r="FM377"/>
      <c r="FN377"/>
    </row>
    <row r="378" spans="36:170" x14ac:dyDescent="0.2"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  <c r="CB378"/>
      <c r="CC378"/>
      <c r="CD378"/>
      <c r="CE378"/>
      <c r="CF378"/>
      <c r="CG378"/>
      <c r="CH378"/>
      <c r="CI378"/>
      <c r="CJ378"/>
      <c r="CK378"/>
      <c r="CL378"/>
      <c r="CM378"/>
      <c r="CV378"/>
      <c r="CW378"/>
      <c r="EL378"/>
      <c r="EP378"/>
      <c r="EQ378"/>
      <c r="ER378"/>
      <c r="ES378"/>
      <c r="ET378"/>
      <c r="EU378"/>
      <c r="EV378"/>
      <c r="EW378"/>
      <c r="FB378"/>
      <c r="FF378"/>
      <c r="FJ378"/>
      <c r="FL378"/>
      <c r="FM378"/>
      <c r="FN378"/>
    </row>
    <row r="379" spans="36:170" x14ac:dyDescent="0.2"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  <c r="CB379"/>
      <c r="CC379"/>
      <c r="CD379"/>
      <c r="CE379"/>
      <c r="CF379"/>
      <c r="CG379"/>
      <c r="CH379"/>
      <c r="CI379"/>
      <c r="CJ379"/>
      <c r="CK379"/>
      <c r="CL379"/>
      <c r="CM379"/>
      <c r="CV379"/>
      <c r="CW379"/>
      <c r="EL379"/>
      <c r="EP379"/>
      <c r="EQ379"/>
      <c r="ER379"/>
      <c r="ES379"/>
      <c r="ET379"/>
      <c r="EU379"/>
      <c r="EV379"/>
      <c r="EW379"/>
      <c r="FB379"/>
      <c r="FF379"/>
      <c r="FJ379"/>
      <c r="FL379"/>
      <c r="FM379"/>
      <c r="FN379"/>
    </row>
    <row r="380" spans="36:170" x14ac:dyDescent="0.2"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  <c r="CB380"/>
      <c r="CC380"/>
      <c r="CD380"/>
      <c r="CE380"/>
      <c r="CF380"/>
      <c r="CG380"/>
      <c r="CH380"/>
      <c r="CI380"/>
      <c r="CJ380"/>
      <c r="CK380"/>
      <c r="CL380"/>
      <c r="CM380"/>
      <c r="CV380"/>
      <c r="CW380"/>
      <c r="EL380"/>
      <c r="EP380"/>
      <c r="EQ380"/>
      <c r="ER380"/>
      <c r="ES380"/>
      <c r="ET380"/>
      <c r="EU380"/>
      <c r="EV380"/>
      <c r="EW380"/>
      <c r="FB380"/>
      <c r="FF380"/>
      <c r="FJ380"/>
      <c r="FL380"/>
      <c r="FM380"/>
      <c r="FN380"/>
    </row>
    <row r="381" spans="36:170" x14ac:dyDescent="0.2"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  <c r="CB381"/>
      <c r="CC381"/>
      <c r="CD381"/>
      <c r="CE381"/>
      <c r="CF381"/>
      <c r="CG381"/>
      <c r="CH381"/>
      <c r="CI381"/>
      <c r="CJ381"/>
      <c r="CK381"/>
      <c r="CL381"/>
      <c r="CM381"/>
      <c r="CV381"/>
      <c r="CW381"/>
      <c r="EL381"/>
      <c r="EP381"/>
      <c r="EQ381"/>
      <c r="ER381"/>
      <c r="ES381"/>
      <c r="ET381"/>
      <c r="EU381"/>
      <c r="EV381"/>
      <c r="EW381"/>
      <c r="FB381"/>
      <c r="FF381"/>
      <c r="FJ381"/>
      <c r="FL381"/>
      <c r="FM381"/>
      <c r="FN381"/>
    </row>
    <row r="382" spans="36:170" x14ac:dyDescent="0.2"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  <c r="CB382"/>
      <c r="CC382"/>
      <c r="CD382"/>
      <c r="CE382"/>
      <c r="CF382"/>
      <c r="CG382"/>
      <c r="CH382"/>
      <c r="CI382"/>
      <c r="CJ382"/>
      <c r="CK382"/>
      <c r="CL382"/>
      <c r="CM382"/>
      <c r="CV382"/>
      <c r="CW382"/>
      <c r="EL382"/>
      <c r="EP382"/>
      <c r="EQ382"/>
      <c r="ER382"/>
      <c r="ES382"/>
      <c r="ET382"/>
      <c r="EU382"/>
      <c r="EV382"/>
      <c r="EW382"/>
      <c r="FB382"/>
      <c r="FF382"/>
      <c r="FJ382"/>
      <c r="FL382"/>
      <c r="FM382"/>
      <c r="FN382"/>
    </row>
    <row r="383" spans="36:170" x14ac:dyDescent="0.2"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  <c r="CB383"/>
      <c r="CC383"/>
      <c r="CD383"/>
      <c r="CE383"/>
      <c r="CF383"/>
      <c r="CG383"/>
      <c r="CH383"/>
      <c r="CI383"/>
      <c r="CJ383"/>
      <c r="CK383"/>
      <c r="CL383"/>
      <c r="CM383"/>
      <c r="CV383"/>
      <c r="CW383"/>
      <c r="EL383"/>
      <c r="EP383"/>
      <c r="EQ383"/>
      <c r="ER383"/>
      <c r="ES383"/>
      <c r="ET383"/>
      <c r="EU383"/>
      <c r="EV383"/>
      <c r="EW383"/>
      <c r="FB383"/>
      <c r="FF383"/>
      <c r="FJ383"/>
      <c r="FL383"/>
      <c r="FM383"/>
      <c r="FN383"/>
    </row>
    <row r="384" spans="36:170" x14ac:dyDescent="0.2"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  <c r="CB384"/>
      <c r="CC384"/>
      <c r="CD384"/>
      <c r="CE384"/>
      <c r="CF384"/>
      <c r="CG384"/>
      <c r="CH384"/>
      <c r="CI384"/>
      <c r="CJ384"/>
      <c r="CK384"/>
      <c r="CL384"/>
      <c r="CM384"/>
      <c r="CV384"/>
      <c r="CW384"/>
      <c r="EL384"/>
      <c r="EP384"/>
      <c r="EQ384"/>
      <c r="ER384"/>
      <c r="ES384"/>
      <c r="ET384"/>
      <c r="EU384"/>
      <c r="EV384"/>
      <c r="EW384"/>
      <c r="FB384"/>
      <c r="FF384"/>
      <c r="FJ384"/>
      <c r="FL384"/>
      <c r="FM384"/>
      <c r="FN384"/>
    </row>
    <row r="385" spans="36:170" x14ac:dyDescent="0.2"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  <c r="CB385"/>
      <c r="CC385"/>
      <c r="CD385"/>
      <c r="CE385"/>
      <c r="CF385"/>
      <c r="CG385"/>
      <c r="CH385"/>
      <c r="CI385"/>
      <c r="CJ385"/>
      <c r="CK385"/>
      <c r="CL385"/>
      <c r="CM385"/>
      <c r="CV385"/>
      <c r="CW385"/>
      <c r="EL385"/>
      <c r="EP385"/>
      <c r="EQ385"/>
      <c r="ER385"/>
      <c r="ES385"/>
      <c r="ET385"/>
      <c r="EU385"/>
      <c r="EV385"/>
      <c r="EW385"/>
      <c r="FB385"/>
      <c r="FF385"/>
      <c r="FJ385"/>
      <c r="FL385"/>
      <c r="FM385"/>
      <c r="FN385"/>
    </row>
    <row r="386" spans="36:170" x14ac:dyDescent="0.2"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  <c r="CB386"/>
      <c r="CC386"/>
      <c r="CD386"/>
      <c r="CE386"/>
      <c r="CF386"/>
      <c r="CG386"/>
      <c r="CH386"/>
      <c r="CI386"/>
      <c r="CJ386"/>
      <c r="CK386"/>
      <c r="CL386"/>
      <c r="CM386"/>
      <c r="CV386"/>
      <c r="CW386"/>
      <c r="EL386"/>
      <c r="EP386"/>
      <c r="EQ386"/>
      <c r="ER386"/>
      <c r="ES386"/>
      <c r="ET386"/>
      <c r="EU386"/>
      <c r="EV386"/>
      <c r="EW386"/>
      <c r="FB386"/>
      <c r="FF386"/>
      <c r="FJ386"/>
      <c r="FL386"/>
      <c r="FM386"/>
      <c r="FN386"/>
    </row>
    <row r="387" spans="36:170" x14ac:dyDescent="0.2"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  <c r="CB387"/>
      <c r="CC387"/>
      <c r="CD387"/>
      <c r="CE387"/>
      <c r="CF387"/>
      <c r="CG387"/>
      <c r="CH387"/>
      <c r="CI387"/>
      <c r="CJ387"/>
      <c r="CK387"/>
      <c r="CL387"/>
      <c r="CM387"/>
      <c r="CV387"/>
      <c r="CW387"/>
      <c r="EL387"/>
      <c r="EP387"/>
      <c r="EQ387"/>
      <c r="ER387"/>
      <c r="ES387"/>
      <c r="ET387"/>
      <c r="EU387"/>
      <c r="EV387"/>
      <c r="EW387"/>
      <c r="FB387"/>
      <c r="FF387"/>
      <c r="FJ387"/>
      <c r="FL387"/>
      <c r="FM387"/>
      <c r="FN387"/>
    </row>
    <row r="388" spans="36:170" x14ac:dyDescent="0.2"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  <c r="CB388"/>
      <c r="CC388"/>
      <c r="CD388"/>
      <c r="CE388"/>
      <c r="CF388"/>
      <c r="CG388"/>
      <c r="CH388"/>
      <c r="CI388"/>
      <c r="CJ388"/>
      <c r="CK388"/>
      <c r="CL388"/>
      <c r="CM388"/>
      <c r="CV388"/>
      <c r="CW388"/>
      <c r="EL388"/>
      <c r="EP388"/>
      <c r="EQ388"/>
      <c r="ER388"/>
      <c r="ES388"/>
      <c r="ET388"/>
      <c r="EU388"/>
      <c r="EV388"/>
      <c r="EW388"/>
      <c r="FB388"/>
      <c r="FF388"/>
      <c r="FJ388"/>
      <c r="FL388"/>
      <c r="FM388"/>
      <c r="FN388"/>
    </row>
    <row r="389" spans="36:170" x14ac:dyDescent="0.2"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  <c r="CB389"/>
      <c r="CC389"/>
      <c r="CD389"/>
      <c r="CE389"/>
      <c r="CF389"/>
      <c r="CG389"/>
      <c r="CH389"/>
      <c r="CI389"/>
      <c r="CJ389"/>
      <c r="CK389"/>
      <c r="CL389"/>
      <c r="CM389"/>
      <c r="CV389"/>
      <c r="CW389"/>
      <c r="EL389"/>
      <c r="EP389"/>
      <c r="EQ389"/>
      <c r="ER389"/>
      <c r="ES389"/>
      <c r="ET389"/>
      <c r="EU389"/>
      <c r="EV389"/>
      <c r="EW389"/>
      <c r="FB389"/>
      <c r="FF389"/>
      <c r="FJ389"/>
      <c r="FL389"/>
      <c r="FM389"/>
      <c r="FN389"/>
    </row>
    <row r="390" spans="36:170" x14ac:dyDescent="0.2"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  <c r="CB390"/>
      <c r="CC390"/>
      <c r="CD390"/>
      <c r="CE390"/>
      <c r="CF390"/>
      <c r="CG390"/>
      <c r="CH390"/>
      <c r="CI390"/>
      <c r="CJ390"/>
      <c r="CK390"/>
      <c r="CL390"/>
      <c r="CM390"/>
      <c r="CV390"/>
      <c r="CW390"/>
      <c r="EL390"/>
      <c r="EP390"/>
      <c r="EQ390"/>
      <c r="ER390"/>
      <c r="ES390"/>
      <c r="ET390"/>
      <c r="EU390"/>
      <c r="EV390"/>
      <c r="EW390"/>
      <c r="FB390"/>
      <c r="FF390"/>
      <c r="FJ390"/>
      <c r="FL390"/>
      <c r="FM390"/>
      <c r="FN390"/>
    </row>
    <row r="391" spans="36:170" x14ac:dyDescent="0.2"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  <c r="CB391"/>
      <c r="CC391"/>
      <c r="CD391"/>
      <c r="CE391"/>
      <c r="CF391"/>
      <c r="CG391"/>
      <c r="CH391"/>
      <c r="CI391"/>
      <c r="CJ391"/>
      <c r="CK391"/>
      <c r="CL391"/>
      <c r="CM391"/>
      <c r="CV391"/>
      <c r="CW391"/>
      <c r="EL391"/>
      <c r="EP391"/>
      <c r="EQ391"/>
      <c r="ER391"/>
      <c r="ES391"/>
      <c r="ET391"/>
      <c r="EU391"/>
      <c r="EV391"/>
      <c r="EW391"/>
      <c r="FB391"/>
      <c r="FF391"/>
      <c r="FJ391"/>
      <c r="FL391"/>
      <c r="FM391"/>
      <c r="FN391"/>
    </row>
    <row r="392" spans="36:170" x14ac:dyDescent="0.2"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  <c r="CB392"/>
      <c r="CC392"/>
      <c r="CD392"/>
      <c r="CE392"/>
      <c r="CF392"/>
      <c r="CG392"/>
      <c r="CH392"/>
      <c r="CI392"/>
      <c r="CJ392"/>
      <c r="CK392"/>
      <c r="CL392"/>
      <c r="CM392"/>
      <c r="CV392"/>
      <c r="CW392"/>
      <c r="EL392"/>
      <c r="EP392"/>
      <c r="EQ392"/>
      <c r="ER392"/>
      <c r="ES392"/>
      <c r="ET392"/>
      <c r="EU392"/>
      <c r="EV392"/>
      <c r="EW392"/>
      <c r="FB392"/>
      <c r="FF392"/>
      <c r="FJ392"/>
      <c r="FL392"/>
      <c r="FM392"/>
      <c r="FN392"/>
    </row>
    <row r="393" spans="36:170" x14ac:dyDescent="0.2"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  <c r="CB393"/>
      <c r="CC393"/>
      <c r="CD393"/>
      <c r="CE393"/>
      <c r="CF393"/>
      <c r="CG393"/>
      <c r="CH393"/>
      <c r="CI393"/>
      <c r="CJ393"/>
      <c r="CK393"/>
      <c r="CL393"/>
      <c r="CM393"/>
      <c r="CV393"/>
      <c r="CW393"/>
      <c r="EL393"/>
      <c r="EP393"/>
      <c r="EQ393"/>
      <c r="ER393"/>
      <c r="ES393"/>
      <c r="ET393"/>
      <c r="EU393"/>
      <c r="EV393"/>
      <c r="EW393"/>
      <c r="FB393"/>
      <c r="FF393"/>
      <c r="FJ393"/>
      <c r="FL393"/>
      <c r="FM393"/>
      <c r="FN393"/>
    </row>
    <row r="394" spans="36:170" x14ac:dyDescent="0.2"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  <c r="CB394"/>
      <c r="CC394"/>
      <c r="CD394"/>
      <c r="CE394"/>
      <c r="CF394"/>
      <c r="CG394"/>
      <c r="CH394"/>
      <c r="CI394"/>
      <c r="CJ394"/>
      <c r="CK394"/>
      <c r="CL394"/>
      <c r="CM394"/>
      <c r="CV394"/>
      <c r="CW394"/>
      <c r="EL394"/>
      <c r="EP394"/>
      <c r="EQ394"/>
      <c r="ER394"/>
      <c r="ES394"/>
      <c r="ET394"/>
      <c r="EU394"/>
      <c r="EV394"/>
      <c r="EW394"/>
      <c r="FB394"/>
      <c r="FF394"/>
      <c r="FJ394"/>
      <c r="FL394"/>
      <c r="FM394"/>
      <c r="FN394"/>
    </row>
    <row r="395" spans="36:170" x14ac:dyDescent="0.2"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  <c r="CB395"/>
      <c r="CC395"/>
      <c r="CD395"/>
      <c r="CE395"/>
      <c r="CF395"/>
      <c r="CG395"/>
      <c r="CH395"/>
      <c r="CI395"/>
      <c r="CJ395"/>
      <c r="CK395"/>
      <c r="CL395"/>
      <c r="CM395"/>
      <c r="CV395"/>
      <c r="CW395"/>
      <c r="EL395"/>
      <c r="EP395"/>
      <c r="EQ395"/>
      <c r="ER395"/>
      <c r="ES395"/>
      <c r="ET395"/>
      <c r="EU395"/>
      <c r="EV395"/>
      <c r="EW395"/>
      <c r="FB395"/>
      <c r="FF395"/>
      <c r="FJ395"/>
      <c r="FL395"/>
      <c r="FM395"/>
      <c r="FN395"/>
    </row>
    <row r="396" spans="36:170" x14ac:dyDescent="0.2"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  <c r="CB396"/>
      <c r="CC396"/>
      <c r="CD396"/>
      <c r="CE396"/>
      <c r="CF396"/>
      <c r="CG396"/>
      <c r="CH396"/>
      <c r="CI396"/>
      <c r="CJ396"/>
      <c r="CK396"/>
      <c r="CL396"/>
      <c r="CM396"/>
      <c r="CV396"/>
      <c r="CW396"/>
      <c r="EL396"/>
      <c r="EP396"/>
      <c r="EQ396"/>
      <c r="ER396"/>
      <c r="ES396"/>
      <c r="ET396"/>
      <c r="EU396"/>
      <c r="EV396"/>
      <c r="EW396"/>
      <c r="FB396"/>
      <c r="FF396"/>
      <c r="FJ396"/>
      <c r="FL396"/>
      <c r="FM396"/>
      <c r="FN396"/>
    </row>
    <row r="397" spans="36:170" x14ac:dyDescent="0.2"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  <c r="CB397"/>
      <c r="CC397"/>
      <c r="CD397"/>
      <c r="CE397"/>
      <c r="CF397"/>
      <c r="CG397"/>
      <c r="CH397"/>
      <c r="CI397"/>
      <c r="CJ397"/>
      <c r="CK397"/>
      <c r="CL397"/>
      <c r="CM397"/>
      <c r="CV397"/>
      <c r="CW397"/>
      <c r="EL397"/>
      <c r="EP397"/>
      <c r="EQ397"/>
      <c r="ER397"/>
      <c r="ES397"/>
      <c r="ET397"/>
      <c r="EU397"/>
      <c r="EV397"/>
      <c r="EW397"/>
      <c r="FB397"/>
      <c r="FF397"/>
      <c r="FJ397"/>
      <c r="FL397"/>
      <c r="FM397"/>
      <c r="FN397"/>
    </row>
    <row r="398" spans="36:170" x14ac:dyDescent="0.2"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  <c r="CB398"/>
      <c r="CC398"/>
      <c r="CD398"/>
      <c r="CE398"/>
      <c r="CF398"/>
      <c r="CG398"/>
      <c r="CH398"/>
      <c r="CI398"/>
      <c r="CJ398"/>
      <c r="CK398"/>
      <c r="CL398"/>
      <c r="CM398"/>
      <c r="CV398"/>
      <c r="CW398"/>
      <c r="EL398"/>
      <c r="EP398"/>
      <c r="EQ398"/>
      <c r="ER398"/>
      <c r="ES398"/>
      <c r="ET398"/>
      <c r="EU398"/>
      <c r="EV398"/>
      <c r="EW398"/>
      <c r="FB398"/>
      <c r="FF398"/>
      <c r="FJ398"/>
      <c r="FL398"/>
      <c r="FM398"/>
      <c r="FN398"/>
    </row>
    <row r="399" spans="36:170" x14ac:dyDescent="0.2"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  <c r="CB399"/>
      <c r="CC399"/>
      <c r="CD399"/>
      <c r="CE399"/>
      <c r="CF399"/>
      <c r="CG399"/>
      <c r="CH399"/>
      <c r="CI399"/>
      <c r="CJ399"/>
      <c r="CK399"/>
      <c r="CL399"/>
      <c r="CM399"/>
      <c r="CV399"/>
      <c r="CW399"/>
      <c r="EL399"/>
      <c r="EP399"/>
      <c r="EQ399"/>
      <c r="ER399"/>
      <c r="ES399"/>
      <c r="ET399"/>
      <c r="EU399"/>
      <c r="EV399"/>
      <c r="EW399"/>
      <c r="FB399"/>
      <c r="FF399"/>
      <c r="FJ399"/>
      <c r="FL399"/>
      <c r="FM399"/>
      <c r="FN399"/>
    </row>
    <row r="400" spans="36:170" x14ac:dyDescent="0.2"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  <c r="CB400"/>
      <c r="CC400"/>
      <c r="CD400"/>
      <c r="CE400"/>
      <c r="CF400"/>
      <c r="CG400"/>
      <c r="CH400"/>
      <c r="CI400"/>
      <c r="CJ400"/>
      <c r="CK400"/>
      <c r="CL400"/>
      <c r="CM400"/>
      <c r="CV400"/>
      <c r="CW400"/>
      <c r="EL400"/>
      <c r="EP400"/>
      <c r="EQ400"/>
      <c r="ER400"/>
      <c r="ES400"/>
      <c r="ET400"/>
      <c r="EU400"/>
      <c r="EV400"/>
      <c r="EW400"/>
      <c r="FB400"/>
      <c r="FF400"/>
      <c r="FJ400"/>
      <c r="FL400"/>
      <c r="FM400"/>
      <c r="FN400"/>
    </row>
    <row r="401" spans="36:170" x14ac:dyDescent="0.2"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  <c r="CB401"/>
      <c r="CC401"/>
      <c r="CD401"/>
      <c r="CE401"/>
      <c r="CF401"/>
      <c r="CG401"/>
      <c r="CH401"/>
      <c r="CI401"/>
      <c r="CJ401"/>
      <c r="CK401"/>
      <c r="CL401"/>
      <c r="CM401"/>
      <c r="CV401"/>
      <c r="CW401"/>
      <c r="EL401"/>
      <c r="EP401"/>
      <c r="EQ401"/>
      <c r="ER401"/>
      <c r="ES401"/>
      <c r="ET401"/>
      <c r="EU401"/>
      <c r="EV401"/>
      <c r="EW401"/>
      <c r="FB401"/>
      <c r="FF401"/>
      <c r="FJ401"/>
      <c r="FL401"/>
      <c r="FM401"/>
      <c r="FN401"/>
    </row>
    <row r="402" spans="36:170" x14ac:dyDescent="0.2"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  <c r="CB402"/>
      <c r="CC402"/>
      <c r="CD402"/>
      <c r="CE402"/>
      <c r="CF402"/>
      <c r="CG402"/>
      <c r="CH402"/>
      <c r="CI402"/>
      <c r="CJ402"/>
      <c r="CK402"/>
      <c r="CL402"/>
      <c r="CM402"/>
      <c r="CV402"/>
      <c r="CW402"/>
      <c r="EL402"/>
      <c r="EP402"/>
      <c r="EQ402"/>
      <c r="ER402"/>
      <c r="ES402"/>
      <c r="ET402"/>
      <c r="EU402"/>
      <c r="EV402"/>
      <c r="EW402"/>
      <c r="FB402"/>
      <c r="FF402"/>
      <c r="FJ402"/>
      <c r="FL402"/>
      <c r="FM402"/>
      <c r="FN402"/>
    </row>
    <row r="403" spans="36:170" x14ac:dyDescent="0.2"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  <c r="CB403"/>
      <c r="CC403"/>
      <c r="CD403"/>
      <c r="CE403"/>
      <c r="CF403"/>
      <c r="CG403"/>
      <c r="CH403"/>
      <c r="CI403"/>
      <c r="CJ403"/>
      <c r="CK403"/>
      <c r="CL403"/>
      <c r="CM403"/>
      <c r="CV403"/>
      <c r="CW403"/>
      <c r="EL403"/>
      <c r="EP403"/>
      <c r="EQ403"/>
      <c r="ER403"/>
      <c r="ES403"/>
      <c r="ET403"/>
      <c r="EU403"/>
      <c r="EV403"/>
      <c r="EW403"/>
      <c r="FB403"/>
      <c r="FF403"/>
      <c r="FJ403"/>
      <c r="FL403"/>
      <c r="FM403"/>
      <c r="FN403"/>
    </row>
    <row r="404" spans="36:170" x14ac:dyDescent="0.2"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  <c r="CB404"/>
      <c r="CC404"/>
      <c r="CD404"/>
      <c r="CE404"/>
      <c r="CF404"/>
      <c r="CG404"/>
      <c r="CH404"/>
      <c r="CI404"/>
      <c r="CJ404"/>
      <c r="CK404"/>
      <c r="CL404"/>
      <c r="CM404"/>
      <c r="CV404"/>
      <c r="CW404"/>
      <c r="EL404"/>
      <c r="EP404"/>
      <c r="EQ404"/>
      <c r="ER404"/>
      <c r="ES404"/>
      <c r="ET404"/>
      <c r="EU404"/>
      <c r="EV404"/>
      <c r="EW404"/>
      <c r="FB404"/>
      <c r="FF404"/>
      <c r="FJ404"/>
      <c r="FL404"/>
      <c r="FM404"/>
      <c r="FN404"/>
    </row>
    <row r="405" spans="36:170" x14ac:dyDescent="0.2"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  <c r="CB405"/>
      <c r="CC405"/>
      <c r="CD405"/>
      <c r="CE405"/>
      <c r="CF405"/>
      <c r="CG405"/>
      <c r="CH405"/>
      <c r="CI405"/>
      <c r="CJ405"/>
      <c r="CK405"/>
      <c r="CL405"/>
      <c r="CM405"/>
      <c r="CV405"/>
      <c r="CW405"/>
      <c r="EL405"/>
      <c r="EP405"/>
      <c r="EQ405"/>
      <c r="ER405"/>
      <c r="ES405"/>
      <c r="ET405"/>
      <c r="EU405"/>
      <c r="EV405"/>
      <c r="EW405"/>
      <c r="FB405"/>
      <c r="FF405"/>
      <c r="FJ405"/>
      <c r="FL405"/>
      <c r="FM405"/>
      <c r="FN405"/>
    </row>
    <row r="406" spans="36:170" x14ac:dyDescent="0.2"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  <c r="CB406"/>
      <c r="CC406"/>
      <c r="CD406"/>
      <c r="CE406"/>
      <c r="CF406"/>
      <c r="CG406"/>
      <c r="CH406"/>
      <c r="CI406"/>
      <c r="CJ406"/>
      <c r="CK406"/>
      <c r="CL406"/>
      <c r="CM406"/>
      <c r="CV406"/>
      <c r="CW406"/>
      <c r="EL406"/>
      <c r="EP406"/>
      <c r="EQ406"/>
      <c r="ER406"/>
      <c r="ES406"/>
      <c r="ET406"/>
      <c r="EU406"/>
      <c r="EV406"/>
      <c r="EW406"/>
      <c r="FB406"/>
      <c r="FF406"/>
      <c r="FJ406"/>
      <c r="FL406"/>
      <c r="FM406"/>
      <c r="FN406"/>
    </row>
    <row r="407" spans="36:170" x14ac:dyDescent="0.2"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  <c r="CB407"/>
      <c r="CC407"/>
      <c r="CD407"/>
      <c r="CE407"/>
      <c r="CF407"/>
      <c r="CG407"/>
      <c r="CH407"/>
      <c r="CI407"/>
      <c r="CJ407"/>
      <c r="CK407"/>
      <c r="CL407"/>
      <c r="CM407"/>
      <c r="CV407"/>
      <c r="CW407"/>
      <c r="EL407"/>
      <c r="EP407"/>
      <c r="EQ407"/>
      <c r="ER407"/>
      <c r="ES407"/>
      <c r="ET407"/>
      <c r="EU407"/>
      <c r="EV407"/>
      <c r="EW407"/>
      <c r="FB407"/>
      <c r="FF407"/>
      <c r="FJ407"/>
      <c r="FL407"/>
      <c r="FM407"/>
      <c r="FN407"/>
    </row>
    <row r="408" spans="36:170" x14ac:dyDescent="0.2"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  <c r="CB408"/>
      <c r="CC408"/>
      <c r="CD408"/>
      <c r="CE408"/>
      <c r="CF408"/>
      <c r="CG408"/>
      <c r="CH408"/>
      <c r="CI408"/>
      <c r="CJ408"/>
      <c r="CK408"/>
      <c r="CL408"/>
      <c r="CM408"/>
      <c r="CV408"/>
      <c r="CW408"/>
      <c r="EL408"/>
      <c r="EP408"/>
      <c r="EQ408"/>
      <c r="ER408"/>
      <c r="ES408"/>
      <c r="ET408"/>
      <c r="EU408"/>
      <c r="EV408"/>
      <c r="EW408"/>
      <c r="FB408"/>
      <c r="FF408"/>
      <c r="FJ408"/>
      <c r="FL408"/>
      <c r="FM408"/>
      <c r="FN408"/>
    </row>
    <row r="409" spans="36:170" x14ac:dyDescent="0.2"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  <c r="CB409"/>
      <c r="CC409"/>
      <c r="CD409"/>
      <c r="CE409"/>
      <c r="CF409"/>
      <c r="CG409"/>
      <c r="CH409"/>
      <c r="CI409"/>
      <c r="CJ409"/>
      <c r="CK409"/>
      <c r="CL409"/>
      <c r="CM409"/>
      <c r="CV409"/>
      <c r="CW409"/>
      <c r="EL409"/>
      <c r="EP409"/>
      <c r="EQ409"/>
      <c r="ER409"/>
      <c r="ES409"/>
      <c r="ET409"/>
      <c r="EU409"/>
      <c r="EV409"/>
      <c r="EW409"/>
      <c r="FB409"/>
      <c r="FF409"/>
      <c r="FJ409"/>
      <c r="FL409"/>
      <c r="FM409"/>
      <c r="FN409"/>
    </row>
    <row r="410" spans="36:170" x14ac:dyDescent="0.2"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  <c r="CB410"/>
      <c r="CC410"/>
      <c r="CD410"/>
      <c r="CE410"/>
      <c r="CF410"/>
      <c r="CG410"/>
      <c r="CH410"/>
      <c r="CI410"/>
      <c r="CJ410"/>
      <c r="CK410"/>
      <c r="CL410"/>
      <c r="CM410"/>
      <c r="CV410"/>
      <c r="CW410"/>
      <c r="EL410"/>
      <c r="EP410"/>
      <c r="EQ410"/>
      <c r="ER410"/>
      <c r="ES410"/>
      <c r="ET410"/>
      <c r="EU410"/>
      <c r="EV410"/>
      <c r="EW410"/>
      <c r="FB410"/>
      <c r="FF410"/>
      <c r="FJ410"/>
      <c r="FL410"/>
      <c r="FM410"/>
      <c r="FN410"/>
    </row>
    <row r="411" spans="36:170" x14ac:dyDescent="0.2"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V411"/>
      <c r="CW411"/>
      <c r="EL411"/>
      <c r="EP411"/>
      <c r="EQ411"/>
      <c r="ER411"/>
      <c r="ES411"/>
      <c r="ET411"/>
      <c r="EU411"/>
      <c r="EV411"/>
      <c r="EW411"/>
      <c r="FB411"/>
      <c r="FF411"/>
      <c r="FJ411"/>
      <c r="FL411"/>
      <c r="FM411"/>
      <c r="FN411"/>
    </row>
    <row r="412" spans="36:170" x14ac:dyDescent="0.2"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  <c r="CB412"/>
      <c r="CC412"/>
      <c r="CD412"/>
      <c r="CE412"/>
      <c r="CF412"/>
      <c r="CG412"/>
      <c r="CH412"/>
      <c r="CI412"/>
      <c r="CJ412"/>
      <c r="CK412"/>
      <c r="CL412"/>
      <c r="CM412"/>
      <c r="CV412"/>
      <c r="CW412"/>
      <c r="EL412"/>
      <c r="EP412"/>
      <c r="EQ412"/>
      <c r="ER412"/>
      <c r="ES412"/>
      <c r="ET412"/>
      <c r="EU412"/>
      <c r="EV412"/>
      <c r="EW412"/>
      <c r="FB412"/>
      <c r="FF412"/>
      <c r="FJ412"/>
      <c r="FL412"/>
      <c r="FM412"/>
      <c r="FN412"/>
    </row>
    <row r="413" spans="36:170" x14ac:dyDescent="0.2"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  <c r="CB413"/>
      <c r="CC413"/>
      <c r="CD413"/>
      <c r="CE413"/>
      <c r="CF413"/>
      <c r="CG413"/>
      <c r="CH413"/>
      <c r="CI413"/>
      <c r="CJ413"/>
      <c r="CK413"/>
      <c r="CL413"/>
      <c r="CM413"/>
      <c r="CV413"/>
      <c r="CW413"/>
      <c r="EL413"/>
      <c r="EP413"/>
      <c r="EQ413"/>
      <c r="ER413"/>
      <c r="ES413"/>
      <c r="ET413"/>
      <c r="EU413"/>
      <c r="EV413"/>
      <c r="EW413"/>
      <c r="FB413"/>
      <c r="FF413"/>
      <c r="FJ413"/>
      <c r="FL413"/>
      <c r="FM413"/>
      <c r="FN413"/>
    </row>
    <row r="414" spans="36:170" x14ac:dyDescent="0.2"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  <c r="CB414"/>
      <c r="CC414"/>
      <c r="CD414"/>
      <c r="CE414"/>
      <c r="CF414"/>
      <c r="CG414"/>
      <c r="CH414"/>
      <c r="CI414"/>
      <c r="CJ414"/>
      <c r="CK414"/>
      <c r="CL414"/>
      <c r="CM414"/>
      <c r="CV414"/>
      <c r="CW414"/>
      <c r="EL414"/>
      <c r="EP414"/>
      <c r="EQ414"/>
      <c r="ER414"/>
      <c r="ES414"/>
      <c r="ET414"/>
      <c r="EU414"/>
      <c r="EV414"/>
      <c r="EW414"/>
      <c r="FB414"/>
      <c r="FF414"/>
      <c r="FJ414"/>
      <c r="FL414"/>
      <c r="FM414"/>
      <c r="FN414"/>
    </row>
    <row r="415" spans="36:170" x14ac:dyDescent="0.2"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  <c r="CB415"/>
      <c r="CC415"/>
      <c r="CD415"/>
      <c r="CE415"/>
      <c r="CF415"/>
      <c r="CG415"/>
      <c r="CH415"/>
      <c r="CI415"/>
      <c r="CJ415"/>
      <c r="CK415"/>
      <c r="CL415"/>
      <c r="CM415"/>
      <c r="CV415"/>
      <c r="CW415"/>
      <c r="EL415"/>
      <c r="EP415"/>
      <c r="EQ415"/>
      <c r="ER415"/>
      <c r="ES415"/>
      <c r="ET415"/>
      <c r="EU415"/>
      <c r="EV415"/>
      <c r="EW415"/>
      <c r="FB415"/>
      <c r="FF415"/>
      <c r="FJ415"/>
      <c r="FL415"/>
      <c r="FM415"/>
      <c r="FN415"/>
    </row>
    <row r="416" spans="36:170" x14ac:dyDescent="0.2"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  <c r="CB416"/>
      <c r="CC416"/>
      <c r="CD416"/>
      <c r="CE416"/>
      <c r="CF416"/>
      <c r="CG416"/>
      <c r="CH416"/>
      <c r="CI416"/>
      <c r="CJ416"/>
      <c r="CK416"/>
      <c r="CL416"/>
      <c r="CM416"/>
      <c r="CV416"/>
      <c r="CW416"/>
      <c r="EL416"/>
      <c r="EP416"/>
      <c r="EQ416"/>
      <c r="ER416"/>
      <c r="ES416"/>
      <c r="ET416"/>
      <c r="EU416"/>
      <c r="EV416"/>
      <c r="EW416"/>
      <c r="FB416"/>
      <c r="FF416"/>
      <c r="FJ416"/>
      <c r="FL416"/>
      <c r="FM416"/>
      <c r="FN416"/>
    </row>
    <row r="417" spans="36:170" x14ac:dyDescent="0.2"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  <c r="CB417"/>
      <c r="CC417"/>
      <c r="CD417"/>
      <c r="CE417"/>
      <c r="CF417"/>
      <c r="CG417"/>
      <c r="CH417"/>
      <c r="CI417"/>
      <c r="CJ417"/>
      <c r="CK417"/>
      <c r="CL417"/>
      <c r="CM417"/>
      <c r="CV417"/>
      <c r="CW417"/>
      <c r="EL417"/>
      <c r="EP417"/>
      <c r="EQ417"/>
      <c r="ER417"/>
      <c r="ES417"/>
      <c r="ET417"/>
      <c r="EU417"/>
      <c r="EV417"/>
      <c r="EW417"/>
      <c r="FB417"/>
      <c r="FF417"/>
      <c r="FJ417"/>
      <c r="FL417"/>
      <c r="FM417"/>
      <c r="FN417"/>
    </row>
    <row r="418" spans="36:170" x14ac:dyDescent="0.2"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  <c r="CB418"/>
      <c r="CC418"/>
      <c r="CD418"/>
      <c r="CE418"/>
      <c r="CF418"/>
      <c r="CG418"/>
      <c r="CH418"/>
      <c r="CI418"/>
      <c r="CJ418"/>
      <c r="CK418"/>
      <c r="CL418"/>
      <c r="CM418"/>
      <c r="CV418"/>
      <c r="CW418"/>
      <c r="EL418"/>
      <c r="EP418"/>
      <c r="EQ418"/>
      <c r="ER418"/>
      <c r="ES418"/>
      <c r="ET418"/>
      <c r="EU418"/>
      <c r="EV418"/>
      <c r="EW418"/>
      <c r="FB418"/>
      <c r="FF418"/>
      <c r="FJ418"/>
      <c r="FL418"/>
      <c r="FM418"/>
      <c r="FN418"/>
    </row>
    <row r="419" spans="36:170" x14ac:dyDescent="0.2"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  <c r="CB419"/>
      <c r="CC419"/>
      <c r="CD419"/>
      <c r="CE419"/>
      <c r="CF419"/>
      <c r="CG419"/>
      <c r="CH419"/>
      <c r="CI419"/>
      <c r="CJ419"/>
      <c r="CK419"/>
      <c r="CL419"/>
      <c r="CM419"/>
      <c r="CV419"/>
      <c r="CW419"/>
      <c r="EL419"/>
      <c r="EP419"/>
      <c r="EQ419"/>
      <c r="ER419"/>
      <c r="ES419"/>
      <c r="ET419"/>
      <c r="EU419"/>
      <c r="EV419"/>
      <c r="EW419"/>
      <c r="FB419"/>
      <c r="FF419"/>
      <c r="FJ419"/>
      <c r="FL419"/>
      <c r="FM419"/>
      <c r="FN419"/>
    </row>
    <row r="420" spans="36:170" x14ac:dyDescent="0.2"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  <c r="CB420"/>
      <c r="CC420"/>
      <c r="CD420"/>
      <c r="CE420"/>
      <c r="CF420"/>
      <c r="CG420"/>
      <c r="CH420"/>
      <c r="CI420"/>
      <c r="CJ420"/>
      <c r="CK420"/>
      <c r="CL420"/>
      <c r="CM420"/>
      <c r="CV420"/>
      <c r="CW420"/>
      <c r="EL420"/>
      <c r="EP420"/>
      <c r="EQ420"/>
      <c r="ER420"/>
      <c r="ES420"/>
      <c r="ET420"/>
      <c r="EU420"/>
      <c r="EV420"/>
      <c r="EW420"/>
      <c r="FB420"/>
      <c r="FF420"/>
      <c r="FJ420"/>
      <c r="FL420"/>
      <c r="FM420"/>
      <c r="FN420"/>
    </row>
    <row r="421" spans="36:170" x14ac:dyDescent="0.2"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  <c r="CB421"/>
      <c r="CC421"/>
      <c r="CD421"/>
      <c r="CE421"/>
      <c r="CF421"/>
      <c r="CG421"/>
      <c r="CH421"/>
      <c r="CI421"/>
      <c r="CJ421"/>
      <c r="CK421"/>
      <c r="CL421"/>
      <c r="CM421"/>
      <c r="CV421"/>
      <c r="CW421"/>
      <c r="EL421"/>
      <c r="EP421"/>
      <c r="EQ421"/>
      <c r="ER421"/>
      <c r="ES421"/>
      <c r="ET421"/>
      <c r="EU421"/>
      <c r="EV421"/>
      <c r="EW421"/>
      <c r="FB421"/>
      <c r="FF421"/>
      <c r="FJ421"/>
      <c r="FL421"/>
      <c r="FM421"/>
      <c r="FN421"/>
    </row>
    <row r="422" spans="36:170" x14ac:dyDescent="0.2"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  <c r="CB422"/>
      <c r="CC422"/>
      <c r="CD422"/>
      <c r="CE422"/>
      <c r="CF422"/>
      <c r="CG422"/>
      <c r="CH422"/>
      <c r="CI422"/>
      <c r="CJ422"/>
      <c r="CK422"/>
      <c r="CL422"/>
      <c r="CM422"/>
      <c r="CV422"/>
      <c r="CW422"/>
      <c r="EL422"/>
      <c r="EP422"/>
      <c r="EQ422"/>
      <c r="ER422"/>
      <c r="ES422"/>
      <c r="ET422"/>
      <c r="EU422"/>
      <c r="EV422"/>
      <c r="EW422"/>
      <c r="FB422"/>
      <c r="FF422"/>
      <c r="FJ422"/>
      <c r="FL422"/>
      <c r="FM422"/>
      <c r="FN422"/>
    </row>
    <row r="423" spans="36:170" x14ac:dyDescent="0.2"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  <c r="CB423"/>
      <c r="CC423"/>
      <c r="CD423"/>
      <c r="CE423"/>
      <c r="CF423"/>
      <c r="CG423"/>
      <c r="CH423"/>
      <c r="CI423"/>
      <c r="CJ423"/>
      <c r="CK423"/>
      <c r="CL423"/>
      <c r="CM423"/>
      <c r="CV423"/>
      <c r="CW423"/>
      <c r="EL423"/>
      <c r="EP423"/>
      <c r="EQ423"/>
      <c r="ER423"/>
      <c r="ES423"/>
      <c r="ET423"/>
      <c r="EU423"/>
      <c r="EV423"/>
      <c r="EW423"/>
      <c r="FB423"/>
      <c r="FF423"/>
      <c r="FJ423"/>
      <c r="FL423"/>
      <c r="FM423"/>
      <c r="FN423"/>
    </row>
    <row r="424" spans="36:170" x14ac:dyDescent="0.2"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  <c r="CB424"/>
      <c r="CC424"/>
      <c r="CD424"/>
      <c r="CE424"/>
      <c r="CF424"/>
      <c r="CG424"/>
      <c r="CH424"/>
      <c r="CI424"/>
      <c r="CJ424"/>
      <c r="CK424"/>
      <c r="CL424"/>
      <c r="CM424"/>
      <c r="CV424"/>
      <c r="CW424"/>
      <c r="EL424"/>
      <c r="EP424"/>
      <c r="EQ424"/>
      <c r="ER424"/>
      <c r="ES424"/>
      <c r="ET424"/>
      <c r="EU424"/>
      <c r="EV424"/>
      <c r="EW424"/>
      <c r="FB424"/>
      <c r="FF424"/>
      <c r="FJ424"/>
      <c r="FL424"/>
      <c r="FM424"/>
      <c r="FN424"/>
    </row>
    <row r="425" spans="36:170" x14ac:dyDescent="0.2"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  <c r="CB425"/>
      <c r="CC425"/>
      <c r="CD425"/>
      <c r="CE425"/>
      <c r="CF425"/>
      <c r="CG425"/>
      <c r="CH425"/>
      <c r="CI425"/>
      <c r="CJ425"/>
      <c r="CK425"/>
      <c r="CL425"/>
      <c r="CM425"/>
      <c r="CV425"/>
      <c r="CW425"/>
      <c r="EL425"/>
      <c r="EP425"/>
      <c r="EQ425"/>
      <c r="ER425"/>
      <c r="ES425"/>
      <c r="ET425"/>
      <c r="EU425"/>
      <c r="EV425"/>
      <c r="EW425"/>
      <c r="FB425"/>
      <c r="FF425"/>
      <c r="FJ425"/>
      <c r="FL425"/>
      <c r="FM425"/>
      <c r="FN425"/>
    </row>
    <row r="426" spans="36:170" x14ac:dyDescent="0.2"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  <c r="CB426"/>
      <c r="CC426"/>
      <c r="CD426"/>
      <c r="CE426"/>
      <c r="CF426"/>
      <c r="CG426"/>
      <c r="CH426"/>
      <c r="CI426"/>
      <c r="CJ426"/>
      <c r="CK426"/>
      <c r="CL426"/>
      <c r="CM426"/>
      <c r="CV426"/>
      <c r="CW426"/>
      <c r="EL426"/>
      <c r="EP426"/>
      <c r="EQ426"/>
      <c r="ER426"/>
      <c r="ES426"/>
      <c r="ET426"/>
      <c r="EU426"/>
      <c r="EV426"/>
      <c r="EW426"/>
      <c r="FB426"/>
      <c r="FF426"/>
      <c r="FJ426"/>
      <c r="FL426"/>
      <c r="FM426"/>
      <c r="FN426"/>
    </row>
    <row r="427" spans="36:170" x14ac:dyDescent="0.2"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  <c r="CB427"/>
      <c r="CC427"/>
      <c r="CD427"/>
      <c r="CE427"/>
      <c r="CF427"/>
      <c r="CG427"/>
      <c r="CH427"/>
      <c r="CI427"/>
      <c r="CJ427"/>
      <c r="CK427"/>
      <c r="CL427"/>
      <c r="CM427"/>
      <c r="CV427"/>
      <c r="CW427"/>
      <c r="EL427"/>
      <c r="EP427"/>
      <c r="EQ427"/>
      <c r="ER427"/>
      <c r="ES427"/>
      <c r="ET427"/>
      <c r="EU427"/>
      <c r="EV427"/>
      <c r="EW427"/>
      <c r="FB427"/>
      <c r="FF427"/>
      <c r="FJ427"/>
      <c r="FL427"/>
      <c r="FM427"/>
      <c r="FN427"/>
    </row>
    <row r="428" spans="36:170" x14ac:dyDescent="0.2"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  <c r="CB428"/>
      <c r="CC428"/>
      <c r="CD428"/>
      <c r="CE428"/>
      <c r="CF428"/>
      <c r="CG428"/>
      <c r="CH428"/>
      <c r="CI428"/>
      <c r="CJ428"/>
      <c r="CK428"/>
      <c r="CL428"/>
      <c r="CM428"/>
      <c r="CV428"/>
      <c r="CW428"/>
      <c r="EL428"/>
      <c r="EP428"/>
      <c r="EQ428"/>
      <c r="ER428"/>
      <c r="ES428"/>
      <c r="ET428"/>
      <c r="EU428"/>
      <c r="EV428"/>
      <c r="EW428"/>
      <c r="FB428"/>
      <c r="FF428"/>
      <c r="FJ428"/>
      <c r="FL428"/>
      <c r="FM428"/>
      <c r="FN428"/>
    </row>
    <row r="429" spans="36:170" x14ac:dyDescent="0.2"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  <c r="CB429"/>
      <c r="CC429"/>
      <c r="CD429"/>
      <c r="CE429"/>
      <c r="CF429"/>
      <c r="CG429"/>
      <c r="CH429"/>
      <c r="CI429"/>
      <c r="CJ429"/>
      <c r="CK429"/>
      <c r="CL429"/>
      <c r="CM429"/>
      <c r="CV429"/>
      <c r="CW429"/>
      <c r="EL429"/>
      <c r="EP429"/>
      <c r="EQ429"/>
      <c r="ER429"/>
      <c r="ES429"/>
      <c r="ET429"/>
      <c r="EU429"/>
      <c r="EV429"/>
      <c r="EW429"/>
      <c r="FB429"/>
      <c r="FF429"/>
      <c r="FJ429"/>
      <c r="FL429"/>
      <c r="FM429"/>
      <c r="FN429"/>
    </row>
    <row r="430" spans="36:170" x14ac:dyDescent="0.2"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  <c r="CB430"/>
      <c r="CC430"/>
      <c r="CD430"/>
      <c r="CE430"/>
      <c r="CF430"/>
      <c r="CG430"/>
      <c r="CH430"/>
      <c r="CI430"/>
      <c r="CJ430"/>
      <c r="CK430"/>
      <c r="CL430"/>
      <c r="CM430"/>
      <c r="CV430"/>
      <c r="CW430"/>
      <c r="EL430"/>
      <c r="EP430"/>
      <c r="EQ430"/>
      <c r="ER430"/>
      <c r="ES430"/>
      <c r="ET430"/>
      <c r="EU430"/>
      <c r="EV430"/>
      <c r="EW430"/>
      <c r="FB430"/>
      <c r="FF430"/>
      <c r="FJ430"/>
      <c r="FL430"/>
      <c r="FM430"/>
      <c r="FN430"/>
    </row>
    <row r="431" spans="36:170" x14ac:dyDescent="0.2"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  <c r="CB431"/>
      <c r="CC431"/>
      <c r="CD431"/>
      <c r="CE431"/>
      <c r="CF431"/>
      <c r="CG431"/>
      <c r="CH431"/>
      <c r="CI431"/>
      <c r="CJ431"/>
      <c r="CK431"/>
      <c r="CL431"/>
      <c r="CM431"/>
      <c r="CV431"/>
      <c r="CW431"/>
      <c r="EL431"/>
      <c r="EP431"/>
      <c r="EQ431"/>
      <c r="ER431"/>
      <c r="ES431"/>
      <c r="ET431"/>
      <c r="EU431"/>
      <c r="EV431"/>
      <c r="EW431"/>
      <c r="FB431"/>
      <c r="FF431"/>
      <c r="FJ431"/>
      <c r="FL431"/>
      <c r="FM431"/>
      <c r="FN431"/>
    </row>
    <row r="432" spans="36:170" x14ac:dyDescent="0.2"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  <c r="CB432"/>
      <c r="CC432"/>
      <c r="CD432"/>
      <c r="CE432"/>
      <c r="CF432"/>
      <c r="CG432"/>
      <c r="CH432"/>
      <c r="CI432"/>
      <c r="CJ432"/>
      <c r="CK432"/>
      <c r="CL432"/>
      <c r="CM432"/>
      <c r="CV432"/>
      <c r="CW432"/>
      <c r="EL432"/>
      <c r="EP432"/>
      <c r="EQ432"/>
      <c r="ER432"/>
      <c r="ES432"/>
      <c r="ET432"/>
      <c r="EU432"/>
      <c r="EV432"/>
      <c r="EW432"/>
      <c r="FB432"/>
      <c r="FF432"/>
      <c r="FJ432"/>
      <c r="FL432"/>
      <c r="FM432"/>
      <c r="FN432"/>
    </row>
    <row r="433" spans="36:170" x14ac:dyDescent="0.2"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  <c r="CB433"/>
      <c r="CC433"/>
      <c r="CD433"/>
      <c r="CE433"/>
      <c r="CF433"/>
      <c r="CG433"/>
      <c r="CH433"/>
      <c r="CI433"/>
      <c r="CJ433"/>
      <c r="CK433"/>
      <c r="CL433"/>
      <c r="CM433"/>
      <c r="CV433"/>
      <c r="CW433"/>
      <c r="EL433"/>
      <c r="EP433"/>
      <c r="EQ433"/>
      <c r="ER433"/>
      <c r="ES433"/>
      <c r="ET433"/>
      <c r="EU433"/>
      <c r="EV433"/>
      <c r="EW433"/>
      <c r="FB433"/>
      <c r="FF433"/>
      <c r="FJ433"/>
      <c r="FL433"/>
      <c r="FM433"/>
      <c r="FN433"/>
    </row>
    <row r="434" spans="36:170" x14ac:dyDescent="0.2"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  <c r="CB434"/>
      <c r="CC434"/>
      <c r="CD434"/>
      <c r="CE434"/>
      <c r="CF434"/>
      <c r="CG434"/>
      <c r="CH434"/>
      <c r="CI434"/>
      <c r="CJ434"/>
      <c r="CK434"/>
      <c r="CL434"/>
      <c r="CM434"/>
      <c r="CV434"/>
      <c r="CW434"/>
      <c r="EL434"/>
      <c r="EP434"/>
      <c r="EQ434"/>
      <c r="ER434"/>
      <c r="ES434"/>
      <c r="ET434"/>
      <c r="EU434"/>
      <c r="EV434"/>
      <c r="EW434"/>
      <c r="FB434"/>
      <c r="FF434"/>
      <c r="FJ434"/>
      <c r="FL434"/>
      <c r="FM434"/>
      <c r="FN434"/>
    </row>
    <row r="435" spans="36:170" x14ac:dyDescent="0.2"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  <c r="CB435"/>
      <c r="CC435"/>
      <c r="CD435"/>
      <c r="CE435"/>
      <c r="CF435"/>
      <c r="CG435"/>
      <c r="CH435"/>
      <c r="CI435"/>
      <c r="CJ435"/>
      <c r="CK435"/>
      <c r="CL435"/>
      <c r="CM435"/>
      <c r="CV435"/>
      <c r="CW435"/>
      <c r="EL435"/>
      <c r="EP435"/>
      <c r="EQ435"/>
      <c r="ER435"/>
      <c r="ES435"/>
      <c r="ET435"/>
      <c r="EU435"/>
      <c r="EV435"/>
      <c r="EW435"/>
      <c r="FB435"/>
      <c r="FF435"/>
      <c r="FJ435"/>
      <c r="FL435"/>
      <c r="FM435"/>
      <c r="FN435"/>
    </row>
    <row r="436" spans="36:170" x14ac:dyDescent="0.2"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  <c r="CB436"/>
      <c r="CC436"/>
      <c r="CD436"/>
      <c r="CE436"/>
      <c r="CF436"/>
      <c r="CG436"/>
      <c r="CH436"/>
      <c r="CI436"/>
      <c r="CJ436"/>
      <c r="CK436"/>
      <c r="CL436"/>
      <c r="CM436"/>
      <c r="CV436"/>
      <c r="CW436"/>
      <c r="EL436"/>
      <c r="EP436"/>
      <c r="EQ436"/>
      <c r="ER436"/>
      <c r="ES436"/>
      <c r="ET436"/>
      <c r="EU436"/>
      <c r="EV436"/>
      <c r="EW436"/>
      <c r="FB436"/>
      <c r="FF436"/>
      <c r="FJ436"/>
      <c r="FL436"/>
      <c r="FM436"/>
      <c r="FN436"/>
    </row>
    <row r="437" spans="36:170" x14ac:dyDescent="0.2"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  <c r="CB437"/>
      <c r="CC437"/>
      <c r="CD437"/>
      <c r="CE437"/>
      <c r="CF437"/>
      <c r="CG437"/>
      <c r="CH437"/>
      <c r="CI437"/>
      <c r="CJ437"/>
      <c r="CK437"/>
      <c r="CL437"/>
      <c r="CM437"/>
      <c r="CV437"/>
      <c r="CW437"/>
      <c r="EL437"/>
      <c r="EP437"/>
      <c r="EQ437"/>
      <c r="ER437"/>
      <c r="ES437"/>
      <c r="ET437"/>
      <c r="EU437"/>
      <c r="EV437"/>
      <c r="EW437"/>
      <c r="FB437"/>
      <c r="FF437"/>
      <c r="FJ437"/>
      <c r="FL437"/>
      <c r="FM437"/>
      <c r="FN437"/>
    </row>
    <row r="438" spans="36:170" x14ac:dyDescent="0.2"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  <c r="CB438"/>
      <c r="CC438"/>
      <c r="CD438"/>
      <c r="CE438"/>
      <c r="CF438"/>
      <c r="CG438"/>
      <c r="CH438"/>
      <c r="CI438"/>
      <c r="CJ438"/>
      <c r="CK438"/>
      <c r="CL438"/>
      <c r="CM438"/>
      <c r="CV438"/>
      <c r="CW438"/>
      <c r="EL438"/>
      <c r="EP438"/>
      <c r="EQ438"/>
      <c r="ER438"/>
      <c r="ES438"/>
      <c r="ET438"/>
      <c r="EU438"/>
      <c r="EV438"/>
      <c r="EW438"/>
      <c r="FB438"/>
      <c r="FF438"/>
      <c r="FJ438"/>
      <c r="FL438"/>
      <c r="FM438"/>
      <c r="FN438"/>
    </row>
    <row r="439" spans="36:170" x14ac:dyDescent="0.2"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  <c r="CB439"/>
      <c r="CC439"/>
      <c r="CD439"/>
      <c r="CE439"/>
      <c r="CF439"/>
      <c r="CG439"/>
      <c r="CH439"/>
      <c r="CI439"/>
      <c r="CJ439"/>
      <c r="CK439"/>
      <c r="CL439"/>
      <c r="CM439"/>
      <c r="CV439"/>
      <c r="CW439"/>
      <c r="EL439"/>
      <c r="EP439"/>
      <c r="EQ439"/>
      <c r="ER439"/>
      <c r="ES439"/>
      <c r="ET439"/>
      <c r="EU439"/>
      <c r="EV439"/>
      <c r="EW439"/>
      <c r="FB439"/>
      <c r="FF439"/>
      <c r="FJ439"/>
      <c r="FL439"/>
      <c r="FM439"/>
      <c r="FN439"/>
    </row>
    <row r="440" spans="36:170" x14ac:dyDescent="0.2"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  <c r="CB440"/>
      <c r="CC440"/>
      <c r="CD440"/>
      <c r="CE440"/>
      <c r="CF440"/>
      <c r="CG440"/>
      <c r="CH440"/>
      <c r="CI440"/>
      <c r="CJ440"/>
      <c r="CK440"/>
      <c r="CL440"/>
      <c r="CM440"/>
      <c r="CV440"/>
      <c r="CW440"/>
      <c r="EL440"/>
      <c r="EP440"/>
      <c r="EQ440"/>
      <c r="ER440"/>
      <c r="ES440"/>
      <c r="ET440"/>
      <c r="EU440"/>
      <c r="EV440"/>
      <c r="EW440"/>
      <c r="FB440"/>
      <c r="FF440"/>
      <c r="FJ440"/>
      <c r="FL440"/>
      <c r="FM440"/>
      <c r="FN440"/>
    </row>
    <row r="441" spans="36:170" x14ac:dyDescent="0.2"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  <c r="CB441"/>
      <c r="CC441"/>
      <c r="CD441"/>
      <c r="CE441"/>
      <c r="CF441"/>
      <c r="CG441"/>
      <c r="CH441"/>
      <c r="CI441"/>
      <c r="CJ441"/>
      <c r="CK441"/>
      <c r="CL441"/>
      <c r="CM441"/>
      <c r="CV441"/>
      <c r="CW441"/>
      <c r="EL441"/>
      <c r="EP441"/>
      <c r="EQ441"/>
      <c r="ER441"/>
      <c r="ES441"/>
      <c r="ET441"/>
      <c r="EU441"/>
      <c r="EV441"/>
      <c r="EW441"/>
      <c r="FB441"/>
      <c r="FF441"/>
      <c r="FJ441"/>
      <c r="FL441"/>
      <c r="FM441"/>
      <c r="FN441"/>
    </row>
    <row r="442" spans="36:170" x14ac:dyDescent="0.2"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  <c r="CB442"/>
      <c r="CC442"/>
      <c r="CD442"/>
      <c r="CE442"/>
      <c r="CF442"/>
      <c r="CG442"/>
      <c r="CH442"/>
      <c r="CI442"/>
      <c r="CJ442"/>
      <c r="CK442"/>
      <c r="CL442"/>
      <c r="CM442"/>
      <c r="CV442"/>
      <c r="CW442"/>
      <c r="EL442"/>
      <c r="EP442"/>
      <c r="EQ442"/>
      <c r="ER442"/>
      <c r="ES442"/>
      <c r="ET442"/>
      <c r="EU442"/>
      <c r="EV442"/>
      <c r="EW442"/>
      <c r="FB442"/>
      <c r="FF442"/>
      <c r="FJ442"/>
      <c r="FL442"/>
      <c r="FM442"/>
      <c r="FN442"/>
    </row>
    <row r="443" spans="36:170" x14ac:dyDescent="0.2"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  <c r="CB443"/>
      <c r="CC443"/>
      <c r="CD443"/>
      <c r="CE443"/>
      <c r="CF443"/>
      <c r="CG443"/>
      <c r="CH443"/>
      <c r="CI443"/>
      <c r="CJ443"/>
      <c r="CK443"/>
      <c r="CL443"/>
      <c r="CM443"/>
      <c r="CV443"/>
      <c r="CW443"/>
      <c r="EL443"/>
      <c r="EP443"/>
      <c r="EQ443"/>
      <c r="ER443"/>
      <c r="ES443"/>
      <c r="ET443"/>
      <c r="EU443"/>
      <c r="EV443"/>
      <c r="EW443"/>
      <c r="FB443"/>
      <c r="FF443"/>
      <c r="FJ443"/>
      <c r="FL443"/>
      <c r="FM443"/>
      <c r="FN443"/>
    </row>
    <row r="444" spans="36:170" x14ac:dyDescent="0.2"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  <c r="CB444"/>
      <c r="CC444"/>
      <c r="CD444"/>
      <c r="CE444"/>
      <c r="CF444"/>
      <c r="CG444"/>
      <c r="CH444"/>
      <c r="CI444"/>
      <c r="CJ444"/>
      <c r="CK444"/>
      <c r="CL444"/>
      <c r="CM444"/>
      <c r="CV444"/>
      <c r="CW444"/>
      <c r="EL444"/>
      <c r="EP444"/>
      <c r="EQ444"/>
      <c r="ER444"/>
      <c r="ES444"/>
      <c r="ET444"/>
      <c r="EU444"/>
      <c r="EV444"/>
      <c r="EW444"/>
      <c r="FB444"/>
      <c r="FF444"/>
      <c r="FJ444"/>
      <c r="FL444"/>
      <c r="FM444"/>
      <c r="FN444"/>
    </row>
    <row r="445" spans="36:170" x14ac:dyDescent="0.2"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  <c r="CB445"/>
      <c r="CC445"/>
      <c r="CD445"/>
      <c r="CE445"/>
      <c r="CF445"/>
      <c r="CG445"/>
      <c r="CH445"/>
      <c r="CI445"/>
      <c r="CJ445"/>
      <c r="CK445"/>
      <c r="CL445"/>
      <c r="CM445"/>
      <c r="CV445"/>
      <c r="CW445"/>
      <c r="EL445"/>
      <c r="EP445"/>
      <c r="EQ445"/>
      <c r="ER445"/>
      <c r="ES445"/>
      <c r="ET445"/>
      <c r="EU445"/>
      <c r="EV445"/>
      <c r="EW445"/>
      <c r="FB445"/>
      <c r="FF445"/>
      <c r="FJ445"/>
      <c r="FL445"/>
      <c r="FM445"/>
      <c r="FN445"/>
    </row>
    <row r="446" spans="36:170" x14ac:dyDescent="0.2"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  <c r="CB446"/>
      <c r="CC446"/>
      <c r="CD446"/>
      <c r="CE446"/>
      <c r="CF446"/>
      <c r="CG446"/>
      <c r="CH446"/>
      <c r="CI446"/>
      <c r="CJ446"/>
      <c r="CK446"/>
      <c r="CL446"/>
      <c r="CM446"/>
      <c r="CV446"/>
      <c r="CW446"/>
      <c r="EL446"/>
      <c r="EP446"/>
      <c r="EQ446"/>
      <c r="ER446"/>
      <c r="ES446"/>
      <c r="ET446"/>
      <c r="EU446"/>
      <c r="EV446"/>
      <c r="EW446"/>
      <c r="FB446"/>
      <c r="FF446"/>
      <c r="FJ446"/>
      <c r="FL446"/>
      <c r="FM446"/>
      <c r="FN446"/>
    </row>
    <row r="447" spans="36:170" x14ac:dyDescent="0.2"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  <c r="CB447"/>
      <c r="CC447"/>
      <c r="CD447"/>
      <c r="CE447"/>
      <c r="CF447"/>
      <c r="CG447"/>
      <c r="CH447"/>
      <c r="CI447"/>
      <c r="CJ447"/>
      <c r="CK447"/>
      <c r="CL447"/>
      <c r="CM447"/>
      <c r="CV447"/>
      <c r="CW447"/>
      <c r="EL447"/>
      <c r="EP447"/>
      <c r="EQ447"/>
      <c r="ER447"/>
      <c r="ES447"/>
      <c r="ET447"/>
      <c r="EU447"/>
      <c r="EV447"/>
      <c r="EW447"/>
      <c r="FB447"/>
      <c r="FF447"/>
      <c r="FJ447"/>
      <c r="FL447"/>
      <c r="FM447"/>
      <c r="FN447"/>
    </row>
    <row r="448" spans="36:170" x14ac:dyDescent="0.2"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  <c r="CB448"/>
      <c r="CC448"/>
      <c r="CD448"/>
      <c r="CE448"/>
      <c r="CF448"/>
      <c r="CG448"/>
      <c r="CH448"/>
      <c r="CI448"/>
      <c r="CJ448"/>
      <c r="CK448"/>
      <c r="CL448"/>
      <c r="CM448"/>
      <c r="CV448"/>
      <c r="CW448"/>
      <c r="EL448"/>
      <c r="EP448"/>
      <c r="EQ448"/>
      <c r="ER448"/>
      <c r="ES448"/>
      <c r="ET448"/>
      <c r="EU448"/>
      <c r="EV448"/>
      <c r="EW448"/>
      <c r="FB448"/>
      <c r="FF448"/>
      <c r="FJ448"/>
      <c r="FL448"/>
      <c r="FM448"/>
      <c r="FN448"/>
    </row>
    <row r="449" spans="36:170" x14ac:dyDescent="0.2"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  <c r="CB449"/>
      <c r="CC449"/>
      <c r="CD449"/>
      <c r="CE449"/>
      <c r="CF449"/>
      <c r="CG449"/>
      <c r="CH449"/>
      <c r="CI449"/>
      <c r="CJ449"/>
      <c r="CK449"/>
      <c r="CL449"/>
      <c r="CM449"/>
      <c r="CV449"/>
      <c r="CW449"/>
      <c r="EL449"/>
      <c r="EP449"/>
      <c r="EQ449"/>
      <c r="ER449"/>
      <c r="ES449"/>
      <c r="ET449"/>
      <c r="EU449"/>
      <c r="EV449"/>
      <c r="EW449"/>
      <c r="FB449"/>
      <c r="FF449"/>
      <c r="FJ449"/>
      <c r="FL449"/>
      <c r="FM449"/>
      <c r="FN449"/>
    </row>
    <row r="450" spans="36:170" x14ac:dyDescent="0.2"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  <c r="CB450"/>
      <c r="CC450"/>
      <c r="CD450"/>
      <c r="CE450"/>
      <c r="CF450"/>
      <c r="CG450"/>
      <c r="CH450"/>
      <c r="CI450"/>
      <c r="CJ450"/>
      <c r="CK450"/>
      <c r="CL450"/>
      <c r="CM450"/>
      <c r="CV450"/>
      <c r="CW450"/>
      <c r="EL450"/>
      <c r="EP450"/>
      <c r="EQ450"/>
      <c r="ER450"/>
      <c r="ES450"/>
      <c r="ET450"/>
      <c r="EU450"/>
      <c r="EV450"/>
      <c r="EW450"/>
      <c r="FB450"/>
      <c r="FF450"/>
      <c r="FJ450"/>
      <c r="FL450"/>
      <c r="FM450"/>
      <c r="FN450"/>
    </row>
    <row r="451" spans="36:170" x14ac:dyDescent="0.2"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  <c r="CB451"/>
      <c r="CC451"/>
      <c r="CD451"/>
      <c r="CE451"/>
      <c r="CF451"/>
      <c r="CG451"/>
      <c r="CH451"/>
      <c r="CI451"/>
      <c r="CJ451"/>
      <c r="CK451"/>
      <c r="CL451"/>
      <c r="CM451"/>
      <c r="CV451"/>
      <c r="CW451"/>
      <c r="EL451"/>
      <c r="EP451"/>
      <c r="EQ451"/>
      <c r="ER451"/>
      <c r="ES451"/>
      <c r="ET451"/>
      <c r="EU451"/>
      <c r="EV451"/>
      <c r="EW451"/>
      <c r="FB451"/>
      <c r="FF451"/>
      <c r="FJ451"/>
      <c r="FL451"/>
      <c r="FM451"/>
      <c r="FN451"/>
    </row>
    <row r="452" spans="36:170" x14ac:dyDescent="0.2"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  <c r="CB452"/>
      <c r="CC452"/>
      <c r="CD452"/>
      <c r="CE452"/>
      <c r="CF452"/>
      <c r="CG452"/>
      <c r="CH452"/>
      <c r="CI452"/>
      <c r="CJ452"/>
      <c r="CK452"/>
      <c r="CL452"/>
      <c r="CM452"/>
      <c r="CV452"/>
      <c r="CW452"/>
      <c r="EL452"/>
      <c r="EP452"/>
      <c r="EQ452"/>
      <c r="ER452"/>
      <c r="ES452"/>
      <c r="ET452"/>
      <c r="EU452"/>
      <c r="EV452"/>
      <c r="EW452"/>
      <c r="FB452"/>
      <c r="FF452"/>
      <c r="FJ452"/>
      <c r="FL452"/>
      <c r="FM452"/>
      <c r="FN452"/>
    </row>
    <row r="453" spans="36:170" x14ac:dyDescent="0.2"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  <c r="CB453"/>
      <c r="CC453"/>
      <c r="CD453"/>
      <c r="CE453"/>
      <c r="CF453"/>
      <c r="CG453"/>
      <c r="CH453"/>
      <c r="CI453"/>
      <c r="CJ453"/>
      <c r="CK453"/>
      <c r="CL453"/>
      <c r="CM453"/>
      <c r="CV453"/>
      <c r="CW453"/>
      <c r="EL453"/>
      <c r="EP453"/>
      <c r="EQ453"/>
      <c r="ER453"/>
      <c r="ES453"/>
      <c r="ET453"/>
      <c r="EU453"/>
      <c r="EV453"/>
      <c r="EW453"/>
      <c r="FB453"/>
      <c r="FF453"/>
      <c r="FJ453"/>
      <c r="FL453"/>
      <c r="FM453"/>
      <c r="FN453"/>
    </row>
    <row r="454" spans="36:170" x14ac:dyDescent="0.2"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  <c r="CB454"/>
      <c r="CC454"/>
      <c r="CD454"/>
      <c r="CE454"/>
      <c r="CF454"/>
      <c r="CG454"/>
      <c r="CH454"/>
      <c r="CI454"/>
      <c r="CJ454"/>
      <c r="CK454"/>
      <c r="CL454"/>
      <c r="CM454"/>
      <c r="CV454"/>
      <c r="CW454"/>
      <c r="EL454"/>
      <c r="EP454"/>
      <c r="EQ454"/>
      <c r="ER454"/>
      <c r="ES454"/>
      <c r="ET454"/>
      <c r="EU454"/>
      <c r="EV454"/>
      <c r="EW454"/>
      <c r="FB454"/>
      <c r="FF454"/>
      <c r="FJ454"/>
      <c r="FL454"/>
      <c r="FM454"/>
      <c r="FN454"/>
    </row>
    <row r="455" spans="36:170" x14ac:dyDescent="0.2"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  <c r="CB455"/>
      <c r="CC455"/>
      <c r="CD455"/>
      <c r="CE455"/>
      <c r="CF455"/>
      <c r="CG455"/>
      <c r="CH455"/>
      <c r="CI455"/>
      <c r="CJ455"/>
      <c r="CK455"/>
      <c r="CL455"/>
      <c r="CM455"/>
      <c r="CV455"/>
      <c r="CW455"/>
      <c r="EL455"/>
      <c r="EP455"/>
      <c r="EQ455"/>
      <c r="ER455"/>
      <c r="ES455"/>
      <c r="ET455"/>
      <c r="EU455"/>
      <c r="EV455"/>
      <c r="EW455"/>
      <c r="FB455"/>
      <c r="FF455"/>
      <c r="FJ455"/>
      <c r="FL455"/>
      <c r="FM455"/>
      <c r="FN455"/>
    </row>
    <row r="456" spans="36:170" x14ac:dyDescent="0.2"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  <c r="CB456"/>
      <c r="CC456"/>
      <c r="CD456"/>
      <c r="CE456"/>
      <c r="CF456"/>
      <c r="CG456"/>
      <c r="CH456"/>
      <c r="CI456"/>
      <c r="CJ456"/>
      <c r="CK456"/>
      <c r="CL456"/>
      <c r="CM456"/>
      <c r="CV456"/>
      <c r="CW456"/>
      <c r="EL456"/>
      <c r="EP456"/>
      <c r="EQ456"/>
      <c r="ER456"/>
      <c r="ES456"/>
      <c r="ET456"/>
      <c r="EU456"/>
      <c r="EV456"/>
      <c r="EW456"/>
      <c r="FB456"/>
      <c r="FF456"/>
      <c r="FJ456"/>
      <c r="FL456"/>
      <c r="FM456"/>
      <c r="FN456"/>
    </row>
    <row r="457" spans="36:170" x14ac:dyDescent="0.2"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  <c r="CB457"/>
      <c r="CC457"/>
      <c r="CD457"/>
      <c r="CE457"/>
      <c r="CF457"/>
      <c r="CG457"/>
      <c r="CH457"/>
      <c r="CI457"/>
      <c r="CJ457"/>
      <c r="CK457"/>
      <c r="CL457"/>
      <c r="CM457"/>
      <c r="CV457"/>
      <c r="CW457"/>
      <c r="EL457"/>
      <c r="EP457"/>
      <c r="EQ457"/>
      <c r="ER457"/>
      <c r="ES457"/>
      <c r="ET457"/>
      <c r="EU457"/>
      <c r="EV457"/>
      <c r="EW457"/>
      <c r="FB457"/>
      <c r="FF457"/>
      <c r="FJ457"/>
      <c r="FL457"/>
      <c r="FM457"/>
      <c r="FN457"/>
    </row>
    <row r="458" spans="36:170" x14ac:dyDescent="0.2"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  <c r="CB458"/>
      <c r="CC458"/>
      <c r="CD458"/>
      <c r="CE458"/>
      <c r="CF458"/>
      <c r="CG458"/>
      <c r="CH458"/>
      <c r="CI458"/>
      <c r="CJ458"/>
      <c r="CK458"/>
      <c r="CL458"/>
      <c r="CM458"/>
      <c r="CV458"/>
      <c r="CW458"/>
      <c r="EL458"/>
      <c r="EP458"/>
      <c r="EQ458"/>
      <c r="ER458"/>
      <c r="ES458"/>
      <c r="ET458"/>
      <c r="EU458"/>
      <c r="EV458"/>
      <c r="EW458"/>
      <c r="FB458"/>
      <c r="FF458"/>
      <c r="FJ458"/>
      <c r="FL458"/>
      <c r="FM458"/>
      <c r="FN458"/>
    </row>
    <row r="459" spans="36:170" x14ac:dyDescent="0.2"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  <c r="CB459"/>
      <c r="CC459"/>
      <c r="CD459"/>
      <c r="CE459"/>
      <c r="CF459"/>
      <c r="CG459"/>
      <c r="CH459"/>
      <c r="CI459"/>
      <c r="CJ459"/>
      <c r="CK459"/>
      <c r="CL459"/>
      <c r="CM459"/>
      <c r="CV459"/>
      <c r="CW459"/>
      <c r="EL459"/>
      <c r="EP459"/>
      <c r="EQ459"/>
      <c r="ER459"/>
      <c r="ES459"/>
      <c r="ET459"/>
      <c r="EU459"/>
      <c r="EV459"/>
      <c r="EW459"/>
      <c r="FB459"/>
      <c r="FF459"/>
      <c r="FJ459"/>
      <c r="FL459"/>
      <c r="FM459"/>
      <c r="FN459"/>
    </row>
    <row r="460" spans="36:170" x14ac:dyDescent="0.2"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  <c r="CB460"/>
      <c r="CC460"/>
      <c r="CD460"/>
      <c r="CE460"/>
      <c r="CF460"/>
      <c r="CG460"/>
      <c r="CH460"/>
      <c r="CI460"/>
      <c r="CJ460"/>
      <c r="CK460"/>
      <c r="CL460"/>
      <c r="CM460"/>
      <c r="CV460"/>
      <c r="CW460"/>
      <c r="EL460"/>
      <c r="EP460"/>
      <c r="EQ460"/>
      <c r="ER460"/>
      <c r="ES460"/>
      <c r="ET460"/>
      <c r="EU460"/>
      <c r="EV460"/>
      <c r="EW460"/>
      <c r="FB460"/>
      <c r="FF460"/>
      <c r="FJ460"/>
      <c r="FL460"/>
      <c r="FM460"/>
      <c r="FN460"/>
    </row>
    <row r="461" spans="36:170" x14ac:dyDescent="0.2"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  <c r="CB461"/>
      <c r="CC461"/>
      <c r="CD461"/>
      <c r="CE461"/>
      <c r="CF461"/>
      <c r="CG461"/>
      <c r="CH461"/>
      <c r="CI461"/>
      <c r="CJ461"/>
      <c r="CK461"/>
      <c r="CL461"/>
      <c r="CM461"/>
      <c r="CV461"/>
      <c r="CW461"/>
      <c r="EL461"/>
      <c r="EP461"/>
      <c r="EQ461"/>
      <c r="ER461"/>
      <c r="ES461"/>
      <c r="ET461"/>
      <c r="EU461"/>
      <c r="EV461"/>
      <c r="EW461"/>
      <c r="FB461"/>
      <c r="FF461"/>
      <c r="FJ461"/>
      <c r="FL461"/>
      <c r="FM461"/>
      <c r="FN461"/>
    </row>
    <row r="462" spans="36:170" x14ac:dyDescent="0.2"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  <c r="CB462"/>
      <c r="CC462"/>
      <c r="CD462"/>
      <c r="CE462"/>
      <c r="CF462"/>
      <c r="CG462"/>
      <c r="CH462"/>
      <c r="CI462"/>
      <c r="CJ462"/>
      <c r="CK462"/>
      <c r="CL462"/>
      <c r="CM462"/>
      <c r="CV462"/>
      <c r="CW462"/>
      <c r="EL462"/>
      <c r="EP462"/>
      <c r="EQ462"/>
      <c r="ER462"/>
      <c r="ES462"/>
      <c r="ET462"/>
      <c r="EU462"/>
      <c r="EV462"/>
      <c r="EW462"/>
      <c r="FB462"/>
      <c r="FF462"/>
      <c r="FJ462"/>
      <c r="FL462"/>
      <c r="FM462"/>
      <c r="FN462"/>
    </row>
    <row r="463" spans="36:170" x14ac:dyDescent="0.2"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  <c r="CB463"/>
      <c r="CC463"/>
      <c r="CD463"/>
      <c r="CE463"/>
      <c r="CF463"/>
      <c r="CG463"/>
      <c r="CH463"/>
      <c r="CI463"/>
      <c r="CJ463"/>
      <c r="CK463"/>
      <c r="CL463"/>
      <c r="CM463"/>
      <c r="CV463"/>
      <c r="CW463"/>
      <c r="EL463"/>
      <c r="EP463"/>
      <c r="EQ463"/>
      <c r="ER463"/>
      <c r="ES463"/>
      <c r="ET463"/>
      <c r="EU463"/>
      <c r="EV463"/>
      <c r="EW463"/>
      <c r="FB463"/>
      <c r="FF463"/>
      <c r="FJ463"/>
      <c r="FL463"/>
      <c r="FM463"/>
      <c r="FN463"/>
    </row>
    <row r="464" spans="36:170" x14ac:dyDescent="0.2"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  <c r="CB464"/>
      <c r="CC464"/>
      <c r="CD464"/>
      <c r="CE464"/>
      <c r="CF464"/>
      <c r="CG464"/>
      <c r="CH464"/>
      <c r="CI464"/>
      <c r="CJ464"/>
      <c r="CK464"/>
      <c r="CL464"/>
      <c r="CM464"/>
      <c r="CV464"/>
      <c r="CW464"/>
      <c r="EL464"/>
      <c r="EP464"/>
      <c r="EQ464"/>
      <c r="ER464"/>
      <c r="ES464"/>
      <c r="ET464"/>
      <c r="EU464"/>
      <c r="EV464"/>
      <c r="EW464"/>
      <c r="FB464"/>
      <c r="FF464"/>
      <c r="FJ464"/>
      <c r="FL464"/>
      <c r="FM464"/>
      <c r="FN464"/>
    </row>
    <row r="465" spans="36:170" x14ac:dyDescent="0.2"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  <c r="CB465"/>
      <c r="CC465"/>
      <c r="CD465"/>
      <c r="CE465"/>
      <c r="CF465"/>
      <c r="CG465"/>
      <c r="CH465"/>
      <c r="CI465"/>
      <c r="CJ465"/>
      <c r="CK465"/>
      <c r="CL465"/>
      <c r="CM465"/>
      <c r="CV465"/>
      <c r="CW465"/>
      <c r="EL465"/>
      <c r="EP465"/>
      <c r="EQ465"/>
      <c r="ER465"/>
      <c r="ES465"/>
      <c r="ET465"/>
      <c r="EU465"/>
      <c r="EV465"/>
      <c r="EW465"/>
      <c r="FB465"/>
      <c r="FF465"/>
      <c r="FJ465"/>
      <c r="FL465"/>
      <c r="FM465"/>
      <c r="FN465"/>
    </row>
    <row r="466" spans="36:170" x14ac:dyDescent="0.2"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  <c r="CB466"/>
      <c r="CC466"/>
      <c r="CD466"/>
      <c r="CE466"/>
      <c r="CF466"/>
      <c r="CG466"/>
      <c r="CH466"/>
      <c r="CI466"/>
      <c r="CJ466"/>
      <c r="CK466"/>
      <c r="CL466"/>
      <c r="CM466"/>
      <c r="CV466"/>
      <c r="CW466"/>
      <c r="EL466"/>
      <c r="EP466"/>
      <c r="EQ466"/>
      <c r="ER466"/>
      <c r="ES466"/>
      <c r="ET466"/>
      <c r="EU466"/>
      <c r="EV466"/>
      <c r="EW466"/>
      <c r="FB466"/>
      <c r="FF466"/>
      <c r="FJ466"/>
      <c r="FL466"/>
      <c r="FM466"/>
      <c r="FN466"/>
    </row>
    <row r="467" spans="36:170" x14ac:dyDescent="0.2"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  <c r="CB467"/>
      <c r="CC467"/>
      <c r="CD467"/>
      <c r="CE467"/>
      <c r="CF467"/>
      <c r="CG467"/>
      <c r="CH467"/>
      <c r="CI467"/>
      <c r="CJ467"/>
      <c r="CK467"/>
      <c r="CL467"/>
      <c r="CM467"/>
      <c r="CV467"/>
      <c r="CW467"/>
      <c r="EL467"/>
      <c r="EP467"/>
      <c r="EQ467"/>
      <c r="ER467"/>
      <c r="ES467"/>
      <c r="ET467"/>
      <c r="EU467"/>
      <c r="EV467"/>
      <c r="EW467"/>
      <c r="FB467"/>
      <c r="FF467"/>
      <c r="FJ467"/>
      <c r="FL467"/>
      <c r="FM467"/>
      <c r="FN467"/>
    </row>
    <row r="468" spans="36:170" x14ac:dyDescent="0.2"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  <c r="CB468"/>
      <c r="CC468"/>
      <c r="CD468"/>
      <c r="CE468"/>
      <c r="CF468"/>
      <c r="CG468"/>
      <c r="CH468"/>
      <c r="CI468"/>
      <c r="CJ468"/>
      <c r="CK468"/>
      <c r="CL468"/>
      <c r="CM468"/>
      <c r="CV468"/>
      <c r="CW468"/>
      <c r="EL468"/>
      <c r="EP468"/>
      <c r="EQ468"/>
      <c r="ER468"/>
      <c r="ES468"/>
      <c r="ET468"/>
      <c r="EU468"/>
      <c r="EV468"/>
      <c r="EW468"/>
      <c r="FB468"/>
      <c r="FF468"/>
      <c r="FJ468"/>
      <c r="FL468"/>
      <c r="FM468"/>
      <c r="FN468"/>
    </row>
    <row r="469" spans="36:170" x14ac:dyDescent="0.2"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  <c r="CB469"/>
      <c r="CC469"/>
      <c r="CD469"/>
      <c r="CE469"/>
      <c r="CF469"/>
      <c r="CG469"/>
      <c r="CH469"/>
      <c r="CI469"/>
      <c r="CJ469"/>
      <c r="CK469"/>
      <c r="CL469"/>
      <c r="CM469"/>
      <c r="CV469"/>
      <c r="CW469"/>
      <c r="EL469"/>
      <c r="EP469"/>
      <c r="EQ469"/>
      <c r="ER469"/>
      <c r="ES469"/>
      <c r="ET469"/>
      <c r="EU469"/>
      <c r="EV469"/>
      <c r="EW469"/>
      <c r="FB469"/>
      <c r="FF469"/>
      <c r="FJ469"/>
      <c r="FL469"/>
      <c r="FM469"/>
      <c r="FN469"/>
    </row>
    <row r="470" spans="36:170" x14ac:dyDescent="0.2"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  <c r="CB470"/>
      <c r="CC470"/>
      <c r="CD470"/>
      <c r="CE470"/>
      <c r="CF470"/>
      <c r="CG470"/>
      <c r="CH470"/>
      <c r="CI470"/>
      <c r="CJ470"/>
      <c r="CK470"/>
      <c r="CL470"/>
      <c r="CM470"/>
      <c r="CV470"/>
      <c r="CW470"/>
      <c r="EL470"/>
      <c r="EP470"/>
      <c r="EQ470"/>
      <c r="ER470"/>
      <c r="ES470"/>
      <c r="ET470"/>
      <c r="EU470"/>
      <c r="EV470"/>
      <c r="EW470"/>
      <c r="FB470"/>
      <c r="FF470"/>
      <c r="FJ470"/>
      <c r="FL470"/>
      <c r="FM470"/>
      <c r="FN470"/>
    </row>
    <row r="471" spans="36:170" x14ac:dyDescent="0.2"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  <c r="CB471"/>
      <c r="CC471"/>
      <c r="CD471"/>
      <c r="CE471"/>
      <c r="CF471"/>
      <c r="CG471"/>
      <c r="CH471"/>
      <c r="CI471"/>
      <c r="CJ471"/>
      <c r="CK471"/>
      <c r="CL471"/>
      <c r="CM471"/>
      <c r="CV471"/>
      <c r="CW471"/>
      <c r="EL471"/>
      <c r="EP471"/>
      <c r="EQ471"/>
      <c r="ER471"/>
      <c r="ES471"/>
      <c r="ET471"/>
      <c r="EU471"/>
      <c r="EV471"/>
      <c r="EW471"/>
      <c r="FB471"/>
      <c r="FF471"/>
      <c r="FJ471"/>
      <c r="FL471"/>
      <c r="FM471"/>
      <c r="FN471"/>
    </row>
    <row r="472" spans="36:170" x14ac:dyDescent="0.2"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  <c r="CB472"/>
      <c r="CC472"/>
      <c r="CD472"/>
      <c r="CE472"/>
      <c r="CF472"/>
      <c r="CG472"/>
      <c r="CH472"/>
      <c r="CI472"/>
      <c r="CJ472"/>
      <c r="CK472"/>
      <c r="CL472"/>
      <c r="CM472"/>
      <c r="CV472"/>
      <c r="CW472"/>
      <c r="EL472"/>
      <c r="EP472"/>
      <c r="EQ472"/>
      <c r="ER472"/>
      <c r="ES472"/>
      <c r="ET472"/>
      <c r="EU472"/>
      <c r="EV472"/>
      <c r="EW472"/>
      <c r="FB472"/>
      <c r="FF472"/>
      <c r="FJ472"/>
      <c r="FL472"/>
      <c r="FM472"/>
      <c r="FN472"/>
    </row>
    <row r="473" spans="36:170" x14ac:dyDescent="0.2"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  <c r="CB473"/>
      <c r="CC473"/>
      <c r="CD473"/>
      <c r="CE473"/>
      <c r="CF473"/>
      <c r="CG473"/>
      <c r="CH473"/>
      <c r="CI473"/>
      <c r="CJ473"/>
      <c r="CK473"/>
      <c r="CL473"/>
      <c r="CM473"/>
      <c r="CV473"/>
      <c r="CW473"/>
      <c r="EL473"/>
      <c r="EP473"/>
      <c r="EQ473"/>
      <c r="ER473"/>
      <c r="ES473"/>
      <c r="ET473"/>
      <c r="EU473"/>
      <c r="EV473"/>
      <c r="EW473"/>
      <c r="FB473"/>
      <c r="FF473"/>
      <c r="FJ473"/>
      <c r="FL473"/>
      <c r="FM473"/>
      <c r="FN473"/>
    </row>
    <row r="474" spans="36:170" x14ac:dyDescent="0.2"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  <c r="CB474"/>
      <c r="CC474"/>
      <c r="CD474"/>
      <c r="CE474"/>
      <c r="CF474"/>
      <c r="CG474"/>
      <c r="CH474"/>
      <c r="CI474"/>
      <c r="CJ474"/>
      <c r="CK474"/>
      <c r="CL474"/>
      <c r="CM474"/>
      <c r="CV474"/>
      <c r="CW474"/>
      <c r="EL474"/>
      <c r="EP474"/>
      <c r="EQ474"/>
      <c r="ER474"/>
      <c r="ES474"/>
      <c r="ET474"/>
      <c r="EU474"/>
      <c r="EV474"/>
      <c r="EW474"/>
      <c r="FB474"/>
      <c r="FF474"/>
      <c r="FJ474"/>
      <c r="FL474"/>
      <c r="FM474"/>
      <c r="FN474"/>
    </row>
    <row r="475" spans="36:170" x14ac:dyDescent="0.2"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  <c r="CB475"/>
      <c r="CC475"/>
      <c r="CD475"/>
      <c r="CE475"/>
      <c r="CF475"/>
      <c r="CG475"/>
      <c r="CH475"/>
      <c r="CI475"/>
      <c r="CJ475"/>
      <c r="CK475"/>
      <c r="CL475"/>
      <c r="CM475"/>
      <c r="CV475"/>
      <c r="CW475"/>
      <c r="EL475"/>
      <c r="EP475"/>
      <c r="EQ475"/>
      <c r="ER475"/>
      <c r="ES475"/>
      <c r="ET475"/>
      <c r="EU475"/>
      <c r="EV475"/>
      <c r="EW475"/>
      <c r="FB475"/>
      <c r="FF475"/>
      <c r="FJ475"/>
      <c r="FL475"/>
      <c r="FM475"/>
      <c r="FN475"/>
    </row>
    <row r="476" spans="36:170" x14ac:dyDescent="0.2"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  <c r="CB476"/>
      <c r="CC476"/>
      <c r="CD476"/>
      <c r="CE476"/>
      <c r="CF476"/>
      <c r="CG476"/>
      <c r="CH476"/>
      <c r="CI476"/>
      <c r="CJ476"/>
      <c r="CK476"/>
      <c r="CL476"/>
      <c r="CM476"/>
      <c r="CV476"/>
      <c r="CW476"/>
      <c r="EL476"/>
      <c r="EP476"/>
      <c r="EQ476"/>
      <c r="ER476"/>
      <c r="ES476"/>
      <c r="ET476"/>
      <c r="EU476"/>
      <c r="EV476"/>
      <c r="EW476"/>
      <c r="FB476"/>
      <c r="FF476"/>
      <c r="FJ476"/>
      <c r="FL476"/>
      <c r="FM476"/>
      <c r="FN476"/>
    </row>
    <row r="477" spans="36:170" x14ac:dyDescent="0.2"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  <c r="CB477"/>
      <c r="CC477"/>
      <c r="CD477"/>
      <c r="CE477"/>
      <c r="CF477"/>
      <c r="CG477"/>
      <c r="CH477"/>
      <c r="CI477"/>
      <c r="CJ477"/>
      <c r="CK477"/>
      <c r="CL477"/>
      <c r="CM477"/>
      <c r="CV477"/>
      <c r="CW477"/>
      <c r="EL477"/>
      <c r="EP477"/>
      <c r="EQ477"/>
      <c r="ER477"/>
      <c r="ES477"/>
      <c r="ET477"/>
      <c r="EU477"/>
      <c r="EV477"/>
      <c r="EW477"/>
      <c r="FB477"/>
      <c r="FF477"/>
      <c r="FJ477"/>
      <c r="FL477"/>
      <c r="FM477"/>
      <c r="FN477"/>
    </row>
    <row r="478" spans="36:170" x14ac:dyDescent="0.2"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  <c r="CB478"/>
      <c r="CC478"/>
      <c r="CD478"/>
      <c r="CE478"/>
      <c r="CF478"/>
      <c r="CG478"/>
      <c r="CH478"/>
      <c r="CI478"/>
      <c r="CJ478"/>
      <c r="CK478"/>
      <c r="CL478"/>
      <c r="CM478"/>
      <c r="CV478"/>
      <c r="CW478"/>
      <c r="EL478"/>
      <c r="EP478"/>
      <c r="EQ478"/>
      <c r="ER478"/>
      <c r="ES478"/>
      <c r="ET478"/>
      <c r="EU478"/>
      <c r="EV478"/>
      <c r="EW478"/>
      <c r="FB478"/>
      <c r="FF478"/>
      <c r="FJ478"/>
      <c r="FL478"/>
      <c r="FM478"/>
      <c r="FN478"/>
    </row>
    <row r="479" spans="36:170" x14ac:dyDescent="0.2"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  <c r="CB479"/>
      <c r="CC479"/>
      <c r="CD479"/>
      <c r="CE479"/>
      <c r="CF479"/>
      <c r="CG479"/>
      <c r="CH479"/>
      <c r="CI479"/>
      <c r="CJ479"/>
      <c r="CK479"/>
      <c r="CL479"/>
      <c r="CM479"/>
      <c r="CV479"/>
      <c r="CW479"/>
      <c r="EL479"/>
      <c r="EP479"/>
      <c r="EQ479"/>
      <c r="ER479"/>
      <c r="ES479"/>
      <c r="ET479"/>
      <c r="EU479"/>
      <c r="EV479"/>
      <c r="EW479"/>
      <c r="FB479"/>
      <c r="FF479"/>
      <c r="FJ479"/>
      <c r="FL479"/>
      <c r="FM479"/>
      <c r="FN479"/>
    </row>
    <row r="480" spans="36:170" x14ac:dyDescent="0.2"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  <c r="CB480"/>
      <c r="CC480"/>
      <c r="CD480"/>
      <c r="CE480"/>
      <c r="CF480"/>
      <c r="CG480"/>
      <c r="CH480"/>
      <c r="CI480"/>
      <c r="CJ480"/>
      <c r="CK480"/>
      <c r="CL480"/>
      <c r="CM480"/>
      <c r="CV480"/>
      <c r="CW480"/>
      <c r="EL480"/>
      <c r="EP480"/>
      <c r="EQ480"/>
      <c r="ER480"/>
      <c r="ES480"/>
      <c r="ET480"/>
      <c r="EU480"/>
      <c r="EV480"/>
      <c r="EW480"/>
      <c r="FB480"/>
      <c r="FF480"/>
      <c r="FJ480"/>
      <c r="FL480"/>
      <c r="FM480"/>
      <c r="FN480"/>
    </row>
    <row r="481" spans="36:170" x14ac:dyDescent="0.2"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  <c r="CB481"/>
      <c r="CC481"/>
      <c r="CD481"/>
      <c r="CE481"/>
      <c r="CF481"/>
      <c r="CG481"/>
      <c r="CH481"/>
      <c r="CI481"/>
      <c r="CJ481"/>
      <c r="CK481"/>
      <c r="CL481"/>
      <c r="CM481"/>
      <c r="CV481"/>
      <c r="CW481"/>
      <c r="EL481"/>
      <c r="EP481"/>
      <c r="EQ481"/>
      <c r="ER481"/>
      <c r="ES481"/>
      <c r="ET481"/>
      <c r="EU481"/>
      <c r="EV481"/>
      <c r="EW481"/>
      <c r="FB481"/>
      <c r="FF481"/>
      <c r="FJ481"/>
      <c r="FL481"/>
      <c r="FM481"/>
      <c r="FN481"/>
    </row>
    <row r="482" spans="36:170" x14ac:dyDescent="0.2"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  <c r="CB482"/>
      <c r="CC482"/>
      <c r="CD482"/>
      <c r="CE482"/>
      <c r="CF482"/>
      <c r="CG482"/>
      <c r="CH482"/>
      <c r="CI482"/>
      <c r="CJ482"/>
      <c r="CK482"/>
      <c r="CL482"/>
      <c r="CM482"/>
      <c r="CV482"/>
      <c r="CW482"/>
      <c r="EL482"/>
      <c r="EP482"/>
      <c r="EQ482"/>
      <c r="ER482"/>
      <c r="ES482"/>
      <c r="ET482"/>
      <c r="EU482"/>
      <c r="EV482"/>
      <c r="EW482"/>
      <c r="FB482"/>
      <c r="FF482"/>
      <c r="FJ482"/>
      <c r="FL482"/>
      <c r="FM482"/>
      <c r="FN482"/>
    </row>
    <row r="483" spans="36:170" x14ac:dyDescent="0.2"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  <c r="CB483"/>
      <c r="CC483"/>
      <c r="CD483"/>
      <c r="CE483"/>
      <c r="CF483"/>
      <c r="CG483"/>
      <c r="CH483"/>
      <c r="CI483"/>
      <c r="CJ483"/>
      <c r="CK483"/>
      <c r="CL483"/>
      <c r="CM483"/>
      <c r="CV483"/>
      <c r="CW483"/>
      <c r="EL483"/>
      <c r="EP483"/>
      <c r="EQ483"/>
      <c r="ER483"/>
      <c r="ES483"/>
      <c r="ET483"/>
      <c r="EU483"/>
      <c r="EV483"/>
      <c r="EW483"/>
      <c r="FB483"/>
      <c r="FF483"/>
      <c r="FJ483"/>
      <c r="FL483"/>
      <c r="FM483"/>
      <c r="FN483"/>
    </row>
    <row r="484" spans="36:170" x14ac:dyDescent="0.2"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  <c r="CB484"/>
      <c r="CC484"/>
      <c r="CD484"/>
      <c r="CE484"/>
      <c r="CF484"/>
      <c r="CG484"/>
      <c r="CH484"/>
      <c r="CI484"/>
      <c r="CJ484"/>
      <c r="CK484"/>
      <c r="CL484"/>
      <c r="CM484"/>
      <c r="CV484"/>
      <c r="CW484"/>
      <c r="EL484"/>
      <c r="EP484"/>
      <c r="EQ484"/>
      <c r="ER484"/>
      <c r="ES484"/>
      <c r="ET484"/>
      <c r="EU484"/>
      <c r="EV484"/>
      <c r="EW484"/>
      <c r="FB484"/>
      <c r="FF484"/>
      <c r="FJ484"/>
      <c r="FL484"/>
      <c r="FM484"/>
      <c r="FN484"/>
    </row>
    <row r="485" spans="36:170" x14ac:dyDescent="0.2"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  <c r="CB485"/>
      <c r="CC485"/>
      <c r="CD485"/>
      <c r="CE485"/>
      <c r="CF485"/>
      <c r="CG485"/>
      <c r="CH485"/>
      <c r="CI485"/>
      <c r="CJ485"/>
      <c r="CK485"/>
      <c r="CL485"/>
      <c r="CM485"/>
      <c r="CV485"/>
      <c r="CW485"/>
      <c r="EL485"/>
      <c r="EP485"/>
      <c r="EQ485"/>
      <c r="ER485"/>
      <c r="ES485"/>
      <c r="ET485"/>
      <c r="EU485"/>
      <c r="EV485"/>
      <c r="EW485"/>
      <c r="FB485"/>
      <c r="FF485"/>
      <c r="FJ485"/>
      <c r="FL485"/>
      <c r="FM485"/>
      <c r="FN485"/>
    </row>
    <row r="486" spans="36:170" x14ac:dyDescent="0.2"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  <c r="CB486"/>
      <c r="CC486"/>
      <c r="CD486"/>
      <c r="CE486"/>
      <c r="CF486"/>
      <c r="CG486"/>
      <c r="CH486"/>
      <c r="CI486"/>
      <c r="CJ486"/>
      <c r="CK486"/>
      <c r="CL486"/>
      <c r="CM486"/>
      <c r="CV486"/>
      <c r="CW486"/>
      <c r="EL486"/>
      <c r="EP486"/>
      <c r="EQ486"/>
      <c r="ER486"/>
      <c r="ES486"/>
      <c r="ET486"/>
      <c r="EU486"/>
      <c r="EV486"/>
      <c r="EW486"/>
      <c r="FB486"/>
      <c r="FF486"/>
      <c r="FJ486"/>
      <c r="FL486"/>
      <c r="FM486"/>
      <c r="FN486"/>
    </row>
    <row r="487" spans="36:170" x14ac:dyDescent="0.2"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  <c r="CB487"/>
      <c r="CC487"/>
      <c r="CD487"/>
      <c r="CE487"/>
      <c r="CF487"/>
      <c r="CG487"/>
      <c r="CH487"/>
      <c r="CI487"/>
      <c r="CJ487"/>
      <c r="CK487"/>
      <c r="CL487"/>
      <c r="CM487"/>
      <c r="CV487"/>
      <c r="CW487"/>
      <c r="EL487"/>
      <c r="EP487"/>
      <c r="EQ487"/>
      <c r="ER487"/>
      <c r="ES487"/>
      <c r="ET487"/>
      <c r="EU487"/>
      <c r="EV487"/>
      <c r="EW487"/>
      <c r="FB487"/>
      <c r="FF487"/>
      <c r="FJ487"/>
      <c r="FL487"/>
      <c r="FM487"/>
      <c r="FN487"/>
    </row>
    <row r="488" spans="36:170" x14ac:dyDescent="0.2"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  <c r="CB488"/>
      <c r="CC488"/>
      <c r="CD488"/>
      <c r="CE488"/>
      <c r="CF488"/>
      <c r="CG488"/>
      <c r="CH488"/>
      <c r="CI488"/>
      <c r="CJ488"/>
      <c r="CK488"/>
      <c r="CL488"/>
      <c r="CM488"/>
      <c r="CV488"/>
      <c r="CW488"/>
      <c r="EL488"/>
      <c r="EP488"/>
      <c r="EQ488"/>
      <c r="ER488"/>
      <c r="ES488"/>
      <c r="ET488"/>
      <c r="EU488"/>
      <c r="EV488"/>
      <c r="EW488"/>
      <c r="FB488"/>
      <c r="FF488"/>
      <c r="FJ488"/>
      <c r="FL488"/>
      <c r="FM488"/>
      <c r="FN488"/>
    </row>
    <row r="489" spans="36:170" x14ac:dyDescent="0.2"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  <c r="CB489"/>
      <c r="CC489"/>
      <c r="CD489"/>
      <c r="CE489"/>
      <c r="CF489"/>
      <c r="CG489"/>
      <c r="CH489"/>
      <c r="CI489"/>
      <c r="CJ489"/>
      <c r="CK489"/>
      <c r="CL489"/>
      <c r="CM489"/>
      <c r="CV489"/>
      <c r="CW489"/>
      <c r="EL489"/>
      <c r="EP489"/>
      <c r="EQ489"/>
      <c r="ER489"/>
      <c r="ES489"/>
      <c r="ET489"/>
      <c r="EU489"/>
      <c r="EV489"/>
      <c r="EW489"/>
      <c r="FB489"/>
      <c r="FF489"/>
      <c r="FJ489"/>
      <c r="FL489"/>
      <c r="FM489"/>
      <c r="FN489"/>
    </row>
    <row r="490" spans="36:170" x14ac:dyDescent="0.2"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  <c r="CB490"/>
      <c r="CC490"/>
      <c r="CD490"/>
      <c r="CE490"/>
      <c r="CF490"/>
      <c r="CG490"/>
      <c r="CH490"/>
      <c r="CI490"/>
      <c r="CJ490"/>
      <c r="CK490"/>
      <c r="CL490"/>
      <c r="CM490"/>
      <c r="CV490"/>
      <c r="CW490"/>
      <c r="EL490"/>
      <c r="EP490"/>
      <c r="EQ490"/>
      <c r="ER490"/>
      <c r="ES490"/>
      <c r="ET490"/>
      <c r="EU490"/>
      <c r="EV490"/>
      <c r="EW490"/>
      <c r="FB490"/>
      <c r="FF490"/>
      <c r="FJ490"/>
      <c r="FL490"/>
      <c r="FM490"/>
      <c r="FN490"/>
    </row>
    <row r="491" spans="36:170" x14ac:dyDescent="0.2"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  <c r="CB491"/>
      <c r="CC491"/>
      <c r="CD491"/>
      <c r="CE491"/>
      <c r="CF491"/>
      <c r="CG491"/>
      <c r="CH491"/>
      <c r="CI491"/>
      <c r="CJ491"/>
      <c r="CK491"/>
      <c r="CL491"/>
      <c r="CM491"/>
      <c r="CV491"/>
      <c r="CW491"/>
      <c r="EL491"/>
      <c r="EP491"/>
      <c r="EQ491"/>
      <c r="ER491"/>
      <c r="ES491"/>
      <c r="ET491"/>
      <c r="EU491"/>
      <c r="EV491"/>
      <c r="EW491"/>
      <c r="FB491"/>
      <c r="FF491"/>
      <c r="FJ491"/>
      <c r="FL491"/>
      <c r="FM491"/>
      <c r="FN491"/>
    </row>
    <row r="492" spans="36:170" x14ac:dyDescent="0.2"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  <c r="CB492"/>
      <c r="CC492"/>
      <c r="CD492"/>
      <c r="CE492"/>
      <c r="CF492"/>
      <c r="CG492"/>
      <c r="CH492"/>
      <c r="CI492"/>
      <c r="CJ492"/>
      <c r="CK492"/>
      <c r="CL492"/>
      <c r="CM492"/>
      <c r="CV492"/>
      <c r="CW492"/>
      <c r="EL492"/>
      <c r="EP492"/>
      <c r="EQ492"/>
      <c r="ER492"/>
      <c r="ES492"/>
      <c r="ET492"/>
      <c r="EU492"/>
      <c r="EV492"/>
      <c r="EW492"/>
      <c r="FB492"/>
      <c r="FF492"/>
      <c r="FJ492"/>
      <c r="FL492"/>
      <c r="FM492"/>
      <c r="FN492"/>
    </row>
    <row r="493" spans="36:170" x14ac:dyDescent="0.2"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  <c r="CB493"/>
      <c r="CC493"/>
      <c r="CD493"/>
      <c r="CE493"/>
      <c r="CF493"/>
      <c r="CG493"/>
      <c r="CH493"/>
      <c r="CI493"/>
      <c r="CJ493"/>
      <c r="CK493"/>
      <c r="CL493"/>
      <c r="CM493"/>
      <c r="CV493"/>
      <c r="CW493"/>
      <c r="EL493"/>
      <c r="EP493"/>
      <c r="EQ493"/>
      <c r="ER493"/>
      <c r="ES493"/>
      <c r="ET493"/>
      <c r="EU493"/>
      <c r="EV493"/>
      <c r="EW493"/>
      <c r="FB493"/>
      <c r="FF493"/>
      <c r="FJ493"/>
      <c r="FL493"/>
      <c r="FM493"/>
      <c r="FN493"/>
    </row>
    <row r="494" spans="36:170" x14ac:dyDescent="0.2"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  <c r="CB494"/>
      <c r="CC494"/>
      <c r="CD494"/>
      <c r="CE494"/>
      <c r="CF494"/>
      <c r="CG494"/>
      <c r="CH494"/>
      <c r="CI494"/>
      <c r="CJ494"/>
      <c r="CK494"/>
      <c r="CL494"/>
      <c r="CM494"/>
      <c r="CV494"/>
      <c r="CW494"/>
      <c r="EL494"/>
      <c r="EP494"/>
      <c r="EQ494"/>
      <c r="ER494"/>
      <c r="ES494"/>
      <c r="ET494"/>
      <c r="EU494"/>
      <c r="EV494"/>
      <c r="EW494"/>
      <c r="FB494"/>
      <c r="FF494"/>
      <c r="FJ494"/>
      <c r="FL494"/>
      <c r="FM494"/>
      <c r="FN494"/>
    </row>
    <row r="495" spans="36:170" x14ac:dyDescent="0.2"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  <c r="CB495"/>
      <c r="CC495"/>
      <c r="CD495"/>
      <c r="CE495"/>
      <c r="CF495"/>
      <c r="CG495"/>
      <c r="CH495"/>
      <c r="CI495"/>
      <c r="CJ495"/>
      <c r="CK495"/>
      <c r="CL495"/>
      <c r="CM495"/>
      <c r="CV495"/>
      <c r="CW495"/>
      <c r="EL495"/>
      <c r="EP495"/>
      <c r="EQ495"/>
      <c r="ER495"/>
      <c r="ES495"/>
      <c r="ET495"/>
      <c r="EU495"/>
      <c r="EV495"/>
      <c r="EW495"/>
      <c r="FB495"/>
      <c r="FF495"/>
      <c r="FJ495"/>
      <c r="FL495"/>
      <c r="FM495"/>
      <c r="FN495"/>
    </row>
    <row r="496" spans="36:170" x14ac:dyDescent="0.2"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  <c r="CB496"/>
      <c r="CC496"/>
      <c r="CD496"/>
      <c r="CE496"/>
      <c r="CF496"/>
      <c r="CG496"/>
      <c r="CH496"/>
      <c r="CI496"/>
      <c r="CJ496"/>
      <c r="CK496"/>
      <c r="CL496"/>
      <c r="CM496"/>
      <c r="CV496"/>
      <c r="CW496"/>
      <c r="EL496"/>
      <c r="EP496"/>
      <c r="EQ496"/>
      <c r="ER496"/>
      <c r="ES496"/>
      <c r="ET496"/>
      <c r="EU496"/>
      <c r="EV496"/>
      <c r="EW496"/>
      <c r="FB496"/>
      <c r="FF496"/>
      <c r="FJ496"/>
      <c r="FL496"/>
      <c r="FM496"/>
      <c r="FN496"/>
    </row>
    <row r="497" spans="36:170" x14ac:dyDescent="0.2"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  <c r="CB497"/>
      <c r="CC497"/>
      <c r="CD497"/>
      <c r="CE497"/>
      <c r="CF497"/>
      <c r="CG497"/>
      <c r="CH497"/>
      <c r="CI497"/>
      <c r="CJ497"/>
      <c r="CK497"/>
      <c r="CL497"/>
      <c r="CM497"/>
      <c r="CV497"/>
      <c r="CW497"/>
      <c r="EL497"/>
      <c r="EP497"/>
      <c r="EQ497"/>
      <c r="ER497"/>
      <c r="ES497"/>
      <c r="ET497"/>
      <c r="EU497"/>
      <c r="EV497"/>
      <c r="EW497"/>
      <c r="FB497"/>
      <c r="FF497"/>
      <c r="FJ497"/>
      <c r="FL497"/>
      <c r="FM497"/>
      <c r="FN497"/>
    </row>
    <row r="498" spans="36:170" x14ac:dyDescent="0.2"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  <c r="CB498"/>
      <c r="CC498"/>
      <c r="CD498"/>
      <c r="CE498"/>
      <c r="CF498"/>
      <c r="CG498"/>
      <c r="CH498"/>
      <c r="CI498"/>
      <c r="CJ498"/>
      <c r="CK498"/>
      <c r="CL498"/>
      <c r="CM498"/>
      <c r="CV498"/>
      <c r="CW498"/>
      <c r="EL498"/>
      <c r="EP498"/>
      <c r="EQ498"/>
      <c r="ER498"/>
      <c r="ES498"/>
      <c r="ET498"/>
      <c r="EU498"/>
      <c r="EV498"/>
      <c r="EW498"/>
      <c r="FB498"/>
      <c r="FF498"/>
      <c r="FJ498"/>
      <c r="FL498"/>
      <c r="FM498"/>
      <c r="FN498"/>
    </row>
    <row r="499" spans="36:170" x14ac:dyDescent="0.2"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  <c r="CB499"/>
      <c r="CC499"/>
      <c r="CD499"/>
      <c r="CE499"/>
      <c r="CF499"/>
      <c r="CG499"/>
      <c r="CH499"/>
      <c r="CI499"/>
      <c r="CJ499"/>
      <c r="CK499"/>
      <c r="CL499"/>
      <c r="CM499"/>
      <c r="CV499"/>
      <c r="CW499"/>
      <c r="EL499"/>
      <c r="EP499"/>
      <c r="EQ499"/>
      <c r="ER499"/>
      <c r="ES499"/>
      <c r="ET499"/>
      <c r="EU499"/>
      <c r="EV499"/>
      <c r="EW499"/>
      <c r="FB499"/>
      <c r="FF499"/>
      <c r="FJ499"/>
      <c r="FL499"/>
      <c r="FM499"/>
      <c r="FN499"/>
    </row>
    <row r="500" spans="36:170" x14ac:dyDescent="0.2"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  <c r="CB500"/>
      <c r="CC500"/>
      <c r="CD500"/>
      <c r="CE500"/>
      <c r="CF500"/>
      <c r="CG500"/>
      <c r="CH500"/>
      <c r="CI500"/>
      <c r="CJ500"/>
      <c r="CK500"/>
      <c r="CL500"/>
      <c r="CM500"/>
      <c r="CV500"/>
      <c r="CW500"/>
      <c r="EL500"/>
      <c r="EP500"/>
      <c r="EQ500"/>
      <c r="ER500"/>
      <c r="ES500"/>
      <c r="ET500"/>
      <c r="EU500"/>
      <c r="EV500"/>
      <c r="EW500"/>
      <c r="FB500"/>
      <c r="FF500"/>
      <c r="FJ500"/>
      <c r="FL500"/>
      <c r="FM500"/>
      <c r="FN500"/>
    </row>
    <row r="501" spans="36:170" x14ac:dyDescent="0.2"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  <c r="CB501"/>
      <c r="CC501"/>
      <c r="CD501"/>
      <c r="CE501"/>
      <c r="CF501"/>
      <c r="CG501"/>
      <c r="CH501"/>
      <c r="CI501"/>
      <c r="CJ501"/>
      <c r="CK501"/>
      <c r="CL501"/>
      <c r="CM501"/>
      <c r="CV501"/>
      <c r="CW501"/>
      <c r="EL501"/>
      <c r="EP501"/>
      <c r="EQ501"/>
      <c r="ER501"/>
      <c r="ES501"/>
      <c r="ET501"/>
      <c r="EU501"/>
      <c r="EV501"/>
      <c r="EW501"/>
      <c r="FB501"/>
      <c r="FF501"/>
      <c r="FJ501"/>
      <c r="FL501"/>
      <c r="FM501"/>
      <c r="FN501"/>
    </row>
    <row r="502" spans="36:170" x14ac:dyDescent="0.2"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  <c r="CB502"/>
      <c r="CC502"/>
      <c r="CD502"/>
      <c r="CE502"/>
      <c r="CF502"/>
      <c r="CG502"/>
      <c r="CH502"/>
      <c r="CI502"/>
      <c r="CJ502"/>
      <c r="CK502"/>
      <c r="CL502"/>
      <c r="CM502"/>
      <c r="CV502"/>
      <c r="CW502"/>
      <c r="EL502"/>
      <c r="EP502"/>
      <c r="EQ502"/>
      <c r="ER502"/>
      <c r="ES502"/>
      <c r="ET502"/>
      <c r="EU502"/>
      <c r="EV502"/>
      <c r="EW502"/>
      <c r="FB502"/>
      <c r="FF502"/>
      <c r="FJ502"/>
      <c r="FL502"/>
      <c r="FM502"/>
      <c r="FN502"/>
    </row>
    <row r="503" spans="36:170" x14ac:dyDescent="0.2"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  <c r="CB503"/>
      <c r="CC503"/>
      <c r="CD503"/>
      <c r="CE503"/>
      <c r="CF503"/>
      <c r="CG503"/>
      <c r="CH503"/>
      <c r="CI503"/>
      <c r="CJ503"/>
      <c r="CK503"/>
      <c r="CL503"/>
      <c r="CM503"/>
      <c r="CV503"/>
      <c r="CW503"/>
      <c r="EL503"/>
      <c r="EP503"/>
      <c r="EQ503"/>
      <c r="ER503"/>
      <c r="ES503"/>
      <c r="ET503"/>
      <c r="EU503"/>
      <c r="EV503"/>
      <c r="EW503"/>
      <c r="FB503"/>
      <c r="FF503"/>
      <c r="FJ503"/>
      <c r="FL503"/>
      <c r="FM503"/>
      <c r="FN503"/>
    </row>
    <row r="504" spans="36:170" x14ac:dyDescent="0.2"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  <c r="CB504"/>
      <c r="CC504"/>
      <c r="CD504"/>
      <c r="CE504"/>
      <c r="CF504"/>
      <c r="CG504"/>
      <c r="CH504"/>
      <c r="CI504"/>
      <c r="CJ504"/>
      <c r="CK504"/>
      <c r="CL504"/>
      <c r="CM504"/>
      <c r="CV504"/>
      <c r="CW504"/>
      <c r="EL504"/>
      <c r="EP504"/>
      <c r="EQ504"/>
      <c r="ER504"/>
      <c r="ES504"/>
      <c r="ET504"/>
      <c r="EU504"/>
      <c r="EV504"/>
      <c r="EW504"/>
      <c r="FB504"/>
      <c r="FF504"/>
      <c r="FJ504"/>
      <c r="FL504"/>
      <c r="FM504"/>
      <c r="FN504"/>
    </row>
    <row r="505" spans="36:170" x14ac:dyDescent="0.2"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  <c r="CB505"/>
      <c r="CC505"/>
      <c r="CD505"/>
      <c r="CE505"/>
      <c r="CF505"/>
      <c r="CG505"/>
      <c r="CH505"/>
      <c r="CI505"/>
      <c r="CJ505"/>
      <c r="CK505"/>
      <c r="CL505"/>
      <c r="CM505"/>
      <c r="CV505"/>
      <c r="CW505"/>
      <c r="EL505"/>
      <c r="EP505"/>
      <c r="EQ505"/>
      <c r="ER505"/>
      <c r="ES505"/>
      <c r="ET505"/>
      <c r="EU505"/>
      <c r="EV505"/>
      <c r="EW505"/>
      <c r="FB505"/>
      <c r="FF505"/>
      <c r="FJ505"/>
      <c r="FL505"/>
      <c r="FM505"/>
      <c r="FN505"/>
    </row>
    <row r="506" spans="36:170" x14ac:dyDescent="0.2"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  <c r="CB506"/>
      <c r="CC506"/>
      <c r="CD506"/>
      <c r="CE506"/>
      <c r="CF506"/>
      <c r="CG506"/>
      <c r="CH506"/>
      <c r="CI506"/>
      <c r="CJ506"/>
      <c r="CK506"/>
      <c r="CL506"/>
      <c r="CM506"/>
      <c r="CV506"/>
      <c r="CW506"/>
      <c r="EL506"/>
      <c r="EP506"/>
      <c r="EQ506"/>
      <c r="ER506"/>
      <c r="ES506"/>
      <c r="ET506"/>
      <c r="EU506"/>
      <c r="EV506"/>
      <c r="EW506"/>
      <c r="FB506"/>
      <c r="FF506"/>
      <c r="FJ506"/>
      <c r="FL506"/>
      <c r="FM506"/>
      <c r="FN506"/>
    </row>
    <row r="507" spans="36:170" x14ac:dyDescent="0.2"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  <c r="CB507"/>
      <c r="CC507"/>
      <c r="CD507"/>
      <c r="CE507"/>
      <c r="CF507"/>
      <c r="CG507"/>
      <c r="CH507"/>
      <c r="CI507"/>
      <c r="CJ507"/>
      <c r="CK507"/>
      <c r="CL507"/>
      <c r="CM507"/>
      <c r="CV507"/>
      <c r="CW507"/>
      <c r="EL507"/>
      <c r="EP507"/>
      <c r="EQ507"/>
      <c r="ER507"/>
      <c r="ES507"/>
      <c r="ET507"/>
      <c r="EU507"/>
      <c r="EV507"/>
      <c r="EW507"/>
      <c r="FB507"/>
      <c r="FF507"/>
      <c r="FJ507"/>
      <c r="FL507"/>
      <c r="FM507"/>
      <c r="FN507"/>
    </row>
    <row r="508" spans="36:170" x14ac:dyDescent="0.2"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  <c r="CB508"/>
      <c r="CC508"/>
      <c r="CD508"/>
      <c r="CE508"/>
      <c r="CF508"/>
      <c r="CG508"/>
      <c r="CH508"/>
      <c r="CI508"/>
      <c r="CJ508"/>
      <c r="CK508"/>
      <c r="CL508"/>
      <c r="CM508"/>
      <c r="CV508"/>
      <c r="CW508"/>
      <c r="EL508"/>
      <c r="EP508"/>
      <c r="EQ508"/>
      <c r="ER508"/>
      <c r="ES508"/>
      <c r="ET508"/>
      <c r="EU508"/>
      <c r="EV508"/>
      <c r="EW508"/>
      <c r="FB508"/>
      <c r="FF508"/>
      <c r="FJ508"/>
      <c r="FL508"/>
      <c r="FM508"/>
      <c r="FN508"/>
    </row>
    <row r="509" spans="36:170" x14ac:dyDescent="0.2"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  <c r="CB509"/>
      <c r="CC509"/>
      <c r="CD509"/>
      <c r="CE509"/>
      <c r="CF509"/>
      <c r="CG509"/>
      <c r="CH509"/>
      <c r="CI509"/>
      <c r="CJ509"/>
      <c r="CK509"/>
      <c r="CL509"/>
      <c r="CM509"/>
      <c r="CV509"/>
      <c r="CW509"/>
      <c r="EL509"/>
      <c r="EP509"/>
      <c r="EQ509"/>
      <c r="ER509"/>
      <c r="ES509"/>
      <c r="ET509"/>
      <c r="EU509"/>
      <c r="EV509"/>
      <c r="EW509"/>
      <c r="FB509"/>
      <c r="FF509"/>
      <c r="FJ509"/>
      <c r="FL509"/>
      <c r="FM509"/>
      <c r="FN509"/>
    </row>
    <row r="510" spans="36:170" x14ac:dyDescent="0.2"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  <c r="CB510"/>
      <c r="CC510"/>
      <c r="CD510"/>
      <c r="CE510"/>
      <c r="CF510"/>
      <c r="CG510"/>
      <c r="CH510"/>
      <c r="CI510"/>
      <c r="CJ510"/>
      <c r="CK510"/>
      <c r="CL510"/>
      <c r="CM510"/>
      <c r="CV510"/>
      <c r="CW510"/>
      <c r="EL510"/>
      <c r="EP510"/>
      <c r="EQ510"/>
      <c r="ER510"/>
      <c r="ES510"/>
      <c r="ET510"/>
      <c r="EU510"/>
      <c r="EV510"/>
      <c r="EW510"/>
      <c r="FB510"/>
      <c r="FF510"/>
      <c r="FJ510"/>
      <c r="FL510"/>
      <c r="FM510"/>
      <c r="FN510"/>
    </row>
    <row r="511" spans="36:170" x14ac:dyDescent="0.2"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  <c r="CB511"/>
      <c r="CC511"/>
      <c r="CD511"/>
      <c r="CE511"/>
      <c r="CF511"/>
      <c r="CG511"/>
      <c r="CH511"/>
      <c r="CI511"/>
      <c r="CJ511"/>
      <c r="CK511"/>
      <c r="CL511"/>
      <c r="CM511"/>
      <c r="CV511"/>
      <c r="CW511"/>
      <c r="EL511"/>
      <c r="EP511"/>
      <c r="EQ511"/>
      <c r="ER511"/>
      <c r="ES511"/>
      <c r="ET511"/>
      <c r="EU511"/>
      <c r="EV511"/>
      <c r="EW511"/>
      <c r="FB511"/>
      <c r="FF511"/>
      <c r="FJ511"/>
      <c r="FL511"/>
      <c r="FM511"/>
      <c r="FN511"/>
    </row>
    <row r="512" spans="36:170" x14ac:dyDescent="0.2"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  <c r="CB512"/>
      <c r="CC512"/>
      <c r="CD512"/>
      <c r="CE512"/>
      <c r="CF512"/>
      <c r="CG512"/>
      <c r="CH512"/>
      <c r="CI512"/>
      <c r="CJ512"/>
      <c r="CK512"/>
      <c r="CL512"/>
      <c r="CM512"/>
      <c r="CV512"/>
      <c r="CW512"/>
      <c r="EL512"/>
      <c r="EP512"/>
      <c r="EQ512"/>
      <c r="ER512"/>
      <c r="ES512"/>
      <c r="ET512"/>
      <c r="EU512"/>
      <c r="EV512"/>
      <c r="EW512"/>
      <c r="FB512"/>
      <c r="FF512"/>
      <c r="FJ512"/>
      <c r="FL512"/>
      <c r="FM512"/>
      <c r="FN512"/>
    </row>
    <row r="513" spans="36:170" x14ac:dyDescent="0.2"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  <c r="CB513"/>
      <c r="CC513"/>
      <c r="CD513"/>
      <c r="CE513"/>
      <c r="CF513"/>
      <c r="CG513"/>
      <c r="CH513"/>
      <c r="CI513"/>
      <c r="CJ513"/>
      <c r="CK513"/>
      <c r="CL513"/>
      <c r="CM513"/>
      <c r="CV513"/>
      <c r="CW513"/>
      <c r="EL513"/>
      <c r="EP513"/>
      <c r="EQ513"/>
      <c r="ER513"/>
      <c r="ES513"/>
      <c r="ET513"/>
      <c r="EU513"/>
      <c r="EV513"/>
      <c r="EW513"/>
      <c r="FB513"/>
      <c r="FF513"/>
      <c r="FJ513"/>
      <c r="FL513"/>
      <c r="FM513"/>
      <c r="FN513"/>
    </row>
    <row r="514" spans="36:170" x14ac:dyDescent="0.2"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  <c r="CB514"/>
      <c r="CC514"/>
      <c r="CD514"/>
      <c r="CE514"/>
      <c r="CF514"/>
      <c r="CG514"/>
      <c r="CH514"/>
      <c r="CI514"/>
      <c r="CJ514"/>
      <c r="CK514"/>
      <c r="CL514"/>
      <c r="CM514"/>
      <c r="CV514"/>
      <c r="CW514"/>
      <c r="EL514"/>
      <c r="EP514"/>
      <c r="EQ514"/>
      <c r="ER514"/>
      <c r="ES514"/>
      <c r="ET514"/>
      <c r="EU514"/>
      <c r="EV514"/>
      <c r="EW514"/>
      <c r="FB514"/>
      <c r="FF514"/>
      <c r="FJ514"/>
      <c r="FL514"/>
      <c r="FM514"/>
      <c r="FN514"/>
    </row>
    <row r="515" spans="36:170" x14ac:dyDescent="0.2"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  <c r="CB515"/>
      <c r="CC515"/>
      <c r="CD515"/>
      <c r="CE515"/>
      <c r="CF515"/>
      <c r="CG515"/>
      <c r="CH515"/>
      <c r="CI515"/>
      <c r="CJ515"/>
      <c r="CK515"/>
      <c r="CL515"/>
      <c r="CM515"/>
      <c r="CV515"/>
      <c r="CW515"/>
      <c r="EL515"/>
      <c r="EP515"/>
      <c r="EQ515"/>
      <c r="ER515"/>
      <c r="ES515"/>
      <c r="ET515"/>
      <c r="EU515"/>
      <c r="EV515"/>
      <c r="EW515"/>
      <c r="FB515"/>
      <c r="FF515"/>
      <c r="FJ515"/>
      <c r="FL515"/>
      <c r="FM515"/>
      <c r="FN515"/>
    </row>
    <row r="516" spans="36:170" x14ac:dyDescent="0.2"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  <c r="CB516"/>
      <c r="CC516"/>
      <c r="CD516"/>
      <c r="CE516"/>
      <c r="CF516"/>
      <c r="CG516"/>
      <c r="CH516"/>
      <c r="CI516"/>
      <c r="CJ516"/>
      <c r="CK516"/>
      <c r="CL516"/>
      <c r="CM516"/>
      <c r="CV516"/>
      <c r="CW516"/>
      <c r="EL516"/>
      <c r="EP516"/>
      <c r="EQ516"/>
      <c r="ER516"/>
      <c r="ES516"/>
      <c r="ET516"/>
      <c r="EU516"/>
      <c r="EV516"/>
      <c r="EW516"/>
      <c r="FB516"/>
      <c r="FF516"/>
      <c r="FJ516"/>
      <c r="FL516"/>
      <c r="FM516"/>
      <c r="FN516"/>
    </row>
    <row r="517" spans="36:170" x14ac:dyDescent="0.2"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  <c r="CB517"/>
      <c r="CC517"/>
      <c r="CD517"/>
      <c r="CE517"/>
      <c r="CF517"/>
      <c r="CG517"/>
      <c r="CH517"/>
      <c r="CI517"/>
      <c r="CJ517"/>
      <c r="CK517"/>
      <c r="CL517"/>
      <c r="CM517"/>
      <c r="CV517"/>
      <c r="CW517"/>
      <c r="EL517"/>
      <c r="EP517"/>
      <c r="EQ517"/>
      <c r="ER517"/>
      <c r="ES517"/>
      <c r="ET517"/>
      <c r="EU517"/>
      <c r="EV517"/>
      <c r="EW517"/>
      <c r="FB517"/>
      <c r="FF517"/>
      <c r="FJ517"/>
      <c r="FL517"/>
      <c r="FM517"/>
      <c r="FN517"/>
    </row>
    <row r="518" spans="36:170" x14ac:dyDescent="0.2"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  <c r="CB518"/>
      <c r="CC518"/>
      <c r="CD518"/>
      <c r="CE518"/>
      <c r="CF518"/>
      <c r="CG518"/>
      <c r="CH518"/>
      <c r="CI518"/>
      <c r="CJ518"/>
      <c r="CK518"/>
      <c r="CL518"/>
      <c r="CM518"/>
      <c r="CV518"/>
      <c r="CW518"/>
      <c r="EL518"/>
      <c r="EP518"/>
      <c r="EQ518"/>
      <c r="ER518"/>
      <c r="ES518"/>
      <c r="ET518"/>
      <c r="EU518"/>
      <c r="EV518"/>
      <c r="EW518"/>
      <c r="FB518"/>
      <c r="FF518"/>
      <c r="FJ518"/>
      <c r="FL518"/>
      <c r="FM518"/>
      <c r="FN518"/>
    </row>
    <row r="519" spans="36:170" x14ac:dyDescent="0.2"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  <c r="CB519"/>
      <c r="CC519"/>
      <c r="CD519"/>
      <c r="CE519"/>
      <c r="CF519"/>
      <c r="CG519"/>
      <c r="CH519"/>
      <c r="CI519"/>
      <c r="CJ519"/>
      <c r="CK519"/>
      <c r="CL519"/>
      <c r="CM519"/>
      <c r="CV519"/>
      <c r="CW519"/>
      <c r="EL519"/>
      <c r="EP519"/>
      <c r="EQ519"/>
      <c r="ER519"/>
      <c r="ES519"/>
      <c r="ET519"/>
      <c r="EU519"/>
      <c r="EV519"/>
      <c r="EW519"/>
      <c r="FB519"/>
      <c r="FF519"/>
      <c r="FJ519"/>
      <c r="FL519"/>
      <c r="FM519"/>
      <c r="FN519"/>
    </row>
    <row r="520" spans="36:170" x14ac:dyDescent="0.2"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  <c r="CB520"/>
      <c r="CC520"/>
      <c r="CD520"/>
      <c r="CE520"/>
      <c r="CF520"/>
      <c r="CG520"/>
      <c r="CH520"/>
      <c r="CI520"/>
      <c r="CJ520"/>
      <c r="CK520"/>
      <c r="CL520"/>
      <c r="CM520"/>
      <c r="CV520"/>
      <c r="CW520"/>
      <c r="EL520"/>
      <c r="EP520"/>
      <c r="EQ520"/>
      <c r="ER520"/>
      <c r="ES520"/>
      <c r="ET520"/>
      <c r="EU520"/>
      <c r="EV520"/>
      <c r="EW520"/>
      <c r="FB520"/>
      <c r="FF520"/>
      <c r="FJ520"/>
      <c r="FL520"/>
      <c r="FM520"/>
      <c r="FN520"/>
    </row>
    <row r="521" spans="36:170" x14ac:dyDescent="0.2"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  <c r="CB521"/>
      <c r="CC521"/>
      <c r="CD521"/>
      <c r="CE521"/>
      <c r="CF521"/>
      <c r="CG521"/>
      <c r="CH521"/>
      <c r="CI521"/>
      <c r="CJ521"/>
      <c r="CK521"/>
      <c r="CL521"/>
      <c r="CM521"/>
      <c r="CV521"/>
      <c r="CW521"/>
      <c r="EL521"/>
      <c r="EP521"/>
      <c r="EQ521"/>
      <c r="ER521"/>
      <c r="ES521"/>
      <c r="ET521"/>
      <c r="EU521"/>
      <c r="EV521"/>
      <c r="EW521"/>
      <c r="FB521"/>
      <c r="FF521"/>
      <c r="FJ521"/>
      <c r="FL521"/>
      <c r="FM521"/>
      <c r="FN521"/>
    </row>
    <row r="522" spans="36:170" x14ac:dyDescent="0.2"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  <c r="CB522"/>
      <c r="CC522"/>
      <c r="CD522"/>
      <c r="CE522"/>
      <c r="CF522"/>
      <c r="CG522"/>
      <c r="CH522"/>
      <c r="CI522"/>
      <c r="CJ522"/>
      <c r="CK522"/>
      <c r="CL522"/>
      <c r="CM522"/>
      <c r="CV522"/>
      <c r="CW522"/>
      <c r="EL522"/>
      <c r="EP522"/>
      <c r="EQ522"/>
      <c r="ER522"/>
      <c r="ES522"/>
      <c r="ET522"/>
      <c r="EU522"/>
      <c r="EV522"/>
      <c r="EW522"/>
      <c r="FB522"/>
      <c r="FF522"/>
      <c r="FJ522"/>
      <c r="FL522"/>
      <c r="FM522"/>
      <c r="FN522"/>
    </row>
    <row r="523" spans="36:170" x14ac:dyDescent="0.2"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  <c r="CB523"/>
      <c r="CC523"/>
      <c r="CD523"/>
      <c r="CE523"/>
      <c r="CF523"/>
      <c r="CG523"/>
      <c r="CH523"/>
      <c r="CI523"/>
      <c r="CJ523"/>
      <c r="CK523"/>
      <c r="CL523"/>
      <c r="CM523"/>
      <c r="CV523"/>
      <c r="CW523"/>
      <c r="EL523"/>
      <c r="EP523"/>
      <c r="EQ523"/>
      <c r="ER523"/>
      <c r="ES523"/>
      <c r="ET523"/>
      <c r="EU523"/>
      <c r="EV523"/>
      <c r="EW523"/>
      <c r="FB523"/>
      <c r="FF523"/>
      <c r="FJ523"/>
      <c r="FL523"/>
      <c r="FM523"/>
      <c r="FN523"/>
    </row>
    <row r="524" spans="36:170" x14ac:dyDescent="0.2"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  <c r="CB524"/>
      <c r="CC524"/>
      <c r="CD524"/>
      <c r="CE524"/>
      <c r="CF524"/>
      <c r="CG524"/>
      <c r="CH524"/>
      <c r="CI524"/>
      <c r="CJ524"/>
      <c r="CK524"/>
      <c r="CL524"/>
      <c r="CM524"/>
      <c r="CV524"/>
      <c r="CW524"/>
      <c r="EL524"/>
      <c r="EP524"/>
      <c r="EQ524"/>
      <c r="ER524"/>
      <c r="ES524"/>
      <c r="ET524"/>
      <c r="EU524"/>
      <c r="EV524"/>
      <c r="EW524"/>
      <c r="FB524"/>
      <c r="FF524"/>
      <c r="FJ524"/>
      <c r="FL524"/>
      <c r="FM524"/>
      <c r="FN524"/>
    </row>
    <row r="525" spans="36:170" x14ac:dyDescent="0.2"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  <c r="CB525"/>
      <c r="CC525"/>
      <c r="CD525"/>
      <c r="CE525"/>
      <c r="CF525"/>
      <c r="CG525"/>
      <c r="CH525"/>
      <c r="CI525"/>
      <c r="CJ525"/>
      <c r="CK525"/>
      <c r="CL525"/>
      <c r="CM525"/>
      <c r="CV525"/>
      <c r="CW525"/>
      <c r="EL525"/>
      <c r="EP525"/>
      <c r="EQ525"/>
      <c r="ER525"/>
      <c r="ES525"/>
      <c r="ET525"/>
      <c r="EU525"/>
      <c r="EV525"/>
      <c r="EW525"/>
      <c r="FB525"/>
      <c r="FF525"/>
      <c r="FJ525"/>
      <c r="FL525"/>
      <c r="FM525"/>
      <c r="FN525"/>
    </row>
    <row r="526" spans="36:170" x14ac:dyDescent="0.2"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  <c r="CB526"/>
      <c r="CC526"/>
      <c r="CD526"/>
      <c r="CE526"/>
      <c r="CF526"/>
      <c r="CG526"/>
      <c r="CH526"/>
      <c r="CI526"/>
      <c r="CJ526"/>
      <c r="CK526"/>
      <c r="CL526"/>
      <c r="CM526"/>
      <c r="CV526"/>
      <c r="CW526"/>
      <c r="EL526"/>
      <c r="EP526"/>
      <c r="EQ526"/>
      <c r="ER526"/>
      <c r="ES526"/>
      <c r="ET526"/>
      <c r="EU526"/>
      <c r="EV526"/>
      <c r="EW526"/>
      <c r="FB526"/>
      <c r="FF526"/>
      <c r="FJ526"/>
      <c r="FL526"/>
      <c r="FM526"/>
      <c r="FN526"/>
    </row>
    <row r="527" spans="36:170" x14ac:dyDescent="0.2"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  <c r="CB527"/>
      <c r="CC527"/>
      <c r="CD527"/>
      <c r="CE527"/>
      <c r="CF527"/>
      <c r="CG527"/>
      <c r="CH527"/>
      <c r="CI527"/>
      <c r="CJ527"/>
      <c r="CK527"/>
      <c r="CL527"/>
      <c r="CM527"/>
      <c r="CV527"/>
      <c r="CW527"/>
      <c r="EL527"/>
      <c r="EP527"/>
      <c r="EQ527"/>
      <c r="ER527"/>
      <c r="ES527"/>
      <c r="ET527"/>
      <c r="EU527"/>
      <c r="EV527"/>
      <c r="EW527"/>
      <c r="FB527"/>
      <c r="FF527"/>
      <c r="FJ527"/>
      <c r="FL527"/>
      <c r="FM527"/>
      <c r="FN527"/>
    </row>
    <row r="528" spans="36:170" x14ac:dyDescent="0.2"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  <c r="CB528"/>
      <c r="CC528"/>
      <c r="CD528"/>
      <c r="CE528"/>
      <c r="CF528"/>
      <c r="CG528"/>
      <c r="CH528"/>
      <c r="CI528"/>
      <c r="CJ528"/>
      <c r="CK528"/>
      <c r="CL528"/>
      <c r="CM528"/>
      <c r="CV528"/>
      <c r="CW528"/>
      <c r="EL528"/>
      <c r="EP528"/>
      <c r="EQ528"/>
      <c r="ER528"/>
      <c r="ES528"/>
      <c r="ET528"/>
      <c r="EU528"/>
      <c r="EV528"/>
      <c r="EW528"/>
      <c r="FB528"/>
      <c r="FF528"/>
      <c r="FJ528"/>
      <c r="FL528"/>
      <c r="FM528"/>
      <c r="FN528"/>
    </row>
    <row r="529" spans="36:170" x14ac:dyDescent="0.2"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  <c r="CB529"/>
      <c r="CC529"/>
      <c r="CD529"/>
      <c r="CE529"/>
      <c r="CF529"/>
      <c r="CG529"/>
      <c r="CH529"/>
      <c r="CI529"/>
      <c r="CJ529"/>
      <c r="CK529"/>
      <c r="CL529"/>
      <c r="CM529"/>
      <c r="CV529"/>
      <c r="CW529"/>
      <c r="EL529"/>
      <c r="EP529"/>
      <c r="EQ529"/>
      <c r="ER529"/>
      <c r="ES529"/>
      <c r="ET529"/>
      <c r="EU529"/>
      <c r="EV529"/>
      <c r="EW529"/>
      <c r="FB529"/>
      <c r="FF529"/>
      <c r="FJ529"/>
      <c r="FL529"/>
      <c r="FM529"/>
      <c r="FN529"/>
    </row>
    <row r="530" spans="36:170" x14ac:dyDescent="0.2"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  <c r="CB530"/>
      <c r="CC530"/>
      <c r="CD530"/>
      <c r="CE530"/>
      <c r="CF530"/>
      <c r="CG530"/>
      <c r="CH530"/>
      <c r="CI530"/>
      <c r="CJ530"/>
      <c r="CK530"/>
      <c r="CL530"/>
      <c r="CM530"/>
      <c r="CV530"/>
      <c r="CW530"/>
      <c r="EL530"/>
      <c r="EP530"/>
      <c r="EQ530"/>
      <c r="ER530"/>
      <c r="ES530"/>
      <c r="ET530"/>
      <c r="EU530"/>
      <c r="EV530"/>
      <c r="EW530"/>
      <c r="FB530"/>
      <c r="FF530"/>
      <c r="FJ530"/>
      <c r="FL530"/>
      <c r="FM530"/>
      <c r="FN530"/>
    </row>
    <row r="531" spans="36:170" x14ac:dyDescent="0.2"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  <c r="CB531"/>
      <c r="CC531"/>
      <c r="CD531"/>
      <c r="CE531"/>
      <c r="CF531"/>
      <c r="CG531"/>
      <c r="CH531"/>
      <c r="CI531"/>
      <c r="CJ531"/>
      <c r="CK531"/>
      <c r="CL531"/>
      <c r="CM531"/>
      <c r="CV531"/>
      <c r="CW531"/>
      <c r="EL531"/>
      <c r="EP531"/>
      <c r="EQ531"/>
      <c r="ER531"/>
      <c r="ES531"/>
      <c r="ET531"/>
      <c r="EU531"/>
      <c r="EV531"/>
      <c r="EW531"/>
      <c r="FB531"/>
      <c r="FF531"/>
      <c r="FJ531"/>
      <c r="FL531"/>
      <c r="FM531"/>
      <c r="FN531"/>
    </row>
    <row r="532" spans="36:170" x14ac:dyDescent="0.2"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  <c r="CB532"/>
      <c r="CC532"/>
      <c r="CD532"/>
      <c r="CE532"/>
      <c r="CF532"/>
      <c r="CG532"/>
      <c r="CH532"/>
      <c r="CI532"/>
      <c r="CJ532"/>
      <c r="CK532"/>
      <c r="CL532"/>
      <c r="CM532"/>
      <c r="CV532"/>
      <c r="CW532"/>
      <c r="EL532"/>
      <c r="EP532"/>
      <c r="EQ532"/>
      <c r="ER532"/>
      <c r="ES532"/>
      <c r="ET532"/>
      <c r="EU532"/>
      <c r="EV532"/>
      <c r="EW532"/>
      <c r="FB532"/>
      <c r="FF532"/>
      <c r="FJ532"/>
      <c r="FL532"/>
      <c r="FM532"/>
      <c r="FN532"/>
    </row>
  </sheetData>
  <sortState ref="A5:FT75">
    <sortCondition ref="B5:B75"/>
  </sortState>
  <pageMargins left="0.7" right="0.7" top="0.75" bottom="0.75" header="0.3" footer="0.3"/>
  <ignoredErrors>
    <ignoredError sqref="N76:X76" formula="1"/>
    <ignoredError sqref="CN76:CS7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Eika banks figures 1H17</vt:lpstr>
    </vt:vector>
  </TitlesOfParts>
  <Company>EIKA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Tore-Øystein Gløersen</dc:creator>
  <cp:lastModifiedBy>Magnus Sandem</cp:lastModifiedBy>
  <dcterms:created xsi:type="dcterms:W3CDTF">2017-10-03T14:31:50Z</dcterms:created>
  <dcterms:modified xsi:type="dcterms:W3CDTF">2018-01-03T12:02:31Z</dcterms:modified>
</cp:coreProperties>
</file>