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ikclfs011\UserData$\H803006\Documents\2018\"/>
    </mc:Choice>
  </mc:AlternateContent>
  <bookViews>
    <workbookView xWindow="0" yWindow="0" windowWidth="28230" windowHeight="11895"/>
  </bookViews>
  <sheets>
    <sheet name="Figu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O5" i="1" l="1"/>
  <c r="FO72" i="1"/>
  <c r="FO70" i="1"/>
  <c r="FO69" i="1"/>
  <c r="FO68" i="1"/>
  <c r="FO65" i="1"/>
  <c r="FO67" i="1"/>
  <c r="FO66" i="1"/>
  <c r="FO64" i="1"/>
  <c r="FO63" i="1"/>
  <c r="FO62" i="1"/>
  <c r="FO61" i="1"/>
  <c r="FO60" i="1"/>
  <c r="FO59" i="1"/>
  <c r="FO58" i="1"/>
  <c r="FO57" i="1"/>
  <c r="FO56" i="1"/>
  <c r="FO55" i="1"/>
  <c r="FO28" i="1"/>
  <c r="FO12" i="1"/>
  <c r="FO53" i="1"/>
  <c r="FO50" i="1"/>
  <c r="FO49" i="1"/>
  <c r="FO48" i="1"/>
  <c r="FO47" i="1"/>
  <c r="FO46" i="1"/>
  <c r="FO45" i="1"/>
  <c r="FO44" i="1"/>
  <c r="FO43" i="1"/>
  <c r="FO52" i="1"/>
  <c r="FO42" i="1"/>
  <c r="FO41" i="1"/>
  <c r="FO40" i="1"/>
  <c r="FO39" i="1"/>
  <c r="FO38" i="1"/>
  <c r="FO37" i="1"/>
  <c r="FO36" i="1"/>
  <c r="FO35" i="1"/>
  <c r="FO34" i="1"/>
  <c r="FO33" i="1"/>
  <c r="FO32" i="1"/>
  <c r="FO31" i="1"/>
  <c r="FO30" i="1"/>
  <c r="FO29" i="1"/>
  <c r="FO27" i="1"/>
  <c r="FO26" i="1"/>
  <c r="FO25" i="1"/>
  <c r="FO24" i="1"/>
  <c r="FO23" i="1"/>
  <c r="FO71" i="1"/>
  <c r="FO22" i="1"/>
  <c r="FO21" i="1"/>
  <c r="FO20" i="1"/>
  <c r="FO19" i="1"/>
  <c r="FO18" i="1"/>
  <c r="FO17" i="1"/>
  <c r="FO54" i="1"/>
  <c r="FO16" i="1"/>
  <c r="FO15" i="1"/>
  <c r="FO14" i="1"/>
  <c r="FO13" i="1"/>
  <c r="FO11" i="1"/>
  <c r="FO51" i="1"/>
  <c r="FO10" i="1"/>
  <c r="FO9" i="1"/>
  <c r="FO8" i="1"/>
  <c r="FO7" i="1"/>
  <c r="FQ73" i="1"/>
  <c r="FO6" i="1"/>
  <c r="FK5" i="1"/>
  <c r="FK72" i="1"/>
  <c r="FK70" i="1"/>
  <c r="FK69" i="1"/>
  <c r="FK68" i="1"/>
  <c r="FK65" i="1"/>
  <c r="FK67" i="1"/>
  <c r="FK66" i="1"/>
  <c r="FK64" i="1"/>
  <c r="FK63" i="1"/>
  <c r="FK62" i="1"/>
  <c r="FK61" i="1"/>
  <c r="FK60" i="1"/>
  <c r="FK59" i="1"/>
  <c r="FK58" i="1"/>
  <c r="FK57" i="1"/>
  <c r="FK56" i="1"/>
  <c r="FK55" i="1"/>
  <c r="FK28" i="1"/>
  <c r="FK12" i="1"/>
  <c r="FK53" i="1"/>
  <c r="FK50" i="1"/>
  <c r="FK49" i="1"/>
  <c r="FK48" i="1"/>
  <c r="FK47" i="1"/>
  <c r="FK46" i="1"/>
  <c r="FK45" i="1"/>
  <c r="FK44" i="1"/>
  <c r="FK43" i="1"/>
  <c r="FK52" i="1"/>
  <c r="FK42" i="1"/>
  <c r="FK41" i="1"/>
  <c r="FK40" i="1"/>
  <c r="FK39" i="1"/>
  <c r="FK38" i="1"/>
  <c r="FK37" i="1"/>
  <c r="FK36" i="1"/>
  <c r="FK35" i="1"/>
  <c r="FK34" i="1"/>
  <c r="FK33" i="1"/>
  <c r="FK32" i="1"/>
  <c r="FK31" i="1"/>
  <c r="FK30" i="1"/>
  <c r="FK29" i="1"/>
  <c r="FK27" i="1"/>
  <c r="FK26" i="1"/>
  <c r="FK25" i="1"/>
  <c r="FK24" i="1"/>
  <c r="FK23" i="1"/>
  <c r="FK71" i="1"/>
  <c r="FK22" i="1"/>
  <c r="FK21" i="1"/>
  <c r="FK20" i="1"/>
  <c r="FK19" i="1"/>
  <c r="FK18" i="1"/>
  <c r="FK17" i="1"/>
  <c r="FK54" i="1"/>
  <c r="FK16" i="1"/>
  <c r="FK15" i="1"/>
  <c r="FK14" i="1"/>
  <c r="FK13" i="1"/>
  <c r="FK11" i="1"/>
  <c r="FK51" i="1"/>
  <c r="FK10" i="1"/>
  <c r="FK9" i="1"/>
  <c r="FK8" i="1"/>
  <c r="FK7" i="1"/>
  <c r="FK6" i="1"/>
  <c r="FG5" i="1"/>
  <c r="FG72" i="1"/>
  <c r="FG70" i="1"/>
  <c r="FG69" i="1"/>
  <c r="FG68" i="1"/>
  <c r="FG65" i="1"/>
  <c r="FG67" i="1"/>
  <c r="FG66" i="1"/>
  <c r="FG64" i="1"/>
  <c r="FG63" i="1"/>
  <c r="FG62" i="1"/>
  <c r="FG61" i="1"/>
  <c r="FG60" i="1"/>
  <c r="FG59" i="1"/>
  <c r="FG58" i="1"/>
  <c r="FG57" i="1"/>
  <c r="FG56" i="1"/>
  <c r="FG55" i="1"/>
  <c r="FG28" i="1"/>
  <c r="FG12" i="1"/>
  <c r="FG53" i="1"/>
  <c r="FG50" i="1"/>
  <c r="FG49" i="1"/>
  <c r="FG48" i="1"/>
  <c r="FG47" i="1"/>
  <c r="FG46" i="1"/>
  <c r="FG45" i="1"/>
  <c r="FG44" i="1"/>
  <c r="FG43" i="1"/>
  <c r="FG52" i="1"/>
  <c r="FG42" i="1"/>
  <c r="FG41" i="1"/>
  <c r="FG40" i="1"/>
  <c r="FG39" i="1"/>
  <c r="FG38" i="1"/>
  <c r="FG37" i="1"/>
  <c r="FG36" i="1"/>
  <c r="FG35" i="1"/>
  <c r="FG34" i="1"/>
  <c r="FG33" i="1"/>
  <c r="FG32" i="1"/>
  <c r="FG31" i="1"/>
  <c r="FG30" i="1"/>
  <c r="FG29" i="1"/>
  <c r="FG27" i="1"/>
  <c r="FG26" i="1"/>
  <c r="FG25" i="1"/>
  <c r="FG24" i="1"/>
  <c r="FG23" i="1"/>
  <c r="FG71" i="1"/>
  <c r="FG22" i="1"/>
  <c r="FG21" i="1"/>
  <c r="FG20" i="1"/>
  <c r="FG19" i="1"/>
  <c r="FG18" i="1"/>
  <c r="FG17" i="1"/>
  <c r="FG54" i="1"/>
  <c r="FG16" i="1"/>
  <c r="FG15" i="1"/>
  <c r="FG14" i="1"/>
  <c r="FG13" i="1"/>
  <c r="FG11" i="1"/>
  <c r="FG51" i="1"/>
  <c r="FG10" i="1"/>
  <c r="FG9" i="1"/>
  <c r="FG8" i="1"/>
  <c r="FG7" i="1"/>
  <c r="FG6" i="1"/>
  <c r="FC5" i="1"/>
  <c r="FC72" i="1"/>
  <c r="FC70" i="1"/>
  <c r="FC69" i="1"/>
  <c r="FC68" i="1"/>
  <c r="FC65" i="1"/>
  <c r="FC67" i="1"/>
  <c r="FC66" i="1"/>
  <c r="FC64" i="1"/>
  <c r="FC63" i="1"/>
  <c r="FC62" i="1"/>
  <c r="FC61" i="1"/>
  <c r="FC60" i="1"/>
  <c r="FC59" i="1"/>
  <c r="FC58" i="1"/>
  <c r="FC57" i="1"/>
  <c r="FC56" i="1"/>
  <c r="FC55" i="1"/>
  <c r="FC28" i="1"/>
  <c r="FC12" i="1"/>
  <c r="FC53" i="1"/>
  <c r="FC50" i="1"/>
  <c r="FC49" i="1"/>
  <c r="FC48" i="1"/>
  <c r="FC47" i="1"/>
  <c r="FC46" i="1"/>
  <c r="FC45" i="1"/>
  <c r="FC44" i="1"/>
  <c r="FC43" i="1"/>
  <c r="FC52" i="1"/>
  <c r="FC42" i="1"/>
  <c r="FC41" i="1"/>
  <c r="FC40" i="1"/>
  <c r="FC39" i="1"/>
  <c r="FC38" i="1"/>
  <c r="FC37" i="1"/>
  <c r="FC36" i="1"/>
  <c r="FC35" i="1"/>
  <c r="FC34" i="1"/>
  <c r="FC33" i="1"/>
  <c r="FC32" i="1"/>
  <c r="FC31" i="1"/>
  <c r="FC30" i="1"/>
  <c r="FC29" i="1"/>
  <c r="FC27" i="1"/>
  <c r="FC26" i="1"/>
  <c r="FC25" i="1"/>
  <c r="FC24" i="1"/>
  <c r="FC23" i="1"/>
  <c r="FC71" i="1"/>
  <c r="FC22" i="1"/>
  <c r="FC21" i="1"/>
  <c r="FC20" i="1"/>
  <c r="FC19" i="1"/>
  <c r="FC18" i="1"/>
  <c r="FC17" i="1"/>
  <c r="FC54" i="1"/>
  <c r="FC16" i="1"/>
  <c r="FC15" i="1"/>
  <c r="FC14" i="1"/>
  <c r="FC13" i="1"/>
  <c r="FC11" i="1"/>
  <c r="FC51" i="1"/>
  <c r="FC10" i="1"/>
  <c r="FC9" i="1"/>
  <c r="FC8" i="1"/>
  <c r="FC7" i="1"/>
  <c r="FC6" i="1"/>
  <c r="EY5" i="1"/>
  <c r="EY72" i="1"/>
  <c r="EY70" i="1"/>
  <c r="EY69" i="1"/>
  <c r="EY68" i="1"/>
  <c r="EY65" i="1"/>
  <c r="EY67" i="1"/>
  <c r="EY66" i="1"/>
  <c r="EY64" i="1"/>
  <c r="EY63" i="1"/>
  <c r="EY62" i="1"/>
  <c r="EY61" i="1"/>
  <c r="EY60" i="1"/>
  <c r="EY59" i="1"/>
  <c r="EY58" i="1"/>
  <c r="EY57" i="1"/>
  <c r="EY56" i="1"/>
  <c r="EY55" i="1"/>
  <c r="EY28" i="1"/>
  <c r="EY12" i="1"/>
  <c r="EY53" i="1"/>
  <c r="EY50" i="1"/>
  <c r="EY49" i="1"/>
  <c r="EY48" i="1"/>
  <c r="EY47" i="1"/>
  <c r="EY46" i="1"/>
  <c r="EY45" i="1"/>
  <c r="EY44" i="1"/>
  <c r="EY43" i="1"/>
  <c r="EY52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7" i="1"/>
  <c r="EY26" i="1"/>
  <c r="EY25" i="1"/>
  <c r="EY24" i="1"/>
  <c r="EY23" i="1"/>
  <c r="EY71" i="1"/>
  <c r="EY22" i="1"/>
  <c r="EY21" i="1"/>
  <c r="EY20" i="1"/>
  <c r="EY19" i="1"/>
  <c r="EY18" i="1"/>
  <c r="EY17" i="1"/>
  <c r="EY54" i="1"/>
  <c r="EY16" i="1"/>
  <c r="EY15" i="1"/>
  <c r="EY14" i="1"/>
  <c r="EY13" i="1"/>
  <c r="EY11" i="1"/>
  <c r="EY51" i="1"/>
  <c r="EY10" i="1"/>
  <c r="EY9" i="1"/>
  <c r="EY8" i="1"/>
  <c r="EY7" i="1"/>
  <c r="EY6" i="1"/>
  <c r="CW73" i="1"/>
  <c r="CV73" i="1"/>
  <c r="ES5" i="1"/>
  <c r="AX5" i="1"/>
  <c r="CP5" i="1"/>
  <c r="EK5" i="1"/>
  <c r="BK5" i="1"/>
  <c r="AZ5" i="1"/>
  <c r="AY5" i="1"/>
  <c r="AE5" i="1"/>
  <c r="N5" i="1"/>
  <c r="AN5" i="1"/>
  <c r="AW5" i="1"/>
  <c r="EG72" i="1"/>
  <c r="BD72" i="1" s="1"/>
  <c r="FS72" i="1"/>
  <c r="AX72" i="1"/>
  <c r="CP72" i="1"/>
  <c r="AZ72" i="1"/>
  <c r="AY72" i="1"/>
  <c r="AA72" i="1"/>
  <c r="AW72" i="1"/>
  <c r="ES70" i="1"/>
  <c r="FS70" i="1"/>
  <c r="AX70" i="1"/>
  <c r="CC70" i="1"/>
  <c r="AZ70" i="1"/>
  <c r="AY70" i="1"/>
  <c r="N70" i="1"/>
  <c r="P70" i="1" s="1"/>
  <c r="AN70" i="1"/>
  <c r="AA70" i="1"/>
  <c r="AW70" i="1"/>
  <c r="ES69" i="1"/>
  <c r="EG69" i="1"/>
  <c r="DR69" i="1"/>
  <c r="AZ69" i="1"/>
  <c r="AY69" i="1"/>
  <c r="CC69" i="1"/>
  <c r="BR69" i="1"/>
  <c r="BK69" i="1"/>
  <c r="AX69" i="1"/>
  <c r="AN69" i="1"/>
  <c r="H69" i="1"/>
  <c r="EG68" i="1"/>
  <c r="DR68" i="1"/>
  <c r="EK68" i="1"/>
  <c r="AZ68" i="1"/>
  <c r="AY68" i="1"/>
  <c r="AX68" i="1"/>
  <c r="AW68" i="1"/>
  <c r="ES65" i="1"/>
  <c r="EG65" i="1"/>
  <c r="AZ65" i="1"/>
  <c r="CC65" i="1"/>
  <c r="BK65" i="1"/>
  <c r="AY65" i="1"/>
  <c r="AX65" i="1"/>
  <c r="AA65" i="1"/>
  <c r="AW65" i="1"/>
  <c r="ES67" i="1"/>
  <c r="AX67" i="1"/>
  <c r="CC67" i="1"/>
  <c r="BR67" i="1"/>
  <c r="BK67" i="1"/>
  <c r="AZ67" i="1"/>
  <c r="AY67" i="1"/>
  <c r="N67" i="1"/>
  <c r="AQ67" i="1"/>
  <c r="AW67" i="1"/>
  <c r="EG66" i="1"/>
  <c r="FS66" i="1"/>
  <c r="AY66" i="1"/>
  <c r="AX66" i="1"/>
  <c r="CC66" i="1"/>
  <c r="BR66" i="1"/>
  <c r="BK66" i="1"/>
  <c r="AZ66" i="1"/>
  <c r="AW66" i="1"/>
  <c r="AE66" i="1"/>
  <c r="H66" i="1"/>
  <c r="AX64" i="1"/>
  <c r="CC64" i="1"/>
  <c r="BR64" i="1"/>
  <c r="AP64" i="1"/>
  <c r="AW64" i="1"/>
  <c r="ES63" i="1"/>
  <c r="EG63" i="1"/>
  <c r="BD63" i="1" s="1"/>
  <c r="FS63" i="1"/>
  <c r="AY63" i="1"/>
  <c r="AX63" i="1"/>
  <c r="CC63" i="1"/>
  <c r="BR63" i="1"/>
  <c r="BK63" i="1"/>
  <c r="AZ63" i="1"/>
  <c r="N63" i="1"/>
  <c r="H63" i="1"/>
  <c r="AY62" i="1"/>
  <c r="CC62" i="1"/>
  <c r="BR62" i="1"/>
  <c r="EK62" i="1"/>
  <c r="BK62" i="1"/>
  <c r="AE62" i="1"/>
  <c r="AA62" i="1"/>
  <c r="ES61" i="1"/>
  <c r="EG61" i="1"/>
  <c r="BR61" i="1"/>
  <c r="AX61" i="1"/>
  <c r="AE61" i="1"/>
  <c r="AA61" i="1"/>
  <c r="DR60" i="1"/>
  <c r="AZ60" i="1"/>
  <c r="AX60" i="1"/>
  <c r="BR60" i="1"/>
  <c r="BK60" i="1"/>
  <c r="Z60" i="1"/>
  <c r="H60" i="1"/>
  <c r="AN60" i="1"/>
  <c r="AA60" i="1"/>
  <c r="ES59" i="1"/>
  <c r="EG59" i="1"/>
  <c r="BD59" i="1" s="1"/>
  <c r="FS59" i="1"/>
  <c r="AY59" i="1"/>
  <c r="AX59" i="1"/>
  <c r="AV59" i="1"/>
  <c r="CC59" i="1"/>
  <c r="BK59" i="1"/>
  <c r="AW59" i="1"/>
  <c r="ES58" i="1"/>
  <c r="EG58" i="1"/>
  <c r="CP58" i="1"/>
  <c r="AV58" i="1"/>
  <c r="BR58" i="1"/>
  <c r="BK58" i="1"/>
  <c r="AE58" i="1"/>
  <c r="AA58" i="1"/>
  <c r="EG57" i="1"/>
  <c r="BD57" i="1" s="1"/>
  <c r="AY57" i="1"/>
  <c r="AX57" i="1"/>
  <c r="CC57" i="1"/>
  <c r="BR57" i="1"/>
  <c r="AZ57" i="1"/>
  <c r="AE57" i="1"/>
  <c r="ES56" i="1"/>
  <c r="AX56" i="1"/>
  <c r="AE56" i="1"/>
  <c r="AA56" i="1"/>
  <c r="N56" i="1"/>
  <c r="AN56" i="1"/>
  <c r="H56" i="1"/>
  <c r="AZ55" i="1"/>
  <c r="AY55" i="1"/>
  <c r="BR55" i="1"/>
  <c r="AX55" i="1"/>
  <c r="AE55" i="1"/>
  <c r="H55" i="1"/>
  <c r="EU28" i="1"/>
  <c r="ES28" i="1"/>
  <c r="AV28" i="1"/>
  <c r="BR28" i="1"/>
  <c r="BK28" i="1"/>
  <c r="AE28" i="1"/>
  <c r="AA28" i="1"/>
  <c r="ES12" i="1"/>
  <c r="DR12" i="1"/>
  <c r="AZ12" i="1"/>
  <c r="AY12" i="1"/>
  <c r="BK12" i="1"/>
  <c r="AX12" i="1"/>
  <c r="AA12" i="1"/>
  <c r="AW12" i="1"/>
  <c r="ES53" i="1"/>
  <c r="EG53" i="1"/>
  <c r="AZ53" i="1"/>
  <c r="AX53" i="1"/>
  <c r="CP53" i="1"/>
  <c r="BK53" i="1"/>
  <c r="N53" i="1"/>
  <c r="H53" i="1"/>
  <c r="AN53" i="1"/>
  <c r="Z53" i="1"/>
  <c r="AX50" i="1"/>
  <c r="AV50" i="1"/>
  <c r="CC50" i="1"/>
  <c r="BR50" i="1"/>
  <c r="AZ50" i="1"/>
  <c r="AY50" i="1"/>
  <c r="AA50" i="1"/>
  <c r="ES49" i="1"/>
  <c r="EG49" i="1"/>
  <c r="FS49" i="1"/>
  <c r="BK49" i="1"/>
  <c r="AA49" i="1"/>
  <c r="AE49" i="1"/>
  <c r="N49" i="1"/>
  <c r="AQ49" i="1"/>
  <c r="H49" i="1"/>
  <c r="AN48" i="1"/>
  <c r="ES48" i="1"/>
  <c r="EG48" i="1"/>
  <c r="FS48" i="1"/>
  <c r="AZ48" i="1"/>
  <c r="AX48" i="1"/>
  <c r="AV48" i="1"/>
  <c r="BZ48" i="1"/>
  <c r="BR48" i="1"/>
  <c r="BK48" i="1"/>
  <c r="AY48" i="1"/>
  <c r="AW48" i="1"/>
  <c r="Z48" i="1"/>
  <c r="AA48" i="1"/>
  <c r="AP48" i="1"/>
  <c r="ES47" i="1"/>
  <c r="EG47" i="1"/>
  <c r="BD47" i="1" s="1"/>
  <c r="FS47" i="1"/>
  <c r="AZ47" i="1"/>
  <c r="AW47" i="1"/>
  <c r="CP47" i="1"/>
  <c r="CQ47" i="1" s="1"/>
  <c r="CC47" i="1"/>
  <c r="AQ47" i="1"/>
  <c r="AY47" i="1"/>
  <c r="AX47" i="1"/>
  <c r="H47" i="1"/>
  <c r="EG46" i="1"/>
  <c r="BD46" i="1" s="1"/>
  <c r="AZ46" i="1"/>
  <c r="AY46" i="1"/>
  <c r="BR46" i="1"/>
  <c r="BK46" i="1"/>
  <c r="AX46" i="1"/>
  <c r="AP46" i="1"/>
  <c r="AV46" i="1"/>
  <c r="ES45" i="1"/>
  <c r="EG45" i="1"/>
  <c r="AZ45" i="1"/>
  <c r="CP45" i="1"/>
  <c r="BK45" i="1"/>
  <c r="AX45" i="1"/>
  <c r="AW45" i="1"/>
  <c r="Z45" i="1"/>
  <c r="AQ45" i="1"/>
  <c r="AP45" i="1"/>
  <c r="AE45" i="1"/>
  <c r="FS44" i="1"/>
  <c r="CP44" i="1"/>
  <c r="CC44" i="1"/>
  <c r="BZ44" i="1"/>
  <c r="BR44" i="1"/>
  <c r="AZ44" i="1"/>
  <c r="AY44" i="1"/>
  <c r="AV44" i="1"/>
  <c r="AQ44" i="1"/>
  <c r="AA44" i="1"/>
  <c r="EG43" i="1"/>
  <c r="FS43" i="1"/>
  <c r="AX43" i="1"/>
  <c r="CP43" i="1"/>
  <c r="BK43" i="1"/>
  <c r="AN43" i="1"/>
  <c r="AA43" i="1"/>
  <c r="AP43" i="1"/>
  <c r="AN52" i="1"/>
  <c r="AY52" i="1"/>
  <c r="AX52" i="1"/>
  <c r="AV52" i="1"/>
  <c r="CC52" i="1"/>
  <c r="BK52" i="1"/>
  <c r="AW52" i="1"/>
  <c r="ES42" i="1"/>
  <c r="AZ42" i="1"/>
  <c r="AW42" i="1"/>
  <c r="CC42" i="1"/>
  <c r="BK42" i="1"/>
  <c r="AY42" i="1"/>
  <c r="AX42" i="1"/>
  <c r="AA42" i="1"/>
  <c r="FS42" i="1"/>
  <c r="EG41" i="1"/>
  <c r="AZ41" i="1"/>
  <c r="AY41" i="1"/>
  <c r="AX41" i="1"/>
  <c r="CC41" i="1"/>
  <c r="BR41" i="1"/>
  <c r="BK41" i="1"/>
  <c r="AW41" i="1"/>
  <c r="H41" i="1"/>
  <c r="Z41" i="1"/>
  <c r="AX40" i="1"/>
  <c r="AV40" i="1"/>
  <c r="CC40" i="1"/>
  <c r="BR40" i="1"/>
  <c r="AZ40" i="1"/>
  <c r="AY40" i="1"/>
  <c r="AA40" i="1"/>
  <c r="ES39" i="1"/>
  <c r="EG39" i="1"/>
  <c r="DR39" i="1"/>
  <c r="DY39" i="1" s="1"/>
  <c r="AX39" i="1"/>
  <c r="BR39" i="1"/>
  <c r="BK39" i="1"/>
  <c r="AE39" i="1"/>
  <c r="N39" i="1"/>
  <c r="H39" i="1"/>
  <c r="AA39" i="1"/>
  <c r="AZ38" i="1"/>
  <c r="AY38" i="1"/>
  <c r="AV38" i="1"/>
  <c r="CC38" i="1"/>
  <c r="BR38" i="1"/>
  <c r="AX38" i="1"/>
  <c r="AA38" i="1"/>
  <c r="FS37" i="1"/>
  <c r="ES37" i="1"/>
  <c r="EG37" i="1"/>
  <c r="AZ37" i="1"/>
  <c r="CC37" i="1"/>
  <c r="BK37" i="1"/>
  <c r="AX37" i="1"/>
  <c r="N37" i="1"/>
  <c r="H37" i="1"/>
  <c r="Z37" i="1"/>
  <c r="AX36" i="1"/>
  <c r="AV36" i="1"/>
  <c r="CC36" i="1"/>
  <c r="BR36" i="1"/>
  <c r="AZ36" i="1"/>
  <c r="AY36" i="1"/>
  <c r="AA36" i="1"/>
  <c r="AZ35" i="1"/>
  <c r="CC35" i="1"/>
  <c r="AQ35" i="1"/>
  <c r="AY35" i="1"/>
  <c r="AX35" i="1"/>
  <c r="AA35" i="1"/>
  <c r="AN35" i="1"/>
  <c r="EG34" i="1"/>
  <c r="FS34" i="1"/>
  <c r="AX34" i="1"/>
  <c r="AV34" i="1"/>
  <c r="BR34" i="1"/>
  <c r="BK34" i="1"/>
  <c r="AW34" i="1"/>
  <c r="Z34" i="1"/>
  <c r="AA34" i="1"/>
  <c r="AE34" i="1"/>
  <c r="ES33" i="1"/>
  <c r="AZ33" i="1"/>
  <c r="AW33" i="1"/>
  <c r="CC33" i="1"/>
  <c r="AQ33" i="1"/>
  <c r="AY33" i="1"/>
  <c r="AX33" i="1"/>
  <c r="AP33" i="1"/>
  <c r="AA33" i="1"/>
  <c r="ES32" i="1"/>
  <c r="EG32" i="1"/>
  <c r="DR32" i="1"/>
  <c r="AZ32" i="1"/>
  <c r="AY32" i="1"/>
  <c r="AX32" i="1"/>
  <c r="CP32" i="1"/>
  <c r="BR32" i="1"/>
  <c r="BK32" i="1"/>
  <c r="AE32" i="1"/>
  <c r="H32" i="1"/>
  <c r="ES31" i="1"/>
  <c r="EG31" i="1"/>
  <c r="AX31" i="1"/>
  <c r="CP31" i="1"/>
  <c r="AV31" i="1"/>
  <c r="CC31" i="1"/>
  <c r="BR31" i="1"/>
  <c r="BK31" i="1"/>
  <c r="AE31" i="1"/>
  <c r="AA31" i="1"/>
  <c r="H31" i="1"/>
  <c r="AZ30" i="1"/>
  <c r="AW30" i="1"/>
  <c r="CC30" i="1"/>
  <c r="BR30" i="1"/>
  <c r="EK30" i="1"/>
  <c r="AY30" i="1"/>
  <c r="AN30" i="1"/>
  <c r="EG29" i="1"/>
  <c r="AW29" i="1"/>
  <c r="AX29" i="1"/>
  <c r="CP29" i="1"/>
  <c r="CC29" i="1"/>
  <c r="BR29" i="1"/>
  <c r="BK29" i="1"/>
  <c r="AY29" i="1"/>
  <c r="Z29" i="1"/>
  <c r="EG27" i="1"/>
  <c r="BD27" i="1" s="1"/>
  <c r="AY27" i="1"/>
  <c r="AX27" i="1"/>
  <c r="BR27" i="1"/>
  <c r="EK27" i="1"/>
  <c r="BK27" i="1"/>
  <c r="AZ27" i="1"/>
  <c r="ES26" i="1"/>
  <c r="AY26" i="1"/>
  <c r="AX26" i="1"/>
  <c r="CC26" i="1"/>
  <c r="BK26" i="1"/>
  <c r="AA26" i="1"/>
  <c r="AN26" i="1"/>
  <c r="AW26" i="1"/>
  <c r="ES25" i="1"/>
  <c r="BK25" i="1"/>
  <c r="AX25" i="1"/>
  <c r="AA25" i="1"/>
  <c r="N25" i="1"/>
  <c r="AN25" i="1"/>
  <c r="AE25" i="1"/>
  <c r="H25" i="1"/>
  <c r="EG24" i="1"/>
  <c r="BD24" i="1" s="1"/>
  <c r="AY24" i="1"/>
  <c r="AX24" i="1"/>
  <c r="CC24" i="1"/>
  <c r="BR24" i="1"/>
  <c r="AZ24" i="1"/>
  <c r="ES23" i="1"/>
  <c r="EG23" i="1"/>
  <c r="BR23" i="1"/>
  <c r="N23" i="1"/>
  <c r="P23" i="1" s="1"/>
  <c r="AH23" i="1" s="1"/>
  <c r="I23" i="1"/>
  <c r="AA23" i="1"/>
  <c r="H23" i="1"/>
  <c r="AZ71" i="1"/>
  <c r="AY71" i="1"/>
  <c r="AX71" i="1"/>
  <c r="CP71" i="1"/>
  <c r="AV71" i="1"/>
  <c r="BR71" i="1"/>
  <c r="EK71" i="1"/>
  <c r="BK71" i="1"/>
  <c r="AE71" i="1"/>
  <c r="EG22" i="1"/>
  <c r="CP22" i="1"/>
  <c r="CC22" i="1"/>
  <c r="AQ22" i="1"/>
  <c r="BK22" i="1"/>
  <c r="AE22" i="1"/>
  <c r="AA22" i="1"/>
  <c r="AZ21" i="1"/>
  <c r="AY21" i="1"/>
  <c r="CP21" i="1"/>
  <c r="BR21" i="1"/>
  <c r="BK21" i="1"/>
  <c r="AX21" i="1"/>
  <c r="AW21" i="1"/>
  <c r="EU20" i="1"/>
  <c r="EG20" i="1"/>
  <c r="AZ20" i="1"/>
  <c r="AX20" i="1"/>
  <c r="CP20" i="1"/>
  <c r="CQ20" i="1" s="1"/>
  <c r="CC20" i="1"/>
  <c r="BK20" i="1"/>
  <c r="AY20" i="1"/>
  <c r="ES19" i="1"/>
  <c r="AX19" i="1"/>
  <c r="BK19" i="1"/>
  <c r="AQ19" i="1"/>
  <c r="Z19" i="1"/>
  <c r="H19" i="1"/>
  <c r="ES18" i="1"/>
  <c r="FS18" i="1"/>
  <c r="AW18" i="1"/>
  <c r="AX18" i="1"/>
  <c r="CP18" i="1"/>
  <c r="CC18" i="1"/>
  <c r="AQ18" i="1"/>
  <c r="BR18" i="1"/>
  <c r="BK18" i="1"/>
  <c r="AY18" i="1"/>
  <c r="AE18" i="1"/>
  <c r="AA18" i="1"/>
  <c r="H18" i="1"/>
  <c r="ES17" i="1"/>
  <c r="EG17" i="1"/>
  <c r="DR17" i="1"/>
  <c r="AZ17" i="1"/>
  <c r="AX17" i="1"/>
  <c r="CP17" i="1"/>
  <c r="BR17" i="1"/>
  <c r="BK17" i="1"/>
  <c r="AY17" i="1"/>
  <c r="N17" i="1"/>
  <c r="H17" i="1"/>
  <c r="Z17" i="1"/>
  <c r="AW17" i="1"/>
  <c r="ES54" i="1"/>
  <c r="FS54" i="1"/>
  <c r="AY54" i="1"/>
  <c r="AX54" i="1"/>
  <c r="AV54" i="1"/>
  <c r="CC54" i="1"/>
  <c r="BR54" i="1"/>
  <c r="BK54" i="1"/>
  <c r="AA54" i="1"/>
  <c r="ES16" i="1"/>
  <c r="EG16" i="1"/>
  <c r="BD16" i="1" s="1"/>
  <c r="AZ16" i="1"/>
  <c r="BK16" i="1"/>
  <c r="AX16" i="1"/>
  <c r="AA16" i="1"/>
  <c r="N16" i="1"/>
  <c r="AD16" i="1" s="1"/>
  <c r="H16" i="1"/>
  <c r="ES15" i="1"/>
  <c r="EG15" i="1"/>
  <c r="AZ15" i="1"/>
  <c r="AY15" i="1"/>
  <c r="CC15" i="1"/>
  <c r="BR15" i="1"/>
  <c r="AX15" i="1"/>
  <c r="AA15" i="1"/>
  <c r="ES14" i="1"/>
  <c r="AX14" i="1"/>
  <c r="CC14" i="1"/>
  <c r="BR14" i="1"/>
  <c r="BK14" i="1"/>
  <c r="AY14" i="1"/>
  <c r="AE14" i="1"/>
  <c r="N14" i="1"/>
  <c r="P14" i="1" s="1"/>
  <c r="I14" i="1"/>
  <c r="AA14" i="1"/>
  <c r="H14" i="1"/>
  <c r="ES13" i="1"/>
  <c r="FS13" i="1"/>
  <c r="AX13" i="1"/>
  <c r="CC13" i="1"/>
  <c r="BR13" i="1"/>
  <c r="BK13" i="1"/>
  <c r="AY13" i="1"/>
  <c r="N13" i="1"/>
  <c r="P13" i="1" s="1"/>
  <c r="AN13" i="1"/>
  <c r="AW13" i="1"/>
  <c r="EG11" i="1"/>
  <c r="FS11" i="1"/>
  <c r="AX11" i="1"/>
  <c r="CP11" i="1"/>
  <c r="AV11" i="1"/>
  <c r="BK11" i="1"/>
  <c r="AZ11" i="1"/>
  <c r="AY11" i="1"/>
  <c r="N11" i="1"/>
  <c r="H11" i="1"/>
  <c r="Z11" i="1"/>
  <c r="AW11" i="1"/>
  <c r="FS51" i="1"/>
  <c r="AW51" i="1"/>
  <c r="AX51" i="1"/>
  <c r="AV51" i="1"/>
  <c r="CC51" i="1"/>
  <c r="BR51" i="1"/>
  <c r="BK51" i="1"/>
  <c r="AA51" i="1"/>
  <c r="AN51" i="1"/>
  <c r="ES10" i="1"/>
  <c r="EG10" i="1"/>
  <c r="AZ10" i="1"/>
  <c r="CC10" i="1"/>
  <c r="BR10" i="1"/>
  <c r="BK10" i="1"/>
  <c r="AY10" i="1"/>
  <c r="AX10" i="1"/>
  <c r="N10" i="1"/>
  <c r="P10" i="1" s="1"/>
  <c r="EG9" i="1"/>
  <c r="FS9" i="1"/>
  <c r="AX9" i="1"/>
  <c r="AV9" i="1"/>
  <c r="CC9" i="1"/>
  <c r="EK9" i="1"/>
  <c r="BK9" i="1"/>
  <c r="AZ9" i="1"/>
  <c r="AY9" i="1"/>
  <c r="N9" i="1"/>
  <c r="H9" i="1"/>
  <c r="Z9" i="1"/>
  <c r="AW9" i="1"/>
  <c r="EG8" i="1"/>
  <c r="DR8" i="1"/>
  <c r="AZ8" i="1"/>
  <c r="AY8" i="1"/>
  <c r="CC8" i="1"/>
  <c r="AX8" i="1"/>
  <c r="AA8" i="1"/>
  <c r="AN7" i="1"/>
  <c r="ES7" i="1"/>
  <c r="EG7" i="1"/>
  <c r="DR7" i="1"/>
  <c r="AZ7" i="1"/>
  <c r="AX7" i="1"/>
  <c r="CC7" i="1"/>
  <c r="BR7" i="1"/>
  <c r="BK7" i="1"/>
  <c r="AA7" i="1"/>
  <c r="H7" i="1"/>
  <c r="FL73" i="1"/>
  <c r="EE73" i="1"/>
  <c r="DN73" i="1"/>
  <c r="DJ73" i="1"/>
  <c r="AX6" i="1"/>
  <c r="CU73" i="1"/>
  <c r="CD73" i="1"/>
  <c r="CC6" i="1"/>
  <c r="AY6" i="1"/>
  <c r="W73" i="1"/>
  <c r="K73" i="1"/>
  <c r="FO73" i="1" l="1"/>
  <c r="FP73" i="1"/>
  <c r="EU25" i="1"/>
  <c r="EU52" i="1"/>
  <c r="CF44" i="1"/>
  <c r="AS44" i="1" s="1"/>
  <c r="EK29" i="1"/>
  <c r="BE29" i="1" s="1"/>
  <c r="EK10" i="1"/>
  <c r="EK11" i="1"/>
  <c r="BE11" i="1" s="1"/>
  <c r="EK21" i="1"/>
  <c r="EK43" i="1"/>
  <c r="BE43" i="1" s="1"/>
  <c r="EK65" i="1"/>
  <c r="EK72" i="1"/>
  <c r="BE72" i="1" s="1"/>
  <c r="AN22" i="1"/>
  <c r="BN73" i="1"/>
  <c r="BT73" i="1"/>
  <c r="AY7" i="1"/>
  <c r="AW7" i="1"/>
  <c r="AE9" i="1"/>
  <c r="ES8" i="1"/>
  <c r="AA10" i="1"/>
  <c r="AP22" i="1"/>
  <c r="I22" i="1"/>
  <c r="AE23" i="1"/>
  <c r="EK24" i="1"/>
  <c r="BE24" i="1" s="1"/>
  <c r="H29" i="1"/>
  <c r="AQ13" i="1"/>
  <c r="AC16" i="1"/>
  <c r="BI73" i="1"/>
  <c r="AW8" i="1"/>
  <c r="AA13" i="1"/>
  <c r="AP13" i="1"/>
  <c r="CP13" i="1"/>
  <c r="CQ13" i="1" s="1"/>
  <c r="Z14" i="1"/>
  <c r="CP14" i="1"/>
  <c r="CP15" i="1"/>
  <c r="CQ15" i="1" s="1"/>
  <c r="CP16" i="1"/>
  <c r="CQ16" i="1" s="1"/>
  <c r="EK20" i="1"/>
  <c r="BE20" i="1" s="1"/>
  <c r="BZ20" i="1"/>
  <c r="CF20" i="1" s="1"/>
  <c r="AS20" i="1" s="1"/>
  <c r="AZ22" i="1"/>
  <c r="AP23" i="1"/>
  <c r="Z23" i="1"/>
  <c r="AN23" i="1"/>
  <c r="CC23" i="1"/>
  <c r="AE24" i="1"/>
  <c r="I25" i="1"/>
  <c r="AV26" i="1"/>
  <c r="EO26" i="1"/>
  <c r="BF26" i="1" s="1"/>
  <c r="Z27" i="1"/>
  <c r="AE27" i="1"/>
  <c r="Z31" i="1"/>
  <c r="N31" i="1"/>
  <c r="P31" i="1" s="1"/>
  <c r="R31" i="1" s="1"/>
  <c r="V31" i="1" s="1"/>
  <c r="X31" i="1" s="1"/>
  <c r="EU31" i="1"/>
  <c r="AE11" i="1"/>
  <c r="L73" i="1"/>
  <c r="BU73" i="1"/>
  <c r="EV73" i="1"/>
  <c r="F73" i="1"/>
  <c r="T73" i="1"/>
  <c r="BJ73" i="1"/>
  <c r="BQ73" i="1"/>
  <c r="BV73" i="1"/>
  <c r="CB73" i="1"/>
  <c r="CH73" i="1"/>
  <c r="CM73" i="1"/>
  <c r="DB73" i="1"/>
  <c r="DG73" i="1"/>
  <c r="DL73" i="1"/>
  <c r="DP73" i="1"/>
  <c r="EZ73" i="1"/>
  <c r="Z7" i="1"/>
  <c r="AE7" i="1"/>
  <c r="CP7" i="1"/>
  <c r="CQ7" i="1" s="1"/>
  <c r="N8" i="1"/>
  <c r="P8" i="1" s="1"/>
  <c r="R8" i="1" s="1"/>
  <c r="AQ8" i="1"/>
  <c r="AA9" i="1"/>
  <c r="AN9" i="1"/>
  <c r="AP10" i="1"/>
  <c r="CP10" i="1"/>
  <c r="H51" i="1"/>
  <c r="AY51" i="1"/>
  <c r="CP51" i="1"/>
  <c r="CQ51" i="1" s="1"/>
  <c r="AA11" i="1"/>
  <c r="CC11" i="1"/>
  <c r="DR11" i="1"/>
  <c r="DU11" i="1" s="1"/>
  <c r="AN11" i="1"/>
  <c r="DR13" i="1"/>
  <c r="EA13" i="1" s="1"/>
  <c r="AN16" i="1"/>
  <c r="CC16" i="1"/>
  <c r="AW16" i="1"/>
  <c r="AW54" i="1"/>
  <c r="CP54" i="1"/>
  <c r="AA17" i="1"/>
  <c r="AV17" i="1"/>
  <c r="FS17" i="1"/>
  <c r="AN17" i="1"/>
  <c r="AP18" i="1"/>
  <c r="AY19" i="1"/>
  <c r="AW19" i="1"/>
  <c r="AM19" i="1"/>
  <c r="AA20" i="1"/>
  <c r="AQ20" i="1"/>
  <c r="H21" i="1"/>
  <c r="EG21" i="1"/>
  <c r="BD21" i="1" s="1"/>
  <c r="H22" i="1"/>
  <c r="ES22" i="1"/>
  <c r="EG71" i="1"/>
  <c r="BD71" i="1" s="1"/>
  <c r="AP26" i="1"/>
  <c r="I31" i="1"/>
  <c r="BC14" i="1"/>
  <c r="E73" i="1"/>
  <c r="S73" i="1"/>
  <c r="AP6" i="1"/>
  <c r="BP73" i="1"/>
  <c r="CL73" i="1"/>
  <c r="EF73" i="1"/>
  <c r="AQ7" i="1"/>
  <c r="EK8" i="1"/>
  <c r="BE8" i="1" s="1"/>
  <c r="AQ10" i="1"/>
  <c r="C73" i="1"/>
  <c r="G73" i="1"/>
  <c r="AP73" i="1" s="1"/>
  <c r="O73" i="1"/>
  <c r="BM73" i="1"/>
  <c r="BX73" i="1"/>
  <c r="CJ73" i="1"/>
  <c r="CN73" i="1"/>
  <c r="DC73" i="1"/>
  <c r="AZ73" i="1" s="1"/>
  <c r="DI73" i="1"/>
  <c r="DM73" i="1"/>
  <c r="DQ73" i="1"/>
  <c r="ES6" i="1"/>
  <c r="FD73" i="1"/>
  <c r="N7" i="1"/>
  <c r="P7" i="1" s="1"/>
  <c r="BC7" i="1" s="1"/>
  <c r="EK7" i="1"/>
  <c r="AV7" i="1"/>
  <c r="FS7" i="1"/>
  <c r="DW7" i="1"/>
  <c r="EA7" i="1"/>
  <c r="AP8" i="1"/>
  <c r="BK8" i="1"/>
  <c r="BR8" i="1"/>
  <c r="CP8" i="1"/>
  <c r="DW8" i="1"/>
  <c r="EA8" i="1"/>
  <c r="BR9" i="1"/>
  <c r="CP9" i="1"/>
  <c r="ES9" i="1"/>
  <c r="H10" i="1"/>
  <c r="AC10" i="1"/>
  <c r="AW10" i="1"/>
  <c r="DR10" i="1"/>
  <c r="Z51" i="1"/>
  <c r="AZ51" i="1"/>
  <c r="DR51" i="1"/>
  <c r="EG51" i="1"/>
  <c r="AQ11" i="1"/>
  <c r="BR11" i="1"/>
  <c r="ES11" i="1"/>
  <c r="AC13" i="1"/>
  <c r="EK13" i="1"/>
  <c r="BZ13" i="1"/>
  <c r="CF13" i="1" s="1"/>
  <c r="AS13" i="1" s="1"/>
  <c r="AZ13" i="1"/>
  <c r="DU13" i="1"/>
  <c r="EG13" i="1"/>
  <c r="R14" i="1"/>
  <c r="V14" i="1" s="1"/>
  <c r="X14" i="1" s="1"/>
  <c r="AF14" i="1" s="1"/>
  <c r="EK14" i="1"/>
  <c r="AZ14" i="1"/>
  <c r="EG14" i="1"/>
  <c r="BK15" i="1"/>
  <c r="Z16" i="1"/>
  <c r="AE16" i="1"/>
  <c r="BR16" i="1"/>
  <c r="DR16" i="1"/>
  <c r="DT16" i="1" s="1"/>
  <c r="N54" i="1"/>
  <c r="AC54" i="1" s="1"/>
  <c r="AZ54" i="1"/>
  <c r="EG54" i="1"/>
  <c r="BD54" i="1" s="1"/>
  <c r="EU54" i="1"/>
  <c r="CC17" i="1"/>
  <c r="AA19" i="1"/>
  <c r="AL19" i="1"/>
  <c r="BR19" i="1"/>
  <c r="EG19" i="1"/>
  <c r="BD19" i="1" s="1"/>
  <c r="Z22" i="1"/>
  <c r="N22" i="1"/>
  <c r="P22" i="1" s="1"/>
  <c r="AH22" i="1" s="1"/>
  <c r="EK22" i="1"/>
  <c r="BE22" i="1" s="1"/>
  <c r="BE71" i="1"/>
  <c r="BK23" i="1"/>
  <c r="CP23" i="1"/>
  <c r="CQ23" i="1" s="1"/>
  <c r="EK23" i="1"/>
  <c r="BE23" i="1" s="1"/>
  <c r="AV25" i="1"/>
  <c r="CP25" i="1"/>
  <c r="H26" i="1"/>
  <c r="BR26" i="1"/>
  <c r="AV32" i="1"/>
  <c r="FS32" i="1"/>
  <c r="H34" i="1"/>
  <c r="ES34" i="1"/>
  <c r="AW35" i="1"/>
  <c r="EK36" i="1"/>
  <c r="CP36" i="1"/>
  <c r="CQ36" i="1" s="1"/>
  <c r="AN39" i="1"/>
  <c r="AV39" i="1"/>
  <c r="CP39" i="1"/>
  <c r="CQ39" i="1" s="1"/>
  <c r="AZ39" i="1"/>
  <c r="EK40" i="1"/>
  <c r="CP40" i="1"/>
  <c r="CQ40" i="1" s="1"/>
  <c r="AA41" i="1"/>
  <c r="AP42" i="1"/>
  <c r="H52" i="1"/>
  <c r="AZ52" i="1"/>
  <c r="CP52" i="1"/>
  <c r="Z43" i="1"/>
  <c r="ES43" i="1"/>
  <c r="AX44" i="1"/>
  <c r="H45" i="1"/>
  <c r="BR45" i="1"/>
  <c r="EU46" i="1"/>
  <c r="AA47" i="1"/>
  <c r="H48" i="1"/>
  <c r="EU48" i="1"/>
  <c r="EK50" i="1"/>
  <c r="CP50" i="1"/>
  <c r="BR53" i="1"/>
  <c r="EU53" i="1"/>
  <c r="FS53" i="1"/>
  <c r="AP12" i="1"/>
  <c r="EK12" i="1"/>
  <c r="CP12" i="1"/>
  <c r="CQ12" i="1" s="1"/>
  <c r="BK56" i="1"/>
  <c r="BW56" i="1" s="1"/>
  <c r="AR56" i="1" s="1"/>
  <c r="BR56" i="1"/>
  <c r="EG56" i="1"/>
  <c r="BD56" i="1" s="1"/>
  <c r="Z61" i="1"/>
  <c r="N61" i="1"/>
  <c r="P61" i="1" s="1"/>
  <c r="R61" i="1" s="1"/>
  <c r="AI61" i="1" s="1"/>
  <c r="FS26" i="1"/>
  <c r="CC27" i="1"/>
  <c r="AP29" i="1"/>
  <c r="FS29" i="1"/>
  <c r="ES29" i="1"/>
  <c r="BK30" i="1"/>
  <c r="AV30" i="1"/>
  <c r="AX30" i="1"/>
  <c r="EG30" i="1"/>
  <c r="BD30" i="1" s="1"/>
  <c r="AW31" i="1"/>
  <c r="EO33" i="1"/>
  <c r="BF33" i="1" s="1"/>
  <c r="BG33" i="1" s="1"/>
  <c r="EK33" i="1"/>
  <c r="EG33" i="1"/>
  <c r="BD33" i="1" s="1"/>
  <c r="AZ34" i="1"/>
  <c r="EK34" i="1"/>
  <c r="BE34" i="1" s="1"/>
  <c r="EK35" i="1"/>
  <c r="EG35" i="1"/>
  <c r="EO35" i="1"/>
  <c r="BF35" i="1" s="1"/>
  <c r="BG35" i="1" s="1"/>
  <c r="AA37" i="1"/>
  <c r="CP37" i="1"/>
  <c r="CQ37" i="1" s="1"/>
  <c r="Z39" i="1"/>
  <c r="CC39" i="1"/>
  <c r="EU40" i="1"/>
  <c r="AN41" i="1"/>
  <c r="EK42" i="1"/>
  <c r="EG42" i="1"/>
  <c r="BD42" i="1" s="1"/>
  <c r="AN42" i="1"/>
  <c r="BD43" i="1"/>
  <c r="AP44" i="1"/>
  <c r="CC46" i="1"/>
  <c r="AP47" i="1"/>
  <c r="EK47" i="1"/>
  <c r="BE47" i="1" s="1"/>
  <c r="CC48" i="1"/>
  <c r="CP49" i="1"/>
  <c r="CQ49" i="1" s="1"/>
  <c r="N50" i="1"/>
  <c r="P50" i="1" s="1"/>
  <c r="R50" i="1" s="1"/>
  <c r="AA53" i="1"/>
  <c r="Z28" i="1"/>
  <c r="N28" i="1"/>
  <c r="P28" i="1" s="1"/>
  <c r="R28" i="1" s="1"/>
  <c r="V28" i="1" s="1"/>
  <c r="X28" i="1" s="1"/>
  <c r="CP55" i="1"/>
  <c r="CQ55" i="1" s="1"/>
  <c r="Z57" i="1"/>
  <c r="Z58" i="1"/>
  <c r="N58" i="1"/>
  <c r="P58" i="1" s="1"/>
  <c r="R58" i="1" s="1"/>
  <c r="V58" i="1" s="1"/>
  <c r="X58" i="1" s="1"/>
  <c r="AY60" i="1"/>
  <c r="AW60" i="1"/>
  <c r="I61" i="1"/>
  <c r="AX62" i="1"/>
  <c r="AV67" i="1"/>
  <c r="AW69" i="1"/>
  <c r="CP27" i="1"/>
  <c r="AA29" i="1"/>
  <c r="EK31" i="1"/>
  <c r="BE31" i="1" s="1"/>
  <c r="AW32" i="1"/>
  <c r="AN32" i="1"/>
  <c r="AE37" i="1"/>
  <c r="AC39" i="1"/>
  <c r="EK49" i="1"/>
  <c r="BE49" i="1" s="1"/>
  <c r="AE53" i="1"/>
  <c r="AZ64" i="1"/>
  <c r="N18" i="1"/>
  <c r="P18" i="1" s="1"/>
  <c r="R18" i="1" s="1"/>
  <c r="EK18" i="1"/>
  <c r="BE18" i="1" s="1"/>
  <c r="AZ18" i="1"/>
  <c r="EG18" i="1"/>
  <c r="BD18" i="1" s="1"/>
  <c r="N19" i="1"/>
  <c r="P19" i="1" s="1"/>
  <c r="BC19" i="1" s="1"/>
  <c r="BB19" i="1"/>
  <c r="CP19" i="1"/>
  <c r="AZ19" i="1"/>
  <c r="AN20" i="1"/>
  <c r="BR20" i="1"/>
  <c r="CC21" i="1"/>
  <c r="BR22" i="1"/>
  <c r="CC71" i="1"/>
  <c r="FS71" i="1"/>
  <c r="BK24" i="1"/>
  <c r="CP24" i="1"/>
  <c r="Z25" i="1"/>
  <c r="BR25" i="1"/>
  <c r="CC25" i="1"/>
  <c r="EG25" i="1"/>
  <c r="AZ26" i="1"/>
  <c r="EG26" i="1"/>
  <c r="BD26" i="1" s="1"/>
  <c r="H27" i="1"/>
  <c r="N29" i="1"/>
  <c r="P29" i="1" s="1"/>
  <c r="R29" i="1" s="1"/>
  <c r="AI29" i="1" s="1"/>
  <c r="AZ29" i="1"/>
  <c r="AA30" i="1"/>
  <c r="AP30" i="1"/>
  <c r="CP30" i="1"/>
  <c r="CQ30" i="1" s="1"/>
  <c r="ES30" i="1"/>
  <c r="AY31" i="1"/>
  <c r="EK32" i="1"/>
  <c r="BE32" i="1" s="1"/>
  <c r="AN33" i="1"/>
  <c r="BK33" i="1"/>
  <c r="BR33" i="1"/>
  <c r="AV33" i="1"/>
  <c r="CP33" i="1"/>
  <c r="CQ33" i="1" s="1"/>
  <c r="FS33" i="1"/>
  <c r="AY34" i="1"/>
  <c r="AN34" i="1"/>
  <c r="AP35" i="1"/>
  <c r="BK35" i="1"/>
  <c r="BR35" i="1"/>
  <c r="AV35" i="1"/>
  <c r="CP35" i="1"/>
  <c r="CQ35" i="1" s="1"/>
  <c r="FS35" i="1"/>
  <c r="ES35" i="1"/>
  <c r="AN37" i="1"/>
  <c r="BR37" i="1"/>
  <c r="EK38" i="1"/>
  <c r="CP38" i="1"/>
  <c r="CQ38" i="1" s="1"/>
  <c r="DV39" i="1"/>
  <c r="DZ39" i="1"/>
  <c r="FS39" i="1"/>
  <c r="FS40" i="1"/>
  <c r="Z42" i="1"/>
  <c r="AP52" i="1"/>
  <c r="BR52" i="1"/>
  <c r="BR43" i="1"/>
  <c r="AW43" i="1"/>
  <c r="DR43" i="1"/>
  <c r="DU43" i="1" s="1"/>
  <c r="AN44" i="1"/>
  <c r="EU44" i="1"/>
  <c r="N45" i="1"/>
  <c r="AB45" i="1" s="1"/>
  <c r="FS45" i="1"/>
  <c r="AA46" i="1"/>
  <c r="AN47" i="1"/>
  <c r="BK47" i="1"/>
  <c r="BR47" i="1"/>
  <c r="AV47" i="1"/>
  <c r="EK48" i="1"/>
  <c r="BE48" i="1" s="1"/>
  <c r="Z49" i="1"/>
  <c r="BR49" i="1"/>
  <c r="AC53" i="1"/>
  <c r="CC53" i="1"/>
  <c r="EG12" i="1"/>
  <c r="BD12" i="1" s="1"/>
  <c r="CP28" i="1"/>
  <c r="AZ62" i="1"/>
  <c r="AY64" i="1"/>
  <c r="EU58" i="1"/>
  <c r="CP62" i="1"/>
  <c r="CQ62" i="1" s="1"/>
  <c r="Z64" i="1"/>
  <c r="DR66" i="1"/>
  <c r="DU66" i="1" s="1"/>
  <c r="P67" i="1"/>
  <c r="R67" i="1" s="1"/>
  <c r="EG67" i="1"/>
  <c r="AV68" i="1"/>
  <c r="AP70" i="1"/>
  <c r="CP70" i="1"/>
  <c r="AP72" i="1"/>
  <c r="P5" i="1"/>
  <c r="R5" i="1" s="1"/>
  <c r="AV5" i="1"/>
  <c r="FS5" i="1"/>
  <c r="Z55" i="1"/>
  <c r="EG55" i="1"/>
  <c r="BD55" i="1" s="1"/>
  <c r="Z56" i="1"/>
  <c r="AV56" i="1"/>
  <c r="CP56" i="1"/>
  <c r="CQ56" i="1" s="1"/>
  <c r="BK57" i="1"/>
  <c r="CP57" i="1"/>
  <c r="CQ57" i="1" s="1"/>
  <c r="CC58" i="1"/>
  <c r="EK59" i="1"/>
  <c r="BE59" i="1" s="1"/>
  <c r="CP59" i="1"/>
  <c r="CQ59" i="1" s="1"/>
  <c r="AZ59" i="1"/>
  <c r="CP60" i="1"/>
  <c r="DV60" i="1"/>
  <c r="DZ60" i="1"/>
  <c r="EG60" i="1"/>
  <c r="AQ61" i="1"/>
  <c r="CP61" i="1"/>
  <c r="AZ61" i="1"/>
  <c r="AQ63" i="1"/>
  <c r="AW63" i="1"/>
  <c r="AA64" i="1"/>
  <c r="CP64" i="1"/>
  <c r="DR64" i="1"/>
  <c r="DY64" i="1" s="1"/>
  <c r="ES66" i="1"/>
  <c r="AA67" i="1"/>
  <c r="CP67" i="1"/>
  <c r="CQ67" i="1" s="1"/>
  <c r="FS67" i="1"/>
  <c r="Z65" i="1"/>
  <c r="EU65" i="1"/>
  <c r="CP65" i="1"/>
  <c r="CQ65" i="1" s="1"/>
  <c r="N68" i="1"/>
  <c r="P68" i="1" s="1"/>
  <c r="BC68" i="1" s="1"/>
  <c r="FS68" i="1"/>
  <c r="ES68" i="1"/>
  <c r="Z69" i="1"/>
  <c r="CP69" i="1"/>
  <c r="CQ69" i="1" s="1"/>
  <c r="EU69" i="1"/>
  <c r="BK70" i="1"/>
  <c r="BR70" i="1"/>
  <c r="CC72" i="1"/>
  <c r="DR72" i="1"/>
  <c r="CY72" i="1" s="1"/>
  <c r="ES72" i="1"/>
  <c r="AA5" i="1"/>
  <c r="CC5" i="1"/>
  <c r="H28" i="1"/>
  <c r="AN28" i="1"/>
  <c r="EG28" i="1"/>
  <c r="BD28" i="1" s="1"/>
  <c r="BK55" i="1"/>
  <c r="CC55" i="1"/>
  <c r="EU56" i="1"/>
  <c r="AV57" i="1"/>
  <c r="EK57" i="1"/>
  <c r="BE57" i="1" s="1"/>
  <c r="H58" i="1"/>
  <c r="AN58" i="1"/>
  <c r="AA59" i="1"/>
  <c r="AP59" i="1"/>
  <c r="EK60" i="1"/>
  <c r="AV60" i="1"/>
  <c r="BK61" i="1"/>
  <c r="CC61" i="1"/>
  <c r="AV62" i="1"/>
  <c r="Z63" i="1"/>
  <c r="CP63" i="1"/>
  <c r="BK64" i="1"/>
  <c r="EG64" i="1"/>
  <c r="BD64" i="1" s="1"/>
  <c r="AA66" i="1"/>
  <c r="N66" i="1"/>
  <c r="P66" i="1" s="1"/>
  <c r="R66" i="1" s="1"/>
  <c r="CP66" i="1"/>
  <c r="CQ66" i="1" s="1"/>
  <c r="AN65" i="1"/>
  <c r="AA68" i="1"/>
  <c r="BK68" i="1"/>
  <c r="BR68" i="1"/>
  <c r="CC68" i="1"/>
  <c r="CP68" i="1"/>
  <c r="DT68" i="1"/>
  <c r="DX68" i="1"/>
  <c r="EB68" i="1"/>
  <c r="AA69" i="1"/>
  <c r="FS69" i="1"/>
  <c r="EG70" i="1"/>
  <c r="BD70" i="1" s="1"/>
  <c r="EU70" i="1"/>
  <c r="AQ72" i="1"/>
  <c r="BK72" i="1"/>
  <c r="BR72" i="1"/>
  <c r="H5" i="1"/>
  <c r="BR5" i="1"/>
  <c r="EG5" i="1"/>
  <c r="BD5" i="1" s="1"/>
  <c r="BE7" i="1"/>
  <c r="EU7" i="1"/>
  <c r="AV8" i="1"/>
  <c r="EU8" i="1"/>
  <c r="CQ8" i="1"/>
  <c r="BZ9" i="1"/>
  <c r="CF9" i="1" s="1"/>
  <c r="AS9" i="1" s="1"/>
  <c r="AQ9" i="1"/>
  <c r="CQ9" i="1"/>
  <c r="AN10" i="1"/>
  <c r="CY10" i="1"/>
  <c r="DZ10" i="1"/>
  <c r="DV10" i="1"/>
  <c r="DY10" i="1"/>
  <c r="DU10" i="1"/>
  <c r="DX10" i="1"/>
  <c r="EB10" i="1"/>
  <c r="EO10" i="1"/>
  <c r="BF10" i="1" s="1"/>
  <c r="BG10" i="1" s="1"/>
  <c r="EK51" i="1"/>
  <c r="BE51" i="1" s="1"/>
  <c r="DT51" i="1"/>
  <c r="DX51" i="1"/>
  <c r="EB51" i="1"/>
  <c r="AD11" i="1"/>
  <c r="P11" i="1"/>
  <c r="EU11" i="1"/>
  <c r="AV13" i="1"/>
  <c r="EU13" i="1"/>
  <c r="DW13" i="1"/>
  <c r="CQ14" i="1"/>
  <c r="EB7" i="1"/>
  <c r="DX7" i="1"/>
  <c r="DT7" i="1"/>
  <c r="CY7" i="1"/>
  <c r="EO7" i="1"/>
  <c r="BF7" i="1" s="1"/>
  <c r="BG7" i="1" s="1"/>
  <c r="CY8" i="1"/>
  <c r="DZ8" i="1"/>
  <c r="DV8" i="1"/>
  <c r="DX8" i="1"/>
  <c r="EB8" i="1"/>
  <c r="EO8" i="1"/>
  <c r="BF8" i="1" s="1"/>
  <c r="BG8" i="1" s="1"/>
  <c r="BC10" i="1"/>
  <c r="R10" i="1"/>
  <c r="AH10" i="1"/>
  <c r="BE10" i="1"/>
  <c r="BD10" i="1"/>
  <c r="EA51" i="1"/>
  <c r="DW51" i="1"/>
  <c r="CY51" i="1"/>
  <c r="DZ51" i="1"/>
  <c r="DV51" i="1"/>
  <c r="DY51" i="1"/>
  <c r="BD51" i="1"/>
  <c r="EU51" i="1"/>
  <c r="EO11" i="1"/>
  <c r="BF11" i="1" s="1"/>
  <c r="BG11" i="1" s="1"/>
  <c r="DX13" i="1"/>
  <c r="DU7" i="1"/>
  <c r="DY7" i="1"/>
  <c r="AN8" i="1"/>
  <c r="DU8" i="1"/>
  <c r="DY8" i="1"/>
  <c r="BD8" i="1"/>
  <c r="AD9" i="1"/>
  <c r="AC9" i="1"/>
  <c r="P9" i="1"/>
  <c r="BC9" i="1" s="1"/>
  <c r="BE9" i="1"/>
  <c r="EU9" i="1"/>
  <c r="DY13" i="1"/>
  <c r="BD13" i="1"/>
  <c r="DV7" i="1"/>
  <c r="DZ7" i="1"/>
  <c r="EO9" i="1"/>
  <c r="BF9" i="1" s="1"/>
  <c r="BG9" i="1" s="1"/>
  <c r="AV10" i="1"/>
  <c r="EU10" i="1"/>
  <c r="CQ10" i="1"/>
  <c r="DW10" i="1"/>
  <c r="EA10" i="1"/>
  <c r="EO51" i="1"/>
  <c r="BF51" i="1" s="1"/>
  <c r="BG51" i="1" s="1"/>
  <c r="CQ11" i="1"/>
  <c r="DZ11" i="1"/>
  <c r="BC13" i="1"/>
  <c r="R13" i="1"/>
  <c r="D73" i="1"/>
  <c r="Z73" i="1" s="1"/>
  <c r="H6" i="1"/>
  <c r="M73" i="1"/>
  <c r="N73" i="1" s="1"/>
  <c r="Q73" i="1"/>
  <c r="U73" i="1"/>
  <c r="Z6" i="1"/>
  <c r="AW6" i="1"/>
  <c r="BK6" i="1"/>
  <c r="BS73" i="1"/>
  <c r="CA73" i="1"/>
  <c r="CE73" i="1"/>
  <c r="CK73" i="1"/>
  <c r="CO73" i="1"/>
  <c r="CT73" i="1"/>
  <c r="DA73" i="1"/>
  <c r="AX73" i="1" s="1"/>
  <c r="DF73" i="1"/>
  <c r="DK73" i="1"/>
  <c r="DO73" i="1"/>
  <c r="EG6" i="1"/>
  <c r="AP7" i="1"/>
  <c r="BD7" i="1"/>
  <c r="H8" i="1"/>
  <c r="Z8" i="1"/>
  <c r="DT8" i="1"/>
  <c r="AB9" i="1"/>
  <c r="AP9" i="1"/>
  <c r="BD9" i="1"/>
  <c r="Z10" i="1"/>
  <c r="AD10" i="1"/>
  <c r="DT10" i="1"/>
  <c r="I51" i="1"/>
  <c r="N51" i="1"/>
  <c r="AB51" i="1" s="1"/>
  <c r="AE51" i="1"/>
  <c r="DU51" i="1"/>
  <c r="ES51" i="1"/>
  <c r="AB11" i="1"/>
  <c r="AP11" i="1"/>
  <c r="BD11" i="1"/>
  <c r="H13" i="1"/>
  <c r="Z13" i="1"/>
  <c r="AD13" i="1"/>
  <c r="AD14" i="1"/>
  <c r="AC14" i="1"/>
  <c r="AV14" i="1"/>
  <c r="AW14" i="1"/>
  <c r="DR14" i="1"/>
  <c r="DX14" i="1" s="1"/>
  <c r="N15" i="1"/>
  <c r="AB15" i="1" s="1"/>
  <c r="FS15" i="1"/>
  <c r="BZ17" i="1"/>
  <c r="CF17" i="1" s="1"/>
  <c r="AS17" i="1" s="1"/>
  <c r="AQ17" i="1"/>
  <c r="EO17" i="1"/>
  <c r="BF17" i="1" s="1"/>
  <c r="BG17" i="1" s="1"/>
  <c r="AV18" i="1"/>
  <c r="EU18" i="1"/>
  <c r="CQ18" i="1"/>
  <c r="I6" i="1"/>
  <c r="N6" i="1"/>
  <c r="P6" i="1" s="1"/>
  <c r="AA6" i="1"/>
  <c r="AE6" i="1"/>
  <c r="CP6" i="1"/>
  <c r="FS73" i="1"/>
  <c r="FS6" i="1"/>
  <c r="BZ7" i="1"/>
  <c r="CF7" i="1" s="1"/>
  <c r="AS7" i="1" s="1"/>
  <c r="I8" i="1"/>
  <c r="AE8" i="1"/>
  <c r="FS8" i="1"/>
  <c r="DR9" i="1"/>
  <c r="DU9" i="1" s="1"/>
  <c r="I10" i="1"/>
  <c r="AE10" i="1"/>
  <c r="FS10" i="1"/>
  <c r="AP51" i="1"/>
  <c r="AC11" i="1"/>
  <c r="BZ11" i="1"/>
  <c r="CF11" i="1" s="1"/>
  <c r="AS11" i="1" s="1"/>
  <c r="I13" i="1"/>
  <c r="AE13" i="1"/>
  <c r="AB14" i="1"/>
  <c r="BD14" i="1"/>
  <c r="EK15" i="1"/>
  <c r="BE15" i="1" s="1"/>
  <c r="AV16" i="1"/>
  <c r="AB17" i="1"/>
  <c r="CQ17" i="1"/>
  <c r="EA17" i="1"/>
  <c r="DW17" i="1"/>
  <c r="CY17" i="1"/>
  <c r="EB17" i="1"/>
  <c r="DX17" i="1"/>
  <c r="DT17" i="1"/>
  <c r="DY17" i="1"/>
  <c r="AN18" i="1"/>
  <c r="CQ25" i="1"/>
  <c r="AB10" i="1"/>
  <c r="AB13" i="1"/>
  <c r="AN14" i="1"/>
  <c r="BZ14" i="1"/>
  <c r="CF14" i="1" s="1"/>
  <c r="AS14" i="1" s="1"/>
  <c r="EU14" i="1"/>
  <c r="BD15" i="1"/>
  <c r="EU15" i="1"/>
  <c r="EK16" i="1"/>
  <c r="BE16" i="1" s="1"/>
  <c r="EU16" i="1"/>
  <c r="BZ54" i="1"/>
  <c r="CF54" i="1" s="1"/>
  <c r="AS54" i="1" s="1"/>
  <c r="AQ54" i="1"/>
  <c r="EK54" i="1"/>
  <c r="BE54" i="1" s="1"/>
  <c r="CQ54" i="1"/>
  <c r="AC17" i="1"/>
  <c r="P17" i="1"/>
  <c r="BC17" i="1" s="1"/>
  <c r="AD17" i="1"/>
  <c r="EK17" i="1"/>
  <c r="DV17" i="1"/>
  <c r="DZ17" i="1"/>
  <c r="BC18" i="1"/>
  <c r="AC19" i="1"/>
  <c r="EU19" i="1"/>
  <c r="AV19" i="1"/>
  <c r="CQ19" i="1"/>
  <c r="CQ22" i="1"/>
  <c r="EJ73" i="1"/>
  <c r="AQ6" i="1"/>
  <c r="AZ6" i="1"/>
  <c r="BR6" i="1"/>
  <c r="BZ6" i="1"/>
  <c r="DR6" i="1"/>
  <c r="DY6" i="1" s="1"/>
  <c r="I7" i="1"/>
  <c r="BZ8" i="1"/>
  <c r="CF8" i="1" s="1"/>
  <c r="AS8" i="1" s="1"/>
  <c r="I9" i="1"/>
  <c r="BZ10" i="1"/>
  <c r="CF10" i="1" s="1"/>
  <c r="AS10" i="1" s="1"/>
  <c r="I11" i="1"/>
  <c r="AH13" i="1"/>
  <c r="AP14" i="1"/>
  <c r="AQ14" i="1"/>
  <c r="FS14" i="1"/>
  <c r="AW15" i="1"/>
  <c r="H15" i="1"/>
  <c r="AP15" i="1"/>
  <c r="AN15" i="1"/>
  <c r="AV15" i="1"/>
  <c r="BE17" i="1"/>
  <c r="EU17" i="1"/>
  <c r="DR15" i="1"/>
  <c r="I16" i="1"/>
  <c r="EO16" i="1"/>
  <c r="BF16" i="1" s="1"/>
  <c r="BG16" i="1" s="1"/>
  <c r="FS16" i="1"/>
  <c r="DR54" i="1"/>
  <c r="DX54" i="1" s="1"/>
  <c r="EO19" i="1"/>
  <c r="BF19" i="1" s="1"/>
  <c r="BG19" i="1" s="1"/>
  <c r="AE21" i="1"/>
  <c r="Z21" i="1"/>
  <c r="AV22" i="1"/>
  <c r="EU22" i="1"/>
  <c r="AA71" i="1"/>
  <c r="N71" i="1"/>
  <c r="CQ71" i="1"/>
  <c r="BC23" i="1"/>
  <c r="BO23" i="1"/>
  <c r="AW24" i="1"/>
  <c r="H24" i="1"/>
  <c r="AP24" i="1"/>
  <c r="AN24" i="1"/>
  <c r="ES24" i="1"/>
  <c r="EK25" i="1"/>
  <c r="BE25" i="1" s="1"/>
  <c r="BG26" i="1"/>
  <c r="AP27" i="1"/>
  <c r="AN27" i="1"/>
  <c r="CQ27" i="1"/>
  <c r="FS27" i="1"/>
  <c r="DR29" i="1"/>
  <c r="DZ29" i="1" s="1"/>
  <c r="AV29" i="1"/>
  <c r="EU29" i="1"/>
  <c r="AE30" i="1"/>
  <c r="BZ31" i="1"/>
  <c r="CF31" i="1" s="1"/>
  <c r="AS31" i="1" s="1"/>
  <c r="CC32" i="1"/>
  <c r="DR33" i="1"/>
  <c r="DW33" i="1" s="1"/>
  <c r="DR36" i="1"/>
  <c r="DX36" i="1" s="1"/>
  <c r="BZ41" i="1"/>
  <c r="CF41" i="1" s="1"/>
  <c r="AS41" i="1" s="1"/>
  <c r="AQ41" i="1"/>
  <c r="EO41" i="1"/>
  <c r="BF41" i="1" s="1"/>
  <c r="BG41" i="1" s="1"/>
  <c r="Z15" i="1"/>
  <c r="AB16" i="1"/>
  <c r="AP16" i="1"/>
  <c r="AY16" i="1"/>
  <c r="AQ16" i="1"/>
  <c r="H54" i="1"/>
  <c r="Z54" i="1"/>
  <c r="AN54" i="1"/>
  <c r="I17" i="1"/>
  <c r="AE17" i="1"/>
  <c r="DU17" i="1"/>
  <c r="BZ18" i="1"/>
  <c r="CF18" i="1" s="1"/>
  <c r="AS18" i="1" s="1"/>
  <c r="DR18" i="1"/>
  <c r="DT18" i="1" s="1"/>
  <c r="I19" i="1"/>
  <c r="AE19" i="1"/>
  <c r="DR19" i="1"/>
  <c r="DV19" i="1" s="1"/>
  <c r="AW20" i="1"/>
  <c r="H20" i="1"/>
  <c r="AE20" i="1"/>
  <c r="FS20" i="1"/>
  <c r="ES20" i="1"/>
  <c r="AV21" i="1"/>
  <c r="DR21" i="1"/>
  <c r="DU21" i="1" s="1"/>
  <c r="EU21" i="1"/>
  <c r="AX22" i="1"/>
  <c r="FS22" i="1"/>
  <c r="ES71" i="1"/>
  <c r="AD23" i="1"/>
  <c r="BZ23" i="1"/>
  <c r="CF23" i="1" s="1"/>
  <c r="AS23" i="1" s="1"/>
  <c r="AW23" i="1"/>
  <c r="AY23" i="1"/>
  <c r="BD23" i="1"/>
  <c r="AV24" i="1"/>
  <c r="DR24" i="1"/>
  <c r="AZ25" i="1"/>
  <c r="AE26" i="1"/>
  <c r="EK26" i="1"/>
  <c r="CP26" i="1"/>
  <c r="DR26" i="1"/>
  <c r="DX26" i="1" s="1"/>
  <c r="BE27" i="1"/>
  <c r="ES27" i="1"/>
  <c r="EO29" i="1"/>
  <c r="BF29" i="1" s="1"/>
  <c r="BG29" i="1" s="1"/>
  <c r="N30" i="1"/>
  <c r="AD30" i="1" s="1"/>
  <c r="Z30" i="1"/>
  <c r="AN31" i="1"/>
  <c r="EU35" i="1"/>
  <c r="EU36" i="1"/>
  <c r="DR40" i="1"/>
  <c r="DT40" i="1" s="1"/>
  <c r="AV45" i="1"/>
  <c r="EU45" i="1"/>
  <c r="I15" i="1"/>
  <c r="AE15" i="1"/>
  <c r="P16" i="1"/>
  <c r="BZ16" i="1"/>
  <c r="I54" i="1"/>
  <c r="AE54" i="1"/>
  <c r="AP17" i="1"/>
  <c r="BD17" i="1"/>
  <c r="Z18" i="1"/>
  <c r="AP19" i="1"/>
  <c r="BO19" i="1"/>
  <c r="BZ19" i="1"/>
  <c r="N20" i="1"/>
  <c r="P20" i="1" s="1"/>
  <c r="Z20" i="1"/>
  <c r="AC20" i="1"/>
  <c r="AV20" i="1"/>
  <c r="BD20" i="1"/>
  <c r="AA21" i="1"/>
  <c r="N21" i="1"/>
  <c r="AB21" i="1" s="1"/>
  <c r="DV21" i="1"/>
  <c r="BO22" i="1"/>
  <c r="AW71" i="1"/>
  <c r="H71" i="1"/>
  <c r="AP71" i="1"/>
  <c r="AN71" i="1"/>
  <c r="AB71" i="1"/>
  <c r="DR71" i="1"/>
  <c r="DY71" i="1" s="1"/>
  <c r="AQ23" i="1"/>
  <c r="AV23" i="1"/>
  <c r="EU23" i="1"/>
  <c r="AZ23" i="1"/>
  <c r="AA24" i="1"/>
  <c r="N24" i="1"/>
  <c r="AB24" i="1" s="1"/>
  <c r="DV24" i="1"/>
  <c r="DZ24" i="1"/>
  <c r="EU24" i="1"/>
  <c r="AC25" i="1"/>
  <c r="P25" i="1"/>
  <c r="BO25" i="1"/>
  <c r="BW25" i="1" s="1"/>
  <c r="AR25" i="1" s="1"/>
  <c r="AW25" i="1"/>
  <c r="AY25" i="1"/>
  <c r="BD25" i="1"/>
  <c r="EO25" i="1"/>
  <c r="BF25" i="1" s="1"/>
  <c r="BG25" i="1" s="1"/>
  <c r="N26" i="1"/>
  <c r="P26" i="1" s="1"/>
  <c r="BC26" i="1" s="1"/>
  <c r="Z26" i="1"/>
  <c r="BZ26" i="1"/>
  <c r="CF26" i="1" s="1"/>
  <c r="AS26" i="1" s="1"/>
  <c r="AQ26" i="1"/>
  <c r="AA27" i="1"/>
  <c r="N27" i="1"/>
  <c r="AB27" i="1" s="1"/>
  <c r="AV27" i="1"/>
  <c r="DR27" i="1"/>
  <c r="DV27" i="1" s="1"/>
  <c r="CQ29" i="1"/>
  <c r="BD29" i="1"/>
  <c r="AN29" i="1"/>
  <c r="BZ30" i="1"/>
  <c r="CF30" i="1" s="1"/>
  <c r="AS30" i="1" s="1"/>
  <c r="AQ30" i="1"/>
  <c r="CQ31" i="1"/>
  <c r="DR38" i="1"/>
  <c r="DX38" i="1" s="1"/>
  <c r="AV41" i="1"/>
  <c r="EU41" i="1"/>
  <c r="AP54" i="1"/>
  <c r="I18" i="1"/>
  <c r="CC19" i="1"/>
  <c r="EK19" i="1"/>
  <c r="FS19" i="1"/>
  <c r="BC20" i="1"/>
  <c r="AP20" i="1"/>
  <c r="DR20" i="1"/>
  <c r="EB20" i="1" s="1"/>
  <c r="AP21" i="1"/>
  <c r="AN21" i="1"/>
  <c r="CQ21" i="1"/>
  <c r="FS21" i="1"/>
  <c r="ES21" i="1"/>
  <c r="BZ22" i="1"/>
  <c r="CF22" i="1" s="1"/>
  <c r="AS22" i="1" s="1"/>
  <c r="AW22" i="1"/>
  <c r="AY22" i="1"/>
  <c r="BD22" i="1"/>
  <c r="EO22" i="1"/>
  <c r="BF22" i="1" s="1"/>
  <c r="BG22" i="1" s="1"/>
  <c r="DV71" i="1"/>
  <c r="EU71" i="1"/>
  <c r="R23" i="1"/>
  <c r="AX23" i="1"/>
  <c r="FS23" i="1"/>
  <c r="CQ24" i="1"/>
  <c r="FS24" i="1"/>
  <c r="AD25" i="1"/>
  <c r="DR25" i="1"/>
  <c r="DW25" i="1" s="1"/>
  <c r="FS25" i="1"/>
  <c r="EU26" i="1"/>
  <c r="EU27" i="1"/>
  <c r="AQ29" i="1"/>
  <c r="H30" i="1"/>
  <c r="DR30" i="1"/>
  <c r="DV30" i="1" s="1"/>
  <c r="BE30" i="1"/>
  <c r="EU30" i="1"/>
  <c r="BZ32" i="1"/>
  <c r="AQ32" i="1"/>
  <c r="N33" i="1"/>
  <c r="AD33" i="1" s="1"/>
  <c r="Z33" i="1"/>
  <c r="BD34" i="1"/>
  <c r="EU34" i="1"/>
  <c r="EU38" i="1"/>
  <c r="AQ52" i="1"/>
  <c r="BZ52" i="1"/>
  <c r="CF52" i="1" s="1"/>
  <c r="AS52" i="1" s="1"/>
  <c r="DX43" i="1"/>
  <c r="ES44" i="1"/>
  <c r="CQ58" i="1"/>
  <c r="AZ58" i="1"/>
  <c r="FS58" i="1"/>
  <c r="AX58" i="1"/>
  <c r="CQ60" i="1"/>
  <c r="CQ61" i="1"/>
  <c r="AB22" i="1"/>
  <c r="Z71" i="1"/>
  <c r="AB23" i="1"/>
  <c r="Z24" i="1"/>
  <c r="AB25" i="1"/>
  <c r="AP25" i="1"/>
  <c r="AQ25" i="1"/>
  <c r="AW27" i="1"/>
  <c r="I29" i="1"/>
  <c r="AE29" i="1"/>
  <c r="AP31" i="1"/>
  <c r="AQ31" i="1"/>
  <c r="FS31" i="1"/>
  <c r="CQ32" i="1"/>
  <c r="EA32" i="1"/>
  <c r="DW32" i="1"/>
  <c r="CY32" i="1"/>
  <c r="DY32" i="1"/>
  <c r="DT32" i="1"/>
  <c r="EO34" i="1"/>
  <c r="H35" i="1"/>
  <c r="AE35" i="1"/>
  <c r="AW36" i="1"/>
  <c r="H36" i="1"/>
  <c r="AP36" i="1"/>
  <c r="AN36" i="1"/>
  <c r="BD37" i="1"/>
  <c r="AP37" i="1"/>
  <c r="I37" i="1"/>
  <c r="AD37" i="1"/>
  <c r="P37" i="1"/>
  <c r="EK37" i="1"/>
  <c r="BE37" i="1" s="1"/>
  <c r="AW38" i="1"/>
  <c r="H38" i="1"/>
  <c r="AP38" i="1"/>
  <c r="AN38" i="1"/>
  <c r="EO39" i="1"/>
  <c r="BF39" i="1" s="1"/>
  <c r="BG39" i="1" s="1"/>
  <c r="I39" i="1"/>
  <c r="AD39" i="1"/>
  <c r="P39" i="1"/>
  <c r="DW39" i="1"/>
  <c r="EA39" i="1"/>
  <c r="EK39" i="1"/>
  <c r="BE39" i="1" s="1"/>
  <c r="AW40" i="1"/>
  <c r="H40" i="1"/>
  <c r="AP40" i="1"/>
  <c r="AN40" i="1"/>
  <c r="EK41" i="1"/>
  <c r="BE41" i="1" s="1"/>
  <c r="CP42" i="1"/>
  <c r="AV42" i="1"/>
  <c r="EU42" i="1"/>
  <c r="EG52" i="1"/>
  <c r="BO45" i="1"/>
  <c r="BD45" i="1"/>
  <c r="N46" i="1"/>
  <c r="AD46" i="1" s="1"/>
  <c r="Z46" i="1"/>
  <c r="BD48" i="1"/>
  <c r="CQ53" i="1"/>
  <c r="I21" i="1"/>
  <c r="DR22" i="1"/>
  <c r="DX22" i="1" s="1"/>
  <c r="I71" i="1"/>
  <c r="AC23" i="1"/>
  <c r="DR23" i="1"/>
  <c r="EB23" i="1" s="1"/>
  <c r="I24" i="1"/>
  <c r="I27" i="1"/>
  <c r="FS30" i="1"/>
  <c r="AC31" i="1"/>
  <c r="DR31" i="1"/>
  <c r="EO32" i="1"/>
  <c r="BF32" i="1" s="1"/>
  <c r="BG32" i="1" s="1"/>
  <c r="DV32" i="1"/>
  <c r="DZ32" i="1"/>
  <c r="DX32" i="1"/>
  <c r="BD32" i="1"/>
  <c r="EU32" i="1"/>
  <c r="EU33" i="1"/>
  <c r="BZ34" i="1"/>
  <c r="AQ34" i="1"/>
  <c r="BF34" i="1"/>
  <c r="BG34" i="1" s="1"/>
  <c r="CC34" i="1"/>
  <c r="N35" i="1"/>
  <c r="Z35" i="1"/>
  <c r="DR35" i="1"/>
  <c r="DX35" i="1" s="1"/>
  <c r="N36" i="1"/>
  <c r="AD36" i="1" s="1"/>
  <c r="FS36" i="1"/>
  <c r="ES36" i="1"/>
  <c r="AC37" i="1"/>
  <c r="AW37" i="1"/>
  <c r="AY37" i="1"/>
  <c r="DR37" i="1"/>
  <c r="N38" i="1"/>
  <c r="AD38" i="1" s="1"/>
  <c r="FS38" i="1"/>
  <c r="ES38" i="1"/>
  <c r="BO39" i="1"/>
  <c r="BW39" i="1" s="1"/>
  <c r="AR39" i="1" s="1"/>
  <c r="AW39" i="1"/>
  <c r="AY39" i="1"/>
  <c r="EU39" i="1"/>
  <c r="N40" i="1"/>
  <c r="AB40" i="1" s="1"/>
  <c r="ES40" i="1"/>
  <c r="N41" i="1"/>
  <c r="CP41" i="1"/>
  <c r="DR41" i="1"/>
  <c r="DY41" i="1" s="1"/>
  <c r="BZ43" i="1"/>
  <c r="CQ45" i="1"/>
  <c r="I20" i="1"/>
  <c r="I26" i="1"/>
  <c r="BZ29" i="1"/>
  <c r="CF29" i="1" s="1"/>
  <c r="AS29" i="1" s="1"/>
  <c r="I30" i="1"/>
  <c r="BD31" i="1"/>
  <c r="AZ31" i="1"/>
  <c r="AA32" i="1"/>
  <c r="Z32" i="1"/>
  <c r="EB32" i="1"/>
  <c r="H33" i="1"/>
  <c r="AE33" i="1"/>
  <c r="CP34" i="1"/>
  <c r="DR34" i="1"/>
  <c r="DV34" i="1" s="1"/>
  <c r="BD35" i="1"/>
  <c r="BK36" i="1"/>
  <c r="EG36" i="1"/>
  <c r="AV37" i="1"/>
  <c r="EU37" i="1"/>
  <c r="BK38" i="1"/>
  <c r="EG38" i="1"/>
  <c r="EB39" i="1"/>
  <c r="DX39" i="1"/>
  <c r="DT39" i="1"/>
  <c r="CY39" i="1"/>
  <c r="DU39" i="1"/>
  <c r="BK40" i="1"/>
  <c r="DX40" i="1"/>
  <c r="EB40" i="1"/>
  <c r="EG40" i="1"/>
  <c r="BD41" i="1"/>
  <c r="BZ42" i="1"/>
  <c r="CF42" i="1" s="1"/>
  <c r="AS42" i="1" s="1"/>
  <c r="N52" i="1"/>
  <c r="AD52" i="1" s="1"/>
  <c r="Z52" i="1"/>
  <c r="EK52" i="1"/>
  <c r="CQ52" i="1"/>
  <c r="EO52" i="1"/>
  <c r="BF52" i="1" s="1"/>
  <c r="BG52" i="1" s="1"/>
  <c r="AY43" i="1"/>
  <c r="CQ43" i="1"/>
  <c r="EK44" i="1"/>
  <c r="AN45" i="1"/>
  <c r="I32" i="1"/>
  <c r="N32" i="1"/>
  <c r="AB32" i="1" s="1"/>
  <c r="DU32" i="1"/>
  <c r="BZ33" i="1"/>
  <c r="CF33" i="1" s="1"/>
  <c r="AS33" i="1" s="1"/>
  <c r="I34" i="1"/>
  <c r="N34" i="1"/>
  <c r="AB34" i="1" s="1"/>
  <c r="BZ35" i="1"/>
  <c r="CF35" i="1" s="1"/>
  <c r="AS35" i="1" s="1"/>
  <c r="Z36" i="1"/>
  <c r="AB37" i="1"/>
  <c r="AQ37" i="1"/>
  <c r="Z38" i="1"/>
  <c r="AB39" i="1"/>
  <c r="AP39" i="1"/>
  <c r="BD39" i="1"/>
  <c r="AQ39" i="1"/>
  <c r="Z40" i="1"/>
  <c r="I41" i="1"/>
  <c r="AE41" i="1"/>
  <c r="FS41" i="1"/>
  <c r="H42" i="1"/>
  <c r="BR42" i="1"/>
  <c r="AQ42" i="1"/>
  <c r="EO42" i="1"/>
  <c r="BF42" i="1" s="1"/>
  <c r="BG42" i="1" s="1"/>
  <c r="AA52" i="1"/>
  <c r="AC52" i="1"/>
  <c r="FS52" i="1"/>
  <c r="H43" i="1"/>
  <c r="AQ43" i="1"/>
  <c r="AZ43" i="1"/>
  <c r="EO43" i="1"/>
  <c r="BF43" i="1" s="1"/>
  <c r="BG43" i="1" s="1"/>
  <c r="AW44" i="1"/>
  <c r="H44" i="1"/>
  <c r="AE44" i="1"/>
  <c r="CQ44" i="1"/>
  <c r="AA45" i="1"/>
  <c r="CC45" i="1"/>
  <c r="EK45" i="1"/>
  <c r="BE45" i="1" s="1"/>
  <c r="N47" i="1"/>
  <c r="AD47" i="1" s="1"/>
  <c r="Z47" i="1"/>
  <c r="AZ49" i="1"/>
  <c r="AX49" i="1"/>
  <c r="DR50" i="1"/>
  <c r="DU50" i="1" s="1"/>
  <c r="AP32" i="1"/>
  <c r="AP34" i="1"/>
  <c r="I36" i="1"/>
  <c r="AE36" i="1"/>
  <c r="I38" i="1"/>
  <c r="AE38" i="1"/>
  <c r="I40" i="1"/>
  <c r="AE40" i="1"/>
  <c r="AP41" i="1"/>
  <c r="ES41" i="1"/>
  <c r="I42" i="1"/>
  <c r="N42" i="1"/>
  <c r="P42" i="1" s="1"/>
  <c r="DR42" i="1"/>
  <c r="DZ42" i="1" s="1"/>
  <c r="ES52" i="1"/>
  <c r="I43" i="1"/>
  <c r="N43" i="1"/>
  <c r="P43" i="1" s="1"/>
  <c r="CC43" i="1"/>
  <c r="AV43" i="1"/>
  <c r="EU43" i="1"/>
  <c r="N44" i="1"/>
  <c r="Z44" i="1"/>
  <c r="DR44" i="1"/>
  <c r="DR47" i="1"/>
  <c r="DX47" i="1" s="1"/>
  <c r="AP49" i="1"/>
  <c r="I49" i="1"/>
  <c r="AD49" i="1"/>
  <c r="P49" i="1"/>
  <c r="AH50" i="1"/>
  <c r="EU50" i="1"/>
  <c r="BO28" i="1"/>
  <c r="AN59" i="1"/>
  <c r="AE59" i="1"/>
  <c r="I33" i="1"/>
  <c r="I35" i="1"/>
  <c r="AE42" i="1"/>
  <c r="AE52" i="1"/>
  <c r="DR52" i="1"/>
  <c r="DU52" i="1" s="1"/>
  <c r="AE43" i="1"/>
  <c r="EA43" i="1"/>
  <c r="BK44" i="1"/>
  <c r="EG44" i="1"/>
  <c r="I45" i="1"/>
  <c r="BZ45" i="1"/>
  <c r="AY45" i="1"/>
  <c r="DR45" i="1"/>
  <c r="AW46" i="1"/>
  <c r="H46" i="1"/>
  <c r="AE46" i="1"/>
  <c r="EU47" i="1"/>
  <c r="CF48" i="1"/>
  <c r="AS48" i="1" s="1"/>
  <c r="AC49" i="1"/>
  <c r="AW49" i="1"/>
  <c r="AY49" i="1"/>
  <c r="DR49" i="1"/>
  <c r="DW49" i="1" s="1"/>
  <c r="AW50" i="1"/>
  <c r="H50" i="1"/>
  <c r="AP50" i="1"/>
  <c r="AN50" i="1"/>
  <c r="AB50" i="1"/>
  <c r="BD53" i="1"/>
  <c r="I53" i="1"/>
  <c r="AD53" i="1"/>
  <c r="P53" i="1"/>
  <c r="EK53" i="1"/>
  <c r="H12" i="1"/>
  <c r="AQ12" i="1"/>
  <c r="EU12" i="1"/>
  <c r="AV12" i="1"/>
  <c r="BO56" i="1"/>
  <c r="DR59" i="1"/>
  <c r="DX59" i="1" s="1"/>
  <c r="I52" i="1"/>
  <c r="I44" i="1"/>
  <c r="EO46" i="1"/>
  <c r="BF46" i="1" s="1"/>
  <c r="BG46" i="1" s="1"/>
  <c r="I46" i="1"/>
  <c r="FS46" i="1"/>
  <c r="DR48" i="1"/>
  <c r="BZ49" i="1"/>
  <c r="AV49" i="1"/>
  <c r="EU49" i="1"/>
  <c r="CQ50" i="1"/>
  <c r="FS50" i="1"/>
  <c r="ES50" i="1"/>
  <c r="BO53" i="1"/>
  <c r="AW53" i="1"/>
  <c r="AY53" i="1"/>
  <c r="AN12" i="1"/>
  <c r="AE12" i="1"/>
  <c r="CC12" i="1"/>
  <c r="CY12" i="1"/>
  <c r="EB12" i="1"/>
  <c r="DX12" i="1"/>
  <c r="DT12" i="1"/>
  <c r="CQ28" i="1"/>
  <c r="AZ28" i="1"/>
  <c r="FS28" i="1"/>
  <c r="BO58" i="1"/>
  <c r="BW58" i="1" s="1"/>
  <c r="AR58" i="1" s="1"/>
  <c r="EK46" i="1"/>
  <c r="BE46" i="1" s="1"/>
  <c r="CP46" i="1"/>
  <c r="DR46" i="1"/>
  <c r="DV46" i="1" s="1"/>
  <c r="ES46" i="1"/>
  <c r="AE47" i="1"/>
  <c r="DW47" i="1"/>
  <c r="N48" i="1"/>
  <c r="AB48" i="1" s="1"/>
  <c r="CP48" i="1"/>
  <c r="CC49" i="1"/>
  <c r="BK50" i="1"/>
  <c r="DX50" i="1"/>
  <c r="EG50" i="1"/>
  <c r="BE53" i="1"/>
  <c r="AV53" i="1"/>
  <c r="DR53" i="1"/>
  <c r="DV53" i="1" s="1"/>
  <c r="N12" i="1"/>
  <c r="P12" i="1" s="1"/>
  <c r="Z12" i="1"/>
  <c r="AX28" i="1"/>
  <c r="EK55" i="1"/>
  <c r="AZ56" i="1"/>
  <c r="FS56" i="1"/>
  <c r="BZ47" i="1"/>
  <c r="CF47" i="1" s="1"/>
  <c r="AS47" i="1" s="1"/>
  <c r="I48" i="1"/>
  <c r="AE48" i="1"/>
  <c r="AB49" i="1"/>
  <c r="BD49" i="1"/>
  <c r="Z50" i="1"/>
  <c r="AB53" i="1"/>
  <c r="AP53" i="1"/>
  <c r="AQ53" i="1"/>
  <c r="DU12" i="1"/>
  <c r="DY12" i="1"/>
  <c r="I28" i="1"/>
  <c r="AW28" i="1"/>
  <c r="AY28" i="1"/>
  <c r="AA55" i="1"/>
  <c r="N55" i="1"/>
  <c r="AD55" i="1" s="1"/>
  <c r="AV55" i="1"/>
  <c r="DR55" i="1"/>
  <c r="DT55" i="1" s="1"/>
  <c r="EU55" i="1"/>
  <c r="I56" i="1"/>
  <c r="AC56" i="1"/>
  <c r="P56" i="1"/>
  <c r="AW56" i="1"/>
  <c r="AY56" i="1"/>
  <c r="AA57" i="1"/>
  <c r="N57" i="1"/>
  <c r="DR57" i="1"/>
  <c r="DY57" i="1" s="1"/>
  <c r="EU57" i="1"/>
  <c r="I58" i="1"/>
  <c r="AW58" i="1"/>
  <c r="AY58" i="1"/>
  <c r="BD58" i="1"/>
  <c r="N59" i="1"/>
  <c r="P59" i="1" s="1"/>
  <c r="Z59" i="1"/>
  <c r="BZ59" i="1"/>
  <c r="CF59" i="1" s="1"/>
  <c r="AS59" i="1" s="1"/>
  <c r="AQ59" i="1"/>
  <c r="EU59" i="1"/>
  <c r="I50" i="1"/>
  <c r="AE50" i="1"/>
  <c r="DV12" i="1"/>
  <c r="DZ12" i="1"/>
  <c r="AD28" i="1"/>
  <c r="DR28" i="1"/>
  <c r="DZ28" i="1" s="1"/>
  <c r="AD56" i="1"/>
  <c r="DR56" i="1"/>
  <c r="EB56" i="1" s="1"/>
  <c r="DR58" i="1"/>
  <c r="EA58" i="1" s="1"/>
  <c r="BR59" i="1"/>
  <c r="CC60" i="1"/>
  <c r="DT60" i="1"/>
  <c r="CY60" i="1"/>
  <c r="DW60" i="1"/>
  <c r="EA60" i="1"/>
  <c r="DX60" i="1"/>
  <c r="EB60" i="1"/>
  <c r="I47" i="1"/>
  <c r="AQ48" i="1"/>
  <c r="I12" i="1"/>
  <c r="BR12" i="1"/>
  <c r="FS12" i="1"/>
  <c r="DW12" i="1"/>
  <c r="EA12" i="1"/>
  <c r="BW28" i="1"/>
  <c r="AR28" i="1" s="1"/>
  <c r="CC28" i="1"/>
  <c r="EK28" i="1"/>
  <c r="AP55" i="1"/>
  <c r="AN55" i="1"/>
  <c r="FS55" i="1"/>
  <c r="ES55" i="1"/>
  <c r="CC56" i="1"/>
  <c r="EK56" i="1"/>
  <c r="AW57" i="1"/>
  <c r="H57" i="1"/>
  <c r="AP57" i="1"/>
  <c r="AN57" i="1"/>
  <c r="AB57" i="1"/>
  <c r="FS57" i="1"/>
  <c r="ES57" i="1"/>
  <c r="EK58" i="1"/>
  <c r="BE58" i="1" s="1"/>
  <c r="N60" i="1"/>
  <c r="AC60" i="1" s="1"/>
  <c r="AP28" i="1"/>
  <c r="AQ28" i="1"/>
  <c r="AW55" i="1"/>
  <c r="AB56" i="1"/>
  <c r="AP56" i="1"/>
  <c r="AQ56" i="1"/>
  <c r="AP58" i="1"/>
  <c r="AQ58" i="1"/>
  <c r="I60" i="1"/>
  <c r="AE60" i="1"/>
  <c r="FS60" i="1"/>
  <c r="EU60" i="1"/>
  <c r="N62" i="1"/>
  <c r="AB62" i="1" s="1"/>
  <c r="EG62" i="1"/>
  <c r="AA63" i="1"/>
  <c r="I55" i="1"/>
  <c r="I57" i="1"/>
  <c r="H59" i="1"/>
  <c r="AB60" i="1"/>
  <c r="AP60" i="1"/>
  <c r="AQ60" i="1"/>
  <c r="BO61" i="1"/>
  <c r="AY61" i="1"/>
  <c r="AW61" i="1"/>
  <c r="DR61" i="1"/>
  <c r="EA61" i="1" s="1"/>
  <c r="BD61" i="1"/>
  <c r="DR62" i="1"/>
  <c r="EU62" i="1"/>
  <c r="CQ64" i="1"/>
  <c r="BZ12" i="1"/>
  <c r="I59" i="1"/>
  <c r="DU60" i="1"/>
  <c r="DY60" i="1"/>
  <c r="ES60" i="1"/>
  <c r="AP61" i="1"/>
  <c r="BZ61" i="1"/>
  <c r="AV61" i="1"/>
  <c r="EU61" i="1"/>
  <c r="FS61" i="1"/>
  <c r="AB63" i="1"/>
  <c r="CQ63" i="1"/>
  <c r="EK61" i="1"/>
  <c r="BE61" i="1" s="1"/>
  <c r="AW62" i="1"/>
  <c r="H62" i="1"/>
  <c r="AN62" i="1"/>
  <c r="AP62" i="1"/>
  <c r="FS62" i="1"/>
  <c r="ES62" i="1"/>
  <c r="AD63" i="1"/>
  <c r="P63" i="1"/>
  <c r="BC63" i="1" s="1"/>
  <c r="EK63" i="1"/>
  <c r="BE63" i="1" s="1"/>
  <c r="EU63" i="1"/>
  <c r="AV63" i="1"/>
  <c r="H61" i="1"/>
  <c r="AN61" i="1"/>
  <c r="AC63" i="1"/>
  <c r="BZ63" i="1"/>
  <c r="CF63" i="1" s="1"/>
  <c r="AS63" i="1" s="1"/>
  <c r="DR63" i="1"/>
  <c r="DY63" i="1" s="1"/>
  <c r="I64" i="1"/>
  <c r="N64" i="1"/>
  <c r="P64" i="1" s="1"/>
  <c r="EK66" i="1"/>
  <c r="BE66" i="1" s="1"/>
  <c r="AV66" i="1"/>
  <c r="EU66" i="1"/>
  <c r="AC67" i="1"/>
  <c r="EK67" i="1"/>
  <c r="BZ67" i="1"/>
  <c r="CF67" i="1" s="1"/>
  <c r="AS67" i="1" s="1"/>
  <c r="EU67" i="1"/>
  <c r="AV64" i="1"/>
  <c r="EU64" i="1"/>
  <c r="BD67" i="1"/>
  <c r="Z62" i="1"/>
  <c r="I63" i="1"/>
  <c r="AE63" i="1"/>
  <c r="AN64" i="1"/>
  <c r="AQ64" i="1"/>
  <c r="AE64" i="1"/>
  <c r="AN66" i="1"/>
  <c r="I62" i="1"/>
  <c r="AP63" i="1"/>
  <c r="H64" i="1"/>
  <c r="EK64" i="1"/>
  <c r="ES64" i="1"/>
  <c r="FS64" i="1"/>
  <c r="AP66" i="1"/>
  <c r="BD66" i="1"/>
  <c r="AQ66" i="1"/>
  <c r="H67" i="1"/>
  <c r="Z67" i="1"/>
  <c r="AD67" i="1"/>
  <c r="DR67" i="1"/>
  <c r="I65" i="1"/>
  <c r="N65" i="1"/>
  <c r="P65" i="1" s="1"/>
  <c r="AE65" i="1"/>
  <c r="BE65" i="1"/>
  <c r="CQ68" i="1"/>
  <c r="DV69" i="1"/>
  <c r="DZ69" i="1"/>
  <c r="I67" i="1"/>
  <c r="AE67" i="1"/>
  <c r="AN67" i="1"/>
  <c r="AP65" i="1"/>
  <c r="BD65" i="1"/>
  <c r="EA68" i="1"/>
  <c r="DW68" i="1"/>
  <c r="CY68" i="1"/>
  <c r="DZ68" i="1"/>
  <c r="DV68" i="1"/>
  <c r="DY68" i="1"/>
  <c r="BE68" i="1"/>
  <c r="BD68" i="1"/>
  <c r="EU68" i="1"/>
  <c r="EK69" i="1"/>
  <c r="BE69" i="1" s="1"/>
  <c r="AV69" i="1"/>
  <c r="DW69" i="1"/>
  <c r="EA69" i="1"/>
  <c r="AB70" i="1"/>
  <c r="Z66" i="1"/>
  <c r="AB67" i="1"/>
  <c r="AP67" i="1"/>
  <c r="AC65" i="1"/>
  <c r="AV65" i="1"/>
  <c r="AQ65" i="1"/>
  <c r="FS65" i="1"/>
  <c r="BZ68" i="1"/>
  <c r="AQ68" i="1"/>
  <c r="EB69" i="1"/>
  <c r="DX69" i="1"/>
  <c r="DT69" i="1"/>
  <c r="CY69" i="1"/>
  <c r="BC70" i="1"/>
  <c r="R70" i="1"/>
  <c r="EK70" i="1"/>
  <c r="I66" i="1"/>
  <c r="H65" i="1"/>
  <c r="BR65" i="1"/>
  <c r="DU69" i="1"/>
  <c r="DY69" i="1"/>
  <c r="BO70" i="1"/>
  <c r="CQ70" i="1"/>
  <c r="DR65" i="1"/>
  <c r="DW65" i="1" s="1"/>
  <c r="H68" i="1"/>
  <c r="Z68" i="1"/>
  <c r="AN68" i="1"/>
  <c r="I69" i="1"/>
  <c r="N69" i="1"/>
  <c r="AC69" i="1" s="1"/>
  <c r="AE69" i="1"/>
  <c r="EO69" i="1"/>
  <c r="BF69" i="1" s="1"/>
  <c r="BG69" i="1" s="1"/>
  <c r="AC70" i="1"/>
  <c r="AV70" i="1"/>
  <c r="AH70" i="1"/>
  <c r="DR70" i="1"/>
  <c r="DX70" i="1" s="1"/>
  <c r="N72" i="1"/>
  <c r="P72" i="1" s="1"/>
  <c r="BC72" i="1" s="1"/>
  <c r="Z72" i="1"/>
  <c r="AV72" i="1"/>
  <c r="EU72" i="1"/>
  <c r="I68" i="1"/>
  <c r="AE68" i="1"/>
  <c r="DU68" i="1"/>
  <c r="AB69" i="1"/>
  <c r="AP69" i="1"/>
  <c r="BD69" i="1"/>
  <c r="AQ69" i="1"/>
  <c r="H70" i="1"/>
  <c r="Z70" i="1"/>
  <c r="AD70" i="1"/>
  <c r="AP68" i="1"/>
  <c r="I70" i="1"/>
  <c r="AE70" i="1"/>
  <c r="DU72" i="1"/>
  <c r="EU5" i="1"/>
  <c r="AQ70" i="1"/>
  <c r="H72" i="1"/>
  <c r="AE72" i="1"/>
  <c r="CQ72" i="1"/>
  <c r="CQ5" i="1"/>
  <c r="AB5" i="1"/>
  <c r="AP5" i="1"/>
  <c r="AQ5" i="1"/>
  <c r="I72" i="1"/>
  <c r="AC5" i="1"/>
  <c r="DR5" i="1"/>
  <c r="CY5" i="1" s="1"/>
  <c r="Z5" i="1"/>
  <c r="AD5" i="1"/>
  <c r="BZ72" i="1"/>
  <c r="I5" i="1"/>
  <c r="DV64" i="1" l="1"/>
  <c r="EB66" i="1"/>
  <c r="DW66" i="1"/>
  <c r="DX64" i="1"/>
  <c r="EC64" i="1" s="1"/>
  <c r="DT50" i="1"/>
  <c r="DZ30" i="1"/>
  <c r="DZ27" i="1"/>
  <c r="DU16" i="1"/>
  <c r="DW11" i="1"/>
  <c r="AH5" i="1"/>
  <c r="AB68" i="1"/>
  <c r="AD68" i="1"/>
  <c r="AH68" i="1"/>
  <c r="CF61" i="1"/>
  <c r="AS61" i="1" s="1"/>
  <c r="AD50" i="1"/>
  <c r="DV41" i="1"/>
  <c r="DT38" i="1"/>
  <c r="EA29" i="1"/>
  <c r="AC18" i="1"/>
  <c r="AA73" i="1"/>
  <c r="AB19" i="1"/>
  <c r="DV66" i="1"/>
  <c r="CY64" i="1"/>
  <c r="DY59" i="1"/>
  <c r="EB50" i="1"/>
  <c r="DV49" i="1"/>
  <c r="EA47" i="1"/>
  <c r="AC50" i="1"/>
  <c r="AB46" i="1"/>
  <c r="DT36" i="1"/>
  <c r="CF16" i="1"/>
  <c r="AS16" i="1" s="1"/>
  <c r="DW14" i="1"/>
  <c r="CY11" i="1"/>
  <c r="AW73" i="1"/>
  <c r="AC72" i="1"/>
  <c r="CY66" i="1"/>
  <c r="EB64" i="1"/>
  <c r="BW19" i="1"/>
  <c r="AR19" i="1" s="1"/>
  <c r="EC10" i="1"/>
  <c r="BE5" i="1"/>
  <c r="BC5" i="1"/>
  <c r="AB65" i="1"/>
  <c r="DU64" i="1"/>
  <c r="EA64" i="1"/>
  <c r="AD62" i="1"/>
  <c r="DT66" i="1"/>
  <c r="AD61" i="1"/>
  <c r="DU59" i="1"/>
  <c r="BE55" i="1"/>
  <c r="BC50" i="1"/>
  <c r="EB36" i="1"/>
  <c r="AC22" i="1"/>
  <c r="BW45" i="1"/>
  <c r="AR45" i="1" s="1"/>
  <c r="DV29" i="1"/>
  <c r="AD19" i="1"/>
  <c r="AH18" i="1"/>
  <c r="DT11" i="1"/>
  <c r="BE67" i="1"/>
  <c r="BE12" i="1"/>
  <c r="DY66" i="1"/>
  <c r="DT64" i="1"/>
  <c r="DT61" i="1"/>
  <c r="V61" i="1"/>
  <c r="X61" i="1" s="1"/>
  <c r="AJ61" i="1" s="1"/>
  <c r="BE28" i="1"/>
  <c r="DW29" i="1"/>
  <c r="AI14" i="1"/>
  <c r="DX16" i="1"/>
  <c r="DT14" i="1"/>
  <c r="BW70" i="1"/>
  <c r="AR70" i="1" s="1"/>
  <c r="DZ66" i="1"/>
  <c r="DW64" i="1"/>
  <c r="DZ64" i="1"/>
  <c r="DX66" i="1"/>
  <c r="EA66" i="1"/>
  <c r="BW61" i="1"/>
  <c r="AR61" i="1" s="1"/>
  <c r="AD22" i="1"/>
  <c r="BC22" i="1"/>
  <c r="AD18" i="1"/>
  <c r="R22" i="1"/>
  <c r="AI22" i="1" s="1"/>
  <c r="AB18" i="1"/>
  <c r="EA14" i="1"/>
  <c r="AJ14" i="1"/>
  <c r="BE14" i="1"/>
  <c r="EB72" i="1"/>
  <c r="AI58" i="1"/>
  <c r="BW22" i="1"/>
  <c r="AR22" i="1" s="1"/>
  <c r="DX72" i="1"/>
  <c r="R68" i="1"/>
  <c r="AI68" i="1" s="1"/>
  <c r="BC67" i="1"/>
  <c r="BE56" i="1"/>
  <c r="BW53" i="1"/>
  <c r="AR53" i="1" s="1"/>
  <c r="EB38" i="1"/>
  <c r="AD45" i="1"/>
  <c r="CF32" i="1"/>
  <c r="AS32" i="1" s="1"/>
  <c r="BE19" i="1"/>
  <c r="DU26" i="1"/>
  <c r="AY73" i="1"/>
  <c r="DV11" i="1"/>
  <c r="DX11" i="1"/>
  <c r="BE35" i="1"/>
  <c r="BE33" i="1"/>
  <c r="DY11" i="1"/>
  <c r="DT72" i="1"/>
  <c r="DV55" i="1"/>
  <c r="DV43" i="1"/>
  <c r="BC29" i="1"/>
  <c r="AD7" i="1"/>
  <c r="BE42" i="1"/>
  <c r="CF72" i="1"/>
  <c r="AS72" i="1" s="1"/>
  <c r="DY72" i="1"/>
  <c r="BE70" i="1"/>
  <c r="CF68" i="1"/>
  <c r="AS68" i="1" s="1"/>
  <c r="BE64" i="1"/>
  <c r="AB58" i="1"/>
  <c r="DZ49" i="1"/>
  <c r="AH28" i="1"/>
  <c r="AD29" i="1"/>
  <c r="AD8" i="1"/>
  <c r="BC8" i="1"/>
  <c r="EB11" i="1"/>
  <c r="EA11" i="1"/>
  <c r="BE13" i="1"/>
  <c r="BE60" i="1"/>
  <c r="BE26" i="1"/>
  <c r="BD60" i="1"/>
  <c r="DT5" i="1"/>
  <c r="EC68" i="1"/>
  <c r="DW63" i="1"/>
  <c r="DT63" i="1"/>
  <c r="DU55" i="1"/>
  <c r="DW43" i="1"/>
  <c r="DU34" i="1"/>
  <c r="EA33" i="1"/>
  <c r="DT43" i="1"/>
  <c r="CY43" i="1"/>
  <c r="DZ19" i="1"/>
  <c r="DY26" i="1"/>
  <c r="DZ21" i="1"/>
  <c r="DY16" i="1"/>
  <c r="EB16" i="1"/>
  <c r="EA16" i="1"/>
  <c r="DZ16" i="1"/>
  <c r="DV13" i="1"/>
  <c r="EB43" i="1"/>
  <c r="DY54" i="1"/>
  <c r="CY16" i="1"/>
  <c r="DW16" i="1"/>
  <c r="DV16" i="1"/>
  <c r="DZ13" i="1"/>
  <c r="DV57" i="1"/>
  <c r="DZ55" i="1"/>
  <c r="DZ43" i="1"/>
  <c r="DU41" i="1"/>
  <c r="DZ41" i="1"/>
  <c r="DY34" i="1"/>
  <c r="DY43" i="1"/>
  <c r="DZ71" i="1"/>
  <c r="DU71" i="1"/>
  <c r="DU54" i="1"/>
  <c r="DT13" i="1"/>
  <c r="EC8" i="1"/>
  <c r="EB13" i="1"/>
  <c r="CY13" i="1"/>
  <c r="CF12" i="1"/>
  <c r="AS12" i="1" s="1"/>
  <c r="CF45" i="1"/>
  <c r="AS45" i="1" s="1"/>
  <c r="BW23" i="1"/>
  <c r="AR23" i="1" s="1"/>
  <c r="P73" i="1"/>
  <c r="R73" i="1" s="1"/>
  <c r="AE73" i="1"/>
  <c r="AC64" i="1"/>
  <c r="AB31" i="1"/>
  <c r="AD31" i="1"/>
  <c r="P45" i="1"/>
  <c r="R45" i="1" s="1"/>
  <c r="V29" i="1"/>
  <c r="X29" i="1" s="1"/>
  <c r="AG29" i="1" s="1"/>
  <c r="AC7" i="1"/>
  <c r="AB7" i="1"/>
  <c r="BC66" i="1"/>
  <c r="AH67" i="1"/>
  <c r="BC58" i="1"/>
  <c r="AC47" i="1"/>
  <c r="AC66" i="1"/>
  <c r="AB66" i="1"/>
  <c r="AH66" i="1"/>
  <c r="AD64" i="1"/>
  <c r="AC61" i="1"/>
  <c r="BC61" i="1"/>
  <c r="AC28" i="1"/>
  <c r="AH58" i="1"/>
  <c r="BC28" i="1"/>
  <c r="AC33" i="1"/>
  <c r="AC45" i="1"/>
  <c r="AD54" i="1"/>
  <c r="P54" i="1"/>
  <c r="BC54" i="1" s="1"/>
  <c r="AB54" i="1"/>
  <c r="AH8" i="1"/>
  <c r="AD58" i="1"/>
  <c r="AD66" i="1"/>
  <c r="AB61" i="1"/>
  <c r="AC58" i="1"/>
  <c r="AB28" i="1"/>
  <c r="AD72" i="1"/>
  <c r="AH61" i="1"/>
  <c r="BC31" i="1"/>
  <c r="AB29" i="1"/>
  <c r="AH31" i="1"/>
  <c r="AD15" i="1"/>
  <c r="AB8" i="1"/>
  <c r="BZ66" i="1"/>
  <c r="CF66" i="1" s="1"/>
  <c r="AS66" i="1" s="1"/>
  <c r="EB61" i="1"/>
  <c r="DU57" i="1"/>
  <c r="EA56" i="1"/>
  <c r="EA72" i="1"/>
  <c r="DV72" i="1"/>
  <c r="AN49" i="1"/>
  <c r="EO48" i="1"/>
  <c r="BF48" i="1" s="1"/>
  <c r="BG48" i="1" s="1"/>
  <c r="BE21" i="1"/>
  <c r="DT65" i="1"/>
  <c r="BZ64" i="1"/>
  <c r="CF64" i="1" s="1"/>
  <c r="AS64" i="1" s="1"/>
  <c r="EA63" i="1"/>
  <c r="DX61" i="1"/>
  <c r="DZ57" i="1"/>
  <c r="DW56" i="1"/>
  <c r="AI28" i="1"/>
  <c r="AC42" i="1"/>
  <c r="DT35" i="1"/>
  <c r="DW72" i="1"/>
  <c r="AC29" i="1"/>
  <c r="AH29" i="1"/>
  <c r="BY73" i="1"/>
  <c r="AQ73" i="1" s="1"/>
  <c r="AC6" i="1"/>
  <c r="EB14" i="1"/>
  <c r="AC68" i="1"/>
  <c r="AC8" i="1"/>
  <c r="DZ63" i="1"/>
  <c r="BZ28" i="1"/>
  <c r="CF28" i="1" s="1"/>
  <c r="AS28" i="1" s="1"/>
  <c r="AC43" i="1"/>
  <c r="AD40" i="1"/>
  <c r="EC39" i="1"/>
  <c r="EB35" i="1"/>
  <c r="AB26" i="1"/>
  <c r="CC73" i="1"/>
  <c r="AB6" i="1"/>
  <c r="DZ72" i="1"/>
  <c r="DW70" i="1"/>
  <c r="AM70" i="1"/>
  <c r="BB70" i="1"/>
  <c r="AL70" i="1"/>
  <c r="BO66" i="1"/>
  <c r="BW66" i="1" s="1"/>
  <c r="AR66" i="1" s="1"/>
  <c r="AI70" i="1"/>
  <c r="V70" i="1"/>
  <c r="X70" i="1" s="1"/>
  <c r="EA67" i="1"/>
  <c r="CY67" i="1"/>
  <c r="DT67" i="1"/>
  <c r="AI66" i="1"/>
  <c r="V66" i="1"/>
  <c r="X66" i="1" s="1"/>
  <c r="BO64" i="1"/>
  <c r="BW64" i="1" s="1"/>
  <c r="AR64" i="1" s="1"/>
  <c r="DV67" i="1"/>
  <c r="DU67" i="1"/>
  <c r="AH64" i="1"/>
  <c r="R64" i="1"/>
  <c r="EO61" i="1"/>
  <c r="BF61" i="1" s="1"/>
  <c r="BG61" i="1" s="1"/>
  <c r="DZ62" i="1"/>
  <c r="DV62" i="1"/>
  <c r="EA62" i="1"/>
  <c r="DW62" i="1"/>
  <c r="CY62" i="1"/>
  <c r="EB62" i="1"/>
  <c r="AC62" i="1"/>
  <c r="P62" i="1"/>
  <c r="BO12" i="1"/>
  <c r="BW12" i="1" s="1"/>
  <c r="AR12" i="1" s="1"/>
  <c r="EB28" i="1"/>
  <c r="CY28" i="1"/>
  <c r="DY28" i="1"/>
  <c r="DU28" i="1"/>
  <c r="DT58" i="1"/>
  <c r="AC55" i="1"/>
  <c r="P55" i="1"/>
  <c r="DX28" i="1"/>
  <c r="BC12" i="1"/>
  <c r="R12" i="1"/>
  <c r="AH12" i="1"/>
  <c r="CQ48" i="1"/>
  <c r="AC12" i="1"/>
  <c r="BO46" i="1"/>
  <c r="BW46" i="1" s="1"/>
  <c r="AR46" i="1" s="1"/>
  <c r="AL56" i="1"/>
  <c r="BB56" i="1"/>
  <c r="AM56" i="1"/>
  <c r="BZ50" i="1"/>
  <c r="CF50" i="1" s="1"/>
  <c r="AS50" i="1" s="1"/>
  <c r="AQ50" i="1"/>
  <c r="DU46" i="1"/>
  <c r="AQ46" i="1"/>
  <c r="BZ46" i="1"/>
  <c r="CF46" i="1" s="1"/>
  <c r="AS46" i="1" s="1"/>
  <c r="BO33" i="1"/>
  <c r="BW33" i="1" s="1"/>
  <c r="AR33" i="1" s="1"/>
  <c r="AD59" i="1"/>
  <c r="EO49" i="1"/>
  <c r="BF49" i="1" s="1"/>
  <c r="BG49" i="1" s="1"/>
  <c r="DV44" i="1"/>
  <c r="EA44" i="1"/>
  <c r="CY44" i="1"/>
  <c r="DZ44" i="1"/>
  <c r="DW44" i="1"/>
  <c r="AH43" i="1"/>
  <c r="R43" i="1"/>
  <c r="AH42" i="1"/>
  <c r="R42" i="1"/>
  <c r="BO40" i="1"/>
  <c r="BW40" i="1" s="1"/>
  <c r="AR40" i="1" s="1"/>
  <c r="DZ53" i="1"/>
  <c r="DT44" i="1"/>
  <c r="BO43" i="1"/>
  <c r="BW43" i="1" s="1"/>
  <c r="AR43" i="1" s="1"/>
  <c r="BC43" i="1"/>
  <c r="EB42" i="1"/>
  <c r="BZ37" i="1"/>
  <c r="CF37" i="1" s="1"/>
  <c r="AS37" i="1" s="1"/>
  <c r="BD36" i="1"/>
  <c r="BE36" i="1"/>
  <c r="BO31" i="1"/>
  <c r="BW31" i="1" s="1"/>
  <c r="AR31" i="1" s="1"/>
  <c r="BO30" i="1"/>
  <c r="BW30" i="1" s="1"/>
  <c r="AR30" i="1" s="1"/>
  <c r="DZ46" i="1"/>
  <c r="CF43" i="1"/>
  <c r="AS43" i="1" s="1"/>
  <c r="EB37" i="1"/>
  <c r="DX37" i="1"/>
  <c r="DT37" i="1"/>
  <c r="CY37" i="1"/>
  <c r="DU37" i="1"/>
  <c r="DY37" i="1"/>
  <c r="P35" i="1"/>
  <c r="AB35" i="1"/>
  <c r="DY31" i="1"/>
  <c r="DU31" i="1"/>
  <c r="CY31" i="1"/>
  <c r="DV31" i="1"/>
  <c r="DZ31" i="1"/>
  <c r="BO27" i="1"/>
  <c r="BW27" i="1" s="1"/>
  <c r="AR27" i="1" s="1"/>
  <c r="DW37" i="1"/>
  <c r="DW35" i="1"/>
  <c r="DW31" i="1"/>
  <c r="EB30" i="1"/>
  <c r="DT30" i="1"/>
  <c r="CY30" i="1"/>
  <c r="DX30" i="1"/>
  <c r="BZ25" i="1"/>
  <c r="CF25" i="1" s="1"/>
  <c r="AS25" i="1" s="1"/>
  <c r="AQ21" i="1"/>
  <c r="BZ21" i="1"/>
  <c r="CF21" i="1" s="1"/>
  <c r="AS21" i="1" s="1"/>
  <c r="BC42" i="1"/>
  <c r="DZ37" i="1"/>
  <c r="DX25" i="1"/>
  <c r="AL25" i="1"/>
  <c r="BB25" i="1"/>
  <c r="AM25" i="1"/>
  <c r="AN19" i="1"/>
  <c r="EO18" i="1"/>
  <c r="BF18" i="1" s="1"/>
  <c r="BG18" i="1" s="1"/>
  <c r="AI31" i="1"/>
  <c r="V22" i="1"/>
  <c r="X22" i="1" s="1"/>
  <c r="EO54" i="1"/>
  <c r="BF54" i="1" s="1"/>
  <c r="BG54" i="1" s="1"/>
  <c r="DY33" i="1"/>
  <c r="DU33" i="1"/>
  <c r="CY33" i="1"/>
  <c r="DZ33" i="1"/>
  <c r="DV33" i="1"/>
  <c r="AC30" i="1"/>
  <c r="BZ27" i="1"/>
  <c r="CF27" i="1" s="1"/>
  <c r="AS27" i="1" s="1"/>
  <c r="AQ27" i="1"/>
  <c r="AL23" i="1"/>
  <c r="BB23" i="1"/>
  <c r="AM23" i="1"/>
  <c r="DZ15" i="1"/>
  <c r="DV15" i="1"/>
  <c r="EA15" i="1"/>
  <c r="DW15" i="1"/>
  <c r="CY15" i="1"/>
  <c r="BO11" i="1"/>
  <c r="BW11" i="1" s="1"/>
  <c r="AR11" i="1" s="1"/>
  <c r="DE73" i="1"/>
  <c r="BR73" i="1"/>
  <c r="DU15" i="1"/>
  <c r="EB18" i="1"/>
  <c r="EB15" i="1"/>
  <c r="BO14" i="1"/>
  <c r="BW14" i="1" s="1"/>
  <c r="AR14" i="1" s="1"/>
  <c r="EA18" i="1"/>
  <c r="EO13" i="1"/>
  <c r="BF13" i="1" s="1"/>
  <c r="BG13" i="1" s="1"/>
  <c r="FM73" i="1"/>
  <c r="AN73" i="1" s="1"/>
  <c r="AN6" i="1"/>
  <c r="EG73" i="1"/>
  <c r="BD6" i="1"/>
  <c r="AD73" i="1"/>
  <c r="AG14" i="1"/>
  <c r="AI10" i="1"/>
  <c r="V10" i="1"/>
  <c r="X10" i="1" s="1"/>
  <c r="DV9" i="1"/>
  <c r="R11" i="1"/>
  <c r="AH11" i="1"/>
  <c r="DZ70" i="1"/>
  <c r="DV70" i="1"/>
  <c r="CY70" i="1"/>
  <c r="EO68" i="1"/>
  <c r="BF68" i="1" s="1"/>
  <c r="BG68" i="1" s="1"/>
  <c r="DY70" i="1"/>
  <c r="EO67" i="1"/>
  <c r="BF67" i="1" s="1"/>
  <c r="BG67" i="1" s="1"/>
  <c r="DT70" i="1"/>
  <c r="EO65" i="1"/>
  <c r="BF65" i="1" s="1"/>
  <c r="BG65" i="1" s="1"/>
  <c r="BO62" i="1"/>
  <c r="BW62" i="1" s="1"/>
  <c r="AR62" i="1" s="1"/>
  <c r="BO63" i="1"/>
  <c r="BW63" i="1" s="1"/>
  <c r="AR63" i="1" s="1"/>
  <c r="R63" i="1"/>
  <c r="AH63" i="1"/>
  <c r="AQ62" i="1"/>
  <c r="BZ62" i="1"/>
  <c r="CF62" i="1" s="1"/>
  <c r="AS62" i="1" s="1"/>
  <c r="DY62" i="1"/>
  <c r="EO59" i="1"/>
  <c r="BF59" i="1" s="1"/>
  <c r="BG59" i="1" s="1"/>
  <c r="BO57" i="1"/>
  <c r="BW57" i="1" s="1"/>
  <c r="AR57" i="1" s="1"/>
  <c r="DX62" i="1"/>
  <c r="EO57" i="1"/>
  <c r="BF57" i="1" s="1"/>
  <c r="BG57" i="1" s="1"/>
  <c r="AQ57" i="1"/>
  <c r="BZ57" i="1"/>
  <c r="CF57" i="1" s="1"/>
  <c r="AS57" i="1" s="1"/>
  <c r="EO55" i="1"/>
  <c r="BF55" i="1" s="1"/>
  <c r="BG55" i="1" s="1"/>
  <c r="AQ55" i="1"/>
  <c r="BZ55" i="1"/>
  <c r="CF55" i="1" s="1"/>
  <c r="AS55" i="1" s="1"/>
  <c r="CY58" i="1"/>
  <c r="DZ58" i="1"/>
  <c r="DV58" i="1"/>
  <c r="DY58" i="1"/>
  <c r="DU58" i="1"/>
  <c r="BZ60" i="1"/>
  <c r="CF60" i="1" s="1"/>
  <c r="AS60" i="1" s="1"/>
  <c r="R59" i="1"/>
  <c r="AH59" i="1"/>
  <c r="DT28" i="1"/>
  <c r="BZ53" i="1"/>
  <c r="CF53" i="1" s="1"/>
  <c r="AS53" i="1" s="1"/>
  <c r="EC12" i="1"/>
  <c r="AD12" i="1"/>
  <c r="CF49" i="1"/>
  <c r="AS49" i="1" s="1"/>
  <c r="EA48" i="1"/>
  <c r="DW48" i="1"/>
  <c r="CY48" i="1"/>
  <c r="DT48" i="1"/>
  <c r="EB48" i="1"/>
  <c r="DX48" i="1"/>
  <c r="BO52" i="1"/>
  <c r="BW52" i="1" s="1"/>
  <c r="AR52" i="1" s="1"/>
  <c r="EA59" i="1"/>
  <c r="DW59" i="1"/>
  <c r="CY59" i="1"/>
  <c r="DZ59" i="1"/>
  <c r="DV59" i="1"/>
  <c r="AH53" i="1"/>
  <c r="BC53" i="1"/>
  <c r="R53" i="1"/>
  <c r="EO53" i="1"/>
  <c r="BF53" i="1" s="1"/>
  <c r="BG53" i="1" s="1"/>
  <c r="AB12" i="1"/>
  <c r="AN46" i="1"/>
  <c r="CY45" i="1"/>
  <c r="DY45" i="1"/>
  <c r="DX45" i="1"/>
  <c r="DU45" i="1"/>
  <c r="EB45" i="1"/>
  <c r="DT45" i="1"/>
  <c r="AL28" i="1"/>
  <c r="BB28" i="1"/>
  <c r="AM28" i="1"/>
  <c r="AI50" i="1"/>
  <c r="V50" i="1"/>
  <c r="X50" i="1" s="1"/>
  <c r="BO49" i="1"/>
  <c r="BW49" i="1" s="1"/>
  <c r="AR49" i="1" s="1"/>
  <c r="DZ48" i="1"/>
  <c r="DY47" i="1"/>
  <c r="DU47" i="1"/>
  <c r="CY47" i="1"/>
  <c r="DZ47" i="1"/>
  <c r="DV47" i="1"/>
  <c r="EO45" i="1"/>
  <c r="BF45" i="1" s="1"/>
  <c r="BG45" i="1" s="1"/>
  <c r="DY44" i="1"/>
  <c r="AC44" i="1"/>
  <c r="P44" i="1"/>
  <c r="DZ45" i="1"/>
  <c r="AB43" i="1"/>
  <c r="BO32" i="1"/>
  <c r="BW32" i="1" s="1"/>
  <c r="AR32" i="1" s="1"/>
  <c r="DX42" i="1"/>
  <c r="AD42" i="1"/>
  <c r="BO20" i="1"/>
  <c r="BW20" i="1" s="1"/>
  <c r="AR20" i="1" s="1"/>
  <c r="AC41" i="1"/>
  <c r="P41" i="1"/>
  <c r="AD41" i="1"/>
  <c r="EO38" i="1"/>
  <c r="BF38" i="1" s="1"/>
  <c r="BG38" i="1" s="1"/>
  <c r="EO36" i="1"/>
  <c r="BF36" i="1" s="1"/>
  <c r="BG36" i="1" s="1"/>
  <c r="CF34" i="1"/>
  <c r="AS34" i="1" s="1"/>
  <c r="DT31" i="1"/>
  <c r="CY23" i="1"/>
  <c r="DZ23" i="1"/>
  <c r="DV23" i="1"/>
  <c r="DY23" i="1"/>
  <c r="DU23" i="1"/>
  <c r="CY22" i="1"/>
  <c r="DZ22" i="1"/>
  <c r="DV22" i="1"/>
  <c r="DY22" i="1"/>
  <c r="DU22" i="1"/>
  <c r="AL45" i="1"/>
  <c r="AM45" i="1"/>
  <c r="BB45" i="1"/>
  <c r="BE52" i="1"/>
  <c r="BD52" i="1"/>
  <c r="BZ40" i="1"/>
  <c r="CF40" i="1" s="1"/>
  <c r="AS40" i="1" s="1"/>
  <c r="AQ40" i="1"/>
  <c r="BZ38" i="1"/>
  <c r="CF38" i="1" s="1"/>
  <c r="AS38" i="1" s="1"/>
  <c r="AQ38" i="1"/>
  <c r="BZ36" i="1"/>
  <c r="CF36" i="1" s="1"/>
  <c r="AS36" i="1" s="1"/>
  <c r="AQ36" i="1"/>
  <c r="EC32" i="1"/>
  <c r="EO31" i="1"/>
  <c r="BF31" i="1" s="1"/>
  <c r="BG31" i="1" s="1"/>
  <c r="DW58" i="1"/>
  <c r="DY30" i="1"/>
  <c r="DT22" i="1"/>
  <c r="EO21" i="1"/>
  <c r="BF21" i="1" s="1"/>
  <c r="BG21" i="1" s="1"/>
  <c r="EA20" i="1"/>
  <c r="CY20" i="1"/>
  <c r="DZ20" i="1"/>
  <c r="DW20" i="1"/>
  <c r="DV20" i="1"/>
  <c r="DZ38" i="1"/>
  <c r="DV38" i="1"/>
  <c r="EA38" i="1"/>
  <c r="DW38" i="1"/>
  <c r="CY38" i="1"/>
  <c r="DV37" i="1"/>
  <c r="EB27" i="1"/>
  <c r="DX27" i="1"/>
  <c r="DT27" i="1"/>
  <c r="DW27" i="1"/>
  <c r="CY27" i="1"/>
  <c r="EA27" i="1"/>
  <c r="DT25" i="1"/>
  <c r="AD24" i="1"/>
  <c r="P24" i="1"/>
  <c r="AC24" i="1"/>
  <c r="BZ71" i="1"/>
  <c r="CF71" i="1" s="1"/>
  <c r="AS71" i="1" s="1"/>
  <c r="AQ71" i="1"/>
  <c r="EA22" i="1"/>
  <c r="DX20" i="1"/>
  <c r="BO54" i="1"/>
  <c r="BW54" i="1" s="1"/>
  <c r="AR54" i="1" s="1"/>
  <c r="DZ40" i="1"/>
  <c r="DV40" i="1"/>
  <c r="EA40" i="1"/>
  <c r="DW40" i="1"/>
  <c r="CY40" i="1"/>
  <c r="EA30" i="1"/>
  <c r="EO27" i="1"/>
  <c r="BF27" i="1" s="1"/>
  <c r="BG27" i="1" s="1"/>
  <c r="EA26" i="1"/>
  <c r="DW26" i="1"/>
  <c r="CY26" i="1"/>
  <c r="DZ26" i="1"/>
  <c r="DV26" i="1"/>
  <c r="EA25" i="1"/>
  <c r="EB24" i="1"/>
  <c r="DX24" i="1"/>
  <c r="DT24" i="1"/>
  <c r="EA24" i="1"/>
  <c r="DW24" i="1"/>
  <c r="CY24" i="1"/>
  <c r="DX23" i="1"/>
  <c r="EO20" i="1"/>
  <c r="BF20" i="1" s="1"/>
  <c r="BG20" i="1" s="1"/>
  <c r="AB20" i="1"/>
  <c r="EO15" i="1"/>
  <c r="BF15" i="1" s="1"/>
  <c r="BG15" i="1" s="1"/>
  <c r="DZ36" i="1"/>
  <c r="DV36" i="1"/>
  <c r="EA36" i="1"/>
  <c r="DW36" i="1"/>
  <c r="CY36" i="1"/>
  <c r="DT33" i="1"/>
  <c r="EO24" i="1"/>
  <c r="BF24" i="1" s="1"/>
  <c r="BG24" i="1" s="1"/>
  <c r="DR73" i="1"/>
  <c r="DV73" i="1" s="1"/>
  <c r="EA6" i="1"/>
  <c r="DW6" i="1"/>
  <c r="CY6" i="1"/>
  <c r="DZ6" i="1"/>
  <c r="DV6" i="1"/>
  <c r="FE73" i="1"/>
  <c r="FC73" i="1"/>
  <c r="EB54" i="1"/>
  <c r="DX18" i="1"/>
  <c r="DX15" i="1"/>
  <c r="BO13" i="1"/>
  <c r="BW13" i="1" s="1"/>
  <c r="AR13" i="1" s="1"/>
  <c r="EB9" i="1"/>
  <c r="DX9" i="1"/>
  <c r="DT9" i="1"/>
  <c r="EA9" i="1"/>
  <c r="DW9" i="1"/>
  <c r="CY9" i="1"/>
  <c r="DU6" i="1"/>
  <c r="DW18" i="1"/>
  <c r="AC51" i="1"/>
  <c r="P51" i="1"/>
  <c r="FH73" i="1"/>
  <c r="EB6" i="1"/>
  <c r="BC73" i="1"/>
  <c r="AI13" i="1"/>
  <c r="V13" i="1"/>
  <c r="X13" i="1" s="1"/>
  <c r="EC7" i="1"/>
  <c r="EC51" i="1"/>
  <c r="AD51" i="1"/>
  <c r="BO72" i="1"/>
  <c r="BW72" i="1" s="1"/>
  <c r="AR72" i="1" s="1"/>
  <c r="EO72" i="1"/>
  <c r="BF72" i="1" s="1"/>
  <c r="BG72" i="1" s="1"/>
  <c r="BO68" i="1"/>
  <c r="BW68" i="1" s="1"/>
  <c r="AR68" i="1" s="1"/>
  <c r="BO5" i="1"/>
  <c r="BW5" i="1" s="1"/>
  <c r="AR5" i="1" s="1"/>
  <c r="DV5" i="1"/>
  <c r="DY5" i="1"/>
  <c r="BZ69" i="1"/>
  <c r="CF69" i="1" s="1"/>
  <c r="AS69" i="1" s="1"/>
  <c r="EB5" i="1"/>
  <c r="EA5" i="1"/>
  <c r="AD69" i="1"/>
  <c r="P69" i="1"/>
  <c r="DZ65" i="1"/>
  <c r="DV65" i="1"/>
  <c r="DY65" i="1"/>
  <c r="DU65" i="1"/>
  <c r="CY65" i="1"/>
  <c r="EB65" i="1"/>
  <c r="BO65" i="1"/>
  <c r="BW65" i="1" s="1"/>
  <c r="AR65" i="1" s="1"/>
  <c r="DU70" i="1"/>
  <c r="BO67" i="1"/>
  <c r="BW67" i="1" s="1"/>
  <c r="AR67" i="1" s="1"/>
  <c r="EB67" i="1"/>
  <c r="EO64" i="1"/>
  <c r="BF64" i="1" s="1"/>
  <c r="BG64" i="1" s="1"/>
  <c r="DW67" i="1"/>
  <c r="AN63" i="1"/>
  <c r="EB63" i="1"/>
  <c r="CY63" i="1"/>
  <c r="AB64" i="1"/>
  <c r="DV63" i="1"/>
  <c r="DU63" i="1"/>
  <c r="DU62" i="1"/>
  <c r="CY61" i="1"/>
  <c r="DZ61" i="1"/>
  <c r="DV61" i="1"/>
  <c r="DY61" i="1"/>
  <c r="DU61" i="1"/>
  <c r="EC61" i="1" s="1"/>
  <c r="AL61" i="1"/>
  <c r="BB61" i="1"/>
  <c r="AM61" i="1"/>
  <c r="BC64" i="1"/>
  <c r="DT62" i="1"/>
  <c r="DW61" i="1"/>
  <c r="BO60" i="1"/>
  <c r="BW60" i="1" s="1"/>
  <c r="AR60" i="1" s="1"/>
  <c r="AB55" i="1"/>
  <c r="DV28" i="1"/>
  <c r="EC60" i="1"/>
  <c r="BZ58" i="1"/>
  <c r="CF58" i="1" s="1"/>
  <c r="AS58" i="1" s="1"/>
  <c r="CY56" i="1"/>
  <c r="DZ56" i="1"/>
  <c r="DV56" i="1"/>
  <c r="DY56" i="1"/>
  <c r="DU56" i="1"/>
  <c r="BO50" i="1"/>
  <c r="EO47" i="1"/>
  <c r="BF47" i="1" s="1"/>
  <c r="BG47" i="1" s="1"/>
  <c r="EB58" i="1"/>
  <c r="EO56" i="1"/>
  <c r="BF56" i="1" s="1"/>
  <c r="BG56" i="1" s="1"/>
  <c r="DX56" i="1"/>
  <c r="AH56" i="1"/>
  <c r="BC56" i="1"/>
  <c r="R56" i="1"/>
  <c r="EB55" i="1"/>
  <c r="DX55" i="1"/>
  <c r="EA55" i="1"/>
  <c r="DW55" i="1"/>
  <c r="CY55" i="1"/>
  <c r="BO48" i="1"/>
  <c r="BW48" i="1" s="1"/>
  <c r="AR48" i="1" s="1"/>
  <c r="EB53" i="1"/>
  <c r="DX53" i="1"/>
  <c r="DT53" i="1"/>
  <c r="CY53" i="1"/>
  <c r="DU53" i="1"/>
  <c r="DY53" i="1"/>
  <c r="BD50" i="1"/>
  <c r="BE50" i="1"/>
  <c r="DY48" i="1"/>
  <c r="P48" i="1"/>
  <c r="AD48" i="1"/>
  <c r="EA46" i="1"/>
  <c r="DW46" i="1"/>
  <c r="CY46" i="1"/>
  <c r="DX46" i="1"/>
  <c r="DT46" i="1"/>
  <c r="EB46" i="1"/>
  <c r="AL58" i="1"/>
  <c r="BB58" i="1"/>
  <c r="EA28" i="1"/>
  <c r="EO50" i="1"/>
  <c r="BF50" i="1" s="1"/>
  <c r="BG50" i="1" s="1"/>
  <c r="DT59" i="1"/>
  <c r="EA53" i="1"/>
  <c r="BE44" i="1"/>
  <c r="BD44" i="1"/>
  <c r="DX52" i="1"/>
  <c r="CY52" i="1"/>
  <c r="DW52" i="1"/>
  <c r="EA52" i="1"/>
  <c r="DT52" i="1"/>
  <c r="BO35" i="1"/>
  <c r="BW35" i="1" s="1"/>
  <c r="AR35" i="1" s="1"/>
  <c r="AB59" i="1"/>
  <c r="AH49" i="1"/>
  <c r="R49" i="1"/>
  <c r="BC49" i="1"/>
  <c r="DV48" i="1"/>
  <c r="DT47" i="1"/>
  <c r="EA45" i="1"/>
  <c r="DU44" i="1"/>
  <c r="BO36" i="1"/>
  <c r="BW36" i="1" s="1"/>
  <c r="AR36" i="1" s="1"/>
  <c r="DZ50" i="1"/>
  <c r="DV50" i="1"/>
  <c r="EA50" i="1"/>
  <c r="DW50" i="1"/>
  <c r="CY50" i="1"/>
  <c r="DV45" i="1"/>
  <c r="EB44" i="1"/>
  <c r="AB44" i="1"/>
  <c r="EA42" i="1"/>
  <c r="BO42" i="1"/>
  <c r="BW42" i="1" s="1"/>
  <c r="AR42" i="1" s="1"/>
  <c r="BO34" i="1"/>
  <c r="BW34" i="1" s="1"/>
  <c r="AR34" i="1" s="1"/>
  <c r="AC32" i="1"/>
  <c r="P32" i="1"/>
  <c r="AD32" i="1"/>
  <c r="P52" i="1"/>
  <c r="AB52" i="1"/>
  <c r="EA34" i="1"/>
  <c r="DW34" i="1"/>
  <c r="CY34" i="1"/>
  <c r="DT34" i="1"/>
  <c r="EB34" i="1"/>
  <c r="DX34" i="1"/>
  <c r="AD43" i="1"/>
  <c r="EA41" i="1"/>
  <c r="DW41" i="1"/>
  <c r="CY41" i="1"/>
  <c r="DX41" i="1"/>
  <c r="DT41" i="1"/>
  <c r="EB41" i="1"/>
  <c r="EO40" i="1"/>
  <c r="BF40" i="1" s="1"/>
  <c r="BG40" i="1" s="1"/>
  <c r="P38" i="1"/>
  <c r="AC38" i="1"/>
  <c r="P36" i="1"/>
  <c r="AC36" i="1"/>
  <c r="EB31" i="1"/>
  <c r="DV42" i="1"/>
  <c r="AH39" i="1"/>
  <c r="BC39" i="1"/>
  <c r="R39" i="1"/>
  <c r="AB38" i="1"/>
  <c r="AH37" i="1"/>
  <c r="BC37" i="1"/>
  <c r="R37" i="1"/>
  <c r="AB36" i="1"/>
  <c r="AC35" i="1"/>
  <c r="BO29" i="1"/>
  <c r="BW29" i="1" s="1"/>
  <c r="AR29" i="1" s="1"/>
  <c r="DZ52" i="1"/>
  <c r="P33" i="1"/>
  <c r="AB33" i="1"/>
  <c r="DU30" i="1"/>
  <c r="DY20" i="1"/>
  <c r="BO18" i="1"/>
  <c r="BW18" i="1" s="1"/>
  <c r="AR18" i="1" s="1"/>
  <c r="DY38" i="1"/>
  <c r="DY27" i="1"/>
  <c r="AD27" i="1"/>
  <c r="P27" i="1"/>
  <c r="AC27" i="1"/>
  <c r="R26" i="1"/>
  <c r="AH26" i="1"/>
  <c r="AH25" i="1"/>
  <c r="BC25" i="1"/>
  <c r="R25" i="1"/>
  <c r="DW22" i="1"/>
  <c r="AD21" i="1"/>
  <c r="P21" i="1"/>
  <c r="AC21" i="1"/>
  <c r="DT20" i="1"/>
  <c r="CF19" i="1"/>
  <c r="AS19" i="1" s="1"/>
  <c r="AH16" i="1"/>
  <c r="BC16" i="1"/>
  <c r="R16" i="1"/>
  <c r="DY40" i="1"/>
  <c r="DW30" i="1"/>
  <c r="AF29" i="1"/>
  <c r="DT26" i="1"/>
  <c r="AC26" i="1"/>
  <c r="DY24" i="1"/>
  <c r="DT23" i="1"/>
  <c r="EO71" i="1"/>
  <c r="BF71" i="1" s="1"/>
  <c r="BG71" i="1" s="1"/>
  <c r="EB21" i="1"/>
  <c r="DX21" i="1"/>
  <c r="DT21" i="1"/>
  <c r="EA21" i="1"/>
  <c r="DW21" i="1"/>
  <c r="CY21" i="1"/>
  <c r="AD20" i="1"/>
  <c r="CY19" i="1"/>
  <c r="DU19" i="1"/>
  <c r="EB19" i="1"/>
  <c r="DT19" i="1"/>
  <c r="DY19" i="1"/>
  <c r="DX19" i="1"/>
  <c r="DY36" i="1"/>
  <c r="EB33" i="1"/>
  <c r="EA23" i="1"/>
  <c r="AD71" i="1"/>
  <c r="P71" i="1"/>
  <c r="AC71" i="1"/>
  <c r="EA19" i="1"/>
  <c r="BO16" i="1"/>
  <c r="BW16" i="1" s="1"/>
  <c r="AR16" i="1" s="1"/>
  <c r="EO14" i="1"/>
  <c r="BF14" i="1" s="1"/>
  <c r="BG14" i="1" s="1"/>
  <c r="AH14" i="1"/>
  <c r="BO7" i="1"/>
  <c r="BW7" i="1" s="1"/>
  <c r="AR7" i="1" s="1"/>
  <c r="R19" i="1"/>
  <c r="AH19" i="1"/>
  <c r="AI18" i="1"/>
  <c r="V18" i="1"/>
  <c r="X18" i="1" s="1"/>
  <c r="R17" i="1"/>
  <c r="AH17" i="1"/>
  <c r="DT15" i="1"/>
  <c r="BZ51" i="1"/>
  <c r="CF51" i="1" s="1"/>
  <c r="AS51" i="1" s="1"/>
  <c r="AQ51" i="1"/>
  <c r="BO10" i="1"/>
  <c r="BW10" i="1" s="1"/>
  <c r="AR10" i="1" s="1"/>
  <c r="EN73" i="1"/>
  <c r="BL73" i="1"/>
  <c r="BO6" i="1"/>
  <c r="BW6" i="1" s="1"/>
  <c r="BC6" i="1"/>
  <c r="R6" i="1"/>
  <c r="AH6" i="1"/>
  <c r="AC15" i="1"/>
  <c r="P15" i="1"/>
  <c r="EW73" i="1"/>
  <c r="AV73" i="1" s="1"/>
  <c r="AV6" i="1"/>
  <c r="EU6" i="1"/>
  <c r="EU73" i="1" s="1"/>
  <c r="DX6" i="1"/>
  <c r="BK73" i="1"/>
  <c r="AD6" i="1"/>
  <c r="AB73" i="1"/>
  <c r="AI8" i="1"/>
  <c r="V8" i="1"/>
  <c r="X8" i="1" s="1"/>
  <c r="R9" i="1"/>
  <c r="AH9" i="1"/>
  <c r="EO5" i="1"/>
  <c r="BF5" i="1" s="1"/>
  <c r="BG5" i="1" s="1"/>
  <c r="DZ5" i="1"/>
  <c r="EO70" i="1"/>
  <c r="BF70" i="1" s="1"/>
  <c r="BG70" i="1" s="1"/>
  <c r="BZ5" i="1"/>
  <c r="CF5" i="1" s="1"/>
  <c r="AS5" i="1" s="1"/>
  <c r="AN72" i="1"/>
  <c r="DU5" i="1"/>
  <c r="DX5" i="1"/>
  <c r="DW5" i="1"/>
  <c r="AI5" i="1"/>
  <c r="V5" i="1"/>
  <c r="X5" i="1" s="1"/>
  <c r="R72" i="1"/>
  <c r="AH72" i="1"/>
  <c r="BZ70" i="1"/>
  <c r="CF70" i="1" s="1"/>
  <c r="AS70" i="1" s="1"/>
  <c r="BO69" i="1"/>
  <c r="BW69" i="1" s="1"/>
  <c r="AR69" i="1" s="1"/>
  <c r="EA70" i="1"/>
  <c r="DX65" i="1"/>
  <c r="AB72" i="1"/>
  <c r="EC69" i="1"/>
  <c r="EA65" i="1"/>
  <c r="EO66" i="1"/>
  <c r="BF66" i="1" s="1"/>
  <c r="BG66" i="1" s="1"/>
  <c r="BZ65" i="1"/>
  <c r="CF65" i="1" s="1"/>
  <c r="AS65" i="1" s="1"/>
  <c r="EB70" i="1"/>
  <c r="AH65" i="1"/>
  <c r="BC65" i="1"/>
  <c r="R65" i="1"/>
  <c r="DX67" i="1"/>
  <c r="AD65" i="1"/>
  <c r="DZ67" i="1"/>
  <c r="AI67" i="1"/>
  <c r="V67" i="1"/>
  <c r="X67" i="1" s="1"/>
  <c r="EO63" i="1"/>
  <c r="BF63" i="1" s="1"/>
  <c r="BG63" i="1" s="1"/>
  <c r="DY67" i="1"/>
  <c r="EO62" i="1"/>
  <c r="BF62" i="1" s="1"/>
  <c r="BG62" i="1" s="1"/>
  <c r="EO60" i="1"/>
  <c r="BF60" i="1" s="1"/>
  <c r="BG60" i="1" s="1"/>
  <c r="BO59" i="1"/>
  <c r="BW59" i="1" s="1"/>
  <c r="AR59" i="1" s="1"/>
  <c r="BO55" i="1"/>
  <c r="BW55" i="1" s="1"/>
  <c r="AR55" i="1" s="1"/>
  <c r="DX63" i="1"/>
  <c r="BD62" i="1"/>
  <c r="BE62" i="1"/>
  <c r="AG61" i="1"/>
  <c r="P60" i="1"/>
  <c r="AD60" i="1"/>
  <c r="EO12" i="1"/>
  <c r="BF12" i="1" s="1"/>
  <c r="BG12" i="1" s="1"/>
  <c r="BO47" i="1"/>
  <c r="BW47" i="1" s="1"/>
  <c r="AR47" i="1" s="1"/>
  <c r="BZ56" i="1"/>
  <c r="CF56" i="1" s="1"/>
  <c r="AS56" i="1" s="1"/>
  <c r="BC59" i="1"/>
  <c r="EO58" i="1"/>
  <c r="BF58" i="1" s="1"/>
  <c r="BG58" i="1" s="1"/>
  <c r="DX58" i="1"/>
  <c r="EB57" i="1"/>
  <c r="DX57" i="1"/>
  <c r="DT57" i="1"/>
  <c r="EA57" i="1"/>
  <c r="DW57" i="1"/>
  <c r="CY57" i="1"/>
  <c r="AD57" i="1"/>
  <c r="AC57" i="1"/>
  <c r="P57" i="1"/>
  <c r="DT56" i="1"/>
  <c r="DY55" i="1"/>
  <c r="EO28" i="1"/>
  <c r="BF28" i="1" s="1"/>
  <c r="BG28" i="1" s="1"/>
  <c r="AG58" i="1"/>
  <c r="AJ58" i="1"/>
  <c r="AF58" i="1"/>
  <c r="BW50" i="1"/>
  <c r="AR50" i="1" s="1"/>
  <c r="DU48" i="1"/>
  <c r="CQ46" i="1"/>
  <c r="DW28" i="1"/>
  <c r="AL53" i="1"/>
  <c r="BB53" i="1"/>
  <c r="AM53" i="1"/>
  <c r="AC48" i="1"/>
  <c r="BO44" i="1"/>
  <c r="BW44" i="1" s="1"/>
  <c r="AR44" i="1" s="1"/>
  <c r="EB59" i="1"/>
  <c r="AG28" i="1"/>
  <c r="AJ28" i="1"/>
  <c r="AF28" i="1"/>
  <c r="DW53" i="1"/>
  <c r="EB49" i="1"/>
  <c r="DX49" i="1"/>
  <c r="DT49" i="1"/>
  <c r="CY49" i="1"/>
  <c r="DY49" i="1"/>
  <c r="DU49" i="1"/>
  <c r="DY46" i="1"/>
  <c r="DY52" i="1"/>
  <c r="AC59" i="1"/>
  <c r="EB47" i="1"/>
  <c r="DW45" i="1"/>
  <c r="CY42" i="1"/>
  <c r="DY42" i="1"/>
  <c r="DT42" i="1"/>
  <c r="DU42" i="1"/>
  <c r="BO38" i="1"/>
  <c r="BW38" i="1" s="1"/>
  <c r="AR38" i="1" s="1"/>
  <c r="DY50" i="1"/>
  <c r="EA49" i="1"/>
  <c r="P47" i="1"/>
  <c r="AB47" i="1"/>
  <c r="DX44" i="1"/>
  <c r="AD44" i="1"/>
  <c r="DW42" i="1"/>
  <c r="AB42" i="1"/>
  <c r="BO41" i="1"/>
  <c r="BW41" i="1" s="1"/>
  <c r="AR41" i="1" s="1"/>
  <c r="AC34" i="1"/>
  <c r="P34" i="1"/>
  <c r="AD34" i="1"/>
  <c r="BD40" i="1"/>
  <c r="BE40" i="1"/>
  <c r="BZ39" i="1"/>
  <c r="CF39" i="1" s="1"/>
  <c r="AS39" i="1" s="1"/>
  <c r="BD38" i="1"/>
  <c r="BE38" i="1"/>
  <c r="CQ34" i="1"/>
  <c r="BO26" i="1"/>
  <c r="BW26" i="1" s="1"/>
  <c r="AR26" i="1" s="1"/>
  <c r="EB52" i="1"/>
  <c r="CQ41" i="1"/>
  <c r="P40" i="1"/>
  <c r="AC40" i="1"/>
  <c r="AL39" i="1"/>
  <c r="BB39" i="1"/>
  <c r="AM39" i="1"/>
  <c r="BO37" i="1"/>
  <c r="BW37" i="1" s="1"/>
  <c r="AR37" i="1" s="1"/>
  <c r="DY35" i="1"/>
  <c r="DU35" i="1"/>
  <c r="CY35" i="1"/>
  <c r="DV35" i="1"/>
  <c r="DZ35" i="1"/>
  <c r="DX31" i="1"/>
  <c r="BO24" i="1"/>
  <c r="BW24" i="1" s="1"/>
  <c r="AR24" i="1" s="1"/>
  <c r="BO71" i="1"/>
  <c r="BW71" i="1" s="1"/>
  <c r="AR71" i="1" s="1"/>
  <c r="BO21" i="1"/>
  <c r="BW21" i="1" s="1"/>
  <c r="AR21" i="1" s="1"/>
  <c r="AC46" i="1"/>
  <c r="P46" i="1"/>
  <c r="CQ42" i="1"/>
  <c r="AB41" i="1"/>
  <c r="EA37" i="1"/>
  <c r="EO37" i="1"/>
  <c r="BF37" i="1" s="1"/>
  <c r="BG37" i="1" s="1"/>
  <c r="EA35" i="1"/>
  <c r="AD35" i="1"/>
  <c r="EA31" i="1"/>
  <c r="EO30" i="1"/>
  <c r="BF30" i="1" s="1"/>
  <c r="BG30" i="1" s="1"/>
  <c r="EO44" i="1"/>
  <c r="BF44" i="1" s="1"/>
  <c r="BG44" i="1" s="1"/>
  <c r="DV52" i="1"/>
  <c r="CY25" i="1"/>
  <c r="DZ25" i="1"/>
  <c r="DV25" i="1"/>
  <c r="DU25" i="1"/>
  <c r="DY25" i="1"/>
  <c r="AI23" i="1"/>
  <c r="V23" i="1"/>
  <c r="X23" i="1" s="1"/>
  <c r="EB22" i="1"/>
  <c r="DU20" i="1"/>
  <c r="DU38" i="1"/>
  <c r="DU27" i="1"/>
  <c r="EB25" i="1"/>
  <c r="EO23" i="1"/>
  <c r="BF23" i="1" s="1"/>
  <c r="BG23" i="1" s="1"/>
  <c r="EB71" i="1"/>
  <c r="DX71" i="1"/>
  <c r="DT71" i="1"/>
  <c r="DW71" i="1"/>
  <c r="CY71" i="1"/>
  <c r="EA71" i="1"/>
  <c r="AL22" i="1"/>
  <c r="AM22" i="1"/>
  <c r="BB22" i="1"/>
  <c r="R20" i="1"/>
  <c r="AH20" i="1"/>
  <c r="BO15" i="1"/>
  <c r="BW15" i="1" s="1"/>
  <c r="AR15" i="1" s="1"/>
  <c r="DU40" i="1"/>
  <c r="DZ34" i="1"/>
  <c r="AG31" i="1"/>
  <c r="AJ31" i="1"/>
  <c r="AF31" i="1"/>
  <c r="P30" i="1"/>
  <c r="AB30" i="1"/>
  <c r="EB26" i="1"/>
  <c r="CQ26" i="1"/>
  <c r="AD26" i="1"/>
  <c r="DU24" i="1"/>
  <c r="DY21" i="1"/>
  <c r="DY18" i="1"/>
  <c r="DU18" i="1"/>
  <c r="CY18" i="1"/>
  <c r="DZ18" i="1"/>
  <c r="DV18" i="1"/>
  <c r="BO17" i="1"/>
  <c r="BW17" i="1" s="1"/>
  <c r="AR17" i="1" s="1"/>
  <c r="DU36" i="1"/>
  <c r="DX33" i="1"/>
  <c r="CY29" i="1"/>
  <c r="DY29" i="1"/>
  <c r="DU29" i="1"/>
  <c r="EB29" i="1"/>
  <c r="DX29" i="1"/>
  <c r="DT29" i="1"/>
  <c r="AQ24" i="1"/>
  <c r="BZ24" i="1"/>
  <c r="CF24" i="1" s="1"/>
  <c r="AS24" i="1" s="1"/>
  <c r="DW23" i="1"/>
  <c r="DW19" i="1"/>
  <c r="DZ54" i="1"/>
  <c r="DV54" i="1"/>
  <c r="EA54" i="1"/>
  <c r="DW54" i="1"/>
  <c r="CY54" i="1"/>
  <c r="BZ15" i="1"/>
  <c r="CF15" i="1" s="1"/>
  <c r="AS15" i="1" s="1"/>
  <c r="AQ15" i="1"/>
  <c r="BO9" i="1"/>
  <c r="BW9" i="1" s="1"/>
  <c r="AR9" i="1" s="1"/>
  <c r="CF6" i="1"/>
  <c r="DT54" i="1"/>
  <c r="DY15" i="1"/>
  <c r="EC17" i="1"/>
  <c r="BO8" i="1"/>
  <c r="BW8" i="1" s="1"/>
  <c r="AR8" i="1" s="1"/>
  <c r="EI73" i="1"/>
  <c r="EK6" i="1"/>
  <c r="EK73" i="1" s="1"/>
  <c r="CP73" i="1"/>
  <c r="CQ6" i="1"/>
  <c r="I73" i="1"/>
  <c r="DY14" i="1"/>
  <c r="DU14" i="1"/>
  <c r="CY14" i="1"/>
  <c r="DZ14" i="1"/>
  <c r="DV14" i="1"/>
  <c r="BO51" i="1"/>
  <c r="BW51" i="1" s="1"/>
  <c r="AR51" i="1" s="1"/>
  <c r="EM73" i="1"/>
  <c r="EO6" i="1"/>
  <c r="BF6" i="1" s="1"/>
  <c r="BG6" i="1" s="1"/>
  <c r="DT6" i="1"/>
  <c r="H73" i="1"/>
  <c r="AC73" i="1"/>
  <c r="DZ9" i="1"/>
  <c r="BC11" i="1"/>
  <c r="DY9" i="1"/>
  <c r="R7" i="1"/>
  <c r="AH7" i="1"/>
  <c r="V68" i="1" l="1"/>
  <c r="X68" i="1" s="1"/>
  <c r="AH54" i="1"/>
  <c r="AF61" i="1"/>
  <c r="AH73" i="1"/>
  <c r="EC66" i="1"/>
  <c r="EC11" i="1"/>
  <c r="EC16" i="1"/>
  <c r="EC38" i="1"/>
  <c r="AJ29" i="1"/>
  <c r="EC72" i="1"/>
  <c r="EC43" i="1"/>
  <c r="BZ73" i="1"/>
  <c r="EC36" i="1"/>
  <c r="BC45" i="1"/>
  <c r="EC13" i="1"/>
  <c r="EC6" i="1"/>
  <c r="EC14" i="1"/>
  <c r="EC40" i="1"/>
  <c r="EC56" i="1"/>
  <c r="R54" i="1"/>
  <c r="AI54" i="1" s="1"/>
  <c r="AH45" i="1"/>
  <c r="EC18" i="1"/>
  <c r="EC35" i="1"/>
  <c r="EC5" i="1"/>
  <c r="EC63" i="1"/>
  <c r="EC65" i="1"/>
  <c r="EC50" i="1"/>
  <c r="EC54" i="1"/>
  <c r="EC29" i="1"/>
  <c r="EC55" i="1"/>
  <c r="AL17" i="1"/>
  <c r="BB17" i="1"/>
  <c r="AL15" i="1"/>
  <c r="BB15" i="1"/>
  <c r="AI20" i="1"/>
  <c r="V20" i="1"/>
  <c r="X20" i="1" s="1"/>
  <c r="BB21" i="1"/>
  <c r="AL21" i="1"/>
  <c r="BB24" i="1"/>
  <c r="AL24" i="1"/>
  <c r="AL38" i="1"/>
  <c r="BB38" i="1"/>
  <c r="R60" i="1"/>
  <c r="AH60" i="1"/>
  <c r="BC60" i="1"/>
  <c r="AI6" i="1"/>
  <c r="V6" i="1"/>
  <c r="X6" i="1" s="1"/>
  <c r="AI17" i="1"/>
  <c r="V17" i="1"/>
  <c r="X17" i="1" s="1"/>
  <c r="AI19" i="1"/>
  <c r="V19" i="1"/>
  <c r="X19" i="1" s="1"/>
  <c r="R71" i="1"/>
  <c r="AH71" i="1"/>
  <c r="BC71" i="1"/>
  <c r="EC26" i="1"/>
  <c r="R21" i="1"/>
  <c r="AH21" i="1"/>
  <c r="BC21" i="1"/>
  <c r="AI37" i="1"/>
  <c r="V37" i="1"/>
  <c r="X37" i="1" s="1"/>
  <c r="AI39" i="1"/>
  <c r="V39" i="1"/>
  <c r="X39" i="1" s="1"/>
  <c r="R52" i="1"/>
  <c r="AH52" i="1"/>
  <c r="BC52" i="1"/>
  <c r="AL42" i="1"/>
  <c r="BB42" i="1"/>
  <c r="EC53" i="1"/>
  <c r="AL48" i="1"/>
  <c r="BB48" i="1"/>
  <c r="AL67" i="1"/>
  <c r="BB67" i="1"/>
  <c r="BC24" i="1"/>
  <c r="R24" i="1"/>
  <c r="AH24" i="1"/>
  <c r="R41" i="1"/>
  <c r="AH41" i="1"/>
  <c r="BC41" i="1"/>
  <c r="AL49" i="1"/>
  <c r="BB49" i="1"/>
  <c r="EC28" i="1"/>
  <c r="AI63" i="1"/>
  <c r="V63" i="1"/>
  <c r="X63" i="1" s="1"/>
  <c r="AL63" i="1"/>
  <c r="BB63" i="1"/>
  <c r="AI11" i="1"/>
  <c r="V11" i="1"/>
  <c r="X11" i="1" s="1"/>
  <c r="AL40" i="1"/>
  <c r="BB40" i="1"/>
  <c r="AI43" i="1"/>
  <c r="V43" i="1"/>
  <c r="X43" i="1" s="1"/>
  <c r="AI64" i="1"/>
  <c r="V64" i="1"/>
  <c r="X64" i="1" s="1"/>
  <c r="BB64" i="1"/>
  <c r="AL64" i="1"/>
  <c r="EC67" i="1"/>
  <c r="AJ70" i="1"/>
  <c r="AF70" i="1"/>
  <c r="AG70" i="1"/>
  <c r="AI7" i="1"/>
  <c r="V7" i="1"/>
  <c r="X7" i="1" s="1"/>
  <c r="EO73" i="1"/>
  <c r="ER73" i="1" s="1"/>
  <c r="AL51" i="1"/>
  <c r="BB51" i="1"/>
  <c r="BB9" i="1"/>
  <c r="AL9" i="1"/>
  <c r="AG23" i="1"/>
  <c r="AJ23" i="1"/>
  <c r="AF23" i="1"/>
  <c r="AL37" i="1"/>
  <c r="BB37" i="1"/>
  <c r="R47" i="1"/>
  <c r="AH47" i="1"/>
  <c r="BC47" i="1"/>
  <c r="EC57" i="1"/>
  <c r="AL59" i="1"/>
  <c r="BB59" i="1"/>
  <c r="AG67" i="1"/>
  <c r="AJ67" i="1"/>
  <c r="AF67" i="1"/>
  <c r="AL69" i="1"/>
  <c r="BB69" i="1"/>
  <c r="AI72" i="1"/>
  <c r="V72" i="1"/>
  <c r="X72" i="1" s="1"/>
  <c r="AI9" i="1"/>
  <c r="V9" i="1"/>
  <c r="X9" i="1" s="1"/>
  <c r="BC15" i="1"/>
  <c r="R15" i="1"/>
  <c r="AH15" i="1"/>
  <c r="AG18" i="1"/>
  <c r="AJ18" i="1"/>
  <c r="AF18" i="1"/>
  <c r="BB7" i="1"/>
  <c r="AL7" i="1"/>
  <c r="EC23" i="1"/>
  <c r="BC27" i="1"/>
  <c r="R27" i="1"/>
  <c r="AH27" i="1"/>
  <c r="AL18" i="1"/>
  <c r="BB18" i="1"/>
  <c r="AL29" i="1"/>
  <c r="BB29" i="1"/>
  <c r="R38" i="1"/>
  <c r="AH38" i="1"/>
  <c r="BC38" i="1"/>
  <c r="EC41" i="1"/>
  <c r="EC34" i="1"/>
  <c r="AL34" i="1"/>
  <c r="BB34" i="1"/>
  <c r="AL35" i="1"/>
  <c r="BB35" i="1"/>
  <c r="R48" i="1"/>
  <c r="AH48" i="1"/>
  <c r="BC48" i="1"/>
  <c r="EC62" i="1"/>
  <c r="AL68" i="1"/>
  <c r="BB68" i="1"/>
  <c r="AL72" i="1"/>
  <c r="BB72" i="1"/>
  <c r="DW73" i="1"/>
  <c r="DX73" i="1"/>
  <c r="DU73" i="1"/>
  <c r="EA73" i="1"/>
  <c r="DY73" i="1"/>
  <c r="EB73" i="1"/>
  <c r="DT73" i="1"/>
  <c r="AL54" i="1"/>
  <c r="BB54" i="1"/>
  <c r="EC31" i="1"/>
  <c r="AL32" i="1"/>
  <c r="BB32" i="1"/>
  <c r="R44" i="1"/>
  <c r="AH44" i="1"/>
  <c r="BC44" i="1"/>
  <c r="BE6" i="1"/>
  <c r="AG22" i="1"/>
  <c r="AJ22" i="1"/>
  <c r="AF22" i="1"/>
  <c r="BB27" i="1"/>
  <c r="AL27" i="1"/>
  <c r="BB30" i="1"/>
  <c r="AL30" i="1"/>
  <c r="AL43" i="1"/>
  <c r="BB43" i="1"/>
  <c r="EC58" i="1"/>
  <c r="BC62" i="1"/>
  <c r="R62" i="1"/>
  <c r="AH62" i="1"/>
  <c r="AI73" i="1"/>
  <c r="V73" i="1"/>
  <c r="X73" i="1" s="1"/>
  <c r="CQ73" i="1"/>
  <c r="AL8" i="1"/>
  <c r="BB8" i="1"/>
  <c r="R30" i="1"/>
  <c r="AH30" i="1"/>
  <c r="BC30" i="1"/>
  <c r="R46" i="1"/>
  <c r="AH46" i="1"/>
  <c r="BC46" i="1"/>
  <c r="BB71" i="1"/>
  <c r="AL71" i="1"/>
  <c r="AL41" i="1"/>
  <c r="BB41" i="1"/>
  <c r="AL47" i="1"/>
  <c r="BB47" i="1"/>
  <c r="AG68" i="1"/>
  <c r="AJ68" i="1"/>
  <c r="AF68" i="1"/>
  <c r="AG5" i="1"/>
  <c r="AJ5" i="1"/>
  <c r="AF5" i="1"/>
  <c r="AG8" i="1"/>
  <c r="AJ8" i="1"/>
  <c r="AF8" i="1"/>
  <c r="BW73" i="1"/>
  <c r="AR73" i="1" s="1"/>
  <c r="AR6" i="1"/>
  <c r="BO73" i="1"/>
  <c r="EC15" i="1"/>
  <c r="AI16" i="1"/>
  <c r="V16" i="1"/>
  <c r="X16" i="1" s="1"/>
  <c r="EC20" i="1"/>
  <c r="V45" i="1"/>
  <c r="X45" i="1" s="1"/>
  <c r="AI45" i="1"/>
  <c r="R32" i="1"/>
  <c r="AH32" i="1"/>
  <c r="BC32" i="1"/>
  <c r="AI49" i="1"/>
  <c r="V49" i="1"/>
  <c r="X49" i="1" s="1"/>
  <c r="AI56" i="1"/>
  <c r="V56" i="1"/>
  <c r="X56" i="1" s="1"/>
  <c r="AH69" i="1"/>
  <c r="R69" i="1"/>
  <c r="BC69" i="1"/>
  <c r="BB5" i="1"/>
  <c r="AL5" i="1"/>
  <c r="AG13" i="1"/>
  <c r="AJ13" i="1"/>
  <c r="AF13" i="1"/>
  <c r="EC9" i="1"/>
  <c r="AL13" i="1"/>
  <c r="BB13" i="1"/>
  <c r="CY73" i="1"/>
  <c r="EC25" i="1"/>
  <c r="EC27" i="1"/>
  <c r="EC22" i="1"/>
  <c r="AJ50" i="1"/>
  <c r="AF50" i="1"/>
  <c r="AG50" i="1"/>
  <c r="AI53" i="1"/>
  <c r="V53" i="1"/>
  <c r="X53" i="1" s="1"/>
  <c r="AL52" i="1"/>
  <c r="BB52" i="1"/>
  <c r="EC48" i="1"/>
  <c r="AI59" i="1"/>
  <c r="V59" i="1"/>
  <c r="X59" i="1" s="1"/>
  <c r="BB62" i="1"/>
  <c r="AL62" i="1"/>
  <c r="EC70" i="1"/>
  <c r="AG10" i="1"/>
  <c r="AJ10" i="1"/>
  <c r="AF10" i="1"/>
  <c r="BE73" i="1"/>
  <c r="BD73" i="1"/>
  <c r="AL14" i="1"/>
  <c r="BB14" i="1"/>
  <c r="BC35" i="1"/>
  <c r="R35" i="1"/>
  <c r="AH35" i="1"/>
  <c r="AL31" i="1"/>
  <c r="BB31" i="1"/>
  <c r="EC44" i="1"/>
  <c r="AI42" i="1"/>
  <c r="V42" i="1"/>
  <c r="X42" i="1" s="1"/>
  <c r="AL33" i="1"/>
  <c r="BB33" i="1"/>
  <c r="AL46" i="1"/>
  <c r="BB46" i="1"/>
  <c r="AG66" i="1"/>
  <c r="AJ66" i="1"/>
  <c r="AF66" i="1"/>
  <c r="BB66" i="1"/>
  <c r="AL66" i="1"/>
  <c r="CF73" i="1"/>
  <c r="AS73" i="1" s="1"/>
  <c r="AS6" i="1"/>
  <c r="EC71" i="1"/>
  <c r="BC40" i="1"/>
  <c r="R40" i="1"/>
  <c r="AH40" i="1"/>
  <c r="AL26" i="1"/>
  <c r="BB26" i="1"/>
  <c r="R34" i="1"/>
  <c r="AH34" i="1"/>
  <c r="BC34" i="1"/>
  <c r="EC42" i="1"/>
  <c r="EC49" i="1"/>
  <c r="AL44" i="1"/>
  <c r="BB44" i="1"/>
  <c r="BC57" i="1"/>
  <c r="R57" i="1"/>
  <c r="AH57" i="1"/>
  <c r="BB55" i="1"/>
  <c r="AL55" i="1"/>
  <c r="AI65" i="1"/>
  <c r="V65" i="1"/>
  <c r="X65" i="1" s="1"/>
  <c r="FA73" i="1"/>
  <c r="AL73" i="1" s="1"/>
  <c r="AL6" i="1"/>
  <c r="AL10" i="1"/>
  <c r="BB10" i="1"/>
  <c r="AL16" i="1"/>
  <c r="BB16" i="1"/>
  <c r="EC19" i="1"/>
  <c r="EC21" i="1"/>
  <c r="AI25" i="1"/>
  <c r="V25" i="1"/>
  <c r="X25" i="1" s="1"/>
  <c r="AI26" i="1"/>
  <c r="V26" i="1"/>
  <c r="X26" i="1" s="1"/>
  <c r="BC33" i="1"/>
  <c r="R33" i="1"/>
  <c r="AH33" i="1"/>
  <c r="BC36" i="1"/>
  <c r="R36" i="1"/>
  <c r="AH36" i="1"/>
  <c r="AL36" i="1"/>
  <c r="BB36" i="1"/>
  <c r="EC47" i="1"/>
  <c r="EC52" i="1"/>
  <c r="EC59" i="1"/>
  <c r="AM58" i="1"/>
  <c r="EC46" i="1"/>
  <c r="AL50" i="1"/>
  <c r="BB50" i="1"/>
  <c r="AL60" i="1"/>
  <c r="BB60" i="1"/>
  <c r="AL65" i="1"/>
  <c r="BB65" i="1"/>
  <c r="AH51" i="1"/>
  <c r="BC51" i="1"/>
  <c r="R51" i="1"/>
  <c r="V54" i="1"/>
  <c r="X54" i="1" s="1"/>
  <c r="EC33" i="1"/>
  <c r="EC24" i="1"/>
  <c r="AL20" i="1"/>
  <c r="BB20" i="1"/>
  <c r="EC45" i="1"/>
  <c r="BB57" i="1"/>
  <c r="AL57" i="1"/>
  <c r="DZ73" i="1"/>
  <c r="FK73" i="1"/>
  <c r="BB11" i="1"/>
  <c r="AL11" i="1"/>
  <c r="EC30" i="1"/>
  <c r="EC37" i="1"/>
  <c r="AI12" i="1"/>
  <c r="V12" i="1"/>
  <c r="X12" i="1" s="1"/>
  <c r="BC55" i="1"/>
  <c r="R55" i="1"/>
  <c r="AH55" i="1"/>
  <c r="AL12" i="1"/>
  <c r="BB12" i="1"/>
  <c r="EQ73" i="1" l="1"/>
  <c r="BF73" i="1"/>
  <c r="BG73" i="1" s="1"/>
  <c r="ES73" i="1"/>
  <c r="AM57" i="1"/>
  <c r="AM20" i="1"/>
  <c r="AJ54" i="1"/>
  <c r="AF54" i="1"/>
  <c r="AG54" i="1"/>
  <c r="AI36" i="1"/>
  <c r="V36" i="1"/>
  <c r="X36" i="1" s="1"/>
  <c r="AM16" i="1"/>
  <c r="AI34" i="1"/>
  <c r="V34" i="1"/>
  <c r="X34" i="1" s="1"/>
  <c r="AM66" i="1"/>
  <c r="AM52" i="1"/>
  <c r="AM5" i="1"/>
  <c r="AG56" i="1"/>
  <c r="AJ56" i="1"/>
  <c r="AF56" i="1"/>
  <c r="AG45" i="1"/>
  <c r="AJ45" i="1"/>
  <c r="AF45" i="1"/>
  <c r="AM47" i="1"/>
  <c r="AI30" i="1"/>
  <c r="V30" i="1"/>
  <c r="X30" i="1" s="1"/>
  <c r="AM54" i="1"/>
  <c r="AM68" i="1"/>
  <c r="AM35" i="1"/>
  <c r="AI38" i="1"/>
  <c r="V38" i="1"/>
  <c r="X38" i="1" s="1"/>
  <c r="AI27" i="1"/>
  <c r="V27" i="1"/>
  <c r="X27" i="1" s="1"/>
  <c r="AM51" i="1"/>
  <c r="AF64" i="1"/>
  <c r="AJ64" i="1"/>
  <c r="AG64" i="1"/>
  <c r="AG11" i="1"/>
  <c r="AJ11" i="1"/>
  <c r="AF11" i="1"/>
  <c r="AM63" i="1"/>
  <c r="AI24" i="1"/>
  <c r="V24" i="1"/>
  <c r="X24" i="1" s="1"/>
  <c r="AG17" i="1"/>
  <c r="AJ17" i="1"/>
  <c r="AF17" i="1"/>
  <c r="AM24" i="1"/>
  <c r="AF20" i="1"/>
  <c r="AJ20" i="1"/>
  <c r="AG20" i="1"/>
  <c r="AM15" i="1"/>
  <c r="AM12" i="1"/>
  <c r="AG12" i="1"/>
  <c r="AJ12" i="1"/>
  <c r="AF12" i="1"/>
  <c r="AM50" i="1"/>
  <c r="AG26" i="1"/>
  <c r="AJ26" i="1"/>
  <c r="AF26" i="1"/>
  <c r="EY73" i="1"/>
  <c r="BB73" i="1" s="1"/>
  <c r="BB6" i="1"/>
  <c r="AG65" i="1"/>
  <c r="AJ65" i="1"/>
  <c r="AF65" i="1"/>
  <c r="AM55" i="1"/>
  <c r="AI40" i="1"/>
  <c r="V40" i="1"/>
  <c r="X40" i="1" s="1"/>
  <c r="AM33" i="1"/>
  <c r="AI35" i="1"/>
  <c r="V35" i="1"/>
  <c r="X35" i="1" s="1"/>
  <c r="AM14" i="1"/>
  <c r="AG53" i="1"/>
  <c r="AJ53" i="1"/>
  <c r="AF53" i="1"/>
  <c r="AI46" i="1"/>
  <c r="V46" i="1"/>
  <c r="X46" i="1" s="1"/>
  <c r="AJ73" i="1"/>
  <c r="AF73" i="1"/>
  <c r="AG73" i="1"/>
  <c r="AI44" i="1"/>
  <c r="V44" i="1"/>
  <c r="X44" i="1" s="1"/>
  <c r="EC73" i="1"/>
  <c r="AM72" i="1"/>
  <c r="AI48" i="1"/>
  <c r="V48" i="1"/>
  <c r="X48" i="1" s="1"/>
  <c r="AM7" i="1"/>
  <c r="AG9" i="1"/>
  <c r="AJ9" i="1"/>
  <c r="AF9" i="1"/>
  <c r="AM59" i="1"/>
  <c r="AI47" i="1"/>
  <c r="V47" i="1"/>
  <c r="X47" i="1" s="1"/>
  <c r="AJ63" i="1"/>
  <c r="AF63" i="1"/>
  <c r="AG63" i="1"/>
  <c r="AM49" i="1"/>
  <c r="AG37" i="1"/>
  <c r="AJ37" i="1"/>
  <c r="AF37" i="1"/>
  <c r="AI21" i="1"/>
  <c r="V21" i="1"/>
  <c r="X21" i="1" s="1"/>
  <c r="AI71" i="1"/>
  <c r="V71" i="1"/>
  <c r="X71" i="1" s="1"/>
  <c r="AM38" i="1"/>
  <c r="AI51" i="1"/>
  <c r="V51" i="1"/>
  <c r="X51" i="1" s="1"/>
  <c r="AM60" i="1"/>
  <c r="AM36" i="1"/>
  <c r="FI73" i="1"/>
  <c r="AM73" i="1" s="1"/>
  <c r="AM6" i="1"/>
  <c r="AM46" i="1"/>
  <c r="AG42" i="1"/>
  <c r="AJ42" i="1"/>
  <c r="AF42" i="1"/>
  <c r="AM62" i="1"/>
  <c r="AM13" i="1"/>
  <c r="AI69" i="1"/>
  <c r="V69" i="1"/>
  <c r="X69" i="1" s="1"/>
  <c r="AG49" i="1"/>
  <c r="AJ49" i="1"/>
  <c r="AF49" i="1"/>
  <c r="AI32" i="1"/>
  <c r="V32" i="1"/>
  <c r="X32" i="1" s="1"/>
  <c r="AG16" i="1"/>
  <c r="AJ16" i="1"/>
  <c r="AF16" i="1"/>
  <c r="AM71" i="1"/>
  <c r="AM8" i="1"/>
  <c r="AI62" i="1"/>
  <c r="V62" i="1"/>
  <c r="X62" i="1" s="1"/>
  <c r="AM43" i="1"/>
  <c r="AM27" i="1"/>
  <c r="AM34" i="1"/>
  <c r="AM29" i="1"/>
  <c r="AM18" i="1"/>
  <c r="AM69" i="1"/>
  <c r="AM37" i="1"/>
  <c r="AM9" i="1"/>
  <c r="AG43" i="1"/>
  <c r="AJ43" i="1"/>
  <c r="AF43" i="1"/>
  <c r="AM40" i="1"/>
  <c r="AI41" i="1"/>
  <c r="V41" i="1"/>
  <c r="X41" i="1" s="1"/>
  <c r="AM48" i="1"/>
  <c r="AM42" i="1"/>
  <c r="AI52" i="1"/>
  <c r="V52" i="1"/>
  <c r="X52" i="1" s="1"/>
  <c r="AG19" i="1"/>
  <c r="AJ19" i="1"/>
  <c r="AF19" i="1"/>
  <c r="AG6" i="1"/>
  <c r="AF6" i="1"/>
  <c r="AJ6" i="1"/>
  <c r="AI60" i="1"/>
  <c r="V60" i="1"/>
  <c r="X60" i="1" s="1"/>
  <c r="AM17" i="1"/>
  <c r="AI55" i="1"/>
  <c r="V55" i="1"/>
  <c r="X55" i="1" s="1"/>
  <c r="AM11" i="1"/>
  <c r="AM65" i="1"/>
  <c r="AI33" i="1"/>
  <c r="V33" i="1"/>
  <c r="X33" i="1" s="1"/>
  <c r="AG25" i="1"/>
  <c r="AJ25" i="1"/>
  <c r="AF25" i="1"/>
  <c r="AM10" i="1"/>
  <c r="AI57" i="1"/>
  <c r="V57" i="1"/>
  <c r="X57" i="1" s="1"/>
  <c r="AM44" i="1"/>
  <c r="AM26" i="1"/>
  <c r="AM31" i="1"/>
  <c r="AG59" i="1"/>
  <c r="AF59" i="1"/>
  <c r="AJ59" i="1"/>
  <c r="AM41" i="1"/>
  <c r="AM30" i="1"/>
  <c r="AM32" i="1"/>
  <c r="AI15" i="1"/>
  <c r="V15" i="1"/>
  <c r="X15" i="1" s="1"/>
  <c r="AG72" i="1"/>
  <c r="AJ72" i="1"/>
  <c r="AF72" i="1"/>
  <c r="AG7" i="1"/>
  <c r="AJ7" i="1"/>
  <c r="AF7" i="1"/>
  <c r="AM64" i="1"/>
  <c r="AM67" i="1"/>
  <c r="AG39" i="1"/>
  <c r="AJ39" i="1"/>
  <c r="AF39" i="1"/>
  <c r="AM21" i="1"/>
  <c r="AJ57" i="1" l="1"/>
  <c r="AF57" i="1"/>
  <c r="AG57" i="1"/>
  <c r="AG69" i="1"/>
  <c r="AJ69" i="1"/>
  <c r="AF69" i="1"/>
  <c r="AJ21" i="1"/>
  <c r="AF21" i="1"/>
  <c r="AG21" i="1"/>
  <c r="AF44" i="1"/>
  <c r="AJ44" i="1"/>
  <c r="AG44" i="1"/>
  <c r="AG35" i="1"/>
  <c r="AJ35" i="1"/>
  <c r="AF35" i="1"/>
  <c r="AJ40" i="1"/>
  <c r="AF40" i="1"/>
  <c r="AG40" i="1"/>
  <c r="AJ55" i="1"/>
  <c r="AF55" i="1"/>
  <c r="AG55" i="1"/>
  <c r="AG60" i="1"/>
  <c r="AJ60" i="1"/>
  <c r="AF60" i="1"/>
  <c r="AF52" i="1"/>
  <c r="AJ52" i="1"/>
  <c r="AG52" i="1"/>
  <c r="AJ46" i="1"/>
  <c r="AG46" i="1"/>
  <c r="AF46" i="1"/>
  <c r="AJ24" i="1"/>
  <c r="AF24" i="1"/>
  <c r="AG24" i="1"/>
  <c r="AJ27" i="1"/>
  <c r="AF27" i="1"/>
  <c r="AG27" i="1"/>
  <c r="AJ62" i="1"/>
  <c r="AF62" i="1"/>
  <c r="AG62" i="1"/>
  <c r="AG51" i="1"/>
  <c r="AJ51" i="1"/>
  <c r="AF51" i="1"/>
  <c r="AJ71" i="1"/>
  <c r="AF71" i="1"/>
  <c r="AG71" i="1"/>
  <c r="AG47" i="1"/>
  <c r="AJ47" i="1"/>
  <c r="AF47" i="1"/>
  <c r="AJ15" i="1"/>
  <c r="AF15" i="1"/>
  <c r="AG15" i="1"/>
  <c r="AG33" i="1"/>
  <c r="AF33" i="1"/>
  <c r="AJ33" i="1"/>
  <c r="AG41" i="1"/>
  <c r="AJ41" i="1"/>
  <c r="AF41" i="1"/>
  <c r="AG32" i="1"/>
  <c r="AJ32" i="1"/>
  <c r="AF32" i="1"/>
  <c r="FG73" i="1"/>
  <c r="AG48" i="1"/>
  <c r="AJ48" i="1"/>
  <c r="AF48" i="1"/>
  <c r="AJ38" i="1"/>
  <c r="AF38" i="1"/>
  <c r="AG38" i="1"/>
  <c r="AG30" i="1"/>
  <c r="AF30" i="1"/>
  <c r="AJ30" i="1"/>
  <c r="AG34" i="1"/>
  <c r="AJ34" i="1"/>
  <c r="AF34" i="1"/>
  <c r="AJ36" i="1"/>
  <c r="AF36" i="1"/>
  <c r="AG36" i="1"/>
</calcChain>
</file>

<file path=xl/sharedStrings.xml><?xml version="1.0" encoding="utf-8"?>
<sst xmlns="http://schemas.openxmlformats.org/spreadsheetml/2006/main" count="389" uniqueCount="238">
  <si>
    <t>Eika banks 2017 figures</t>
  </si>
  <si>
    <t>Key balance sheet figures</t>
  </si>
  <si>
    <t>P&amp;L</t>
  </si>
  <si>
    <t>P&amp;L key figures</t>
  </si>
  <si>
    <t>Growth 2016 - 2017</t>
  </si>
  <si>
    <t>Liquidity</t>
  </si>
  <si>
    <t>Capital ratios</t>
  </si>
  <si>
    <t>Credit quality</t>
  </si>
  <si>
    <t>Balance sheet</t>
  </si>
  <si>
    <t>External funding (31.12.2017) - maturity within</t>
  </si>
  <si>
    <t>Additional information</t>
  </si>
  <si>
    <t>Sector breakdown loan book - 2017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</si>
  <si>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</si>
  <si>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</si>
  <si>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</si>
  <si>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</si>
  <si>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</si>
  <si>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</si>
  <si>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</si>
  <si>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</si>
  <si>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</si>
  <si>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</si>
  <si>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</si>
  <si>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</si>
  <si>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</si>
  <si>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</si>
  <si>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</si>
  <si>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</si>
  <si>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</si>
  <si>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</si>
  <si>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</si>
  <si>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</si>
  <si>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</si>
  <si>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</si>
  <si>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</si>
  <si>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</si>
  <si>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</si>
  <si>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</si>
  <si>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</si>
  <si>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</si>
  <si>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</si>
  <si>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</si>
  <si>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</si>
  <si>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</si>
  <si>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</si>
  <si>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</si>
  <si>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</si>
  <si>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</si>
  <si>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</si>
  <si>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</si>
  <si>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</si>
  <si>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</si>
  <si>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</si>
  <si>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Equity ratio</t>
  </si>
  <si>
    <t>Leverage ratio</t>
  </si>
  <si>
    <t>CET1 ratio</t>
  </si>
  <si>
    <t>Core capital ratio</t>
  </si>
  <si>
    <t>Capital ratio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</si>
  <si>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</si>
  <si>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</si>
  <si>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</si>
  <si>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</si>
  <si>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</si>
  <si>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</si>
  <si>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</si>
  <si>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</si>
  <si>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</si>
  <si>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</si>
  <si>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Individual impairments</t>
  </si>
  <si>
    <t>Group impairments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</si>
  <si>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</si>
  <si>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</si>
  <si>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</si>
  <si>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</si>
  <si>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</si>
  <si>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</si>
  <si>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</si>
  <si>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</si>
  <si>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</si>
  <si>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</si>
  <si>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</si>
  <si>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</si>
  <si>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</si>
  <si>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</si>
  <si>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</si>
  <si>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</si>
  <si>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</si>
  <si>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</si>
  <si>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01.01.2019 - 31.12.2019</t>
  </si>
  <si>
    <t>01.01.2020 - 31.12.2020</t>
  </si>
  <si>
    <t>01.01.2021 - 31.12.2021</t>
  </si>
  <si>
    <t>01.01.2022 - 31.12.2022</t>
  </si>
  <si>
    <t>From 01.01.23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</si>
  <si>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</si>
  <si>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</si>
  <si>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</si>
  <si>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</si>
  <si>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</si>
  <si>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</si>
  <si>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</si>
  <si>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Market share lending (2016)</t>
  </si>
  <si>
    <t>CET1 capital</t>
  </si>
  <si>
    <t>Core capital</t>
  </si>
  <si>
    <t>Total capital</t>
  </si>
  <si>
    <t>Average RWA (ARWA)</t>
  </si>
  <si>
    <t>RWA 2016</t>
  </si>
  <si>
    <t>RWA 2017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</si>
  <si>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</si>
  <si>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</si>
  <si>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</si>
  <si>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</si>
  <si>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</si>
  <si>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</si>
  <si>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</si>
  <si>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</si>
  <si>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</si>
  <si>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2017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</si>
  <si>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</si>
  <si>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</si>
  <si>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</si>
  <si>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</si>
  <si>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</si>
  <si>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</si>
  <si>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</si>
  <si>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</si>
  <si>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2016</t>
  </si>
  <si>
    <t>Equity 2017</t>
  </si>
  <si>
    <t>Gross loans 2016</t>
  </si>
  <si>
    <t>Gross loans 2017</t>
  </si>
  <si>
    <t>Transfer - average</t>
  </si>
  <si>
    <t>Transfer to CB 2016</t>
  </si>
  <si>
    <t>Transfer to CB 2017</t>
  </si>
  <si>
    <t>Total loans incl. CB 2016</t>
  </si>
  <si>
    <t>Total loans incl. CB 2Q17</t>
  </si>
  <si>
    <t>Average deposits</t>
  </si>
  <si>
    <t>Deposits 2016</t>
  </si>
  <si>
    <t>Deposits 2017</t>
  </si>
  <si>
    <t>RWA/total assets 2017</t>
  </si>
  <si>
    <t>Andebu Sparebank</t>
  </si>
  <si>
    <t>yes</t>
  </si>
  <si>
    <t>Arendal og Omegns Sparekasse</t>
  </si>
  <si>
    <t>Askim og Spydeberg Sparebank</t>
  </si>
  <si>
    <t>EC</t>
  </si>
  <si>
    <t>Aurland Sparebank</t>
  </si>
  <si>
    <t>Aurskog Sparebank</t>
  </si>
  <si>
    <t>EC (listed)</t>
  </si>
  <si>
    <t>Skagerak Sparebank</t>
  </si>
  <si>
    <t>Berg Sparebank</t>
  </si>
  <si>
    <t>Birkenes Sparebank</t>
  </si>
  <si>
    <t>Bjugn Sparebank</t>
  </si>
  <si>
    <t>Blaker Sparebank</t>
  </si>
  <si>
    <t>Bud, Fræna og Hustad Sparebank</t>
  </si>
  <si>
    <t>Sparebanken Din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</si>
  <si>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</si>
  <si>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</si>
  <si>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</si>
  <si>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</si>
  <si>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</si>
  <si>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</si>
  <si>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Østre Agder Sparebank</t>
  </si>
  <si>
    <t>EC (1Q18)</t>
  </si>
  <si>
    <t>Grong Sparebank</t>
  </si>
  <si>
    <t>Grue Sparebank</t>
  </si>
  <si>
    <t>Haltdalen Sparebank</t>
  </si>
  <si>
    <t>Harstad Sparebank</t>
  </si>
  <si>
    <t>Hegra Sparebank</t>
  </si>
  <si>
    <t>Hjartdal og Gransherad Sparebank</t>
  </si>
  <si>
    <t>Hjelmeland Sparebank</t>
  </si>
  <si>
    <t>Høland og Setskog Sparebank</t>
  </si>
  <si>
    <t>Hønefoss Sparebank</t>
  </si>
  <si>
    <t>Indre Sogn Sparebank</t>
  </si>
  <si>
    <t>Jernbanepersonalets Sparebank</t>
  </si>
  <si>
    <t>Jæren Sparebank</t>
  </si>
  <si>
    <t>Klæbu Sparebank</t>
  </si>
  <si>
    <t>Kvinesdal Sparebank</t>
  </si>
  <si>
    <t>Larvikbanken Brunlanes Sparebank</t>
  </si>
  <si>
    <t>Lillestrøm Sparebank</t>
  </si>
  <si>
    <t>Lofoten Sparebank</t>
  </si>
  <si>
    <t>Marker Sparebank</t>
  </si>
  <si>
    <t>Melhus Sparebank</t>
  </si>
  <si>
    <t>Skue Sparebank</t>
  </si>
  <si>
    <t>Nesset Sparebank</t>
  </si>
  <si>
    <t>Odal Sparebank</t>
  </si>
  <si>
    <t>Ofoten Sparebank</t>
  </si>
  <si>
    <t>Oppdalsbanken</t>
  </si>
  <si>
    <t>Orkla Sparebank</t>
  </si>
  <si>
    <t>Rindal Sparebank</t>
  </si>
  <si>
    <t>Rørosbanken Røros Sparebank</t>
  </si>
  <si>
    <t>EC (2Q18)</t>
  </si>
  <si>
    <t>Selbu Sparebank</t>
  </si>
  <si>
    <t>Soknedal Sparebank</t>
  </si>
  <si>
    <t>Bien Sparebank</t>
  </si>
  <si>
    <t>Stocks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</si>
  <si>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</si>
  <si>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</si>
  <si>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</si>
  <si>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</si>
  <si>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</si>
  <si>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</si>
  <si>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</si>
  <si>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</si>
  <si>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</si>
  <si>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</si>
  <si>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Valle Sparebank</t>
  </si>
  <si>
    <t>RSM</t>
  </si>
  <si>
    <t>Stocks listed</t>
  </si>
  <si>
    <t>Valdres Sparebank</t>
  </si>
  <si>
    <t>Vik Sparebank</t>
  </si>
  <si>
    <t>Ørland Sparebank</t>
  </si>
  <si>
    <t>Ørskog Sparebank</t>
  </si>
  <si>
    <t>Åfjord Sparebank</t>
  </si>
  <si>
    <t>Aasen Sparebank</t>
  </si>
  <si>
    <t>Eika total</t>
  </si>
  <si>
    <t xml:space="preserve">Ernst &amp; Young </t>
  </si>
  <si>
    <t>BDO AS</t>
  </si>
  <si>
    <t>KPMG</t>
  </si>
  <si>
    <t xml:space="preserve">Deloitte </t>
  </si>
  <si>
    <t>Revision</t>
  </si>
  <si>
    <t>Bdo Noraudit Mandal Da</t>
  </si>
  <si>
    <t xml:space="preserve">Revisorkonsult </t>
  </si>
  <si>
    <t xml:space="preserve">Valdres Revisjonskontor </t>
  </si>
  <si>
    <t xml:space="preserve">Pricewaterhousecoopers </t>
  </si>
  <si>
    <t xml:space="preserve">Revisorteam Midt-Telemark </t>
  </si>
  <si>
    <t xml:space="preserve"> Revision</t>
  </si>
  <si>
    <t xml:space="preserve">Samarbeidende Revisorer </t>
  </si>
  <si>
    <t xml:space="preserve">Lofotrevisjon </t>
  </si>
  <si>
    <t xml:space="preserve">Bdo Noraudit Harstad </t>
  </si>
  <si>
    <t xml:space="preserve">Revisorgruppen Trøndelag </t>
  </si>
  <si>
    <t xml:space="preserve">Hålogaland Revisjon </t>
  </si>
  <si>
    <t>Svindal Leidland Myhrer &amp; Co</t>
  </si>
  <si>
    <t xml:space="preserve">Valdres Revisjon </t>
  </si>
  <si>
    <t>Average total loans incl. CB</t>
  </si>
  <si>
    <t>Average gross loans</t>
  </si>
  <si>
    <t>Average total assets</t>
  </si>
  <si>
    <t>Total assets 2016</t>
  </si>
  <si>
    <t>Total assets 2017</t>
  </si>
  <si>
    <t>Hemne Sparebank</t>
  </si>
  <si>
    <t>Vekselbanken (Voss Veksel)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</si>
</sst>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;_ @_ "/>
    <numFmt numFmtId="165" formatCode="d/m/yy;@"/>
    <numFmt numFmtId="166" formatCode="#,##0.0"/>
    <numFmt numFmtId="167" formatCode="0.0\ %"/>
    <numFmt numFmtId="168" formatCode="0.0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0" fontId="5" fillId="2" borderId="0" xfId="1" applyNumberFormat="1" applyFont="1" applyFill="1"/>
    <xf numFmtId="164" fontId="6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 applyProtection="1">
      <alignment horizontal="left" vertical="top"/>
    </xf>
    <xf numFmtId="3" fontId="5" fillId="2" borderId="11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6" fontId="5" fillId="2" borderId="11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0" fontId="5" fillId="2" borderId="11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/>
    </xf>
    <xf numFmtId="167" fontId="5" fillId="2" borderId="6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9" fontId="5" fillId="2" borderId="8" xfId="1" applyNumberFormat="1" applyFont="1" applyFill="1" applyBorder="1" applyAlignment="1">
      <alignment horizontal="right"/>
    </xf>
    <xf numFmtId="167" fontId="5" fillId="2" borderId="11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9" xfId="1" applyNumberFormat="1" applyFont="1" applyFill="1" applyBorder="1" applyAlignment="1">
      <alignment horizontal="right"/>
    </xf>
    <xf numFmtId="166" fontId="5" fillId="3" borderId="9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166" fontId="5" fillId="2" borderId="10" xfId="1" applyNumberFormat="1" applyFont="1" applyFill="1" applyBorder="1" applyAlignment="1">
      <alignment horizontal="right"/>
    </xf>
    <xf numFmtId="167" fontId="5" fillId="2" borderId="10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10" fontId="5" fillId="2" borderId="10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7" xfId="1" applyNumberFormat="1" applyFont="1" applyFill="1" applyBorder="1" applyAlignment="1">
      <alignment horizontal="right"/>
    </xf>
    <xf numFmtId="167" fontId="5" fillId="2" borderId="10" xfId="1" applyNumberFormat="1" applyFont="1" applyFill="1" applyBorder="1"/>
    <xf numFmtId="164" fontId="5" fillId="2" borderId="11" xfId="2" applyNumberFormat="1" applyFont="1" applyFill="1" applyBorder="1" applyAlignment="1" applyProtection="1">
      <alignment horizontal="left" vertical="top"/>
    </xf>
    <xf numFmtId="9" fontId="5" fillId="2" borderId="6" xfId="1" applyNumberFormat="1" applyFont="1" applyFill="1" applyBorder="1" applyAlignment="1">
      <alignment horizontal="right"/>
    </xf>
    <xf numFmtId="166" fontId="5" fillId="2" borderId="6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center"/>
    </xf>
    <xf numFmtId="10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/>
    <xf numFmtId="164" fontId="5" fillId="2" borderId="5" xfId="2" applyNumberFormat="1" applyFont="1" applyFill="1" applyBorder="1" applyAlignment="1" applyProtection="1">
      <alignment horizontal="left" vertical="top"/>
    </xf>
    <xf numFmtId="3" fontId="5" fillId="2" borderId="6" xfId="0" applyNumberFormat="1" applyFont="1" applyFill="1" applyBorder="1" applyAlignment="1">
      <alignment horizontal="center"/>
    </xf>
    <xf numFmtId="10" fontId="0" fillId="2" borderId="0" xfId="1" applyNumberFormat="1" applyFont="1" applyFill="1"/>
    <xf numFmtId="164" fontId="5" fillId="2" borderId="5" xfId="0" applyNumberFormat="1" applyFont="1" applyFill="1" applyBorder="1"/>
    <xf numFmtId="164" fontId="5" fillId="2" borderId="12" xfId="2" applyNumberFormat="1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14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166" fontId="5" fillId="3" borderId="15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67" fontId="5" fillId="2" borderId="14" xfId="1" applyNumberFormat="1" applyFont="1" applyFill="1" applyBorder="1" applyAlignment="1">
      <alignment horizontal="right"/>
    </xf>
    <xf numFmtId="167" fontId="5" fillId="2" borderId="15" xfId="1" applyNumberFormat="1" applyFont="1" applyFill="1" applyBorder="1" applyAlignment="1">
      <alignment horizontal="right"/>
    </xf>
    <xf numFmtId="167" fontId="5" fillId="2" borderId="13" xfId="1" applyNumberFormat="1" applyFont="1" applyFill="1" applyBorder="1" applyAlignment="1">
      <alignment horizontal="right"/>
    </xf>
    <xf numFmtId="9" fontId="5" fillId="2" borderId="15" xfId="1" applyNumberFormat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10" fontId="5" fillId="2" borderId="12" xfId="1" applyNumberFormat="1" applyFont="1" applyFill="1" applyBorder="1" applyAlignment="1">
      <alignment horizontal="right"/>
    </xf>
    <xf numFmtId="167" fontId="5" fillId="2" borderId="12" xfId="1" applyNumberFormat="1" applyFont="1" applyFill="1" applyBorder="1" applyAlignment="1">
      <alignment horizontal="right"/>
    </xf>
    <xf numFmtId="167" fontId="5" fillId="2" borderId="12" xfId="1" applyNumberFormat="1" applyFont="1" applyFill="1" applyBorder="1"/>
    <xf numFmtId="164" fontId="5" fillId="2" borderId="0" xfId="2" applyNumberFormat="1" applyFont="1" applyFill="1" applyBorder="1" applyAlignment="1" applyProtection="1">
      <alignment horizontal="left" vertical="top"/>
    </xf>
    <xf numFmtId="3" fontId="5" fillId="3" borderId="0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/>
    </xf>
    <xf numFmtId="3" fontId="5" fillId="2" borderId="10" xfId="1" applyNumberFormat="1" applyFont="1" applyFill="1" applyBorder="1" applyAlignment="1">
      <alignment horizontal="right"/>
    </xf>
    <xf numFmtId="167" fontId="5" fillId="2" borderId="0" xfId="1" applyNumberFormat="1" applyFont="1" applyFill="1"/>
    <xf numFmtId="3" fontId="5" fillId="2" borderId="0" xfId="0" applyNumberFormat="1" applyFont="1" applyFill="1"/>
    <xf numFmtId="166" fontId="5" fillId="2" borderId="0" xfId="0" applyNumberFormat="1" applyFont="1" applyFill="1"/>
    <xf numFmtId="1" fontId="5" fillId="2" borderId="0" xfId="1" applyNumberFormat="1" applyFont="1" applyFill="1" applyBorder="1" applyAlignment="1">
      <alignment horizontal="right"/>
    </xf>
    <xf numFmtId="167" fontId="0" fillId="2" borderId="0" xfId="1" applyNumberFormat="1" applyFont="1" applyFill="1"/>
    <xf numFmtId="10" fontId="0" fillId="2" borderId="0" xfId="0" applyNumberFormat="1" applyFill="1"/>
    <xf numFmtId="168" fontId="5" fillId="2" borderId="0" xfId="0" applyNumberFormat="1" applyFont="1" applyFill="1"/>
    <xf numFmtId="0" fontId="5" fillId="4" borderId="4" xfId="0" applyFont="1" applyFill="1" applyBorder="1" applyAlignment="1">
      <alignment horizontal="center" vertical="center" wrapText="1"/>
    </xf>
    <xf numFmtId="166" fontId="5" fillId="4" borderId="8" xfId="1" applyNumberFormat="1" applyFont="1" applyFill="1" applyBorder="1" applyAlignment="1">
      <alignment horizontal="right"/>
    </xf>
    <xf numFmtId="166" fontId="5" fillId="4" borderId="6" xfId="1" applyNumberFormat="1" applyFont="1" applyFill="1" applyBorder="1" applyAlignment="1">
      <alignment horizontal="right"/>
    </xf>
    <xf numFmtId="166" fontId="5" fillId="4" borderId="15" xfId="1" applyNumberFormat="1" applyFont="1" applyFill="1" applyBorder="1" applyAlignment="1">
      <alignment horizontal="right"/>
    </xf>
    <xf numFmtId="166" fontId="5" fillId="4" borderId="0" xfId="1" applyNumberFormat="1" applyFont="1" applyFill="1" applyBorder="1" applyAlignment="1">
      <alignment horizontal="right"/>
    </xf>
    <xf numFmtId="3" fontId="5" fillId="4" borderId="6" xfId="1" applyNumberFormat="1" applyFont="1" applyFill="1" applyBorder="1" applyAlignment="1">
      <alignment horizontal="right"/>
    </xf>
    <xf numFmtId="3" fontId="5" fillId="4" borderId="15" xfId="1" applyNumberFormat="1" applyFont="1" applyFill="1" applyBorder="1" applyAlignment="1">
      <alignment horizontal="right"/>
    </xf>
    <xf numFmtId="3" fontId="5" fillId="4" borderId="8" xfId="1" applyNumberFormat="1" applyFont="1" applyFill="1" applyBorder="1" applyAlignment="1">
      <alignment horizontal="right"/>
    </xf>
    <xf numFmtId="3" fontId="5" fillId="4" borderId="5" xfId="1" applyNumberFormat="1" applyFont="1" applyFill="1" applyBorder="1" applyAlignment="1">
      <alignment horizontal="right"/>
    </xf>
    <xf numFmtId="3" fontId="5" fillId="4" borderId="10" xfId="1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78"/>
  <sheetViews>
    <sheetView tabSelected="1" topLeftCell="CR1" workbookViewId="0">
      <selection activeCell="CU1" sqref="CU1:CU1048576"/>
    </sheetView>
  </sheetViews>
  <sheetFormatPr baseColWidth="10" defaultColWidth="11.42578125" defaultRowHeight="12.75" x14ac:dyDescent="0.2"/>
  <cols>
    <col min="1" max="1" width="4.7109375" customWidth="1"/>
    <col min="2" max="2" width="32.28515625" bestFit="1" customWidth="1"/>
    <col min="3" max="9" width="9.28515625" customWidth="1"/>
    <col min="10" max="10" width="4.7109375" customWidth="1"/>
    <col min="11" max="14" width="9.28515625" customWidth="1"/>
    <col min="15" max="15" width="11.140625" customWidth="1"/>
    <col min="16" max="16" width="10.5703125" customWidth="1"/>
    <col min="17" max="17" width="10.7109375" customWidth="1"/>
    <col min="18" max="20" width="9.28515625" customWidth="1"/>
    <col min="21" max="21" width="11.140625" customWidth="1"/>
    <col min="23" max="24" width="11.140625" customWidth="1"/>
    <col min="25" max="25" width="4.7109375" customWidth="1"/>
    <col min="26" max="29" width="10.42578125" customWidth="1"/>
    <col min="30" max="31" width="10.5703125" customWidth="1"/>
    <col min="32" max="36" width="11.140625" customWidth="1"/>
    <col min="37" max="37" width="4.7109375" style="1" customWidth="1"/>
    <col min="38" max="40" width="11.140625" style="1" customWidth="1"/>
    <col min="41" max="41" width="4.7109375" style="1" customWidth="1"/>
    <col min="42" max="46" width="11.140625" style="1" customWidth="1"/>
    <col min="47" max="47" width="4.7109375" style="1" customWidth="1"/>
    <col min="48" max="52" width="11.140625" style="1" customWidth="1"/>
    <col min="53" max="53" width="4.7109375" style="1" customWidth="1"/>
    <col min="54" max="59" width="11.140625" style="1" customWidth="1"/>
    <col min="60" max="60" width="4.7109375" style="1" customWidth="1"/>
    <col min="61" max="69" width="10.42578125" style="1" customWidth="1"/>
    <col min="70" max="70" width="10.7109375" style="1" customWidth="1"/>
    <col min="71" max="84" width="10.42578125" style="1" customWidth="1"/>
    <col min="85" max="85" width="4.7109375" style="1" customWidth="1"/>
    <col min="86" max="86" width="10.42578125" style="1" customWidth="1"/>
    <col min="87" max="87" width="4.7109375" style="1" customWidth="1"/>
    <col min="96" max="96" width="4.7109375" style="1" customWidth="1"/>
    <col min="97" max="97" width="25.140625" style="1" customWidth="1"/>
    <col min="98" max="98" width="11.140625" customWidth="1"/>
    <col min="99" max="101" width="10.42578125" customWidth="1"/>
    <col min="102" max="102" width="4.7109375" customWidth="1"/>
    <col min="103" max="103" width="10.7109375" customWidth="1"/>
    <col min="104" max="104" width="4.7109375" customWidth="1"/>
    <col min="105" max="107" width="10" customWidth="1"/>
    <col min="108" max="108" width="4.7109375" customWidth="1"/>
    <col min="109" max="109" width="10.42578125" customWidth="1"/>
    <col min="112" max="112" width="4.7109375" customWidth="1"/>
    <col min="113" max="122" width="11.7109375" customWidth="1"/>
    <col min="123" max="123" width="4.7109375" customWidth="1"/>
    <col min="124" max="133" width="11.7109375" customWidth="1"/>
    <col min="134" max="134" width="4.7109375" customWidth="1"/>
    <col min="135" max="136" width="10" customWidth="1"/>
    <col min="138" max="138" width="4.7109375" style="1" customWidth="1"/>
    <col min="139" max="140" width="10.28515625" customWidth="1"/>
    <col min="142" max="142" width="4.7109375" style="1" customWidth="1"/>
    <col min="143" max="145" width="11.42578125" style="1"/>
    <col min="146" max="146" width="4.7109375" style="1" customWidth="1"/>
    <col min="147" max="149" width="11.42578125" style="1"/>
    <col min="150" max="150" width="4.7109375" customWidth="1"/>
    <col min="151" max="151" width="10.42578125" customWidth="1"/>
    <col min="154" max="154" width="4.7109375" style="1" customWidth="1"/>
    <col min="155" max="157" width="10" customWidth="1"/>
    <col min="158" max="158" width="4.7109375" style="1" customWidth="1"/>
    <col min="159" max="161" width="9.28515625" customWidth="1"/>
    <col min="162" max="162" width="4.7109375" style="1" customWidth="1"/>
    <col min="163" max="163" width="10" customWidth="1"/>
    <col min="164" max="165" width="8.7109375" style="1" customWidth="1"/>
    <col min="166" max="166" width="4.7109375" style="1" customWidth="1"/>
    <col min="167" max="168" width="10" customWidth="1"/>
    <col min="169" max="169" width="9.28515625" customWidth="1"/>
    <col min="170" max="170" width="4.7109375" customWidth="1"/>
    <col min="171" max="173" width="10" customWidth="1"/>
    <col min="174" max="174" width="4.7109375" customWidth="1"/>
    <col min="184" max="184" width="11.42578125" style="1"/>
  </cols>
  <sheetData>
    <row r="1" spans="1:176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V1" s="5"/>
      <c r="AW1" s="5"/>
      <c r="BB1" s="5"/>
      <c r="BO1" s="7"/>
      <c r="CJ1" s="5"/>
      <c r="CK1" s="1"/>
      <c r="CL1" s="1"/>
      <c r="CM1" s="1"/>
      <c r="CN1" s="1"/>
      <c r="CO1" s="1"/>
      <c r="CP1" s="1"/>
      <c r="CQ1" s="1"/>
      <c r="CS1" s="5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I1" s="1"/>
      <c r="EJ1" s="1"/>
      <c r="EK1" s="1"/>
      <c r="ET1" s="1"/>
      <c r="EU1" s="1"/>
      <c r="EV1" s="1"/>
      <c r="EW1" s="1"/>
      <c r="EY1" s="1"/>
      <c r="EZ1" s="1"/>
      <c r="FA1" s="1"/>
      <c r="FC1" s="1"/>
      <c r="FD1" s="1"/>
      <c r="FE1" s="1"/>
      <c r="FG1" s="1"/>
      <c r="FK1" s="1"/>
      <c r="FL1" s="1"/>
      <c r="FM1" s="1"/>
      <c r="FN1" s="1"/>
      <c r="FO1" s="1"/>
      <c r="FP1" s="1"/>
      <c r="FQ1" s="1"/>
      <c r="FR1" s="1"/>
      <c r="FS1" s="1"/>
      <c r="FT1" s="1"/>
    </row>
    <row r="2" spans="1:176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11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1"/>
      <c r="CU2" s="1"/>
      <c r="CV2" s="1"/>
      <c r="CW2" s="1"/>
      <c r="CX2" s="1"/>
      <c r="CY2" s="1"/>
      <c r="CZ2" s="1"/>
      <c r="DA2" s="5"/>
      <c r="DB2" s="1"/>
      <c r="DC2" s="1"/>
      <c r="DD2" s="1"/>
      <c r="DE2" s="5"/>
      <c r="DF2" s="1"/>
      <c r="DG2" s="1"/>
      <c r="DH2" s="1"/>
      <c r="DI2" s="9"/>
      <c r="DJ2" s="1"/>
      <c r="DK2" s="1"/>
      <c r="DL2" s="1"/>
      <c r="DM2" s="1"/>
      <c r="DN2" s="1"/>
      <c r="DO2" s="1"/>
      <c r="DP2" s="1"/>
      <c r="DQ2" s="1"/>
      <c r="DR2" s="1"/>
      <c r="DS2" s="1"/>
      <c r="DT2" s="9"/>
      <c r="DU2" s="1"/>
      <c r="DV2" s="1"/>
      <c r="DW2" s="1"/>
      <c r="DX2" s="1"/>
      <c r="DY2" s="1"/>
      <c r="DZ2" s="1"/>
      <c r="EA2" s="1"/>
      <c r="EB2" s="1"/>
      <c r="EC2" s="1"/>
      <c r="ED2" s="1"/>
      <c r="EE2" s="5"/>
      <c r="EF2" s="1"/>
      <c r="EG2" s="1"/>
      <c r="EI2" s="5"/>
      <c r="EJ2" s="1"/>
      <c r="EK2" s="1"/>
      <c r="EM2" s="5"/>
      <c r="EQ2" s="5"/>
      <c r="ET2" s="1"/>
      <c r="EU2" s="5"/>
      <c r="EV2" s="1"/>
      <c r="EW2" s="1"/>
      <c r="EY2" s="5"/>
      <c r="EZ2" s="1"/>
      <c r="FA2" s="1"/>
      <c r="FC2" s="5"/>
      <c r="FD2" s="1"/>
      <c r="FE2" s="1"/>
      <c r="FG2" s="5"/>
      <c r="FK2" s="5"/>
      <c r="FL2" s="1"/>
      <c r="FM2" s="1"/>
      <c r="FN2" s="1"/>
      <c r="FO2" s="5"/>
      <c r="FP2" s="1"/>
      <c r="FQ2" s="1"/>
      <c r="FR2" s="1"/>
      <c r="FS2" s="5"/>
      <c r="FT2" s="1"/>
    </row>
    <row r="3" spans="1:176" x14ac:dyDescent="0.2">
      <c r="A3" s="1"/>
      <c r="B3" s="1"/>
      <c r="C3" s="9" t="s">
        <v>1</v>
      </c>
      <c r="D3" s="9"/>
      <c r="E3" s="9"/>
      <c r="F3" s="9"/>
      <c r="G3" s="9"/>
      <c r="H3" s="9"/>
      <c r="I3" s="9"/>
      <c r="J3" s="10"/>
      <c r="K3" s="9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 t="s">
        <v>3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  <c r="AL3" s="9" t="s">
        <v>4</v>
      </c>
      <c r="AM3" s="9"/>
      <c r="AN3" s="9"/>
      <c r="AO3" s="10"/>
      <c r="AP3" s="9" t="s">
        <v>5</v>
      </c>
      <c r="AQ3" s="9"/>
      <c r="AR3" s="9"/>
      <c r="AS3" s="9"/>
      <c r="AT3" s="9"/>
      <c r="AU3" s="10"/>
      <c r="AV3" s="9" t="s">
        <v>6</v>
      </c>
      <c r="AW3" s="9"/>
      <c r="AX3" s="9"/>
      <c r="AY3" s="9"/>
      <c r="AZ3" s="9"/>
      <c r="BA3" s="10"/>
      <c r="BB3" s="9" t="s">
        <v>7</v>
      </c>
      <c r="BC3" s="9"/>
      <c r="BD3" s="9"/>
      <c r="BE3" s="11"/>
      <c r="BF3" s="9"/>
      <c r="BG3" s="9"/>
      <c r="BH3" s="9"/>
      <c r="BI3" s="9" t="s">
        <v>8</v>
      </c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 t="s">
        <v>9</v>
      </c>
      <c r="CK3" s="9"/>
      <c r="CL3" s="9"/>
      <c r="CM3" s="9"/>
      <c r="CN3" s="9"/>
      <c r="CO3" s="9"/>
      <c r="CP3" s="9"/>
      <c r="CQ3" s="9"/>
      <c r="CR3" s="9"/>
      <c r="CS3" s="9" t="s">
        <v>10</v>
      </c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9" t="s">
        <v>11</v>
      </c>
      <c r="DJ3" s="1"/>
      <c r="DK3" s="1"/>
      <c r="DL3" s="1"/>
      <c r="DM3" s="1"/>
      <c r="DN3" s="1"/>
      <c r="DO3" s="1"/>
      <c r="DP3" s="1"/>
      <c r="DQ3" s="1"/>
      <c r="DR3" s="1"/>
      <c r="DS3" s="1"/>
      <c r="DT3" s="9" t="s">
        <v>11</v>
      </c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I3" s="1"/>
      <c r="EJ3" s="1"/>
      <c r="EK3" s="1"/>
      <c r="ET3" s="1"/>
      <c r="EU3" s="1"/>
      <c r="EV3" s="1"/>
      <c r="EW3" s="1"/>
      <c r="EY3" s="1"/>
      <c r="EZ3" s="1"/>
      <c r="FA3" s="1"/>
      <c r="FC3" s="1"/>
      <c r="FD3" s="1"/>
      <c r="FE3" s="1"/>
      <c r="FG3" s="1"/>
      <c r="FK3" s="1"/>
      <c r="FL3" s="1"/>
      <c r="FM3" s="1"/>
      <c r="FN3" s="1"/>
      <c r="FO3" s="1"/>
      <c r="FP3" s="1"/>
      <c r="FQ3" s="1"/>
      <c r="FR3" s="1"/>
      <c r="FS3" s="1"/>
      <c r="FT3" s="1"/>
    </row>
    <row r="4" spans="1:176" ht="51" x14ac:dyDescent="0.2">
      <c r="A4" s="1"/>
      <c r="B4" s="12" t="s">
        <v>12</v>
      </c>
      <c r="C4" s="13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5" t="s">
        <v>19</v>
      </c>
      <c r="J4" s="16"/>
      <c r="K4" s="13" t="s">
        <v>20</v>
      </c>
      <c r="L4" s="14" t="s">
        <v>21</v>
      </c>
      <c r="M4" s="14" t="s">
        <v>22</v>
      </c>
      <c r="N4" s="17" t="s">
        <v>23</v>
      </c>
      <c r="O4" s="14" t="s">
        <v>24</v>
      </c>
      <c r="P4" s="17" t="s">
        <v>25</v>
      </c>
      <c r="Q4" s="14" t="s">
        <v>26</v>
      </c>
      <c r="R4" s="17" t="s">
        <v>27</v>
      </c>
      <c r="S4" s="14" t="s">
        <v>28</v>
      </c>
      <c r="T4" s="14" t="s">
        <v>29</v>
      </c>
      <c r="U4" s="14" t="s">
        <v>30</v>
      </c>
      <c r="V4" s="17" t="s">
        <v>31</v>
      </c>
      <c r="W4" s="14" t="s">
        <v>32</v>
      </c>
      <c r="X4" s="18" t="s">
        <v>33</v>
      </c>
      <c r="Y4" s="19"/>
      <c r="Z4" s="13" t="s">
        <v>34</v>
      </c>
      <c r="AA4" s="14" t="s">
        <v>35</v>
      </c>
      <c r="AB4" s="14" t="s">
        <v>36</v>
      </c>
      <c r="AC4" s="14" t="s">
        <v>37</v>
      </c>
      <c r="AD4" s="14" t="s">
        <v>38</v>
      </c>
      <c r="AE4" s="14" t="s">
        <v>39</v>
      </c>
      <c r="AF4" s="14" t="s">
        <v>40</v>
      </c>
      <c r="AG4" s="14" t="s">
        <v>41</v>
      </c>
      <c r="AH4" s="14" t="s">
        <v>42</v>
      </c>
      <c r="AI4" s="14" t="s">
        <v>43</v>
      </c>
      <c r="AJ4" s="15" t="s">
        <v>44</v>
      </c>
      <c r="AK4" s="20"/>
      <c r="AL4" s="21" t="s">
        <v>45</v>
      </c>
      <c r="AM4" s="14" t="s">
        <v>46</v>
      </c>
      <c r="AN4" s="22" t="s">
        <v>47</v>
      </c>
      <c r="AO4" s="19"/>
      <c r="AP4" s="23" t="s">
        <v>48</v>
      </c>
      <c r="AQ4" s="15" t="s">
        <v>49</v>
      </c>
      <c r="AR4" s="15" t="s">
        <v>50</v>
      </c>
      <c r="AS4" s="15" t="s">
        <v>51</v>
      </c>
      <c r="AT4" s="23" t="s">
        <v>52</v>
      </c>
      <c r="AU4" s="20"/>
      <c r="AV4" s="13" t="s">
        <v>53</v>
      </c>
      <c r="AW4" s="24" t="s">
        <v>54</v>
      </c>
      <c r="AX4" s="14" t="s">
        <v>55</v>
      </c>
      <c r="AY4" s="14" t="s">
        <v>56</v>
      </c>
      <c r="AZ4" s="15" t="s">
        <v>57</v>
      </c>
      <c r="BA4" s="20"/>
      <c r="BB4" s="23" t="s">
        <v>58</v>
      </c>
      <c r="BC4" s="15" t="s">
        <v>59</v>
      </c>
      <c r="BD4" s="15" t="s">
        <v>60</v>
      </c>
      <c r="BE4" s="25" t="s">
        <v>61</v>
      </c>
      <c r="BF4" s="22" t="s">
        <v>62</v>
      </c>
      <c r="BG4" s="22" t="s">
        <v>63</v>
      </c>
      <c r="BH4" s="19"/>
      <c r="BI4" s="13" t="s">
        <v>64</v>
      </c>
      <c r="BJ4" s="14" t="s">
        <v>65</v>
      </c>
      <c r="BK4" s="17" t="s">
        <v>66</v>
      </c>
      <c r="BL4" s="14" t="s">
        <v>67</v>
      </c>
      <c r="BM4" s="14" t="s">
        <v>68</v>
      </c>
      <c r="BN4" s="14" t="s">
        <v>69</v>
      </c>
      <c r="BO4" s="17" t="s">
        <v>70</v>
      </c>
      <c r="BP4" s="14" t="s">
        <v>71</v>
      </c>
      <c r="BQ4" s="26" t="s">
        <v>72</v>
      </c>
      <c r="BR4" s="17" t="s">
        <v>73</v>
      </c>
      <c r="BS4" s="14" t="s">
        <v>74</v>
      </c>
      <c r="BT4" s="14" t="s">
        <v>75</v>
      </c>
      <c r="BU4" s="14" t="s">
        <v>76</v>
      </c>
      <c r="BV4" s="14" t="s">
        <v>77</v>
      </c>
      <c r="BW4" s="17" t="s">
        <v>13</v>
      </c>
      <c r="BX4" s="14" t="s">
        <v>78</v>
      </c>
      <c r="BY4" s="14" t="s">
        <v>79</v>
      </c>
      <c r="BZ4" s="17" t="s">
        <v>80</v>
      </c>
      <c r="CA4" s="14" t="s">
        <v>81</v>
      </c>
      <c r="CB4" s="14" t="s">
        <v>82</v>
      </c>
      <c r="CC4" s="17" t="s">
        <v>83</v>
      </c>
      <c r="CD4" s="14" t="s">
        <v>84</v>
      </c>
      <c r="CE4" s="14" t="s">
        <v>85</v>
      </c>
      <c r="CF4" s="111" t="s">
        <v>86</v>
      </c>
      <c r="CG4" s="27"/>
      <c r="CH4" s="23" t="s">
        <v>87</v>
      </c>
      <c r="CI4" s="19"/>
      <c r="CJ4" s="28">
        <v>43465</v>
      </c>
      <c r="CK4" s="23" t="s">
        <v>88</v>
      </c>
      <c r="CL4" s="23" t="s">
        <v>89</v>
      </c>
      <c r="CM4" s="23" t="s">
        <v>90</v>
      </c>
      <c r="CN4" s="23" t="s">
        <v>91</v>
      </c>
      <c r="CO4" s="29" t="s">
        <v>92</v>
      </c>
      <c r="CP4" s="111" t="s">
        <v>93</v>
      </c>
      <c r="CQ4" s="15" t="s">
        <v>94</v>
      </c>
      <c r="CR4" s="19"/>
      <c r="CS4" s="23" t="s">
        <v>95</v>
      </c>
      <c r="CT4" s="30" t="s">
        <v>96</v>
      </c>
      <c r="CU4" s="23" t="s">
        <v>97</v>
      </c>
      <c r="CV4" s="23" t="s">
        <v>98</v>
      </c>
      <c r="CW4" s="23" t="s">
        <v>99</v>
      </c>
      <c r="CX4" s="19"/>
      <c r="CY4" s="25" t="s">
        <v>100</v>
      </c>
      <c r="CZ4" s="19"/>
      <c r="DA4" s="23" t="s">
        <v>101</v>
      </c>
      <c r="DB4" s="23" t="s">
        <v>102</v>
      </c>
      <c r="DC4" s="23" t="s">
        <v>103</v>
      </c>
      <c r="DD4" s="19"/>
      <c r="DE4" s="23" t="s">
        <v>104</v>
      </c>
      <c r="DF4" s="23" t="s">
        <v>105</v>
      </c>
      <c r="DG4" s="23" t="s">
        <v>106</v>
      </c>
      <c r="DH4" s="19"/>
      <c r="DI4" s="13" t="s">
        <v>107</v>
      </c>
      <c r="DJ4" s="14" t="s">
        <v>108</v>
      </c>
      <c r="DK4" s="14" t="s">
        <v>109</v>
      </c>
      <c r="DL4" s="14" t="s">
        <v>110</v>
      </c>
      <c r="DM4" s="14" t="s">
        <v>111</v>
      </c>
      <c r="DN4" s="14" t="s">
        <v>112</v>
      </c>
      <c r="DO4" s="14" t="s">
        <v>113</v>
      </c>
      <c r="DP4" s="14" t="s">
        <v>114</v>
      </c>
      <c r="DQ4" s="15" t="s">
        <v>115</v>
      </c>
      <c r="DR4" s="111" t="s">
        <v>116</v>
      </c>
      <c r="DS4" s="19"/>
      <c r="DT4" s="21" t="s">
        <v>107</v>
      </c>
      <c r="DU4" s="24" t="s">
        <v>108</v>
      </c>
      <c r="DV4" s="24" t="s">
        <v>109</v>
      </c>
      <c r="DW4" s="24" t="s">
        <v>110</v>
      </c>
      <c r="DX4" s="24" t="s">
        <v>111</v>
      </c>
      <c r="DY4" s="24" t="s">
        <v>112</v>
      </c>
      <c r="DZ4" s="24" t="s">
        <v>113</v>
      </c>
      <c r="EA4" s="24" t="s">
        <v>114</v>
      </c>
      <c r="EB4" s="22" t="s">
        <v>115</v>
      </c>
      <c r="EC4" s="22" t="s">
        <v>116</v>
      </c>
      <c r="ED4" s="19"/>
      <c r="EE4" s="23" t="s">
        <v>117</v>
      </c>
      <c r="EF4" s="23" t="s">
        <v>118</v>
      </c>
      <c r="EG4" s="23" t="s">
        <v>119</v>
      </c>
      <c r="EI4" s="23" t="s">
        <v>68</v>
      </c>
      <c r="EJ4" s="23" t="s">
        <v>69</v>
      </c>
      <c r="EK4" s="23" t="s">
        <v>120</v>
      </c>
      <c r="EM4" s="23" t="s">
        <v>121</v>
      </c>
      <c r="EN4" s="23" t="s">
        <v>122</v>
      </c>
      <c r="EO4" s="15" t="s">
        <v>123</v>
      </c>
      <c r="EQ4" s="23" t="s">
        <v>121</v>
      </c>
      <c r="ER4" s="23" t="s">
        <v>122</v>
      </c>
      <c r="ES4" s="15" t="s">
        <v>123</v>
      </c>
      <c r="ET4" s="19"/>
      <c r="EU4" s="23" t="s">
        <v>124</v>
      </c>
      <c r="EV4" s="23" t="s">
        <v>125</v>
      </c>
      <c r="EW4" s="23" t="s">
        <v>126</v>
      </c>
      <c r="EY4" s="23" t="s">
        <v>232</v>
      </c>
      <c r="EZ4" s="15" t="s">
        <v>127</v>
      </c>
      <c r="FA4" s="15" t="s">
        <v>128</v>
      </c>
      <c r="FC4" s="23" t="s">
        <v>129</v>
      </c>
      <c r="FD4" s="15" t="s">
        <v>130</v>
      </c>
      <c r="FE4" s="23" t="s">
        <v>131</v>
      </c>
      <c r="FG4" s="23" t="s">
        <v>231</v>
      </c>
      <c r="FH4" s="23" t="s">
        <v>132</v>
      </c>
      <c r="FI4" s="23" t="s">
        <v>133</v>
      </c>
      <c r="FK4" s="23" t="s">
        <v>134</v>
      </c>
      <c r="FL4" s="23" t="s">
        <v>135</v>
      </c>
      <c r="FM4" s="23" t="s">
        <v>136</v>
      </c>
      <c r="FN4" s="19"/>
      <c r="FO4" s="23" t="s">
        <v>233</v>
      </c>
      <c r="FP4" s="23" t="s">
        <v>234</v>
      </c>
      <c r="FQ4" s="23" t="s">
        <v>235</v>
      </c>
      <c r="FR4" s="19"/>
      <c r="FS4" s="23" t="s">
        <v>137</v>
      </c>
      <c r="FT4" s="1"/>
    </row>
    <row r="5" spans="1:176" x14ac:dyDescent="0.2">
      <c r="A5" s="1"/>
      <c r="B5" s="31" t="s">
        <v>211</v>
      </c>
      <c r="C5" s="32">
        <v>3453.5810000000001</v>
      </c>
      <c r="D5" s="33">
        <v>3262.9345000000003</v>
      </c>
      <c r="E5" s="33">
        <v>2841.8209999999999</v>
      </c>
      <c r="F5" s="33">
        <v>1259.0840000000001</v>
      </c>
      <c r="G5" s="33">
        <v>2336.0749999999998</v>
      </c>
      <c r="H5" s="33">
        <f t="shared" ref="H5:H36" si="0">C5+F5</f>
        <v>4712.665</v>
      </c>
      <c r="I5" s="34">
        <f t="shared" ref="I5:I36" si="1">E5+F5</f>
        <v>4100.9049999999997</v>
      </c>
      <c r="J5" s="33"/>
      <c r="K5" s="35">
        <v>70.92</v>
      </c>
      <c r="L5" s="36">
        <v>21.401</v>
      </c>
      <c r="M5" s="36">
        <v>0.72899999999999998</v>
      </c>
      <c r="N5" s="37">
        <f t="shared" ref="N5:N36" si="2">K5+L5+M5</f>
        <v>93.05</v>
      </c>
      <c r="O5" s="36">
        <v>48.223999999999997</v>
      </c>
      <c r="P5" s="37">
        <f t="shared" ref="P5:P36" si="3">N5-O5</f>
        <v>44.826000000000001</v>
      </c>
      <c r="Q5" s="36">
        <v>4.9669999999999996</v>
      </c>
      <c r="R5" s="37">
        <f t="shared" ref="R5:R36" si="4">P5-Q5</f>
        <v>39.859000000000002</v>
      </c>
      <c r="S5" s="36">
        <v>3.117</v>
      </c>
      <c r="T5" s="36">
        <v>0.73799999999999999</v>
      </c>
      <c r="U5" s="36">
        <v>-2.9990000000000001</v>
      </c>
      <c r="V5" s="37">
        <f t="shared" ref="V5:V36" si="5">R5+S5+T5+U5</f>
        <v>40.714999999999996</v>
      </c>
      <c r="W5" s="36">
        <v>10.081</v>
      </c>
      <c r="X5" s="38">
        <f t="shared" ref="X5:X36" si="6">V5-W5</f>
        <v>30.633999999999997</v>
      </c>
      <c r="Y5" s="36"/>
      <c r="Z5" s="39">
        <f t="shared" ref="Z5:Z36" si="7">K5/D5</f>
        <v>2.1735036360674722E-2</v>
      </c>
      <c r="AA5" s="40">
        <f t="shared" ref="AA5:AA36" si="8">L5/D5</f>
        <v>6.5588199824421845E-3</v>
      </c>
      <c r="AB5" s="41">
        <f t="shared" ref="AB5:AB36" si="9">O5/(N5+S5+T5)</f>
        <v>0.49764202053557605</v>
      </c>
      <c r="AC5" s="41">
        <f t="shared" ref="AC5:AC36" si="10">O5/(N5+S5)</f>
        <v>0.50146100013518147</v>
      </c>
      <c r="AD5" s="41">
        <f t="shared" ref="AD5:AD36" si="11">O5/N5</f>
        <v>0.51825900053734553</v>
      </c>
      <c r="AE5" s="40">
        <f t="shared" ref="AE5:AE36" si="12">O5/D5</f>
        <v>1.477933436910854E-2</v>
      </c>
      <c r="AF5" s="40">
        <f t="shared" ref="AF5:AF36" si="13">X5/D5</f>
        <v>9.3884814420884012E-3</v>
      </c>
      <c r="AG5" s="40">
        <f t="shared" ref="AG5:AG36" si="14">X5/DE5</f>
        <v>1.5888299559329706E-2</v>
      </c>
      <c r="AH5" s="40">
        <f t="shared" ref="AH5:AH36" si="15">(P5+S5+T5)/DE5</f>
        <v>2.5248361652011803E-2</v>
      </c>
      <c r="AI5" s="40">
        <f t="shared" ref="AI5:AI36" si="16">R5/DE5</f>
        <v>2.0672838419250602E-2</v>
      </c>
      <c r="AJ5" s="42">
        <f t="shared" ref="AJ5:AJ36" si="17">X5/EU5</f>
        <v>8.5244450999188842E-2</v>
      </c>
      <c r="AK5" s="36"/>
      <c r="AL5" s="43">
        <f t="shared" ref="AL5:AL36" si="18">(FA5-EZ5)/EZ5</f>
        <v>5.9668461728345258E-2</v>
      </c>
      <c r="AM5" s="41">
        <f t="shared" ref="AM5:AM36" si="19">(FI5-FH5)/FH5</f>
        <v>5.9445820271871203E-2</v>
      </c>
      <c r="AN5" s="44">
        <f t="shared" ref="AN5:AN36" si="20">(FM5-FL5)/FL5</f>
        <v>0.14533523758814645</v>
      </c>
      <c r="AO5" s="36"/>
      <c r="AP5" s="43">
        <f t="shared" ref="AP5:AP36" si="21">G5/E5</f>
        <v>0.82203453349102562</v>
      </c>
      <c r="AQ5" s="41">
        <f t="shared" ref="AQ5:AQ36" si="22">BY5/(BY5+BX5+CA5+CD5)</f>
        <v>0.76996260066295086</v>
      </c>
      <c r="AR5" s="41">
        <f t="shared" ref="AR5:AR36" si="23">((BX5+CA5+CD5)-CH5)/BW5</f>
        <v>5.3511413225866146E-2</v>
      </c>
      <c r="AS5" s="45">
        <f t="shared" ref="AS5:AS36" si="24">CH5/CF5</f>
        <v>0.14857911252117728</v>
      </c>
      <c r="AT5" s="46">
        <v>1.71</v>
      </c>
      <c r="AU5" s="36"/>
      <c r="AV5" s="47">
        <f t="shared" ref="AV5:AV36" si="25">EW5/C5</f>
        <v>0.11028031483842424</v>
      </c>
      <c r="AW5" s="45">
        <f t="shared" ref="AW5:AW36" si="26">(DB5)/C5</f>
        <v>0.11000407982323275</v>
      </c>
      <c r="AX5" s="45">
        <f t="shared" ref="AX5:AX36" si="27">(DA5)/DG5</f>
        <v>0.17489440558273095</v>
      </c>
      <c r="AY5" s="45">
        <f t="shared" ref="AY5:AY36" si="28">(DB5)/DG5</f>
        <v>0.1921962576397542</v>
      </c>
      <c r="AZ5" s="44">
        <f t="shared" ref="AZ5:AZ36" si="29">(DC5)/DG5</f>
        <v>0.21779945736940012</v>
      </c>
      <c r="BA5" s="36"/>
      <c r="BB5" s="39">
        <f t="shared" ref="BB5:BB36" si="30">Q5/EY5</f>
        <v>1.7984572806652446E-3</v>
      </c>
      <c r="BC5" s="41">
        <f t="shared" ref="BC5:BC36" si="31">Q5/(P5+S5+T5)</f>
        <v>0.10203159343481029</v>
      </c>
      <c r="BD5" s="40">
        <f t="shared" ref="BD5:BD36" si="32">EG5/E5</f>
        <v>1.9969589921391952E-2</v>
      </c>
      <c r="BE5" s="45">
        <f t="shared" ref="BE5:BE36" si="33">EG5/(EW5+EK5)</f>
        <v>0.14010788924687381</v>
      </c>
      <c r="BF5" s="45">
        <f t="shared" ref="BF5:BF36" si="34">EM5/EO5</f>
        <v>0.66709549968136628</v>
      </c>
      <c r="BG5" s="44">
        <f t="shared" ref="BG5:BG36" si="35">(BF5*E5+F5)/(E5+F5)</f>
        <v>0.76930579957350875</v>
      </c>
      <c r="BH5" s="36"/>
      <c r="BI5" s="48">
        <v>66.572999999999993</v>
      </c>
      <c r="BJ5" s="49">
        <v>81.120999999999995</v>
      </c>
      <c r="BK5" s="50">
        <f t="shared" ref="BK5:BK36" si="36">BI5+BJ5</f>
        <v>147.69399999999999</v>
      </c>
      <c r="BL5" s="51">
        <v>2841.8209999999999</v>
      </c>
      <c r="BM5" s="49">
        <v>12.477</v>
      </c>
      <c r="BN5" s="49">
        <v>11.706</v>
      </c>
      <c r="BO5" s="50">
        <f t="shared" ref="BO5:BO36" si="37">BL5-BM5-BN5</f>
        <v>2817.6379999999999</v>
      </c>
      <c r="BP5" s="49">
        <v>344.81200000000001</v>
      </c>
      <c r="BQ5" s="49">
        <v>108.824</v>
      </c>
      <c r="BR5" s="50">
        <f t="shared" ref="BR5:BR36" si="38">BP5+BQ5</f>
        <v>453.63600000000002</v>
      </c>
      <c r="BS5" s="49">
        <v>0</v>
      </c>
      <c r="BT5" s="49">
        <v>2.0990000000000002</v>
      </c>
      <c r="BU5" s="49">
        <v>11.488</v>
      </c>
      <c r="BV5" s="49">
        <v>21.026000000000224</v>
      </c>
      <c r="BW5" s="50">
        <f t="shared" ref="BW5:BW36" si="39">BK5+BO5+BR5+BS5+BT5+BU5+BV5</f>
        <v>3453.5810000000001</v>
      </c>
      <c r="BX5" s="49">
        <v>21.457000000000001</v>
      </c>
      <c r="BY5" s="51">
        <v>2336.0749999999998</v>
      </c>
      <c r="BZ5" s="50">
        <f t="shared" ref="BZ5:BZ36" si="40">BX5+BY5</f>
        <v>2357.5319999999997</v>
      </c>
      <c r="CA5" s="49">
        <v>581.47900000000004</v>
      </c>
      <c r="CB5" s="49">
        <v>38.708000000000368</v>
      </c>
      <c r="CC5" s="50">
        <f t="shared" ref="CC5:CC36" si="41">CA5+CB5</f>
        <v>620.18700000000035</v>
      </c>
      <c r="CD5" s="49">
        <v>95</v>
      </c>
      <c r="CE5" s="49">
        <v>380.86200000000002</v>
      </c>
      <c r="CF5" s="112">
        <f t="shared" ref="CF5:CF36" si="42">BZ5+CC5+CD5+CE5</f>
        <v>3453.5810000000001</v>
      </c>
      <c r="CG5" s="36"/>
      <c r="CH5" s="53">
        <v>513.13</v>
      </c>
      <c r="CI5" s="36"/>
      <c r="CJ5" s="32">
        <v>66</v>
      </c>
      <c r="CK5" s="33">
        <v>200</v>
      </c>
      <c r="CL5" s="33">
        <v>180</v>
      </c>
      <c r="CM5" s="33">
        <v>125</v>
      </c>
      <c r="CN5" s="33">
        <v>105</v>
      </c>
      <c r="CO5" s="33">
        <v>0</v>
      </c>
      <c r="CP5" s="116">
        <f t="shared" ref="CP5:CP36" si="43">CJ5+CK5+CL5+CM5+CN5+CO5</f>
        <v>676</v>
      </c>
      <c r="CQ5" s="54">
        <f t="shared" ref="CQ5:CQ36" si="44">CP5/C5</f>
        <v>0.195738857724779</v>
      </c>
      <c r="CR5" s="36"/>
      <c r="CS5" s="55" t="s">
        <v>213</v>
      </c>
      <c r="CT5" s="56">
        <v>28.4</v>
      </c>
      <c r="CU5" s="57">
        <v>3</v>
      </c>
      <c r="CV5" s="58" t="s">
        <v>139</v>
      </c>
      <c r="CW5" s="121" t="s">
        <v>145</v>
      </c>
      <c r="CX5" s="56"/>
      <c r="CY5" s="59">
        <f t="shared" ref="CY5:CY36" si="45">(DR5+FD5)/3799688</f>
        <v>1.0608294681036968E-3</v>
      </c>
      <c r="CZ5" s="56"/>
      <c r="DA5" s="32">
        <v>345.70800000000003</v>
      </c>
      <c r="DB5" s="51">
        <v>379.90800000000002</v>
      </c>
      <c r="DC5" s="60">
        <v>430.517</v>
      </c>
      <c r="DD5" s="56"/>
      <c r="DE5" s="61">
        <v>1928.0854999999999</v>
      </c>
      <c r="DF5" s="51">
        <v>1879.5039999999999</v>
      </c>
      <c r="DG5" s="34">
        <v>1976.6669999999999</v>
      </c>
      <c r="DH5" s="56"/>
      <c r="DI5" s="32">
        <v>355.779</v>
      </c>
      <c r="DJ5" s="33">
        <v>3.6160000000000001</v>
      </c>
      <c r="DK5" s="33">
        <v>192.929</v>
      </c>
      <c r="DL5" s="33">
        <v>30.975999999999999</v>
      </c>
      <c r="DM5" s="33">
        <v>249.947</v>
      </c>
      <c r="DN5" s="33">
        <v>91.322000000000003</v>
      </c>
      <c r="DO5" s="33">
        <v>21.231999999999999</v>
      </c>
      <c r="DP5" s="33">
        <v>0.25399999999945067</v>
      </c>
      <c r="DQ5" s="34">
        <v>1895.7660000000001</v>
      </c>
      <c r="DR5" s="118">
        <f t="shared" ref="DR5:DR36" si="46">DI5+DJ5+DK5+DL5+DM5+DN5+DO5+DP5+DQ5</f>
        <v>2841.8209999999995</v>
      </c>
      <c r="DS5" s="56"/>
      <c r="DT5" s="43">
        <f t="shared" ref="DT5:DT36" si="47">DI5/$DR5</f>
        <v>0.12519402172057989</v>
      </c>
      <c r="DU5" s="45">
        <f t="shared" ref="DU5:DU36" si="48">DJ5/$DR5</f>
        <v>1.2724235622159174E-3</v>
      </c>
      <c r="DV5" s="45">
        <f t="shared" ref="DV5:DV36" si="49">DK5/$DR5</f>
        <v>6.7889216104744118E-2</v>
      </c>
      <c r="DW5" s="45">
        <f t="shared" ref="DW5:DW36" si="50">DL5/$DR5</f>
        <v>1.0900053170132814E-2</v>
      </c>
      <c r="DX5" s="45">
        <f t="shared" ref="DX5:DX36" si="51">DM5/$DR5</f>
        <v>8.7953111754751637E-2</v>
      </c>
      <c r="DY5" s="45">
        <f t="shared" ref="DY5:DY36" si="52">DN5/$DR5</f>
        <v>3.2135028912799228E-2</v>
      </c>
      <c r="DZ5" s="45">
        <f t="shared" ref="DZ5:DZ36" si="53">DO5/$DR5</f>
        <v>7.4712657834536391E-3</v>
      </c>
      <c r="EA5" s="45">
        <f t="shared" ref="EA5:EA36" si="54">DP5/$DR5</f>
        <v>8.9379309956345149E-5</v>
      </c>
      <c r="EB5" s="45">
        <f t="shared" ref="EB5:EB36" si="55">DQ5/$DR5</f>
        <v>0.66709549968136639</v>
      </c>
      <c r="EC5" s="54">
        <f t="shared" ref="EC5:EC36" si="56">DT5+DU5+DV5+DW5+DX5+DY5+DZ5+EA5+EB5</f>
        <v>1</v>
      </c>
      <c r="ED5" s="56"/>
      <c r="EE5" s="48">
        <v>31.638000000000002</v>
      </c>
      <c r="EF5" s="49">
        <v>25.111999999999998</v>
      </c>
      <c r="EG5" s="52">
        <f t="shared" ref="EG5:EG36" si="57">EE5+EF5</f>
        <v>56.75</v>
      </c>
      <c r="EI5" s="48">
        <v>12.477</v>
      </c>
      <c r="EJ5" s="49">
        <v>11.706</v>
      </c>
      <c r="EK5" s="52">
        <f t="shared" ref="EK5:EK36" si="58">EI5+EJ5</f>
        <v>24.183</v>
      </c>
      <c r="EM5" s="62">
        <v>1895.7659999999998</v>
      </c>
      <c r="EN5" s="51">
        <v>946.05499999999995</v>
      </c>
      <c r="EO5" s="60">
        <f t="shared" ref="EO5:EO36" si="59">EM5+EN5</f>
        <v>2841.8209999999999</v>
      </c>
      <c r="EQ5" s="43">
        <v>0.66709549968136628</v>
      </c>
      <c r="ER5" s="45">
        <v>0.33290450031863372</v>
      </c>
      <c r="ES5" s="44">
        <f t="shared" ref="ES5:ES36" si="60">EQ5+ER5</f>
        <v>1</v>
      </c>
      <c r="ET5" s="56"/>
      <c r="EU5" s="61">
        <f t="shared" ref="EU5:EU36" si="61">EV5/2+EW5/2</f>
        <v>359.36649999999997</v>
      </c>
      <c r="EV5" s="51">
        <v>337.87099999999998</v>
      </c>
      <c r="EW5" s="34">
        <v>380.86200000000002</v>
      </c>
      <c r="EY5" s="61">
        <f t="shared" ref="EY5:EY36" si="62">EZ5/2+FA5/2</f>
        <v>2761.8114999999998</v>
      </c>
      <c r="EZ5" s="33">
        <v>2681.8020000000001</v>
      </c>
      <c r="FA5" s="60">
        <v>2841.8209999999999</v>
      </c>
      <c r="FC5" s="61">
        <f t="shared" ref="FC5:FC36" si="63">FD5/2+FE5/2</f>
        <v>1224.0419999999999</v>
      </c>
      <c r="FD5" s="33">
        <v>1189</v>
      </c>
      <c r="FE5" s="34">
        <v>1259.0840000000001</v>
      </c>
      <c r="FG5" s="61">
        <f t="shared" ref="FG5:FG36" si="64">FH5/2+FI5/2</f>
        <v>3985.8535000000002</v>
      </c>
      <c r="FH5" s="56">
        <v>3870.8020000000001</v>
      </c>
      <c r="FI5" s="57">
        <v>4100.9049999999997</v>
      </c>
      <c r="FK5" s="61">
        <f t="shared" ref="FK5:FK36" si="65">FL5/2+FM5/2</f>
        <v>2187.8589999999999</v>
      </c>
      <c r="FL5" s="33">
        <v>2039.643</v>
      </c>
      <c r="FM5" s="60">
        <v>2336.0749999999998</v>
      </c>
      <c r="FN5" s="33"/>
      <c r="FO5" s="61">
        <f t="shared" ref="FO5:FO36" si="66">FP5/2+FQ5/2</f>
        <v>3262.9345000000003</v>
      </c>
      <c r="FP5" s="33">
        <v>3072.288</v>
      </c>
      <c r="FQ5" s="60">
        <v>3453.5810000000001</v>
      </c>
      <c r="FR5" s="33"/>
      <c r="FS5" s="63">
        <f t="shared" ref="FS5:FS36" si="67">DG5/C5</f>
        <v>0.57235287083175401</v>
      </c>
      <c r="FT5" s="1"/>
    </row>
    <row r="6" spans="1:176" x14ac:dyDescent="0.2">
      <c r="A6" s="1"/>
      <c r="B6" s="64" t="s">
        <v>138</v>
      </c>
      <c r="C6" s="32">
        <v>3202.2759999999998</v>
      </c>
      <c r="D6" s="33">
        <v>3151.5365000000002</v>
      </c>
      <c r="E6" s="33">
        <v>2693.4659999999999</v>
      </c>
      <c r="F6" s="33">
        <v>1048.28</v>
      </c>
      <c r="G6" s="33">
        <v>2400.5079999999998</v>
      </c>
      <c r="H6" s="33">
        <f t="shared" si="0"/>
        <v>4250.5559999999996</v>
      </c>
      <c r="I6" s="34">
        <f t="shared" si="1"/>
        <v>3741.7460000000001</v>
      </c>
      <c r="J6" s="33"/>
      <c r="K6" s="35">
        <v>56.343000000000004</v>
      </c>
      <c r="L6" s="36">
        <v>15.877000000000001</v>
      </c>
      <c r="M6" s="36">
        <v>0.23200000000000001</v>
      </c>
      <c r="N6" s="37">
        <f t="shared" si="2"/>
        <v>72.451999999999998</v>
      </c>
      <c r="O6" s="36">
        <v>45.959000000000003</v>
      </c>
      <c r="P6" s="37">
        <f t="shared" si="3"/>
        <v>26.492999999999995</v>
      </c>
      <c r="Q6" s="36">
        <v>2.3650000000000002</v>
      </c>
      <c r="R6" s="37">
        <f t="shared" si="4"/>
        <v>24.127999999999993</v>
      </c>
      <c r="S6" s="36">
        <v>4.6950000000000003</v>
      </c>
      <c r="T6" s="36">
        <v>1.835</v>
      </c>
      <c r="U6" s="36">
        <v>7.8930000000000007</v>
      </c>
      <c r="V6" s="37">
        <f t="shared" si="5"/>
        <v>38.550999999999995</v>
      </c>
      <c r="W6" s="36">
        <v>9.1300000000000008</v>
      </c>
      <c r="X6" s="38">
        <f t="shared" si="6"/>
        <v>29.420999999999992</v>
      </c>
      <c r="Y6" s="36"/>
      <c r="Z6" s="39">
        <f t="shared" si="7"/>
        <v>1.7877946201797123E-2</v>
      </c>
      <c r="AA6" s="40">
        <f t="shared" si="8"/>
        <v>5.0378601041111215E-3</v>
      </c>
      <c r="AB6" s="41">
        <f t="shared" si="9"/>
        <v>0.58189207667569842</v>
      </c>
      <c r="AC6" s="41">
        <f t="shared" si="10"/>
        <v>0.59573282175586872</v>
      </c>
      <c r="AD6" s="41">
        <f t="shared" si="11"/>
        <v>0.63433721636393758</v>
      </c>
      <c r="AE6" s="40">
        <f t="shared" si="12"/>
        <v>1.4583045444658502E-2</v>
      </c>
      <c r="AF6" s="40">
        <f t="shared" si="13"/>
        <v>9.3354463767118014E-3</v>
      </c>
      <c r="AG6" s="40">
        <f t="shared" si="14"/>
        <v>1.880195004487838E-2</v>
      </c>
      <c r="AH6" s="40">
        <f t="shared" si="15"/>
        <v>2.1103864461847619E-2</v>
      </c>
      <c r="AI6" s="40">
        <f t="shared" si="16"/>
        <v>1.5419375639265339E-2</v>
      </c>
      <c r="AJ6" s="42">
        <f t="shared" si="17"/>
        <v>9.2846751263108387E-2</v>
      </c>
      <c r="AK6" s="36"/>
      <c r="AL6" s="47">
        <f t="shared" si="18"/>
        <v>6.6895826715076004E-2</v>
      </c>
      <c r="AM6" s="41">
        <f t="shared" si="19"/>
        <v>9.1093541232547093E-2</v>
      </c>
      <c r="AN6" s="42">
        <f t="shared" si="20"/>
        <v>-1.9418752752195022E-2</v>
      </c>
      <c r="AO6" s="36"/>
      <c r="AP6" s="47">
        <f t="shared" si="21"/>
        <v>0.89123382288842701</v>
      </c>
      <c r="AQ6" s="41">
        <f t="shared" si="22"/>
        <v>0.84213340218655763</v>
      </c>
      <c r="AR6" s="41">
        <f t="shared" si="23"/>
        <v>1.2309994516400214E-2</v>
      </c>
      <c r="AS6" s="41">
        <f t="shared" si="24"/>
        <v>0.12821505704067981</v>
      </c>
      <c r="AT6" s="65">
        <v>1.2</v>
      </c>
      <c r="AU6" s="36"/>
      <c r="AV6" s="47">
        <f t="shared" si="25"/>
        <v>0.10345579206789171</v>
      </c>
      <c r="AW6" s="41">
        <f t="shared" si="26"/>
        <v>9.0777621916411949E-2</v>
      </c>
      <c r="AX6" s="41">
        <f t="shared" si="27"/>
        <v>0.18046869276833927</v>
      </c>
      <c r="AY6" s="41">
        <f t="shared" si="28"/>
        <v>0.18046869276833927</v>
      </c>
      <c r="AZ6" s="42">
        <f t="shared" si="29"/>
        <v>0.19356795287742942</v>
      </c>
      <c r="BA6" s="36"/>
      <c r="BB6" s="39">
        <f t="shared" si="30"/>
        <v>9.0646923907177564E-4</v>
      </c>
      <c r="BC6" s="41">
        <f t="shared" si="31"/>
        <v>7.1616751960754635E-2</v>
      </c>
      <c r="BD6" s="40">
        <f t="shared" si="32"/>
        <v>1.1977504078388219E-2</v>
      </c>
      <c r="BE6" s="41">
        <f t="shared" si="33"/>
        <v>9.2778405675814815E-2</v>
      </c>
      <c r="BF6" s="41">
        <f t="shared" si="34"/>
        <v>0.81056972688721529</v>
      </c>
      <c r="BG6" s="42">
        <f t="shared" si="35"/>
        <v>0.86364012950104041</v>
      </c>
      <c r="BH6" s="36"/>
      <c r="BI6" s="35">
        <v>61.36</v>
      </c>
      <c r="BJ6" s="36">
        <v>5.617</v>
      </c>
      <c r="BK6" s="37">
        <f t="shared" si="36"/>
        <v>66.977000000000004</v>
      </c>
      <c r="BL6" s="33">
        <v>2693.4659999999999</v>
      </c>
      <c r="BM6" s="36">
        <v>9.7140000000000004</v>
      </c>
      <c r="BN6" s="36">
        <v>6.7130000000000001</v>
      </c>
      <c r="BO6" s="37">
        <f t="shared" si="37"/>
        <v>2677.0389999999998</v>
      </c>
      <c r="BP6" s="36">
        <v>342.28399999999999</v>
      </c>
      <c r="BQ6" s="36">
        <v>68.652000000000001</v>
      </c>
      <c r="BR6" s="37">
        <f t="shared" si="38"/>
        <v>410.93599999999998</v>
      </c>
      <c r="BS6" s="36">
        <v>0.13900000000000001</v>
      </c>
      <c r="BT6" s="36">
        <v>0</v>
      </c>
      <c r="BU6" s="36">
        <v>40.872999999999998</v>
      </c>
      <c r="BV6" s="36">
        <v>6.3120000000002392</v>
      </c>
      <c r="BW6" s="37">
        <f t="shared" si="39"/>
        <v>3202.2760000000003</v>
      </c>
      <c r="BX6" s="36">
        <v>0</v>
      </c>
      <c r="BY6" s="33">
        <v>2400.5079999999998</v>
      </c>
      <c r="BZ6" s="37">
        <f t="shared" si="40"/>
        <v>2400.5079999999998</v>
      </c>
      <c r="CA6" s="36">
        <v>425</v>
      </c>
      <c r="CB6" s="36">
        <v>20.474000000000046</v>
      </c>
      <c r="CC6" s="37">
        <f t="shared" si="41"/>
        <v>445.47400000000005</v>
      </c>
      <c r="CD6" s="36">
        <v>25</v>
      </c>
      <c r="CE6" s="36">
        <v>331.29399999999998</v>
      </c>
      <c r="CF6" s="113">
        <f t="shared" si="42"/>
        <v>3202.2759999999998</v>
      </c>
      <c r="CG6" s="36"/>
      <c r="CH6" s="67">
        <v>410.58</v>
      </c>
      <c r="CI6" s="36"/>
      <c r="CJ6" s="32">
        <v>150</v>
      </c>
      <c r="CK6" s="33">
        <v>100</v>
      </c>
      <c r="CL6" s="33">
        <v>100</v>
      </c>
      <c r="CM6" s="33">
        <v>100</v>
      </c>
      <c r="CN6" s="33">
        <v>0</v>
      </c>
      <c r="CO6" s="33">
        <v>0</v>
      </c>
      <c r="CP6" s="116">
        <f t="shared" si="43"/>
        <v>450</v>
      </c>
      <c r="CQ6" s="42">
        <f t="shared" si="44"/>
        <v>0.14052505155708003</v>
      </c>
      <c r="CR6" s="36"/>
      <c r="CS6" s="61" t="s">
        <v>213</v>
      </c>
      <c r="CT6" s="56">
        <v>26.3</v>
      </c>
      <c r="CU6" s="68">
        <v>2</v>
      </c>
      <c r="CV6" s="69" t="s">
        <v>139</v>
      </c>
      <c r="CW6" s="68"/>
      <c r="CX6" s="56"/>
      <c r="CY6" s="70">
        <f t="shared" si="45"/>
        <v>9.4698248908857787E-4</v>
      </c>
      <c r="CZ6" s="56"/>
      <c r="DA6" s="32">
        <v>290.69499999999999</v>
      </c>
      <c r="DB6" s="33">
        <v>290.69499999999999</v>
      </c>
      <c r="DC6" s="34">
        <v>311.79500000000002</v>
      </c>
      <c r="DD6" s="56"/>
      <c r="DE6" s="61">
        <v>1564.7845</v>
      </c>
      <c r="DF6" s="33">
        <v>1518.7909999999999</v>
      </c>
      <c r="DG6" s="34">
        <v>1610.778</v>
      </c>
      <c r="DH6" s="56"/>
      <c r="DI6" s="32">
        <v>192.381</v>
      </c>
      <c r="DJ6" s="33">
        <v>6.7290000000000001</v>
      </c>
      <c r="DK6" s="33">
        <v>83.665999999999997</v>
      </c>
      <c r="DL6" s="33">
        <v>24.106999999999999</v>
      </c>
      <c r="DM6" s="33">
        <v>150.51300000000001</v>
      </c>
      <c r="DN6" s="33">
        <v>31.663</v>
      </c>
      <c r="DO6" s="33">
        <v>21.164999999999999</v>
      </c>
      <c r="DP6" s="33">
        <v>0</v>
      </c>
      <c r="DQ6" s="33">
        <v>2183.2420000000002</v>
      </c>
      <c r="DR6" s="119">
        <f t="shared" si="46"/>
        <v>2693.4660000000003</v>
      </c>
      <c r="DS6" s="56"/>
      <c r="DT6" s="47">
        <f t="shared" si="47"/>
        <v>7.1425070893785178E-2</v>
      </c>
      <c r="DU6" s="41">
        <f t="shared" si="48"/>
        <v>2.4982680308568957E-3</v>
      </c>
      <c r="DV6" s="41">
        <f t="shared" si="49"/>
        <v>3.1062578848220095E-2</v>
      </c>
      <c r="DW6" s="41">
        <f t="shared" si="50"/>
        <v>8.9501779491554731E-3</v>
      </c>
      <c r="DX6" s="41">
        <f t="shared" si="51"/>
        <v>5.5880787060241334E-2</v>
      </c>
      <c r="DY6" s="41">
        <f t="shared" si="52"/>
        <v>1.1755485311490843E-2</v>
      </c>
      <c r="DZ6" s="41">
        <f t="shared" si="53"/>
        <v>7.8579050190349525E-3</v>
      </c>
      <c r="EA6" s="41">
        <f t="shared" si="54"/>
        <v>0</v>
      </c>
      <c r="EB6" s="41">
        <f t="shared" si="55"/>
        <v>0.81056972688721518</v>
      </c>
      <c r="EC6" s="71">
        <f t="shared" si="56"/>
        <v>1</v>
      </c>
      <c r="ED6" s="56"/>
      <c r="EE6" s="35">
        <v>6.4429999999999996</v>
      </c>
      <c r="EF6" s="36">
        <v>25.818000000000001</v>
      </c>
      <c r="EG6" s="66">
        <f t="shared" si="57"/>
        <v>32.261000000000003</v>
      </c>
      <c r="EI6" s="35">
        <v>9.7140000000000004</v>
      </c>
      <c r="EJ6" s="36">
        <v>6.7130000000000001</v>
      </c>
      <c r="EK6" s="66">
        <f t="shared" si="58"/>
        <v>16.427</v>
      </c>
      <c r="EM6" s="32">
        <v>2183.2420000000002</v>
      </c>
      <c r="EN6" s="33">
        <v>510.22399999999976</v>
      </c>
      <c r="EO6" s="34">
        <f t="shared" si="59"/>
        <v>2693.4659999999999</v>
      </c>
      <c r="EQ6" s="47">
        <v>0.81056972688721529</v>
      </c>
      <c r="ER6" s="41">
        <v>0.18943027311278471</v>
      </c>
      <c r="ES6" s="42">
        <f t="shared" si="60"/>
        <v>1</v>
      </c>
      <c r="ET6" s="56"/>
      <c r="EU6" s="61">
        <f t="shared" si="61"/>
        <v>316.87699999999995</v>
      </c>
      <c r="EV6" s="33">
        <v>302.45999999999998</v>
      </c>
      <c r="EW6" s="34">
        <v>331.29399999999998</v>
      </c>
      <c r="EY6" s="61">
        <f t="shared" si="62"/>
        <v>2609.0239999999999</v>
      </c>
      <c r="EZ6" s="33">
        <v>2524.5819999999999</v>
      </c>
      <c r="FA6" s="34">
        <v>2693.4659999999999</v>
      </c>
      <c r="FC6" s="61">
        <f t="shared" si="63"/>
        <v>976.52600000000007</v>
      </c>
      <c r="FD6" s="33">
        <v>904.77200000000005</v>
      </c>
      <c r="FE6" s="34">
        <v>1048.28</v>
      </c>
      <c r="FG6" s="61">
        <f t="shared" si="64"/>
        <v>3585.55</v>
      </c>
      <c r="FH6" s="56">
        <v>3429.3539999999998</v>
      </c>
      <c r="FI6" s="68">
        <v>3741.7460000000001</v>
      </c>
      <c r="FK6" s="61">
        <f t="shared" si="65"/>
        <v>2424.277</v>
      </c>
      <c r="FL6" s="33">
        <v>2448.0459999999998</v>
      </c>
      <c r="FM6" s="34">
        <v>2400.5079999999998</v>
      </c>
      <c r="FN6" s="33"/>
      <c r="FO6" s="61">
        <f t="shared" si="66"/>
        <v>3151.5365000000002</v>
      </c>
      <c r="FP6" s="33">
        <v>3100.797</v>
      </c>
      <c r="FQ6" s="34">
        <v>3202.2759999999998</v>
      </c>
      <c r="FR6" s="33"/>
      <c r="FS6" s="72">
        <f t="shared" si="67"/>
        <v>0.50301035888224499</v>
      </c>
      <c r="FT6" s="1"/>
    </row>
    <row r="7" spans="1:176" x14ac:dyDescent="0.2">
      <c r="A7" s="1"/>
      <c r="B7" s="73" t="s">
        <v>140</v>
      </c>
      <c r="C7" s="32">
        <v>3018.8159999999998</v>
      </c>
      <c r="D7" s="33">
        <v>2956.88</v>
      </c>
      <c r="E7" s="33">
        <v>2642.5839999999998</v>
      </c>
      <c r="F7" s="33">
        <v>811.8</v>
      </c>
      <c r="G7" s="33">
        <v>2018.0719999999999</v>
      </c>
      <c r="H7" s="33">
        <f t="shared" si="0"/>
        <v>3830.616</v>
      </c>
      <c r="I7" s="34">
        <f t="shared" si="1"/>
        <v>3454.384</v>
      </c>
      <c r="J7" s="33"/>
      <c r="K7" s="35">
        <v>54.610999999999997</v>
      </c>
      <c r="L7" s="36">
        <v>11.203000000000001</v>
      </c>
      <c r="M7" s="36">
        <v>2.1000000000000001E-2</v>
      </c>
      <c r="N7" s="37">
        <f t="shared" si="2"/>
        <v>65.834999999999994</v>
      </c>
      <c r="O7" s="36">
        <v>40.03</v>
      </c>
      <c r="P7" s="37">
        <f t="shared" si="3"/>
        <v>25.804999999999993</v>
      </c>
      <c r="Q7" s="36">
        <v>1.1779999999999999</v>
      </c>
      <c r="R7" s="37">
        <f t="shared" si="4"/>
        <v>24.626999999999992</v>
      </c>
      <c r="S7" s="36">
        <v>3.2589999999999999</v>
      </c>
      <c r="T7" s="36">
        <v>0.82499999999999996</v>
      </c>
      <c r="U7" s="36">
        <v>-0.59499999999999997</v>
      </c>
      <c r="V7" s="37">
        <f t="shared" si="5"/>
        <v>28.115999999999993</v>
      </c>
      <c r="W7" s="36">
        <v>6.9859999999999998</v>
      </c>
      <c r="X7" s="38">
        <f t="shared" si="6"/>
        <v>21.129999999999992</v>
      </c>
      <c r="Y7" s="36"/>
      <c r="Z7" s="39">
        <f t="shared" si="7"/>
        <v>1.8469129623116257E-2</v>
      </c>
      <c r="AA7" s="40">
        <f t="shared" si="8"/>
        <v>3.7887908876924328E-3</v>
      </c>
      <c r="AB7" s="41">
        <f t="shared" si="9"/>
        <v>0.57251962985740645</v>
      </c>
      <c r="AC7" s="41">
        <f t="shared" si="10"/>
        <v>0.57935566040466613</v>
      </c>
      <c r="AD7" s="41">
        <f t="shared" si="11"/>
        <v>0.60803523961418704</v>
      </c>
      <c r="AE7" s="40">
        <f t="shared" si="12"/>
        <v>1.3537918346365087E-2</v>
      </c>
      <c r="AF7" s="40">
        <f t="shared" si="13"/>
        <v>7.1460458320932842E-3</v>
      </c>
      <c r="AG7" s="40">
        <f t="shared" si="14"/>
        <v>1.5314324147637908E-2</v>
      </c>
      <c r="AH7" s="40">
        <f t="shared" si="15"/>
        <v>2.1662557238464244E-2</v>
      </c>
      <c r="AI7" s="40">
        <f t="shared" si="16"/>
        <v>1.7848833922568801E-2</v>
      </c>
      <c r="AJ7" s="42">
        <f t="shared" si="17"/>
        <v>6.9605950600528363E-2</v>
      </c>
      <c r="AK7" s="36"/>
      <c r="AL7" s="47">
        <f t="shared" si="18"/>
        <v>6.138314814108204E-2</v>
      </c>
      <c r="AM7" s="41">
        <f t="shared" si="19"/>
        <v>0.12456364521259017</v>
      </c>
      <c r="AN7" s="42">
        <f t="shared" si="20"/>
        <v>1.2035166215078281E-2</v>
      </c>
      <c r="AO7" s="36"/>
      <c r="AP7" s="47">
        <f t="shared" si="21"/>
        <v>0.76367373752357537</v>
      </c>
      <c r="AQ7" s="41">
        <f t="shared" si="22"/>
        <v>0.7536449458108283</v>
      </c>
      <c r="AR7" s="41">
        <f t="shared" si="23"/>
        <v>0.12265371589391338</v>
      </c>
      <c r="AS7" s="41">
        <f t="shared" si="24"/>
        <v>9.586804893044161E-2</v>
      </c>
      <c r="AT7" s="65">
        <v>1.58</v>
      </c>
      <c r="AU7" s="36"/>
      <c r="AV7" s="47">
        <f t="shared" si="25"/>
        <v>0.10393346265555767</v>
      </c>
      <c r="AW7" s="41">
        <f t="shared" si="26"/>
        <v>9.4198188958850099E-2</v>
      </c>
      <c r="AX7" s="41">
        <f t="shared" si="27"/>
        <v>0.19738962876170144</v>
      </c>
      <c r="AY7" s="41">
        <f t="shared" si="28"/>
        <v>0.19738962876170144</v>
      </c>
      <c r="AZ7" s="42">
        <f t="shared" si="29"/>
        <v>0.19738962876170144</v>
      </c>
      <c r="BA7" s="36"/>
      <c r="BB7" s="39">
        <f t="shared" si="30"/>
        <v>4.5904995753398207E-4</v>
      </c>
      <c r="BC7" s="41">
        <f t="shared" si="31"/>
        <v>3.9412492890361008E-2</v>
      </c>
      <c r="BD7" s="40">
        <f t="shared" si="32"/>
        <v>8.932923229687308E-3</v>
      </c>
      <c r="BE7" s="41">
        <f t="shared" si="33"/>
        <v>7.0556025477402418E-2</v>
      </c>
      <c r="BF7" s="41">
        <f t="shared" si="34"/>
        <v>0.87978244021760521</v>
      </c>
      <c r="BG7" s="42">
        <f t="shared" si="35"/>
        <v>0.90803425444304964</v>
      </c>
      <c r="BH7" s="36"/>
      <c r="BI7" s="35">
        <v>42.777000000000001</v>
      </c>
      <c r="BJ7" s="36">
        <v>36.795999999999999</v>
      </c>
      <c r="BK7" s="37">
        <f t="shared" si="36"/>
        <v>79.573000000000008</v>
      </c>
      <c r="BL7" s="33">
        <v>2642.5839999999998</v>
      </c>
      <c r="BM7" s="36">
        <v>5.8150000000000004</v>
      </c>
      <c r="BN7" s="36">
        <v>15</v>
      </c>
      <c r="BO7" s="37">
        <f t="shared" si="37"/>
        <v>2621.7689999999998</v>
      </c>
      <c r="BP7" s="36">
        <v>209.83500000000001</v>
      </c>
      <c r="BQ7" s="36">
        <v>51.875999999999998</v>
      </c>
      <c r="BR7" s="37">
        <f t="shared" si="38"/>
        <v>261.71100000000001</v>
      </c>
      <c r="BS7" s="36">
        <v>0</v>
      </c>
      <c r="BT7" s="36">
        <v>0</v>
      </c>
      <c r="BU7" s="36">
        <v>50.460999999999999</v>
      </c>
      <c r="BV7" s="36">
        <v>5.3020000000001488</v>
      </c>
      <c r="BW7" s="37">
        <f t="shared" si="39"/>
        <v>3018.8159999999998</v>
      </c>
      <c r="BX7" s="36">
        <v>200.17400000000001</v>
      </c>
      <c r="BY7" s="33">
        <v>2018.0719999999999</v>
      </c>
      <c r="BZ7" s="37">
        <f t="shared" si="40"/>
        <v>2218.2460000000001</v>
      </c>
      <c r="CA7" s="36">
        <v>459.50299999999999</v>
      </c>
      <c r="CB7" s="36">
        <v>27.310999999999751</v>
      </c>
      <c r="CC7" s="37">
        <f t="shared" si="41"/>
        <v>486.81399999999974</v>
      </c>
      <c r="CD7" s="36">
        <v>0</v>
      </c>
      <c r="CE7" s="36">
        <v>313.75599999999997</v>
      </c>
      <c r="CF7" s="113">
        <f t="shared" si="42"/>
        <v>3018.8159999999998</v>
      </c>
      <c r="CG7" s="36"/>
      <c r="CH7" s="67">
        <v>289.40800000000002</v>
      </c>
      <c r="CI7" s="36"/>
      <c r="CJ7" s="32">
        <v>110</v>
      </c>
      <c r="CK7" s="33">
        <v>150</v>
      </c>
      <c r="CL7" s="33">
        <v>150</v>
      </c>
      <c r="CM7" s="33">
        <v>100</v>
      </c>
      <c r="CN7" s="33">
        <v>150</v>
      </c>
      <c r="CO7" s="33">
        <v>0</v>
      </c>
      <c r="CP7" s="116">
        <f t="shared" si="43"/>
        <v>660</v>
      </c>
      <c r="CQ7" s="42">
        <f t="shared" si="44"/>
        <v>0.21862876041467916</v>
      </c>
      <c r="CR7" s="36"/>
      <c r="CS7" s="61" t="s">
        <v>214</v>
      </c>
      <c r="CT7" s="56">
        <v>21.5</v>
      </c>
      <c r="CU7" s="68">
        <v>1</v>
      </c>
      <c r="CV7" s="69" t="s">
        <v>139</v>
      </c>
      <c r="CW7" s="68"/>
      <c r="CX7" s="56"/>
      <c r="CY7" s="70">
        <f t="shared" si="45"/>
        <v>8.4864441501512748E-4</v>
      </c>
      <c r="CZ7" s="56"/>
      <c r="DA7" s="32">
        <v>284.36700000000002</v>
      </c>
      <c r="DB7" s="33">
        <v>284.36700000000002</v>
      </c>
      <c r="DC7" s="34">
        <v>284.36700000000002</v>
      </c>
      <c r="DD7" s="56"/>
      <c r="DE7" s="61">
        <v>1379.7539999999999</v>
      </c>
      <c r="DF7" s="33">
        <v>1318.87</v>
      </c>
      <c r="DG7" s="34">
        <v>1440.6379999999999</v>
      </c>
      <c r="DH7" s="56"/>
      <c r="DI7" s="32">
        <v>13.326000000000001</v>
      </c>
      <c r="DJ7" s="33">
        <v>4.4370000000000003</v>
      </c>
      <c r="DK7" s="33">
        <v>134.803</v>
      </c>
      <c r="DL7" s="33">
        <v>16.878</v>
      </c>
      <c r="DM7" s="33">
        <v>113.367</v>
      </c>
      <c r="DN7" s="33">
        <v>26.962</v>
      </c>
      <c r="DO7" s="33">
        <v>7.9119999999999999</v>
      </c>
      <c r="DP7" s="33">
        <v>0</v>
      </c>
      <c r="DQ7" s="33">
        <v>2324.8989999999999</v>
      </c>
      <c r="DR7" s="119">
        <f t="shared" si="46"/>
        <v>2642.5839999999998</v>
      </c>
      <c r="DS7" s="56"/>
      <c r="DT7" s="47">
        <f t="shared" si="47"/>
        <v>5.0427914495811679E-3</v>
      </c>
      <c r="DU7" s="41">
        <f t="shared" si="48"/>
        <v>1.6790383957520369E-3</v>
      </c>
      <c r="DV7" s="41">
        <f t="shared" si="49"/>
        <v>5.1011812680315932E-2</v>
      </c>
      <c r="DW7" s="41">
        <f t="shared" si="50"/>
        <v>6.3869303681548069E-3</v>
      </c>
      <c r="DX7" s="41">
        <f t="shared" si="51"/>
        <v>4.2900055400320297E-2</v>
      </c>
      <c r="DY7" s="41">
        <f t="shared" si="52"/>
        <v>1.020289232054686E-2</v>
      </c>
      <c r="DZ7" s="41">
        <f t="shared" si="53"/>
        <v>2.9940391677237129E-3</v>
      </c>
      <c r="EA7" s="41">
        <f t="shared" si="54"/>
        <v>0</v>
      </c>
      <c r="EB7" s="41">
        <f t="shared" si="55"/>
        <v>0.87978244021760521</v>
      </c>
      <c r="EC7" s="71">
        <f t="shared" si="56"/>
        <v>1</v>
      </c>
      <c r="ED7" s="56"/>
      <c r="EE7" s="35">
        <v>2.9049999999999998</v>
      </c>
      <c r="EF7" s="36">
        <v>20.701000000000001</v>
      </c>
      <c r="EG7" s="66">
        <f t="shared" si="57"/>
        <v>23.606000000000002</v>
      </c>
      <c r="EI7" s="35">
        <v>5.8150000000000004</v>
      </c>
      <c r="EJ7" s="36">
        <v>15</v>
      </c>
      <c r="EK7" s="66">
        <f t="shared" si="58"/>
        <v>20.815000000000001</v>
      </c>
      <c r="EM7" s="32">
        <v>2324.8989999999999</v>
      </c>
      <c r="EN7" s="33">
        <v>317.68499999999995</v>
      </c>
      <c r="EO7" s="34">
        <f t="shared" si="59"/>
        <v>2642.5839999999998</v>
      </c>
      <c r="EQ7" s="47">
        <v>0.87978244021760521</v>
      </c>
      <c r="ER7" s="41">
        <v>0.12021755978239479</v>
      </c>
      <c r="ES7" s="42">
        <f t="shared" si="60"/>
        <v>1</v>
      </c>
      <c r="ET7" s="56"/>
      <c r="EU7" s="61">
        <f t="shared" si="61"/>
        <v>303.56599999999997</v>
      </c>
      <c r="EV7" s="33">
        <v>293.37599999999998</v>
      </c>
      <c r="EW7" s="34">
        <v>313.75599999999997</v>
      </c>
      <c r="EY7" s="61">
        <f t="shared" si="62"/>
        <v>2566.1695</v>
      </c>
      <c r="EZ7" s="33">
        <v>2489.7550000000001</v>
      </c>
      <c r="FA7" s="34">
        <v>2642.5839999999998</v>
      </c>
      <c r="FC7" s="61">
        <f t="shared" si="63"/>
        <v>696.9</v>
      </c>
      <c r="FD7" s="33">
        <v>582</v>
      </c>
      <c r="FE7" s="34">
        <v>811.8</v>
      </c>
      <c r="FG7" s="61">
        <f t="shared" si="64"/>
        <v>3263.0695000000001</v>
      </c>
      <c r="FH7" s="56">
        <v>3071.7550000000001</v>
      </c>
      <c r="FI7" s="68">
        <v>3454.384</v>
      </c>
      <c r="FK7" s="61">
        <f t="shared" si="65"/>
        <v>2006.0725</v>
      </c>
      <c r="FL7" s="33">
        <v>1994.0730000000001</v>
      </c>
      <c r="FM7" s="34">
        <v>2018.0719999999999</v>
      </c>
      <c r="FN7" s="33"/>
      <c r="FO7" s="61">
        <f t="shared" si="66"/>
        <v>2956.88</v>
      </c>
      <c r="FP7" s="33">
        <v>2894.944</v>
      </c>
      <c r="FQ7" s="34">
        <v>3018.8159999999998</v>
      </c>
      <c r="FR7" s="33"/>
      <c r="FS7" s="72">
        <f t="shared" si="67"/>
        <v>0.47721954567618563</v>
      </c>
      <c r="FT7" s="1"/>
    </row>
    <row r="8" spans="1:176" x14ac:dyDescent="0.2">
      <c r="A8" s="1"/>
      <c r="B8" s="73" t="s">
        <v>141</v>
      </c>
      <c r="C8" s="32">
        <v>8018.9740000000002</v>
      </c>
      <c r="D8" s="33">
        <v>7869.9904999999999</v>
      </c>
      <c r="E8" s="33">
        <v>6611.7309999999998</v>
      </c>
      <c r="F8" s="33">
        <v>3063</v>
      </c>
      <c r="G8" s="33">
        <v>5927.7</v>
      </c>
      <c r="H8" s="33">
        <f t="shared" si="0"/>
        <v>11081.974</v>
      </c>
      <c r="I8" s="34">
        <f t="shared" si="1"/>
        <v>9674.7309999999998</v>
      </c>
      <c r="J8" s="33"/>
      <c r="K8" s="35">
        <v>158.578</v>
      </c>
      <c r="L8" s="36">
        <v>48.825999999999993</v>
      </c>
      <c r="M8" s="36">
        <v>1.629</v>
      </c>
      <c r="N8" s="37">
        <f t="shared" si="2"/>
        <v>209.03299999999999</v>
      </c>
      <c r="O8" s="36">
        <v>109.252</v>
      </c>
      <c r="P8" s="37">
        <f t="shared" si="3"/>
        <v>99.780999999999992</v>
      </c>
      <c r="Q8" s="36">
        <v>7.8289999999999997</v>
      </c>
      <c r="R8" s="37">
        <f t="shared" si="4"/>
        <v>91.951999999999998</v>
      </c>
      <c r="S8" s="36">
        <v>12.170999999999999</v>
      </c>
      <c r="T8" s="36">
        <v>5.6520000000000001</v>
      </c>
      <c r="U8" s="36">
        <v>-5.2690000000000001</v>
      </c>
      <c r="V8" s="37">
        <f t="shared" si="5"/>
        <v>104.50599999999999</v>
      </c>
      <c r="W8" s="36">
        <v>24.399000000000001</v>
      </c>
      <c r="X8" s="38">
        <f t="shared" si="6"/>
        <v>80.106999999999985</v>
      </c>
      <c r="Y8" s="36"/>
      <c r="Z8" s="39">
        <f t="shared" si="7"/>
        <v>2.0149706661018205E-2</v>
      </c>
      <c r="AA8" s="40">
        <f t="shared" si="8"/>
        <v>6.2040735627317458E-3</v>
      </c>
      <c r="AB8" s="41">
        <f t="shared" si="9"/>
        <v>0.48159184681031142</v>
      </c>
      <c r="AC8" s="41">
        <f t="shared" si="10"/>
        <v>0.4938970362199599</v>
      </c>
      <c r="AD8" s="41">
        <f t="shared" si="11"/>
        <v>0.52265431773930437</v>
      </c>
      <c r="AE8" s="40">
        <f t="shared" si="12"/>
        <v>1.3882100620070633E-2</v>
      </c>
      <c r="AF8" s="40">
        <f t="shared" si="13"/>
        <v>1.0178792464870192E-2</v>
      </c>
      <c r="AG8" s="40">
        <f t="shared" si="14"/>
        <v>1.8251056777129068E-2</v>
      </c>
      <c r="AH8" s="40">
        <f t="shared" si="15"/>
        <v>2.6794128867857831E-2</v>
      </c>
      <c r="AI8" s="40">
        <f t="shared" si="16"/>
        <v>2.0949744376528547E-2</v>
      </c>
      <c r="AJ8" s="42">
        <f t="shared" si="17"/>
        <v>9.7898662351843427E-2</v>
      </c>
      <c r="AK8" s="36"/>
      <c r="AL8" s="47">
        <f t="shared" si="18"/>
        <v>3.8434475919496336E-2</v>
      </c>
      <c r="AM8" s="41">
        <f t="shared" si="19"/>
        <v>3.4949975492131032E-2</v>
      </c>
      <c r="AN8" s="42">
        <f t="shared" si="20"/>
        <v>2.3785212532538853E-2</v>
      </c>
      <c r="AO8" s="36"/>
      <c r="AP8" s="47">
        <f t="shared" si="21"/>
        <v>0.89654282668184782</v>
      </c>
      <c r="AQ8" s="41">
        <f t="shared" si="22"/>
        <v>0.83690532664678774</v>
      </c>
      <c r="AR8" s="41">
        <f t="shared" si="23"/>
        <v>2.7197993159721088E-4</v>
      </c>
      <c r="AS8" s="41">
        <f t="shared" si="24"/>
        <v>0.14378385564038493</v>
      </c>
      <c r="AT8" s="65">
        <v>1.62</v>
      </c>
      <c r="AU8" s="36"/>
      <c r="AV8" s="47">
        <f t="shared" si="25"/>
        <v>0.10654255768880158</v>
      </c>
      <c r="AW8" s="41">
        <f t="shared" si="26"/>
        <v>9.8564729103748194E-2</v>
      </c>
      <c r="AX8" s="41">
        <f t="shared" si="27"/>
        <v>0.1654686752001002</v>
      </c>
      <c r="AY8" s="41">
        <f t="shared" si="28"/>
        <v>0.17681029738762399</v>
      </c>
      <c r="AZ8" s="42">
        <f t="shared" si="29"/>
        <v>0.19374868575877016</v>
      </c>
      <c r="BA8" s="36"/>
      <c r="BB8" s="39">
        <f t="shared" si="30"/>
        <v>1.2064336863283202E-3</v>
      </c>
      <c r="BC8" s="41">
        <f t="shared" si="31"/>
        <v>6.6570864936566776E-2</v>
      </c>
      <c r="BD8" s="40">
        <f t="shared" si="32"/>
        <v>1.5368592581882112E-2</v>
      </c>
      <c r="BE8" s="41">
        <f t="shared" si="33"/>
        <v>0.11203481455428307</v>
      </c>
      <c r="BF8" s="41">
        <f t="shared" si="34"/>
        <v>0.72007285232868667</v>
      </c>
      <c r="BG8" s="42">
        <f t="shared" si="35"/>
        <v>0.80869721339022238</v>
      </c>
      <c r="BH8" s="36"/>
      <c r="BI8" s="35">
        <v>79.311999999999998</v>
      </c>
      <c r="BJ8" s="36">
        <v>354.53500000000003</v>
      </c>
      <c r="BK8" s="37">
        <f t="shared" si="36"/>
        <v>433.84700000000004</v>
      </c>
      <c r="BL8" s="33">
        <v>6611.7309999999998</v>
      </c>
      <c r="BM8" s="36">
        <v>23.125</v>
      </c>
      <c r="BN8" s="36">
        <v>29.49</v>
      </c>
      <c r="BO8" s="37">
        <f t="shared" si="37"/>
        <v>6559.116</v>
      </c>
      <c r="BP8" s="36">
        <v>719.15200000000004</v>
      </c>
      <c r="BQ8" s="36">
        <v>228.37799999999999</v>
      </c>
      <c r="BR8" s="37">
        <f t="shared" si="38"/>
        <v>947.53</v>
      </c>
      <c r="BS8" s="36">
        <v>2.3529999999999998</v>
      </c>
      <c r="BT8" s="36">
        <v>-4.173</v>
      </c>
      <c r="BU8" s="36">
        <v>62.978999999999999</v>
      </c>
      <c r="BV8" s="36">
        <v>17.322000000000457</v>
      </c>
      <c r="BW8" s="37">
        <f t="shared" si="39"/>
        <v>8018.9740000000002</v>
      </c>
      <c r="BX8" s="36">
        <v>8.0449999999999999</v>
      </c>
      <c r="BY8" s="33">
        <v>5927.7</v>
      </c>
      <c r="BZ8" s="37">
        <f t="shared" si="40"/>
        <v>5935.7449999999999</v>
      </c>
      <c r="CA8" s="36">
        <v>977.13499999999999</v>
      </c>
      <c r="CB8" s="36">
        <v>81.732000000000312</v>
      </c>
      <c r="CC8" s="37">
        <f t="shared" si="41"/>
        <v>1058.8670000000002</v>
      </c>
      <c r="CD8" s="36">
        <v>170</v>
      </c>
      <c r="CE8" s="36">
        <v>854.36199999999997</v>
      </c>
      <c r="CF8" s="113">
        <f t="shared" si="42"/>
        <v>8018.9740000000002</v>
      </c>
      <c r="CG8" s="36"/>
      <c r="CH8" s="67">
        <v>1152.999</v>
      </c>
      <c r="CI8" s="36"/>
      <c r="CJ8" s="32">
        <v>310</v>
      </c>
      <c r="CK8" s="33">
        <v>330</v>
      </c>
      <c r="CL8" s="33">
        <v>150</v>
      </c>
      <c r="CM8" s="33">
        <v>210</v>
      </c>
      <c r="CN8" s="33">
        <v>150</v>
      </c>
      <c r="CO8" s="33">
        <v>0</v>
      </c>
      <c r="CP8" s="116">
        <f t="shared" si="43"/>
        <v>1150</v>
      </c>
      <c r="CQ8" s="42">
        <f t="shared" si="44"/>
        <v>0.14340986764640962</v>
      </c>
      <c r="CR8" s="36"/>
      <c r="CS8" s="61" t="s">
        <v>215</v>
      </c>
      <c r="CT8" s="56">
        <v>61</v>
      </c>
      <c r="CU8" s="68">
        <v>5</v>
      </c>
      <c r="CV8" s="69" t="s">
        <v>139</v>
      </c>
      <c r="CW8" s="74" t="s">
        <v>142</v>
      </c>
      <c r="CX8" s="56"/>
      <c r="CY8" s="70">
        <f t="shared" si="45"/>
        <v>2.5246101785199207E-3</v>
      </c>
      <c r="CZ8" s="56"/>
      <c r="DA8" s="32">
        <v>739.68799999999999</v>
      </c>
      <c r="DB8" s="33">
        <v>790.38800000000003</v>
      </c>
      <c r="DC8" s="34">
        <v>866.10699999999997</v>
      </c>
      <c r="DD8" s="56"/>
      <c r="DE8" s="61">
        <v>4389.1705000000002</v>
      </c>
      <c r="DF8" s="33">
        <v>4308.0810000000001</v>
      </c>
      <c r="DG8" s="34">
        <v>4470.26</v>
      </c>
      <c r="DH8" s="56"/>
      <c r="DI8" s="32">
        <v>211.03</v>
      </c>
      <c r="DJ8" s="33">
        <v>88.528000000000006</v>
      </c>
      <c r="DK8" s="33">
        <v>347.40499999999997</v>
      </c>
      <c r="DL8" s="33">
        <v>176.60300000000001</v>
      </c>
      <c r="DM8" s="33">
        <v>794.53499999999997</v>
      </c>
      <c r="DN8" s="33">
        <v>155.89600000000002</v>
      </c>
      <c r="DO8" s="33">
        <v>59.869</v>
      </c>
      <c r="DP8" s="33">
        <v>16.937000000000808</v>
      </c>
      <c r="DQ8" s="33">
        <v>4760.9279999999999</v>
      </c>
      <c r="DR8" s="119">
        <f t="shared" si="46"/>
        <v>6611.7310000000007</v>
      </c>
      <c r="DS8" s="56"/>
      <c r="DT8" s="47">
        <f t="shared" si="47"/>
        <v>3.1917511465605598E-2</v>
      </c>
      <c r="DU8" s="41">
        <f t="shared" si="48"/>
        <v>1.3389534450206761E-2</v>
      </c>
      <c r="DV8" s="41">
        <f t="shared" si="49"/>
        <v>5.2543728714915951E-2</v>
      </c>
      <c r="DW8" s="41">
        <f t="shared" si="50"/>
        <v>2.6710554316259991E-2</v>
      </c>
      <c r="DX8" s="41">
        <f t="shared" si="51"/>
        <v>0.12017049695457965</v>
      </c>
      <c r="DY8" s="41">
        <f t="shared" si="52"/>
        <v>2.3578696713462782E-2</v>
      </c>
      <c r="DZ8" s="41">
        <f t="shared" si="53"/>
        <v>9.0549660898182321E-3</v>
      </c>
      <c r="EA8" s="41">
        <f t="shared" si="54"/>
        <v>2.5616589664644259E-3</v>
      </c>
      <c r="EB8" s="41">
        <f t="shared" si="55"/>
        <v>0.72007285232868656</v>
      </c>
      <c r="EC8" s="71">
        <f t="shared" si="56"/>
        <v>1</v>
      </c>
      <c r="ED8" s="56"/>
      <c r="EE8" s="35">
        <v>67.551000000000002</v>
      </c>
      <c r="EF8" s="36">
        <v>34.061999999999998</v>
      </c>
      <c r="EG8" s="66">
        <f t="shared" si="57"/>
        <v>101.613</v>
      </c>
      <c r="EH8" s="75"/>
      <c r="EI8" s="35">
        <v>23.125</v>
      </c>
      <c r="EJ8" s="36">
        <v>29.49</v>
      </c>
      <c r="EK8" s="66">
        <f t="shared" si="58"/>
        <v>52.614999999999995</v>
      </c>
      <c r="EL8" s="75"/>
      <c r="EM8" s="32">
        <v>4760.9279999999999</v>
      </c>
      <c r="EN8" s="33">
        <v>1850.8030000000001</v>
      </c>
      <c r="EO8" s="34">
        <f t="shared" si="59"/>
        <v>6611.7309999999998</v>
      </c>
      <c r="EQ8" s="47">
        <v>0.72007285232868667</v>
      </c>
      <c r="ER8" s="41">
        <v>0.27992714767131333</v>
      </c>
      <c r="ES8" s="42">
        <f t="shared" si="60"/>
        <v>1</v>
      </c>
      <c r="ET8" s="56"/>
      <c r="EU8" s="61">
        <f t="shared" si="61"/>
        <v>818.2645</v>
      </c>
      <c r="EV8" s="33">
        <v>782.16700000000003</v>
      </c>
      <c r="EW8" s="34">
        <v>854.36199999999997</v>
      </c>
      <c r="EY8" s="61">
        <f t="shared" si="62"/>
        <v>6489.3744999999999</v>
      </c>
      <c r="EZ8" s="33">
        <v>6367.018</v>
      </c>
      <c r="FA8" s="34">
        <v>6611.7309999999998</v>
      </c>
      <c r="FC8" s="61">
        <f t="shared" si="63"/>
        <v>3022</v>
      </c>
      <c r="FD8" s="33">
        <v>2981</v>
      </c>
      <c r="FE8" s="34">
        <v>3063</v>
      </c>
      <c r="FG8" s="61">
        <f t="shared" si="64"/>
        <v>9511.3744999999999</v>
      </c>
      <c r="FH8" s="56">
        <v>9348.018</v>
      </c>
      <c r="FI8" s="68">
        <v>9674.7309999999998</v>
      </c>
      <c r="FK8" s="61">
        <f t="shared" si="65"/>
        <v>5858.8420000000006</v>
      </c>
      <c r="FL8" s="33">
        <v>5789.9840000000004</v>
      </c>
      <c r="FM8" s="34">
        <v>5927.7</v>
      </c>
      <c r="FN8" s="33"/>
      <c r="FO8" s="61">
        <f t="shared" si="66"/>
        <v>7869.9904999999999</v>
      </c>
      <c r="FP8" s="33">
        <v>7721.0069999999996</v>
      </c>
      <c r="FQ8" s="34">
        <v>8018.9740000000002</v>
      </c>
      <c r="FR8" s="33"/>
      <c r="FS8" s="72">
        <f t="shared" si="67"/>
        <v>0.5574603434304688</v>
      </c>
      <c r="FT8" s="1"/>
    </row>
    <row r="9" spans="1:176" x14ac:dyDescent="0.2">
      <c r="A9" s="1"/>
      <c r="B9" s="73" t="s">
        <v>143</v>
      </c>
      <c r="C9" s="32">
        <v>1243.23</v>
      </c>
      <c r="D9" s="33">
        <v>1181.7384999999999</v>
      </c>
      <c r="E9" s="33">
        <v>1036.066</v>
      </c>
      <c r="F9" s="33">
        <v>23.001999999999999</v>
      </c>
      <c r="G9" s="33">
        <v>973.56100000000004</v>
      </c>
      <c r="H9" s="33">
        <f t="shared" si="0"/>
        <v>1266.232</v>
      </c>
      <c r="I9" s="34">
        <f t="shared" si="1"/>
        <v>1059.068</v>
      </c>
      <c r="J9" s="33"/>
      <c r="K9" s="35">
        <v>21.12</v>
      </c>
      <c r="L9" s="36">
        <v>5.0819999999999999</v>
      </c>
      <c r="M9" s="36">
        <v>0.52700000000000002</v>
      </c>
      <c r="N9" s="37">
        <f t="shared" si="2"/>
        <v>26.729000000000003</v>
      </c>
      <c r="O9" s="36">
        <v>20.571999999999996</v>
      </c>
      <c r="P9" s="37">
        <f t="shared" si="3"/>
        <v>6.1570000000000071</v>
      </c>
      <c r="Q9" s="36">
        <v>-0.38200000000000001</v>
      </c>
      <c r="R9" s="37">
        <f t="shared" si="4"/>
        <v>6.5390000000000068</v>
      </c>
      <c r="S9" s="36">
        <v>3.7719999999999998</v>
      </c>
      <c r="T9" s="36">
        <v>2.4670000000000001</v>
      </c>
      <c r="U9" s="36">
        <v>-2.2000000000000002</v>
      </c>
      <c r="V9" s="37">
        <f t="shared" si="5"/>
        <v>10.578000000000007</v>
      </c>
      <c r="W9" s="36">
        <v>1.6319999999999999</v>
      </c>
      <c r="X9" s="38">
        <f t="shared" si="6"/>
        <v>8.9460000000000068</v>
      </c>
      <c r="Y9" s="36"/>
      <c r="Z9" s="39">
        <f t="shared" si="7"/>
        <v>1.7871974214261448E-2</v>
      </c>
      <c r="AA9" s="40">
        <f t="shared" si="8"/>
        <v>4.300443795306661E-3</v>
      </c>
      <c r="AB9" s="41">
        <f t="shared" si="9"/>
        <v>0.62399902936180518</v>
      </c>
      <c r="AC9" s="41">
        <f t="shared" si="10"/>
        <v>0.67446968951837627</v>
      </c>
      <c r="AD9" s="41">
        <f t="shared" si="11"/>
        <v>0.76965094092558617</v>
      </c>
      <c r="AE9" s="40">
        <f t="shared" si="12"/>
        <v>1.7408250640898976E-2</v>
      </c>
      <c r="AF9" s="40">
        <f t="shared" si="13"/>
        <v>7.5702027140522269E-3</v>
      </c>
      <c r="AG9" s="40">
        <f t="shared" si="14"/>
        <v>1.6022179596705311E-2</v>
      </c>
      <c r="AH9" s="40">
        <f t="shared" si="15"/>
        <v>2.2201088562570869E-2</v>
      </c>
      <c r="AI9" s="40">
        <f t="shared" si="16"/>
        <v>1.1711271225447803E-2</v>
      </c>
      <c r="AJ9" s="42">
        <f t="shared" si="17"/>
        <v>6.1932750420569525E-2</v>
      </c>
      <c r="AK9" s="36"/>
      <c r="AL9" s="47">
        <f t="shared" si="18"/>
        <v>8.7476449132750794E-2</v>
      </c>
      <c r="AM9" s="41">
        <f t="shared" si="19"/>
        <v>8.5879449487290718E-2</v>
      </c>
      <c r="AN9" s="42">
        <f t="shared" si="20"/>
        <v>3.0548240462561476E-3</v>
      </c>
      <c r="AO9" s="36"/>
      <c r="AP9" s="47">
        <f t="shared" si="21"/>
        <v>0.93967083178098698</v>
      </c>
      <c r="AQ9" s="41">
        <f t="shared" si="22"/>
        <v>0.89825987470359747</v>
      </c>
      <c r="AR9" s="41">
        <f t="shared" si="23"/>
        <v>-5.7123782405508229E-2</v>
      </c>
      <c r="AS9" s="41">
        <f t="shared" si="24"/>
        <v>0.14581935764098358</v>
      </c>
      <c r="AT9" s="65">
        <v>1.06</v>
      </c>
      <c r="AU9" s="36"/>
      <c r="AV9" s="47">
        <f t="shared" si="25"/>
        <v>0.11906405089967263</v>
      </c>
      <c r="AW9" s="41">
        <f t="shared" si="26"/>
        <v>0.11880987427909558</v>
      </c>
      <c r="AX9" s="41">
        <f t="shared" si="27"/>
        <v>0.25977123079520514</v>
      </c>
      <c r="AY9" s="41">
        <f t="shared" si="28"/>
        <v>0.25977123079520514</v>
      </c>
      <c r="AZ9" s="42">
        <f t="shared" si="29"/>
        <v>0.25977123079520514</v>
      </c>
      <c r="BA9" s="36"/>
      <c r="BB9" s="39">
        <f t="shared" si="30"/>
        <v>-3.8415298540671187E-4</v>
      </c>
      <c r="BC9" s="41">
        <f t="shared" si="31"/>
        <v>-3.0816392384640186E-2</v>
      </c>
      <c r="BD9" s="40">
        <f t="shared" si="32"/>
        <v>1.8058695102435558E-3</v>
      </c>
      <c r="BE9" s="41">
        <f t="shared" si="33"/>
        <v>1.220100686021337E-2</v>
      </c>
      <c r="BF9" s="41">
        <f t="shared" si="34"/>
        <v>0.8450494466568732</v>
      </c>
      <c r="BG9" s="42">
        <f t="shared" si="35"/>
        <v>0.8484148326641916</v>
      </c>
      <c r="BH9" s="36"/>
      <c r="BI9" s="35">
        <v>62.71</v>
      </c>
      <c r="BJ9" s="36">
        <v>60.964000000000006</v>
      </c>
      <c r="BK9" s="37">
        <f t="shared" si="36"/>
        <v>123.67400000000001</v>
      </c>
      <c r="BL9" s="33">
        <v>1036.066</v>
      </c>
      <c r="BM9" s="36">
        <v>1.1240000000000001</v>
      </c>
      <c r="BN9" s="36">
        <v>4.2</v>
      </c>
      <c r="BO9" s="37">
        <f t="shared" si="37"/>
        <v>1030.742</v>
      </c>
      <c r="BP9" s="36">
        <v>56.1</v>
      </c>
      <c r="BQ9" s="36">
        <v>22.767999999999994</v>
      </c>
      <c r="BR9" s="37">
        <f t="shared" si="38"/>
        <v>78.867999999999995</v>
      </c>
      <c r="BS9" s="36">
        <v>0</v>
      </c>
      <c r="BT9" s="36">
        <v>1E-3</v>
      </c>
      <c r="BU9" s="36">
        <v>8.7070000000000007</v>
      </c>
      <c r="BV9" s="36">
        <v>1.238000000000083</v>
      </c>
      <c r="BW9" s="37">
        <f t="shared" si="39"/>
        <v>1243.23</v>
      </c>
      <c r="BX9" s="36">
        <v>110.26900000000001</v>
      </c>
      <c r="BY9" s="33">
        <v>973.56100000000004</v>
      </c>
      <c r="BZ9" s="37">
        <f t="shared" si="40"/>
        <v>1083.83</v>
      </c>
      <c r="CA9" s="36">
        <v>0</v>
      </c>
      <c r="CB9" s="36">
        <v>11.37600000000009</v>
      </c>
      <c r="CC9" s="37">
        <f t="shared" si="41"/>
        <v>11.37600000000009</v>
      </c>
      <c r="CD9" s="36">
        <v>0</v>
      </c>
      <c r="CE9" s="36">
        <v>148.024</v>
      </c>
      <c r="CF9" s="113">
        <f t="shared" si="42"/>
        <v>1243.23</v>
      </c>
      <c r="CG9" s="36"/>
      <c r="CH9" s="67">
        <v>181.28700000000001</v>
      </c>
      <c r="CI9" s="36"/>
      <c r="CJ9" s="32">
        <v>30</v>
      </c>
      <c r="CK9" s="33">
        <v>0</v>
      </c>
      <c r="CL9" s="33">
        <v>80</v>
      </c>
      <c r="CM9" s="33">
        <v>0</v>
      </c>
      <c r="CN9" s="33">
        <v>0</v>
      </c>
      <c r="CO9" s="33">
        <v>0</v>
      </c>
      <c r="CP9" s="116">
        <f t="shared" si="43"/>
        <v>110</v>
      </c>
      <c r="CQ9" s="42">
        <f t="shared" si="44"/>
        <v>8.8479203365427153E-2</v>
      </c>
      <c r="CR9" s="36"/>
      <c r="CS9" s="61" t="s">
        <v>216</v>
      </c>
      <c r="CT9" s="56">
        <v>8.6</v>
      </c>
      <c r="CU9" s="68">
        <v>1</v>
      </c>
      <c r="CV9" s="61"/>
      <c r="CW9" s="74"/>
      <c r="CX9" s="56"/>
      <c r="CY9" s="70">
        <f t="shared" si="45"/>
        <v>2.7861498101949426E-4</v>
      </c>
      <c r="CZ9" s="56"/>
      <c r="DA9" s="32">
        <v>147.708</v>
      </c>
      <c r="DB9" s="33">
        <v>147.708</v>
      </c>
      <c r="DC9" s="34">
        <v>147.708</v>
      </c>
      <c r="DD9" s="56"/>
      <c r="DE9" s="61">
        <v>558.351</v>
      </c>
      <c r="DF9" s="33">
        <v>548.09400000000005</v>
      </c>
      <c r="DG9" s="34">
        <v>568.60799999999995</v>
      </c>
      <c r="DH9" s="56"/>
      <c r="DI9" s="32">
        <v>20.149000000000001</v>
      </c>
      <c r="DJ9" s="33">
        <v>17.120999999999999</v>
      </c>
      <c r="DK9" s="33">
        <v>30.533000000000001</v>
      </c>
      <c r="DL9" s="33">
        <v>18.268999999999998</v>
      </c>
      <c r="DM9" s="33">
        <v>62.7</v>
      </c>
      <c r="DN9" s="33">
        <v>5.1859999999999999</v>
      </c>
      <c r="DO9" s="33">
        <v>6.5819999999999999</v>
      </c>
      <c r="DP9" s="33">
        <v>-1.00000000009004E-3</v>
      </c>
      <c r="DQ9" s="33">
        <v>875.52700000000004</v>
      </c>
      <c r="DR9" s="119">
        <f t="shared" si="46"/>
        <v>1036.066</v>
      </c>
      <c r="DS9" s="56"/>
      <c r="DT9" s="47">
        <f t="shared" si="47"/>
        <v>1.9447602758897599E-2</v>
      </c>
      <c r="DU9" s="41">
        <f t="shared" si="48"/>
        <v>1.6525009024521604E-2</v>
      </c>
      <c r="DV9" s="41">
        <f t="shared" si="49"/>
        <v>2.9470130281275517E-2</v>
      </c>
      <c r="DW9" s="41">
        <f t="shared" si="50"/>
        <v>1.7633046543366927E-2</v>
      </c>
      <c r="DX9" s="41">
        <f t="shared" si="51"/>
        <v>6.0517380166900565E-2</v>
      </c>
      <c r="DY9" s="41">
        <f t="shared" si="52"/>
        <v>5.0054726243308825E-3</v>
      </c>
      <c r="DZ9" s="41">
        <f t="shared" si="53"/>
        <v>6.3528771333100399E-3</v>
      </c>
      <c r="EA9" s="41">
        <f t="shared" si="54"/>
        <v>-9.6518947643300709E-7</v>
      </c>
      <c r="EB9" s="41">
        <f t="shared" si="55"/>
        <v>0.8450494466568732</v>
      </c>
      <c r="EC9" s="71">
        <f t="shared" si="56"/>
        <v>0.99999999999999989</v>
      </c>
      <c r="ED9" s="56"/>
      <c r="EE9" s="35">
        <v>0.221</v>
      </c>
      <c r="EF9" s="36">
        <v>1.65</v>
      </c>
      <c r="EG9" s="66">
        <f t="shared" si="57"/>
        <v>1.871</v>
      </c>
      <c r="EI9" s="35">
        <v>1.1240000000000001</v>
      </c>
      <c r="EJ9" s="36">
        <v>4.2</v>
      </c>
      <c r="EK9" s="66">
        <f t="shared" si="58"/>
        <v>5.3239999999999998</v>
      </c>
      <c r="EM9" s="32">
        <v>875.52700000000004</v>
      </c>
      <c r="EN9" s="33">
        <v>160.53900000000002</v>
      </c>
      <c r="EO9" s="34">
        <f t="shared" si="59"/>
        <v>1036.066</v>
      </c>
      <c r="EQ9" s="47">
        <v>0.8450494466568732</v>
      </c>
      <c r="ER9" s="41">
        <v>0.1549505533431268</v>
      </c>
      <c r="ES9" s="42">
        <f t="shared" si="60"/>
        <v>1</v>
      </c>
      <c r="ET9" s="56"/>
      <c r="EU9" s="61">
        <f t="shared" si="61"/>
        <v>144.447</v>
      </c>
      <c r="EV9" s="33">
        <v>140.87</v>
      </c>
      <c r="EW9" s="34">
        <v>148.024</v>
      </c>
      <c r="EY9" s="61">
        <f t="shared" si="62"/>
        <v>994.39550000000008</v>
      </c>
      <c r="EZ9" s="33">
        <v>952.72500000000002</v>
      </c>
      <c r="FA9" s="34">
        <v>1036.066</v>
      </c>
      <c r="FC9" s="61">
        <f t="shared" si="63"/>
        <v>22.792999999999999</v>
      </c>
      <c r="FD9" s="33">
        <v>22.584</v>
      </c>
      <c r="FE9" s="34">
        <v>23.001999999999999</v>
      </c>
      <c r="FG9" s="61">
        <f t="shared" si="64"/>
        <v>1017.1885</v>
      </c>
      <c r="FH9" s="56">
        <v>975.30899999999997</v>
      </c>
      <c r="FI9" s="68">
        <v>1059.068</v>
      </c>
      <c r="FK9" s="61">
        <f t="shared" si="65"/>
        <v>972.07850000000008</v>
      </c>
      <c r="FL9" s="33">
        <v>970.596</v>
      </c>
      <c r="FM9" s="34">
        <v>973.56100000000004</v>
      </c>
      <c r="FN9" s="33"/>
      <c r="FO9" s="61">
        <f t="shared" si="66"/>
        <v>1181.7384999999999</v>
      </c>
      <c r="FP9" s="33">
        <v>1120.2470000000001</v>
      </c>
      <c r="FQ9" s="34">
        <v>1243.23</v>
      </c>
      <c r="FR9" s="33"/>
      <c r="FS9" s="72">
        <f t="shared" si="67"/>
        <v>0.45736348061098908</v>
      </c>
      <c r="FT9" s="1"/>
    </row>
    <row r="10" spans="1:176" x14ac:dyDescent="0.2">
      <c r="A10" s="1"/>
      <c r="B10" s="73" t="s">
        <v>144</v>
      </c>
      <c r="C10" s="32">
        <v>9600.8520000000008</v>
      </c>
      <c r="D10" s="33">
        <v>9074.7270000000008</v>
      </c>
      <c r="E10" s="33">
        <v>8167.7950000000001</v>
      </c>
      <c r="F10" s="33">
        <v>1613.971</v>
      </c>
      <c r="G10" s="33">
        <v>6042.5590000000002</v>
      </c>
      <c r="H10" s="33">
        <f t="shared" si="0"/>
        <v>11214.823</v>
      </c>
      <c r="I10" s="34">
        <f t="shared" si="1"/>
        <v>9781.7659999999996</v>
      </c>
      <c r="J10" s="33"/>
      <c r="K10" s="35">
        <v>155.92699999999999</v>
      </c>
      <c r="L10" s="36">
        <v>35.603999999999999</v>
      </c>
      <c r="M10" s="36">
        <v>0.128</v>
      </c>
      <c r="N10" s="37">
        <f t="shared" si="2"/>
        <v>191.65899999999999</v>
      </c>
      <c r="O10" s="36">
        <v>95.383999999999986</v>
      </c>
      <c r="P10" s="37">
        <f t="shared" si="3"/>
        <v>96.275000000000006</v>
      </c>
      <c r="Q10" s="36">
        <v>9.734</v>
      </c>
      <c r="R10" s="37">
        <f t="shared" si="4"/>
        <v>86.541000000000011</v>
      </c>
      <c r="S10" s="36">
        <v>16.221</v>
      </c>
      <c r="T10" s="36">
        <v>4.4990000000000006</v>
      </c>
      <c r="U10" s="36">
        <v>0.23499999999999999</v>
      </c>
      <c r="V10" s="37">
        <f t="shared" si="5"/>
        <v>107.49600000000001</v>
      </c>
      <c r="W10" s="36">
        <v>23.623999999999999</v>
      </c>
      <c r="X10" s="38">
        <f t="shared" si="6"/>
        <v>83.872000000000014</v>
      </c>
      <c r="Y10" s="36"/>
      <c r="Z10" s="39">
        <f t="shared" si="7"/>
        <v>1.7182555464202942E-2</v>
      </c>
      <c r="AA10" s="40">
        <f t="shared" si="8"/>
        <v>3.9234238120882314E-3</v>
      </c>
      <c r="AB10" s="41">
        <f t="shared" si="9"/>
        <v>0.44912161748572121</v>
      </c>
      <c r="AC10" s="41">
        <f t="shared" si="10"/>
        <v>0.45884163940735034</v>
      </c>
      <c r="AD10" s="41">
        <f t="shared" si="11"/>
        <v>0.49767555919628087</v>
      </c>
      <c r="AE10" s="40">
        <f t="shared" si="12"/>
        <v>1.0510949805983142E-2</v>
      </c>
      <c r="AF10" s="40">
        <f t="shared" si="13"/>
        <v>9.2423716988951857E-3</v>
      </c>
      <c r="AG10" s="40">
        <f t="shared" si="14"/>
        <v>1.6532424817402573E-2</v>
      </c>
      <c r="AH10" s="40">
        <f t="shared" si="15"/>
        <v>2.3061463200019242E-2</v>
      </c>
      <c r="AI10" s="40">
        <f t="shared" si="16"/>
        <v>1.7058524610392454E-2</v>
      </c>
      <c r="AJ10" s="42">
        <f t="shared" si="17"/>
        <v>9.2314380921195649E-2</v>
      </c>
      <c r="AK10" s="36"/>
      <c r="AL10" s="47">
        <f t="shared" si="18"/>
        <v>0.11964858492085571</v>
      </c>
      <c r="AM10" s="41">
        <f t="shared" si="19"/>
        <v>9.3127481024028499E-2</v>
      </c>
      <c r="AN10" s="42">
        <f t="shared" si="20"/>
        <v>0.12326205127118377</v>
      </c>
      <c r="AO10" s="36"/>
      <c r="AP10" s="47">
        <f t="shared" si="21"/>
        <v>0.73980297007944007</v>
      </c>
      <c r="AQ10" s="41">
        <f t="shared" si="22"/>
        <v>0.70518344743753369</v>
      </c>
      <c r="AR10" s="41">
        <f t="shared" si="23"/>
        <v>0.13611750290495059</v>
      </c>
      <c r="AS10" s="41">
        <f t="shared" si="24"/>
        <v>0.12700674898436096</v>
      </c>
      <c r="AT10" s="65">
        <v>1.446</v>
      </c>
      <c r="AU10" s="36"/>
      <c r="AV10" s="47">
        <f t="shared" si="25"/>
        <v>0.10179836122877428</v>
      </c>
      <c r="AW10" s="41">
        <f t="shared" si="26"/>
        <v>0.10228321403142136</v>
      </c>
      <c r="AX10" s="41">
        <f t="shared" si="27"/>
        <v>0.16469391526004612</v>
      </c>
      <c r="AY10" s="41">
        <f t="shared" si="28"/>
        <v>0.18553108231219437</v>
      </c>
      <c r="AZ10" s="42">
        <f t="shared" si="29"/>
        <v>0.1997120318249988</v>
      </c>
      <c r="BA10" s="36"/>
      <c r="BB10" s="39">
        <f t="shared" si="30"/>
        <v>1.2590250717239447E-3</v>
      </c>
      <c r="BC10" s="41">
        <f t="shared" si="31"/>
        <v>8.3200136757981102E-2</v>
      </c>
      <c r="BD10" s="40">
        <f t="shared" si="32"/>
        <v>2.6581225410285147E-3</v>
      </c>
      <c r="BE10" s="41">
        <f t="shared" si="33"/>
        <v>2.1551861057948107E-2</v>
      </c>
      <c r="BF10" s="41">
        <f t="shared" si="34"/>
        <v>0.7298909926118371</v>
      </c>
      <c r="BG10" s="42">
        <f t="shared" si="35"/>
        <v>0.77445841579117725</v>
      </c>
      <c r="BH10" s="36"/>
      <c r="BI10" s="35">
        <v>72.869</v>
      </c>
      <c r="BJ10" s="36">
        <v>230.50800000000001</v>
      </c>
      <c r="BK10" s="37">
        <f t="shared" si="36"/>
        <v>303.37700000000001</v>
      </c>
      <c r="BL10" s="33">
        <v>8167.7950000000001</v>
      </c>
      <c r="BM10" s="36">
        <v>7.09</v>
      </c>
      <c r="BN10" s="36">
        <v>22.943000000000001</v>
      </c>
      <c r="BO10" s="37">
        <f t="shared" si="37"/>
        <v>8137.7619999999997</v>
      </c>
      <c r="BP10" s="36">
        <v>915.99599999999998</v>
      </c>
      <c r="BQ10" s="36">
        <v>190.93899999999999</v>
      </c>
      <c r="BR10" s="37">
        <f t="shared" si="38"/>
        <v>1106.9349999999999</v>
      </c>
      <c r="BS10" s="36">
        <v>21.923999999999999</v>
      </c>
      <c r="BT10" s="36">
        <v>0.90200000000000002</v>
      </c>
      <c r="BU10" s="36">
        <v>9.1850000000000005</v>
      </c>
      <c r="BV10" s="36">
        <v>20.767000000000699</v>
      </c>
      <c r="BW10" s="37">
        <f t="shared" si="39"/>
        <v>9600.851999999999</v>
      </c>
      <c r="BX10" s="36">
        <v>26.481000000000002</v>
      </c>
      <c r="BY10" s="33">
        <v>6042.5590000000002</v>
      </c>
      <c r="BZ10" s="37">
        <f t="shared" si="40"/>
        <v>6069.04</v>
      </c>
      <c r="CA10" s="36">
        <v>2295.1480000000001</v>
      </c>
      <c r="CB10" s="36">
        <v>54.725000000000591</v>
      </c>
      <c r="CC10" s="37">
        <f t="shared" si="41"/>
        <v>2349.8730000000005</v>
      </c>
      <c r="CD10" s="36">
        <v>204.58800000000002</v>
      </c>
      <c r="CE10" s="36">
        <v>977.35100000000011</v>
      </c>
      <c r="CF10" s="113">
        <f t="shared" si="42"/>
        <v>9600.8520000000008</v>
      </c>
      <c r="CG10" s="36"/>
      <c r="CH10" s="67">
        <v>1219.373</v>
      </c>
      <c r="CI10" s="36"/>
      <c r="CJ10" s="32">
        <v>292</v>
      </c>
      <c r="CK10" s="33">
        <v>945</v>
      </c>
      <c r="CL10" s="33">
        <v>450</v>
      </c>
      <c r="CM10" s="33">
        <v>545</v>
      </c>
      <c r="CN10" s="33">
        <v>270</v>
      </c>
      <c r="CO10" s="33">
        <v>0</v>
      </c>
      <c r="CP10" s="116">
        <f t="shared" si="43"/>
        <v>2502</v>
      </c>
      <c r="CQ10" s="42">
        <f t="shared" si="44"/>
        <v>0.26060187158389692</v>
      </c>
      <c r="CR10" s="36"/>
      <c r="CS10" s="61" t="s">
        <v>214</v>
      </c>
      <c r="CT10" s="56">
        <v>57.2</v>
      </c>
      <c r="CU10" s="68">
        <v>4</v>
      </c>
      <c r="CV10" s="69" t="s">
        <v>139</v>
      </c>
      <c r="CW10" s="74" t="s">
        <v>145</v>
      </c>
      <c r="CX10" s="56"/>
      <c r="CY10" s="70">
        <f t="shared" si="45"/>
        <v>2.5847527481203717E-3</v>
      </c>
      <c r="CZ10" s="56"/>
      <c r="DA10" s="32">
        <v>871.71600000000001</v>
      </c>
      <c r="DB10" s="33">
        <v>982.00599999999997</v>
      </c>
      <c r="DC10" s="34">
        <v>1057.0650000000001</v>
      </c>
      <c r="DD10" s="56"/>
      <c r="DE10" s="61">
        <v>5073.1819999999998</v>
      </c>
      <c r="DF10" s="33">
        <v>4853.4179999999997</v>
      </c>
      <c r="DG10" s="34">
        <v>5292.9459999999999</v>
      </c>
      <c r="DH10" s="56"/>
      <c r="DI10" s="32">
        <v>75.635999999999996</v>
      </c>
      <c r="DJ10" s="33">
        <v>18.408000000000001</v>
      </c>
      <c r="DK10" s="33">
        <v>576.63</v>
      </c>
      <c r="DL10" s="33">
        <v>142.125</v>
      </c>
      <c r="DM10" s="33">
        <v>1093.6790000000001</v>
      </c>
      <c r="DN10" s="33">
        <v>252.93200000000002</v>
      </c>
      <c r="DO10" s="33">
        <v>39.143999999999998</v>
      </c>
      <c r="DP10" s="33">
        <v>7.6409999999987122</v>
      </c>
      <c r="DQ10" s="33">
        <v>5961.6</v>
      </c>
      <c r="DR10" s="119">
        <f t="shared" si="46"/>
        <v>8167.7949999999983</v>
      </c>
      <c r="DS10" s="56"/>
      <c r="DT10" s="47">
        <f t="shared" si="47"/>
        <v>9.2602715910475239E-3</v>
      </c>
      <c r="DU10" s="41">
        <f t="shared" si="48"/>
        <v>2.2537294337088534E-3</v>
      </c>
      <c r="DV10" s="41">
        <f t="shared" si="49"/>
        <v>7.059800105169145E-2</v>
      </c>
      <c r="DW10" s="41">
        <f t="shared" si="50"/>
        <v>1.7400657092887375E-2</v>
      </c>
      <c r="DX10" s="41">
        <f t="shared" si="51"/>
        <v>0.13390137729950377</v>
      </c>
      <c r="DY10" s="41">
        <f t="shared" si="52"/>
        <v>3.0966986806108633E-2</v>
      </c>
      <c r="DZ10" s="41">
        <f t="shared" si="53"/>
        <v>4.7924807123587215E-3</v>
      </c>
      <c r="EA10" s="41">
        <f t="shared" si="54"/>
        <v>9.3550340085649965E-4</v>
      </c>
      <c r="EB10" s="41">
        <f t="shared" si="55"/>
        <v>0.72989099261183732</v>
      </c>
      <c r="EC10" s="71">
        <f t="shared" si="56"/>
        <v>1.0000000000000002</v>
      </c>
      <c r="ED10" s="56"/>
      <c r="EE10" s="35">
        <v>17.619</v>
      </c>
      <c r="EF10" s="36">
        <v>4.0919999999999996</v>
      </c>
      <c r="EG10" s="66">
        <f t="shared" si="57"/>
        <v>21.710999999999999</v>
      </c>
      <c r="EI10" s="35">
        <v>7.09</v>
      </c>
      <c r="EJ10" s="36">
        <v>22.943000000000001</v>
      </c>
      <c r="EK10" s="66">
        <f t="shared" si="58"/>
        <v>30.033000000000001</v>
      </c>
      <c r="EM10" s="32">
        <v>5961.6</v>
      </c>
      <c r="EN10" s="33">
        <v>2206.1950000000002</v>
      </c>
      <c r="EO10" s="34">
        <f t="shared" si="59"/>
        <v>8167.7950000000001</v>
      </c>
      <c r="EQ10" s="47">
        <v>0.7298909926118371</v>
      </c>
      <c r="ER10" s="41">
        <v>0.2701090073881629</v>
      </c>
      <c r="ES10" s="42">
        <f t="shared" si="60"/>
        <v>1</v>
      </c>
      <c r="ET10" s="56"/>
      <c r="EU10" s="61">
        <f t="shared" si="61"/>
        <v>908.54750000000013</v>
      </c>
      <c r="EV10" s="33">
        <v>839.74400000000003</v>
      </c>
      <c r="EW10" s="34">
        <v>977.35100000000011</v>
      </c>
      <c r="EY10" s="61">
        <f t="shared" si="62"/>
        <v>7731.3789999999999</v>
      </c>
      <c r="EZ10" s="33">
        <v>7294.9629999999997</v>
      </c>
      <c r="FA10" s="34">
        <v>8167.7950000000001</v>
      </c>
      <c r="FC10" s="61">
        <f t="shared" si="63"/>
        <v>1633.7150000000001</v>
      </c>
      <c r="FD10" s="33">
        <v>1653.4590000000001</v>
      </c>
      <c r="FE10" s="34">
        <v>1613.971</v>
      </c>
      <c r="FG10" s="61">
        <f t="shared" si="64"/>
        <v>9365.094000000001</v>
      </c>
      <c r="FH10" s="56">
        <v>8948.4220000000005</v>
      </c>
      <c r="FI10" s="68">
        <v>9781.7659999999996</v>
      </c>
      <c r="FK10" s="61">
        <f t="shared" si="65"/>
        <v>5711.0164999999997</v>
      </c>
      <c r="FL10" s="33">
        <v>5379.4740000000002</v>
      </c>
      <c r="FM10" s="34">
        <v>6042.5590000000002</v>
      </c>
      <c r="FN10" s="33"/>
      <c r="FO10" s="61">
        <f t="shared" si="66"/>
        <v>9074.7270000000008</v>
      </c>
      <c r="FP10" s="33">
        <v>8548.6020000000008</v>
      </c>
      <c r="FQ10" s="34">
        <v>9600.8520000000008</v>
      </c>
      <c r="FR10" s="33"/>
      <c r="FS10" s="72">
        <f t="shared" si="67"/>
        <v>0.55129961382593962</v>
      </c>
      <c r="FT10" s="1"/>
    </row>
    <row r="11" spans="1:176" x14ac:dyDescent="0.2">
      <c r="A11" s="1"/>
      <c r="B11" s="73" t="s">
        <v>147</v>
      </c>
      <c r="C11" s="32">
        <v>2920.9079999999999</v>
      </c>
      <c r="D11" s="33">
        <v>2738.9665</v>
      </c>
      <c r="E11" s="33">
        <v>2451.2950000000001</v>
      </c>
      <c r="F11" s="33">
        <v>1324</v>
      </c>
      <c r="G11" s="33">
        <v>2131.1170000000002</v>
      </c>
      <c r="H11" s="33">
        <f t="shared" si="0"/>
        <v>4244.9079999999994</v>
      </c>
      <c r="I11" s="34">
        <f t="shared" si="1"/>
        <v>3775.2950000000001</v>
      </c>
      <c r="J11" s="33"/>
      <c r="K11" s="35">
        <v>57.378</v>
      </c>
      <c r="L11" s="36">
        <v>20.001000000000001</v>
      </c>
      <c r="M11" s="36">
        <v>0</v>
      </c>
      <c r="N11" s="37">
        <f t="shared" si="2"/>
        <v>77.379000000000005</v>
      </c>
      <c r="O11" s="36">
        <v>45.667000000000002</v>
      </c>
      <c r="P11" s="37">
        <f t="shared" si="3"/>
        <v>31.712000000000003</v>
      </c>
      <c r="Q11" s="36">
        <v>-9.1999999999999998E-2</v>
      </c>
      <c r="R11" s="37">
        <f t="shared" si="4"/>
        <v>31.804000000000002</v>
      </c>
      <c r="S11" s="36">
        <v>8.1560000000000006</v>
      </c>
      <c r="T11" s="36">
        <v>5.8390000000000004</v>
      </c>
      <c r="U11" s="36">
        <v>-1.9E-2</v>
      </c>
      <c r="V11" s="37">
        <f t="shared" si="5"/>
        <v>45.78</v>
      </c>
      <c r="W11" s="36">
        <v>9.5739999999999998</v>
      </c>
      <c r="X11" s="38">
        <f t="shared" si="6"/>
        <v>36.206000000000003</v>
      </c>
      <c r="Y11" s="36"/>
      <c r="Z11" s="39">
        <f t="shared" si="7"/>
        <v>2.0948777577235792E-2</v>
      </c>
      <c r="AA11" s="40">
        <f t="shared" si="8"/>
        <v>7.3023894231638107E-3</v>
      </c>
      <c r="AB11" s="41">
        <f t="shared" si="9"/>
        <v>0.49978111935561537</v>
      </c>
      <c r="AC11" s="41">
        <f t="shared" si="10"/>
        <v>0.53389840416203893</v>
      </c>
      <c r="AD11" s="41">
        <f t="shared" si="11"/>
        <v>0.59017304436604245</v>
      </c>
      <c r="AE11" s="40">
        <f t="shared" si="12"/>
        <v>1.667307723551931E-2</v>
      </c>
      <c r="AF11" s="40">
        <f t="shared" si="13"/>
        <v>1.3218854630021945E-2</v>
      </c>
      <c r="AG11" s="40">
        <f t="shared" si="14"/>
        <v>2.5912550331439597E-2</v>
      </c>
      <c r="AH11" s="40">
        <f t="shared" si="15"/>
        <v>3.2712394023065507E-2</v>
      </c>
      <c r="AI11" s="40">
        <f t="shared" si="16"/>
        <v>2.276204912835179E-2</v>
      </c>
      <c r="AJ11" s="42">
        <f t="shared" si="17"/>
        <v>0.10112687504102362</v>
      </c>
      <c r="AK11" s="36"/>
      <c r="AL11" s="47">
        <f t="shared" si="18"/>
        <v>0.1281717670677002</v>
      </c>
      <c r="AM11" s="41">
        <f t="shared" si="19"/>
        <v>0.1944100913596957</v>
      </c>
      <c r="AN11" s="42">
        <f t="shared" si="20"/>
        <v>5.8612414641330976E-2</v>
      </c>
      <c r="AO11" s="36"/>
      <c r="AP11" s="47">
        <f t="shared" si="21"/>
        <v>0.86938414185155199</v>
      </c>
      <c r="AQ11" s="41">
        <f t="shared" si="22"/>
        <v>0.84703997443518542</v>
      </c>
      <c r="AR11" s="41">
        <f t="shared" si="23"/>
        <v>6.0946801474062251E-3</v>
      </c>
      <c r="AS11" s="41">
        <f t="shared" si="24"/>
        <v>0.12565921282012305</v>
      </c>
      <c r="AT11" s="65">
        <v>1.8</v>
      </c>
      <c r="AU11" s="36"/>
      <c r="AV11" s="47">
        <f t="shared" si="25"/>
        <v>0.12760347124935123</v>
      </c>
      <c r="AW11" s="41">
        <f t="shared" si="26"/>
        <v>0.10808589914506037</v>
      </c>
      <c r="AX11" s="41">
        <f t="shared" si="27"/>
        <v>0.20749999999999999</v>
      </c>
      <c r="AY11" s="41">
        <f t="shared" si="28"/>
        <v>0.20749999999999999</v>
      </c>
      <c r="AZ11" s="42">
        <f t="shared" si="29"/>
        <v>0.20749999999999999</v>
      </c>
      <c r="BA11" s="36"/>
      <c r="BB11" s="39">
        <f t="shared" si="30"/>
        <v>-3.9791544210351946E-5</v>
      </c>
      <c r="BC11" s="41">
        <f t="shared" si="31"/>
        <v>-2.0128207933139343E-3</v>
      </c>
      <c r="BD11" s="40">
        <f t="shared" si="32"/>
        <v>9.8070611656287787E-4</v>
      </c>
      <c r="BE11" s="41">
        <f t="shared" si="33"/>
        <v>6.2802878900688371E-3</v>
      </c>
      <c r="BF11" s="41">
        <f t="shared" si="34"/>
        <v>0.81275203514876826</v>
      </c>
      <c r="BG11" s="42">
        <f t="shared" si="35"/>
        <v>0.87842009697255441</v>
      </c>
      <c r="BH11" s="36"/>
      <c r="BI11" s="35">
        <v>102.54600000000001</v>
      </c>
      <c r="BJ11" s="36">
        <v>18.497</v>
      </c>
      <c r="BK11" s="37">
        <f t="shared" si="36"/>
        <v>121.04300000000001</v>
      </c>
      <c r="BL11" s="33">
        <v>2451.2950000000001</v>
      </c>
      <c r="BM11" s="36">
        <v>1.1100000000000001</v>
      </c>
      <c r="BN11" s="36">
        <v>8.9570000000000007</v>
      </c>
      <c r="BO11" s="37">
        <f t="shared" si="37"/>
        <v>2441.2280000000001</v>
      </c>
      <c r="BP11" s="36">
        <v>228.92099999999999</v>
      </c>
      <c r="BQ11" s="36">
        <v>101.822</v>
      </c>
      <c r="BR11" s="37">
        <f t="shared" si="38"/>
        <v>330.74299999999999</v>
      </c>
      <c r="BS11" s="36">
        <v>8.5519999999999996</v>
      </c>
      <c r="BT11" s="36">
        <v>2.8130000000000002</v>
      </c>
      <c r="BU11" s="36">
        <v>6.4589999999999996</v>
      </c>
      <c r="BV11" s="36">
        <v>10.069999999999723</v>
      </c>
      <c r="BW11" s="37">
        <f t="shared" si="39"/>
        <v>2920.9079999999999</v>
      </c>
      <c r="BX11" s="36">
        <v>100</v>
      </c>
      <c r="BY11" s="33">
        <v>2131.1170000000002</v>
      </c>
      <c r="BZ11" s="37">
        <f t="shared" si="40"/>
        <v>2231.1170000000002</v>
      </c>
      <c r="CA11" s="36">
        <v>284.84100000000001</v>
      </c>
      <c r="CB11" s="36">
        <v>32.232000000000141</v>
      </c>
      <c r="CC11" s="37">
        <f t="shared" si="41"/>
        <v>317.07300000000015</v>
      </c>
      <c r="CD11" s="36">
        <v>0</v>
      </c>
      <c r="CE11" s="36">
        <v>372.71800000000002</v>
      </c>
      <c r="CF11" s="113">
        <f t="shared" si="42"/>
        <v>2920.9080000000004</v>
      </c>
      <c r="CG11" s="36"/>
      <c r="CH11" s="67">
        <v>367.03899999999999</v>
      </c>
      <c r="CI11" s="36"/>
      <c r="CJ11" s="32">
        <v>5</v>
      </c>
      <c r="CK11" s="33">
        <v>75</v>
      </c>
      <c r="CL11" s="33">
        <v>155</v>
      </c>
      <c r="CM11" s="33">
        <v>150</v>
      </c>
      <c r="CN11" s="33">
        <v>0</v>
      </c>
      <c r="CO11" s="33">
        <v>0</v>
      </c>
      <c r="CP11" s="116">
        <f t="shared" si="43"/>
        <v>385</v>
      </c>
      <c r="CQ11" s="42">
        <f t="shared" si="44"/>
        <v>0.13180832809523615</v>
      </c>
      <c r="CR11" s="36"/>
      <c r="CS11" s="61" t="s">
        <v>217</v>
      </c>
      <c r="CT11" s="56">
        <v>27</v>
      </c>
      <c r="CU11" s="68">
        <v>2</v>
      </c>
      <c r="CV11" s="61"/>
      <c r="CW11" s="68"/>
      <c r="CX11" s="56"/>
      <c r="CY11" s="70">
        <f t="shared" si="45"/>
        <v>9.0515194931794401E-4</v>
      </c>
      <c r="CZ11" s="56"/>
      <c r="DA11" s="32">
        <v>315.70896749999997</v>
      </c>
      <c r="DB11" s="33">
        <v>315.70896749999997</v>
      </c>
      <c r="DC11" s="34">
        <v>315.70896749999997</v>
      </c>
      <c r="DD11" s="56"/>
      <c r="DE11" s="61">
        <v>1397.2380000000001</v>
      </c>
      <c r="DF11" s="33">
        <v>1272.9870000000001</v>
      </c>
      <c r="DG11" s="34">
        <v>1521.489</v>
      </c>
      <c r="DH11" s="56"/>
      <c r="DI11" s="32">
        <v>140.76400000000001</v>
      </c>
      <c r="DJ11" s="33">
        <v>12.28</v>
      </c>
      <c r="DK11" s="33">
        <v>90.432000000000002</v>
      </c>
      <c r="DL11" s="33">
        <v>22.100999999999999</v>
      </c>
      <c r="DM11" s="33">
        <v>114.119</v>
      </c>
      <c r="DN11" s="33">
        <v>50.337000000000003</v>
      </c>
      <c r="DO11" s="33">
        <v>5.0419999999999998</v>
      </c>
      <c r="DP11" s="33">
        <v>23.924999999999997</v>
      </c>
      <c r="DQ11" s="33">
        <v>1992.2950000000001</v>
      </c>
      <c r="DR11" s="119">
        <f t="shared" si="46"/>
        <v>2451.2950000000001</v>
      </c>
      <c r="DS11" s="56"/>
      <c r="DT11" s="47">
        <f t="shared" si="47"/>
        <v>5.7424341011587755E-2</v>
      </c>
      <c r="DU11" s="41">
        <f t="shared" si="48"/>
        <v>5.0095969681331698E-3</v>
      </c>
      <c r="DV11" s="41">
        <f t="shared" si="49"/>
        <v>3.6891520604415216E-2</v>
      </c>
      <c r="DW11" s="41">
        <f t="shared" si="50"/>
        <v>9.0160506997321813E-3</v>
      </c>
      <c r="DX11" s="41">
        <f t="shared" si="51"/>
        <v>4.6554576254591959E-2</v>
      </c>
      <c r="DY11" s="41">
        <f t="shared" si="52"/>
        <v>2.0534860145351743E-2</v>
      </c>
      <c r="DZ11" s="41">
        <f t="shared" si="53"/>
        <v>2.0568719799126584E-3</v>
      </c>
      <c r="EA11" s="41">
        <f t="shared" si="54"/>
        <v>9.7601471875070102E-3</v>
      </c>
      <c r="EB11" s="41">
        <f t="shared" si="55"/>
        <v>0.81275203514876826</v>
      </c>
      <c r="EC11" s="71">
        <f t="shared" si="56"/>
        <v>1</v>
      </c>
      <c r="ED11" s="56"/>
      <c r="EE11" s="35">
        <v>1.2909999999999999</v>
      </c>
      <c r="EF11" s="36">
        <v>1.113</v>
      </c>
      <c r="EG11" s="66">
        <f t="shared" si="57"/>
        <v>2.4039999999999999</v>
      </c>
      <c r="EI11" s="35">
        <v>1.1100000000000001</v>
      </c>
      <c r="EJ11" s="36">
        <v>8.9570000000000007</v>
      </c>
      <c r="EK11" s="66">
        <f t="shared" si="58"/>
        <v>10.067</v>
      </c>
      <c r="EM11" s="32">
        <v>1992.2949999999998</v>
      </c>
      <c r="EN11" s="33">
        <v>459.00000000000011</v>
      </c>
      <c r="EO11" s="34">
        <f t="shared" si="59"/>
        <v>2451.2950000000001</v>
      </c>
      <c r="EQ11" s="47">
        <v>0.81275203514876826</v>
      </c>
      <c r="ER11" s="41">
        <v>0.18724796485123174</v>
      </c>
      <c r="ES11" s="42">
        <f t="shared" si="60"/>
        <v>1</v>
      </c>
      <c r="ET11" s="56"/>
      <c r="EU11" s="61">
        <f t="shared" si="61"/>
        <v>358.02550000000002</v>
      </c>
      <c r="EV11" s="33">
        <v>343.33300000000003</v>
      </c>
      <c r="EW11" s="34">
        <v>372.71800000000002</v>
      </c>
      <c r="EY11" s="61">
        <f t="shared" si="62"/>
        <v>2312.049</v>
      </c>
      <c r="EZ11" s="33">
        <v>2172.8029999999999</v>
      </c>
      <c r="FA11" s="34">
        <v>2451.2950000000001</v>
      </c>
      <c r="FC11" s="61">
        <f t="shared" si="63"/>
        <v>1156</v>
      </c>
      <c r="FD11" s="33">
        <v>988</v>
      </c>
      <c r="FE11" s="34">
        <v>1324</v>
      </c>
      <c r="FG11" s="61">
        <f t="shared" si="64"/>
        <v>3468.049</v>
      </c>
      <c r="FH11" s="56">
        <v>3160.8029999999999</v>
      </c>
      <c r="FI11" s="68">
        <v>3775.2950000000001</v>
      </c>
      <c r="FK11" s="61">
        <f t="shared" si="65"/>
        <v>2072.12</v>
      </c>
      <c r="FL11" s="33">
        <v>2013.123</v>
      </c>
      <c r="FM11" s="34">
        <v>2131.1170000000002</v>
      </c>
      <c r="FN11" s="33"/>
      <c r="FO11" s="61">
        <f t="shared" si="66"/>
        <v>2738.9665</v>
      </c>
      <c r="FP11" s="33">
        <v>2557.0250000000001</v>
      </c>
      <c r="FQ11" s="34">
        <v>2920.9079999999999</v>
      </c>
      <c r="FR11" s="33"/>
      <c r="FS11" s="72">
        <f t="shared" si="67"/>
        <v>0.52089589949426685</v>
      </c>
      <c r="FT11" s="1"/>
    </row>
    <row r="12" spans="1:176" x14ac:dyDescent="0.2">
      <c r="A12" s="1"/>
      <c r="B12" s="73" t="s">
        <v>191</v>
      </c>
      <c r="C12" s="32">
        <v>3899.2440000000001</v>
      </c>
      <c r="D12" s="33">
        <v>3750.0174999999999</v>
      </c>
      <c r="E12" s="33">
        <v>3337.183</v>
      </c>
      <c r="F12" s="33">
        <v>926.23900000000003</v>
      </c>
      <c r="G12" s="33">
        <v>2644.8449999999998</v>
      </c>
      <c r="H12" s="33">
        <f t="shared" si="0"/>
        <v>4825.4830000000002</v>
      </c>
      <c r="I12" s="34">
        <f t="shared" si="1"/>
        <v>4263.4220000000005</v>
      </c>
      <c r="J12" s="33"/>
      <c r="K12" s="35">
        <v>61.664000000000001</v>
      </c>
      <c r="L12" s="36">
        <v>10.347000000000001</v>
      </c>
      <c r="M12" s="36">
        <v>0.15</v>
      </c>
      <c r="N12" s="37">
        <f t="shared" si="2"/>
        <v>72.161000000000001</v>
      </c>
      <c r="O12" s="36">
        <v>47.24</v>
      </c>
      <c r="P12" s="37">
        <f t="shared" si="3"/>
        <v>24.920999999999999</v>
      </c>
      <c r="Q12" s="36">
        <v>-5.2649999999999997</v>
      </c>
      <c r="R12" s="37">
        <f t="shared" si="4"/>
        <v>30.186</v>
      </c>
      <c r="S12" s="36">
        <v>4.3899999999999997</v>
      </c>
      <c r="T12" s="36">
        <v>-0.254</v>
      </c>
      <c r="U12" s="36">
        <v>-3.9219999999999997</v>
      </c>
      <c r="V12" s="37">
        <f t="shared" si="5"/>
        <v>30.400000000000002</v>
      </c>
      <c r="W12" s="36">
        <v>6.4189999999999996</v>
      </c>
      <c r="X12" s="38">
        <f t="shared" si="6"/>
        <v>23.981000000000002</v>
      </c>
      <c r="Y12" s="36"/>
      <c r="Z12" s="39">
        <f t="shared" si="7"/>
        <v>1.6443656596269219E-2</v>
      </c>
      <c r="AA12" s="40">
        <f t="shared" si="8"/>
        <v>2.7591871237934227E-3</v>
      </c>
      <c r="AB12" s="41">
        <f t="shared" si="9"/>
        <v>0.61915933785076749</v>
      </c>
      <c r="AC12" s="41">
        <f t="shared" si="10"/>
        <v>0.61710493657822896</v>
      </c>
      <c r="AD12" s="41">
        <f t="shared" si="11"/>
        <v>0.65464724712794997</v>
      </c>
      <c r="AE12" s="40">
        <f t="shared" si="12"/>
        <v>1.2597274546052119E-2</v>
      </c>
      <c r="AF12" s="40">
        <f t="shared" si="13"/>
        <v>6.3949034904503786E-3</v>
      </c>
      <c r="AG12" s="40">
        <f t="shared" si="14"/>
        <v>1.5045212176953929E-2</v>
      </c>
      <c r="AH12" s="40">
        <f t="shared" si="15"/>
        <v>1.8229795680987045E-2</v>
      </c>
      <c r="AI12" s="40">
        <f t="shared" si="16"/>
        <v>1.8938108284622463E-2</v>
      </c>
      <c r="AJ12" s="42">
        <f t="shared" si="17"/>
        <v>8.3589966136669816E-2</v>
      </c>
      <c r="AK12" s="36"/>
      <c r="AL12" s="47">
        <f t="shared" si="18"/>
        <v>9.9771522389850098E-2</v>
      </c>
      <c r="AM12" s="41">
        <f t="shared" si="19"/>
        <v>0.10621836607766752</v>
      </c>
      <c r="AN12" s="42">
        <f t="shared" si="20"/>
        <v>8.7042922011093815E-2</v>
      </c>
      <c r="AO12" s="36"/>
      <c r="AP12" s="47">
        <f t="shared" si="21"/>
        <v>0.79253819763555067</v>
      </c>
      <c r="AQ12" s="41">
        <f t="shared" si="22"/>
        <v>0.7468577190786313</v>
      </c>
      <c r="AR12" s="41">
        <f t="shared" si="23"/>
        <v>0.10128937814612268</v>
      </c>
      <c r="AS12" s="41">
        <f t="shared" si="24"/>
        <v>0.12861467504983015</v>
      </c>
      <c r="AT12" s="65">
        <v>1.67</v>
      </c>
      <c r="AU12" s="36"/>
      <c r="AV12" s="47">
        <f t="shared" si="25"/>
        <v>8.459947620615689E-2</v>
      </c>
      <c r="AW12" s="41">
        <f t="shared" si="26"/>
        <v>8.5224469153507704E-2</v>
      </c>
      <c r="AX12" s="41">
        <f t="shared" si="27"/>
        <v>0.17560829430268535</v>
      </c>
      <c r="AY12" s="41">
        <f t="shared" si="28"/>
        <v>0.1911381112636612</v>
      </c>
      <c r="AZ12" s="42">
        <f t="shared" si="29"/>
        <v>0.21237772426062254</v>
      </c>
      <c r="BA12" s="36"/>
      <c r="BB12" s="39">
        <f t="shared" si="30"/>
        <v>-1.6526419671241957E-3</v>
      </c>
      <c r="BC12" s="41">
        <f t="shared" si="31"/>
        <v>-0.18119558109921877</v>
      </c>
      <c r="BD12" s="40">
        <f t="shared" si="32"/>
        <v>3.0780451656382047E-3</v>
      </c>
      <c r="BE12" s="41">
        <f t="shared" si="33"/>
        <v>3.0365916387307332E-2</v>
      </c>
      <c r="BF12" s="41">
        <f t="shared" si="34"/>
        <v>0.84436394408098092</v>
      </c>
      <c r="BG12" s="42">
        <f t="shared" si="35"/>
        <v>0.87817626310508312</v>
      </c>
      <c r="BH12" s="36"/>
      <c r="BI12" s="35">
        <v>58.039000000000001</v>
      </c>
      <c r="BJ12" s="36">
        <v>13.475</v>
      </c>
      <c r="BK12" s="37">
        <f t="shared" si="36"/>
        <v>71.513999999999996</v>
      </c>
      <c r="BL12" s="33">
        <v>3337.183</v>
      </c>
      <c r="BM12" s="36">
        <v>0</v>
      </c>
      <c r="BN12" s="36">
        <v>8.4</v>
      </c>
      <c r="BO12" s="37">
        <f t="shared" si="37"/>
        <v>3328.7829999999999</v>
      </c>
      <c r="BP12" s="36">
        <v>429.98599999999999</v>
      </c>
      <c r="BQ12" s="36">
        <v>58.762</v>
      </c>
      <c r="BR12" s="37">
        <f t="shared" si="38"/>
        <v>488.74799999999999</v>
      </c>
      <c r="BS12" s="36">
        <v>0</v>
      </c>
      <c r="BT12" s="36">
        <v>0.82599999999999996</v>
      </c>
      <c r="BU12" s="36">
        <v>6.681</v>
      </c>
      <c r="BV12" s="36">
        <v>2.6920000000001254</v>
      </c>
      <c r="BW12" s="37">
        <f t="shared" si="39"/>
        <v>3899.2440000000001</v>
      </c>
      <c r="BX12" s="36">
        <v>105.89100000000001</v>
      </c>
      <c r="BY12" s="33">
        <v>2644.8449999999998</v>
      </c>
      <c r="BZ12" s="37">
        <f t="shared" si="40"/>
        <v>2750.7359999999999</v>
      </c>
      <c r="CA12" s="36">
        <v>720.61800000000005</v>
      </c>
      <c r="CB12" s="36">
        <v>28.073000000000206</v>
      </c>
      <c r="CC12" s="37">
        <f t="shared" si="41"/>
        <v>748.69100000000026</v>
      </c>
      <c r="CD12" s="36">
        <v>69.942999999999998</v>
      </c>
      <c r="CE12" s="36">
        <v>329.87400000000002</v>
      </c>
      <c r="CF12" s="113">
        <f t="shared" si="42"/>
        <v>3899.2440000000006</v>
      </c>
      <c r="CG12" s="36"/>
      <c r="CH12" s="67">
        <v>501.5</v>
      </c>
      <c r="CI12" s="36"/>
      <c r="CJ12" s="32">
        <v>210</v>
      </c>
      <c r="CK12" s="33">
        <v>216</v>
      </c>
      <c r="CL12" s="33">
        <v>145</v>
      </c>
      <c r="CM12" s="33">
        <v>120</v>
      </c>
      <c r="CN12" s="33">
        <v>175</v>
      </c>
      <c r="CO12" s="33">
        <v>0</v>
      </c>
      <c r="CP12" s="116">
        <f t="shared" si="43"/>
        <v>866</v>
      </c>
      <c r="CQ12" s="42">
        <f t="shared" si="44"/>
        <v>0.2220943341837546</v>
      </c>
      <c r="CR12" s="36"/>
      <c r="CS12" s="61" t="s">
        <v>216</v>
      </c>
      <c r="CT12" s="56">
        <v>21.5</v>
      </c>
      <c r="CU12" s="68">
        <v>1</v>
      </c>
      <c r="CV12" s="69" t="s">
        <v>139</v>
      </c>
      <c r="CW12" s="74" t="s">
        <v>192</v>
      </c>
      <c r="CX12" s="56"/>
      <c r="CY12" s="70">
        <f t="shared" si="45"/>
        <v>1.093984821911694E-3</v>
      </c>
      <c r="CZ12" s="56"/>
      <c r="DA12" s="32">
        <v>305.31099999999998</v>
      </c>
      <c r="DB12" s="33">
        <v>332.31099999999998</v>
      </c>
      <c r="DC12" s="34">
        <v>369.238</v>
      </c>
      <c r="DD12" s="56"/>
      <c r="DE12" s="61">
        <v>1593.9290000000001</v>
      </c>
      <c r="DF12" s="33">
        <v>1449.2670000000001</v>
      </c>
      <c r="DG12" s="34">
        <v>1738.5909999999999</v>
      </c>
      <c r="DH12" s="56"/>
      <c r="DI12" s="32">
        <v>0</v>
      </c>
      <c r="DJ12" s="33">
        <v>8.8710000000000004</v>
      </c>
      <c r="DK12" s="33">
        <v>67.043999999999997</v>
      </c>
      <c r="DL12" s="33">
        <v>5.8570000000000002</v>
      </c>
      <c r="DM12" s="33">
        <v>397.798</v>
      </c>
      <c r="DN12" s="33">
        <v>38.871000000000002</v>
      </c>
      <c r="DO12" s="33">
        <v>0.94499999999999995</v>
      </c>
      <c r="DP12" s="33">
        <v>0</v>
      </c>
      <c r="DQ12" s="33">
        <v>2817.797</v>
      </c>
      <c r="DR12" s="119">
        <f t="shared" si="46"/>
        <v>3337.183</v>
      </c>
      <c r="DS12" s="56"/>
      <c r="DT12" s="47">
        <f t="shared" si="47"/>
        <v>0</v>
      </c>
      <c r="DU12" s="41">
        <f t="shared" si="48"/>
        <v>2.6582300101612648E-3</v>
      </c>
      <c r="DV12" s="41">
        <f t="shared" si="49"/>
        <v>2.0089998061239074E-2</v>
      </c>
      <c r="DW12" s="41">
        <f t="shared" si="50"/>
        <v>1.7550730661159428E-3</v>
      </c>
      <c r="DX12" s="41">
        <f t="shared" si="51"/>
        <v>0.11920173391749868</v>
      </c>
      <c r="DY12" s="41">
        <f t="shared" si="52"/>
        <v>1.164784790045976E-2</v>
      </c>
      <c r="DZ12" s="41">
        <f t="shared" si="53"/>
        <v>2.8317296354440257E-4</v>
      </c>
      <c r="EA12" s="41">
        <f t="shared" si="54"/>
        <v>0</v>
      </c>
      <c r="EB12" s="41">
        <f t="shared" si="55"/>
        <v>0.84436394408098092</v>
      </c>
      <c r="EC12" s="71">
        <f t="shared" si="56"/>
        <v>1</v>
      </c>
      <c r="ED12" s="56"/>
      <c r="EE12" s="35">
        <v>10.272</v>
      </c>
      <c r="EF12" s="36">
        <v>0</v>
      </c>
      <c r="EG12" s="66">
        <f t="shared" si="57"/>
        <v>10.272</v>
      </c>
      <c r="EI12" s="35">
        <v>0</v>
      </c>
      <c r="EJ12" s="36">
        <v>8.4</v>
      </c>
      <c r="EK12" s="66">
        <f t="shared" si="58"/>
        <v>8.4</v>
      </c>
      <c r="EM12" s="32">
        <v>2817.797</v>
      </c>
      <c r="EN12" s="33">
        <v>519.38599999999985</v>
      </c>
      <c r="EO12" s="34">
        <f t="shared" si="59"/>
        <v>3337.183</v>
      </c>
      <c r="EQ12" s="47">
        <v>0.84436394408098092</v>
      </c>
      <c r="ER12" s="41">
        <v>0.15563605591901908</v>
      </c>
      <c r="ES12" s="42">
        <f t="shared" si="60"/>
        <v>1</v>
      </c>
      <c r="ET12" s="56"/>
      <c r="EU12" s="61">
        <f t="shared" si="61"/>
        <v>286.88850000000002</v>
      </c>
      <c r="EV12" s="33">
        <v>243.90299999999999</v>
      </c>
      <c r="EW12" s="34">
        <v>329.87400000000002</v>
      </c>
      <c r="EY12" s="61">
        <f t="shared" si="62"/>
        <v>3185.808</v>
      </c>
      <c r="EZ12" s="33">
        <v>3034.433</v>
      </c>
      <c r="FA12" s="34">
        <v>3337.183</v>
      </c>
      <c r="FC12" s="61">
        <f t="shared" si="63"/>
        <v>872.92849999999999</v>
      </c>
      <c r="FD12" s="33">
        <v>819.61800000000005</v>
      </c>
      <c r="FE12" s="34">
        <v>926.23900000000003</v>
      </c>
      <c r="FG12" s="61">
        <f t="shared" si="64"/>
        <v>4058.7365</v>
      </c>
      <c r="FH12" s="56">
        <v>3854.0509999999999</v>
      </c>
      <c r="FI12" s="68">
        <v>4263.4220000000005</v>
      </c>
      <c r="FK12" s="61">
        <f t="shared" si="65"/>
        <v>2538.9544999999998</v>
      </c>
      <c r="FL12" s="33">
        <v>2433.0639999999999</v>
      </c>
      <c r="FM12" s="34">
        <v>2644.8449999999998</v>
      </c>
      <c r="FN12" s="33"/>
      <c r="FO12" s="61">
        <f t="shared" si="66"/>
        <v>3750.0174999999999</v>
      </c>
      <c r="FP12" s="33">
        <v>3600.7910000000002</v>
      </c>
      <c r="FQ12" s="34">
        <v>3899.2440000000001</v>
      </c>
      <c r="FR12" s="33"/>
      <c r="FS12" s="72">
        <f t="shared" si="67"/>
        <v>0.44587899603102543</v>
      </c>
      <c r="FT12" s="1"/>
    </row>
    <row r="13" spans="1:176" x14ac:dyDescent="0.2">
      <c r="A13" s="1"/>
      <c r="B13" s="73" t="s">
        <v>148</v>
      </c>
      <c r="C13" s="32">
        <v>1485.578</v>
      </c>
      <c r="D13" s="33">
        <v>1430.7657920000001</v>
      </c>
      <c r="E13" s="33">
        <v>1257.5809999999999</v>
      </c>
      <c r="F13" s="33">
        <v>615</v>
      </c>
      <c r="G13" s="33">
        <v>1095.0609999999999</v>
      </c>
      <c r="H13" s="33">
        <f t="shared" si="0"/>
        <v>2100.578</v>
      </c>
      <c r="I13" s="34">
        <f t="shared" si="1"/>
        <v>1872.5809999999999</v>
      </c>
      <c r="J13" s="33"/>
      <c r="K13" s="35">
        <v>27.071000000000002</v>
      </c>
      <c r="L13" s="36">
        <v>7.7549999999999999</v>
      </c>
      <c r="M13" s="36">
        <v>7.0000000000000001E-3</v>
      </c>
      <c r="N13" s="37">
        <f t="shared" si="2"/>
        <v>34.832999999999998</v>
      </c>
      <c r="O13" s="36">
        <v>24.602</v>
      </c>
      <c r="P13" s="37">
        <f t="shared" si="3"/>
        <v>10.230999999999998</v>
      </c>
      <c r="Q13" s="36">
        <v>0.89400000000000002</v>
      </c>
      <c r="R13" s="37">
        <f t="shared" si="4"/>
        <v>9.336999999999998</v>
      </c>
      <c r="S13" s="36">
        <v>3.1139999999999999</v>
      </c>
      <c r="T13" s="36">
        <v>0.33700000000000002</v>
      </c>
      <c r="U13" s="36">
        <v>1.2999999999999999E-2</v>
      </c>
      <c r="V13" s="37">
        <f t="shared" si="5"/>
        <v>12.800999999999997</v>
      </c>
      <c r="W13" s="36">
        <v>2.5369999999999999</v>
      </c>
      <c r="X13" s="38">
        <f t="shared" si="6"/>
        <v>10.263999999999996</v>
      </c>
      <c r="Y13" s="36"/>
      <c r="Z13" s="39">
        <f t="shared" si="7"/>
        <v>1.8920636872481224E-2</v>
      </c>
      <c r="AA13" s="40">
        <f t="shared" si="8"/>
        <v>5.4201743173910039E-3</v>
      </c>
      <c r="AB13" s="41">
        <f t="shared" si="9"/>
        <v>0.64261832619371018</v>
      </c>
      <c r="AC13" s="41">
        <f t="shared" si="10"/>
        <v>0.64832529580731024</v>
      </c>
      <c r="AD13" s="41">
        <f t="shared" si="11"/>
        <v>0.70628427066287724</v>
      </c>
      <c r="AE13" s="40">
        <f t="shared" si="12"/>
        <v>1.7194987563694839E-2</v>
      </c>
      <c r="AF13" s="40">
        <f t="shared" si="13"/>
        <v>7.1737806826178262E-3</v>
      </c>
      <c r="AG13" s="40">
        <f t="shared" si="14"/>
        <v>1.4265184555130263E-2</v>
      </c>
      <c r="AH13" s="40">
        <f t="shared" si="15"/>
        <v>1.9015613316766593E-2</v>
      </c>
      <c r="AI13" s="40">
        <f t="shared" si="16"/>
        <v>1.2976814905616843E-2</v>
      </c>
      <c r="AJ13" s="42">
        <f t="shared" si="17"/>
        <v>5.112887515179506E-2</v>
      </c>
      <c r="AK13" s="36"/>
      <c r="AL13" s="47">
        <f t="shared" si="18"/>
        <v>5.2470944146890575E-2</v>
      </c>
      <c r="AM13" s="41">
        <f t="shared" si="19"/>
        <v>0.10085795339239315</v>
      </c>
      <c r="AN13" s="42">
        <f t="shared" si="20"/>
        <v>4.9120444811946731E-2</v>
      </c>
      <c r="AO13" s="36"/>
      <c r="AP13" s="47">
        <f t="shared" si="21"/>
        <v>0.87076776764279995</v>
      </c>
      <c r="AQ13" s="41">
        <f t="shared" si="22"/>
        <v>0.91632226304766029</v>
      </c>
      <c r="AR13" s="41">
        <f t="shared" si="23"/>
        <v>-5.6963686861275564E-2</v>
      </c>
      <c r="AS13" s="41">
        <f t="shared" si="24"/>
        <v>0.12427755392177323</v>
      </c>
      <c r="AT13" s="65">
        <v>1.63</v>
      </c>
      <c r="AU13" s="36"/>
      <c r="AV13" s="47">
        <f t="shared" si="25"/>
        <v>0.13850703227969183</v>
      </c>
      <c r="AW13" s="41">
        <f t="shared" si="26"/>
        <v>0.11954336965140841</v>
      </c>
      <c r="AX13" s="41">
        <f t="shared" si="27"/>
        <v>0.23604618552096945</v>
      </c>
      <c r="AY13" s="41">
        <f t="shared" si="28"/>
        <v>0.23604618552096945</v>
      </c>
      <c r="AZ13" s="42">
        <f t="shared" si="29"/>
        <v>0.23604618552096945</v>
      </c>
      <c r="BA13" s="36"/>
      <c r="BB13" s="39">
        <f t="shared" si="30"/>
        <v>7.2906230522545455E-4</v>
      </c>
      <c r="BC13" s="41">
        <f t="shared" si="31"/>
        <v>6.5341324367782491E-2</v>
      </c>
      <c r="BD13" s="40">
        <f t="shared" si="32"/>
        <v>1.4655119630465157E-3</v>
      </c>
      <c r="BE13" s="41">
        <f t="shared" si="33"/>
        <v>8.6055948039577331E-3</v>
      </c>
      <c r="BF13" s="41">
        <f t="shared" si="34"/>
        <v>0.85681956072809629</v>
      </c>
      <c r="BG13" s="42">
        <f t="shared" si="35"/>
        <v>0.90384341184707095</v>
      </c>
      <c r="BH13" s="36"/>
      <c r="BI13" s="35">
        <v>35.332000000000001</v>
      </c>
      <c r="BJ13" s="36">
        <v>41.335999999999999</v>
      </c>
      <c r="BK13" s="37">
        <f t="shared" si="36"/>
        <v>76.668000000000006</v>
      </c>
      <c r="BL13" s="33">
        <v>1257.5809999999999</v>
      </c>
      <c r="BM13" s="36">
        <v>1.1000000000000001</v>
      </c>
      <c r="BN13" s="36">
        <v>7.3</v>
      </c>
      <c r="BO13" s="37">
        <f t="shared" si="37"/>
        <v>1249.181</v>
      </c>
      <c r="BP13" s="36">
        <v>107.956</v>
      </c>
      <c r="BQ13" s="36">
        <v>45.965000000000003</v>
      </c>
      <c r="BR13" s="37">
        <f t="shared" si="38"/>
        <v>153.92099999999999</v>
      </c>
      <c r="BS13" s="36">
        <v>0</v>
      </c>
      <c r="BT13" s="36">
        <v>0.997</v>
      </c>
      <c r="BU13" s="36">
        <v>1.8089999999999999</v>
      </c>
      <c r="BV13" s="36">
        <v>3.0019999999998221</v>
      </c>
      <c r="BW13" s="37">
        <f t="shared" si="39"/>
        <v>1485.578</v>
      </c>
      <c r="BX13" s="36">
        <v>100</v>
      </c>
      <c r="BY13" s="33">
        <v>1095.0609999999999</v>
      </c>
      <c r="BZ13" s="37">
        <f t="shared" si="40"/>
        <v>1195.0609999999999</v>
      </c>
      <c r="CA13" s="36">
        <v>0</v>
      </c>
      <c r="CB13" s="36">
        <v>84.754000000000048</v>
      </c>
      <c r="CC13" s="37">
        <f t="shared" si="41"/>
        <v>84.754000000000048</v>
      </c>
      <c r="CD13" s="36">
        <v>0</v>
      </c>
      <c r="CE13" s="36">
        <v>205.76300000000001</v>
      </c>
      <c r="CF13" s="113">
        <f t="shared" si="42"/>
        <v>1485.578</v>
      </c>
      <c r="CG13" s="36"/>
      <c r="CH13" s="67">
        <v>184.62400000000002</v>
      </c>
      <c r="CI13" s="36"/>
      <c r="CJ13" s="32">
        <v>25</v>
      </c>
      <c r="CK13" s="33">
        <v>50</v>
      </c>
      <c r="CL13" s="33">
        <v>25</v>
      </c>
      <c r="CM13" s="33">
        <v>0</v>
      </c>
      <c r="CN13" s="33">
        <v>0</v>
      </c>
      <c r="CO13" s="33">
        <v>0</v>
      </c>
      <c r="CP13" s="116">
        <f t="shared" si="43"/>
        <v>100</v>
      </c>
      <c r="CQ13" s="42">
        <f t="shared" si="44"/>
        <v>6.7313867060497662E-2</v>
      </c>
      <c r="CR13" s="36"/>
      <c r="CS13" s="61" t="s">
        <v>218</v>
      </c>
      <c r="CT13" s="56">
        <v>16.600000000000001</v>
      </c>
      <c r="CU13" s="68">
        <v>2</v>
      </c>
      <c r="CV13" s="61"/>
      <c r="CW13" s="68"/>
      <c r="CX13" s="56"/>
      <c r="CY13" s="70">
        <f t="shared" si="45"/>
        <v>4.641739920198711E-4</v>
      </c>
      <c r="CZ13" s="56"/>
      <c r="DA13" s="32">
        <v>177.59100000000001</v>
      </c>
      <c r="DB13" s="33">
        <v>177.59100000000001</v>
      </c>
      <c r="DC13" s="34">
        <v>177.59100000000001</v>
      </c>
      <c r="DD13" s="56"/>
      <c r="DE13" s="61">
        <v>719.51400000000001</v>
      </c>
      <c r="DF13" s="33">
        <v>686.67100000000005</v>
      </c>
      <c r="DG13" s="34">
        <v>752.35699999999997</v>
      </c>
      <c r="DH13" s="56"/>
      <c r="DI13" s="32">
        <v>22.661000000000001</v>
      </c>
      <c r="DJ13" s="33">
        <v>13.087</v>
      </c>
      <c r="DK13" s="33">
        <v>68.617000000000004</v>
      </c>
      <c r="DL13" s="33">
        <v>10.321999999999999</v>
      </c>
      <c r="DM13" s="33">
        <v>43.55</v>
      </c>
      <c r="DN13" s="33">
        <v>10.747999999999999</v>
      </c>
      <c r="DO13" s="33">
        <v>11.077</v>
      </c>
      <c r="DP13" s="33">
        <v>-9.9999999997635314E-4</v>
      </c>
      <c r="DQ13" s="33">
        <v>1077.52</v>
      </c>
      <c r="DR13" s="119">
        <f t="shared" si="46"/>
        <v>1257.5810000000001</v>
      </c>
      <c r="DS13" s="56"/>
      <c r="DT13" s="47">
        <f t="shared" si="47"/>
        <v>1.80195152439485E-2</v>
      </c>
      <c r="DU13" s="41">
        <f t="shared" si="48"/>
        <v>1.0406486739223954E-2</v>
      </c>
      <c r="DV13" s="41">
        <f t="shared" si="49"/>
        <v>5.456268820855277E-2</v>
      </c>
      <c r="DW13" s="41">
        <f t="shared" si="50"/>
        <v>8.2078212059501516E-3</v>
      </c>
      <c r="DX13" s="41">
        <f t="shared" si="51"/>
        <v>3.4629976120822428E-2</v>
      </c>
      <c r="DY13" s="41">
        <f t="shared" si="52"/>
        <v>8.5465667817818478E-3</v>
      </c>
      <c r="DZ13" s="41">
        <f t="shared" si="53"/>
        <v>8.8081801490321483E-3</v>
      </c>
      <c r="EA13" s="41">
        <f t="shared" si="54"/>
        <v>-7.9517740803682076E-7</v>
      </c>
      <c r="EB13" s="41">
        <f t="shared" si="55"/>
        <v>0.85681956072809617</v>
      </c>
      <c r="EC13" s="71">
        <f t="shared" si="56"/>
        <v>0.99999999999999989</v>
      </c>
      <c r="ED13" s="56"/>
      <c r="EE13" s="35">
        <v>0</v>
      </c>
      <c r="EF13" s="36">
        <v>1.843</v>
      </c>
      <c r="EG13" s="66">
        <f t="shared" si="57"/>
        <v>1.843</v>
      </c>
      <c r="EI13" s="35">
        <v>1.1000000000000001</v>
      </c>
      <c r="EJ13" s="36">
        <v>7.3</v>
      </c>
      <c r="EK13" s="66">
        <f t="shared" si="58"/>
        <v>8.4</v>
      </c>
      <c r="EM13" s="32">
        <v>1077.52</v>
      </c>
      <c r="EN13" s="33">
        <v>180.06099999999992</v>
      </c>
      <c r="EO13" s="34">
        <f t="shared" si="59"/>
        <v>1257.5809999999999</v>
      </c>
      <c r="EQ13" s="47">
        <v>0.85681956072809629</v>
      </c>
      <c r="ER13" s="41">
        <v>0.14318043927190371</v>
      </c>
      <c r="ES13" s="42">
        <f t="shared" si="60"/>
        <v>1</v>
      </c>
      <c r="ET13" s="56"/>
      <c r="EU13" s="61">
        <f t="shared" si="61"/>
        <v>200.74761999999998</v>
      </c>
      <c r="EV13" s="33">
        <v>195.73223999999999</v>
      </c>
      <c r="EW13" s="34">
        <v>205.76300000000001</v>
      </c>
      <c r="EY13" s="61">
        <f t="shared" si="62"/>
        <v>1226.2326465000001</v>
      </c>
      <c r="EZ13" s="33">
        <v>1194.8842930000001</v>
      </c>
      <c r="FA13" s="34">
        <v>1257.5809999999999</v>
      </c>
      <c r="FC13" s="61">
        <f t="shared" si="63"/>
        <v>560.56767369499994</v>
      </c>
      <c r="FD13" s="33">
        <v>506.13534738999999</v>
      </c>
      <c r="FE13" s="34">
        <v>615</v>
      </c>
      <c r="FG13" s="61">
        <f t="shared" si="64"/>
        <v>1786.800320195</v>
      </c>
      <c r="FH13" s="56">
        <v>1701.0196403899999</v>
      </c>
      <c r="FI13" s="68">
        <v>1872.5809999999999</v>
      </c>
      <c r="FK13" s="61">
        <f t="shared" si="65"/>
        <v>1069.4252954999999</v>
      </c>
      <c r="FL13" s="33">
        <v>1043.789591</v>
      </c>
      <c r="FM13" s="34">
        <v>1095.0609999999999</v>
      </c>
      <c r="FN13" s="33"/>
      <c r="FO13" s="61">
        <f t="shared" si="66"/>
        <v>1430.7657920000001</v>
      </c>
      <c r="FP13" s="33">
        <v>1375.9535840000001</v>
      </c>
      <c r="FQ13" s="34">
        <v>1485.578</v>
      </c>
      <c r="FR13" s="33"/>
      <c r="FS13" s="72">
        <f t="shared" si="67"/>
        <v>0.50644059080034842</v>
      </c>
      <c r="FT13" s="1"/>
    </row>
    <row r="14" spans="1:176" x14ac:dyDescent="0.2">
      <c r="A14" s="1"/>
      <c r="B14" s="73" t="s">
        <v>149</v>
      </c>
      <c r="C14" s="32">
        <v>2777.6030000000001</v>
      </c>
      <c r="D14" s="33">
        <v>2619.4210000000003</v>
      </c>
      <c r="E14" s="33">
        <v>2423.502</v>
      </c>
      <c r="F14" s="33">
        <v>0</v>
      </c>
      <c r="G14" s="33">
        <v>2155.895</v>
      </c>
      <c r="H14" s="33">
        <f t="shared" si="0"/>
        <v>2777.6030000000001</v>
      </c>
      <c r="I14" s="34">
        <f t="shared" si="1"/>
        <v>2423.502</v>
      </c>
      <c r="J14" s="33"/>
      <c r="K14" s="35">
        <v>63.527000000000001</v>
      </c>
      <c r="L14" s="36">
        <v>9.2100000000000009</v>
      </c>
      <c r="M14" s="36">
        <v>0.216</v>
      </c>
      <c r="N14" s="37">
        <f t="shared" si="2"/>
        <v>72.952999999999989</v>
      </c>
      <c r="O14" s="36">
        <v>38.583000000000006</v>
      </c>
      <c r="P14" s="37">
        <f t="shared" si="3"/>
        <v>34.369999999999983</v>
      </c>
      <c r="Q14" s="36">
        <v>2.8109999999999999</v>
      </c>
      <c r="R14" s="37">
        <f t="shared" si="4"/>
        <v>31.558999999999983</v>
      </c>
      <c r="S14" s="36">
        <v>1.877</v>
      </c>
      <c r="T14" s="36">
        <v>-1.0840000000000001</v>
      </c>
      <c r="U14" s="36">
        <v>-1.2E-2</v>
      </c>
      <c r="V14" s="37">
        <f t="shared" si="5"/>
        <v>32.339999999999982</v>
      </c>
      <c r="W14" s="36">
        <v>8.6790000000000003</v>
      </c>
      <c r="X14" s="38">
        <f t="shared" si="6"/>
        <v>23.66099999999998</v>
      </c>
      <c r="Y14" s="36"/>
      <c r="Z14" s="39">
        <f t="shared" si="7"/>
        <v>2.4252306139410196E-2</v>
      </c>
      <c r="AA14" s="40">
        <f t="shared" si="8"/>
        <v>3.5160441944994715E-3</v>
      </c>
      <c r="AB14" s="41">
        <f t="shared" si="9"/>
        <v>0.52318769831584111</v>
      </c>
      <c r="AC14" s="41">
        <f t="shared" si="10"/>
        <v>0.51560871308298828</v>
      </c>
      <c r="AD14" s="41">
        <f t="shared" si="11"/>
        <v>0.52887475497923331</v>
      </c>
      <c r="AE14" s="40">
        <f t="shared" si="12"/>
        <v>1.4729591005035082E-2</v>
      </c>
      <c r="AF14" s="40">
        <f t="shared" si="13"/>
        <v>9.0329122351847906E-3</v>
      </c>
      <c r="AG14" s="40">
        <f t="shared" si="14"/>
        <v>1.5972048072077725E-2</v>
      </c>
      <c r="AH14" s="40">
        <f t="shared" si="15"/>
        <v>2.3736322486727916E-2</v>
      </c>
      <c r="AI14" s="40">
        <f t="shared" si="16"/>
        <v>2.1303489501994888E-2</v>
      </c>
      <c r="AJ14" s="42">
        <f t="shared" si="17"/>
        <v>8.099143567169384E-2</v>
      </c>
      <c r="AK14" s="36"/>
      <c r="AL14" s="47">
        <f t="shared" si="18"/>
        <v>0.15342297677592953</v>
      </c>
      <c r="AM14" s="41">
        <f t="shared" si="19"/>
        <v>0.15342297677592953</v>
      </c>
      <c r="AN14" s="42">
        <f t="shared" si="20"/>
        <v>0.14047881282857805</v>
      </c>
      <c r="AO14" s="36"/>
      <c r="AP14" s="47">
        <f t="shared" si="21"/>
        <v>0.88957838697884306</v>
      </c>
      <c r="AQ14" s="41">
        <f t="shared" si="22"/>
        <v>0.87771234874398774</v>
      </c>
      <c r="AR14" s="41">
        <f t="shared" si="23"/>
        <v>-1.6996669430440578E-3</v>
      </c>
      <c r="AS14" s="41">
        <f t="shared" si="24"/>
        <v>0.10984003113475899</v>
      </c>
      <c r="AT14" s="65">
        <v>1.36</v>
      </c>
      <c r="AU14" s="36"/>
      <c r="AV14" s="47">
        <f t="shared" si="25"/>
        <v>0.10938712263775636</v>
      </c>
      <c r="AW14" s="41">
        <f t="shared" si="26"/>
        <v>0.10938712263775636</v>
      </c>
      <c r="AX14" s="41">
        <f t="shared" si="27"/>
        <v>0.19593837724686439</v>
      </c>
      <c r="AY14" s="41">
        <f t="shared" si="28"/>
        <v>0.19593837724686439</v>
      </c>
      <c r="AZ14" s="42">
        <f t="shared" si="29"/>
        <v>0.19593837724686439</v>
      </c>
      <c r="BA14" s="36"/>
      <c r="BB14" s="39">
        <f t="shared" si="30"/>
        <v>1.2425295178114684E-3</v>
      </c>
      <c r="BC14" s="41">
        <f t="shared" si="31"/>
        <v>7.9941984472314681E-2</v>
      </c>
      <c r="BD14" s="40">
        <f t="shared" si="32"/>
        <v>2.4901980687451466E-3</v>
      </c>
      <c r="BE14" s="41">
        <f t="shared" si="33"/>
        <v>1.924831118794134E-2</v>
      </c>
      <c r="BF14" s="41">
        <f t="shared" si="34"/>
        <v>0.77841858599662805</v>
      </c>
      <c r="BG14" s="42">
        <f t="shared" si="35"/>
        <v>0.77841858599662805</v>
      </c>
      <c r="BH14" s="36"/>
      <c r="BI14" s="35">
        <v>52.991999999999997</v>
      </c>
      <c r="BJ14" s="36">
        <v>4.8159999999999998</v>
      </c>
      <c r="BK14" s="37">
        <f t="shared" si="36"/>
        <v>57.808</v>
      </c>
      <c r="BL14" s="33">
        <v>2423.502</v>
      </c>
      <c r="BM14" s="36">
        <v>0.9</v>
      </c>
      <c r="BN14" s="36">
        <v>8.8000000000000007</v>
      </c>
      <c r="BO14" s="37">
        <f t="shared" si="37"/>
        <v>2413.8019999999997</v>
      </c>
      <c r="BP14" s="36">
        <v>233.363</v>
      </c>
      <c r="BQ14" s="36">
        <v>28.210000000000008</v>
      </c>
      <c r="BR14" s="37">
        <f t="shared" si="38"/>
        <v>261.57299999999998</v>
      </c>
      <c r="BS14" s="36">
        <v>2.5</v>
      </c>
      <c r="BT14" s="36">
        <v>4.1219999999999999</v>
      </c>
      <c r="BU14" s="36">
        <v>18.937000000000001</v>
      </c>
      <c r="BV14" s="36">
        <v>18.861000000000413</v>
      </c>
      <c r="BW14" s="37">
        <f t="shared" si="39"/>
        <v>2777.6029999999996</v>
      </c>
      <c r="BX14" s="36">
        <v>150.37100000000001</v>
      </c>
      <c r="BY14" s="33">
        <v>2155.895</v>
      </c>
      <c r="BZ14" s="37">
        <f t="shared" si="40"/>
        <v>2306.2660000000001</v>
      </c>
      <c r="CA14" s="36">
        <v>150</v>
      </c>
      <c r="CB14" s="36">
        <v>17.502999999999986</v>
      </c>
      <c r="CC14" s="37">
        <f t="shared" si="41"/>
        <v>167.50299999999999</v>
      </c>
      <c r="CD14" s="36">
        <v>0</v>
      </c>
      <c r="CE14" s="36">
        <v>303.834</v>
      </c>
      <c r="CF14" s="113">
        <f t="shared" si="42"/>
        <v>2777.6030000000001</v>
      </c>
      <c r="CG14" s="36"/>
      <c r="CH14" s="67">
        <v>305.09199999999998</v>
      </c>
      <c r="CI14" s="36"/>
      <c r="CJ14" s="32">
        <v>50</v>
      </c>
      <c r="CK14" s="33">
        <v>100</v>
      </c>
      <c r="CL14" s="33">
        <v>50</v>
      </c>
      <c r="CM14" s="33">
        <v>75</v>
      </c>
      <c r="CN14" s="33">
        <v>0</v>
      </c>
      <c r="CO14" s="33">
        <v>0</v>
      </c>
      <c r="CP14" s="116">
        <f t="shared" si="43"/>
        <v>275</v>
      </c>
      <c r="CQ14" s="42">
        <f t="shared" si="44"/>
        <v>9.9006229471958376E-2</v>
      </c>
      <c r="CR14" s="36"/>
      <c r="CS14" s="61" t="s">
        <v>219</v>
      </c>
      <c r="CT14" s="56">
        <v>20.8</v>
      </c>
      <c r="CU14" s="68">
        <v>1</v>
      </c>
      <c r="CV14" s="69" t="s">
        <v>139</v>
      </c>
      <c r="CW14" s="68"/>
      <c r="CX14" s="56"/>
      <c r="CY14" s="70">
        <f t="shared" si="45"/>
        <v>6.3781605226534378E-4</v>
      </c>
      <c r="CZ14" s="56"/>
      <c r="DA14" s="32">
        <v>303.834</v>
      </c>
      <c r="DB14" s="33">
        <v>303.834</v>
      </c>
      <c r="DC14" s="34">
        <v>303.834</v>
      </c>
      <c r="DD14" s="56"/>
      <c r="DE14" s="61">
        <v>1481.4005000000002</v>
      </c>
      <c r="DF14" s="33">
        <v>1412.14</v>
      </c>
      <c r="DG14" s="34">
        <v>1550.6610000000001</v>
      </c>
      <c r="DH14" s="56"/>
      <c r="DI14" s="32">
        <v>48.290999999999997</v>
      </c>
      <c r="DJ14" s="33">
        <v>6.9089999999999998</v>
      </c>
      <c r="DK14" s="33">
        <v>110.429</v>
      </c>
      <c r="DL14" s="33">
        <v>20.443999999999999</v>
      </c>
      <c r="DM14" s="33">
        <v>332.80200000000002</v>
      </c>
      <c r="DN14" s="33">
        <v>7.6909999999999998</v>
      </c>
      <c r="DO14" s="33">
        <v>10.438000000000001</v>
      </c>
      <c r="DP14" s="33">
        <v>-1.0000000006584742E-3</v>
      </c>
      <c r="DQ14" s="33">
        <v>1886.499</v>
      </c>
      <c r="DR14" s="119">
        <f t="shared" si="46"/>
        <v>2423.5019999999995</v>
      </c>
      <c r="DS14" s="56"/>
      <c r="DT14" s="47">
        <f t="shared" si="47"/>
        <v>1.9926123436250519E-2</v>
      </c>
      <c r="DU14" s="41">
        <f t="shared" si="48"/>
        <v>2.8508332157349161E-3</v>
      </c>
      <c r="DV14" s="41">
        <f t="shared" si="49"/>
        <v>4.5565879458733693E-2</v>
      </c>
      <c r="DW14" s="41">
        <f t="shared" si="50"/>
        <v>8.4357264817606931E-3</v>
      </c>
      <c r="DX14" s="41">
        <f t="shared" si="51"/>
        <v>0.13732276680605177</v>
      </c>
      <c r="DY14" s="41">
        <f t="shared" si="52"/>
        <v>3.1735067683047102E-3</v>
      </c>
      <c r="DZ14" s="41">
        <f t="shared" si="53"/>
        <v>4.3069904625620287E-3</v>
      </c>
      <c r="EA14" s="41">
        <f t="shared" si="54"/>
        <v>-4.1262602657578758E-7</v>
      </c>
      <c r="EB14" s="41">
        <f t="shared" si="55"/>
        <v>0.77841858599662817</v>
      </c>
      <c r="EC14" s="71">
        <f t="shared" si="56"/>
        <v>1</v>
      </c>
      <c r="ED14" s="56"/>
      <c r="EE14" s="35">
        <v>2.7709999999999999</v>
      </c>
      <c r="EF14" s="36">
        <v>3.2639999999999998</v>
      </c>
      <c r="EG14" s="66">
        <f t="shared" si="57"/>
        <v>6.0350000000000001</v>
      </c>
      <c r="EI14" s="35">
        <v>0.9</v>
      </c>
      <c r="EJ14" s="36">
        <v>8.8000000000000007</v>
      </c>
      <c r="EK14" s="66">
        <f t="shared" si="58"/>
        <v>9.7000000000000011</v>
      </c>
      <c r="EM14" s="32">
        <v>1886.499</v>
      </c>
      <c r="EN14" s="33">
        <v>537.00299999999993</v>
      </c>
      <c r="EO14" s="34">
        <f t="shared" si="59"/>
        <v>2423.502</v>
      </c>
      <c r="EQ14" s="47">
        <v>0.77841858599662805</v>
      </c>
      <c r="ER14" s="41">
        <v>0.22158141400337195</v>
      </c>
      <c r="ES14" s="42">
        <f t="shared" si="60"/>
        <v>1</v>
      </c>
      <c r="ET14" s="56"/>
      <c r="EU14" s="61">
        <f t="shared" si="61"/>
        <v>292.142</v>
      </c>
      <c r="EV14" s="33">
        <v>280.45</v>
      </c>
      <c r="EW14" s="34">
        <v>303.834</v>
      </c>
      <c r="EY14" s="61">
        <f t="shared" si="62"/>
        <v>2262.3204999999998</v>
      </c>
      <c r="EZ14" s="33">
        <v>2101.1390000000001</v>
      </c>
      <c r="FA14" s="34">
        <v>2423.502</v>
      </c>
      <c r="FC14" s="61">
        <f t="shared" si="63"/>
        <v>0</v>
      </c>
      <c r="FD14" s="33">
        <v>0</v>
      </c>
      <c r="FE14" s="34">
        <v>0</v>
      </c>
      <c r="FG14" s="61">
        <f t="shared" si="64"/>
        <v>2262.3204999999998</v>
      </c>
      <c r="FH14" s="56">
        <v>2101.1390000000001</v>
      </c>
      <c r="FI14" s="68">
        <v>2423.502</v>
      </c>
      <c r="FK14" s="61">
        <f t="shared" si="65"/>
        <v>2023.1185</v>
      </c>
      <c r="FL14" s="33">
        <v>1890.3420000000001</v>
      </c>
      <c r="FM14" s="34">
        <v>2155.895</v>
      </c>
      <c r="FN14" s="33"/>
      <c r="FO14" s="61">
        <f t="shared" si="66"/>
        <v>2619.4210000000003</v>
      </c>
      <c r="FP14" s="33">
        <v>2461.239</v>
      </c>
      <c r="FQ14" s="34">
        <v>2777.6030000000001</v>
      </c>
      <c r="FR14" s="33"/>
      <c r="FS14" s="72">
        <f t="shared" si="67"/>
        <v>0.55827308654260532</v>
      </c>
      <c r="FT14" s="1"/>
    </row>
    <row r="15" spans="1:176" x14ac:dyDescent="0.2">
      <c r="A15" s="1"/>
      <c r="B15" s="73" t="s">
        <v>150</v>
      </c>
      <c r="C15" s="32">
        <v>2464.018</v>
      </c>
      <c r="D15" s="33">
        <v>2458.84</v>
      </c>
      <c r="E15" s="33">
        <v>2080.098</v>
      </c>
      <c r="F15" s="33">
        <v>487</v>
      </c>
      <c r="G15" s="33">
        <v>1895.44</v>
      </c>
      <c r="H15" s="33">
        <f t="shared" si="0"/>
        <v>2951.018</v>
      </c>
      <c r="I15" s="34">
        <f t="shared" si="1"/>
        <v>2567.098</v>
      </c>
      <c r="J15" s="33"/>
      <c r="K15" s="35">
        <v>41.45</v>
      </c>
      <c r="L15" s="36">
        <v>10.305999999999999</v>
      </c>
      <c r="M15" s="36">
        <v>0</v>
      </c>
      <c r="N15" s="37">
        <f t="shared" si="2"/>
        <v>51.756</v>
      </c>
      <c r="O15" s="36">
        <v>40.363</v>
      </c>
      <c r="P15" s="37">
        <f t="shared" si="3"/>
        <v>11.393000000000001</v>
      </c>
      <c r="Q15" s="36">
        <v>0.77300000000000002</v>
      </c>
      <c r="R15" s="37">
        <f t="shared" si="4"/>
        <v>10.620000000000001</v>
      </c>
      <c r="S15" s="36">
        <v>4.6420000000000003</v>
      </c>
      <c r="T15" s="36">
        <v>7.5999999999999998E-2</v>
      </c>
      <c r="U15" s="36">
        <v>0.03</v>
      </c>
      <c r="V15" s="37">
        <f t="shared" si="5"/>
        <v>15.368</v>
      </c>
      <c r="W15" s="36">
        <v>2.706</v>
      </c>
      <c r="X15" s="38">
        <f t="shared" si="6"/>
        <v>12.662000000000001</v>
      </c>
      <c r="Y15" s="36"/>
      <c r="Z15" s="39">
        <f t="shared" si="7"/>
        <v>1.6857542581054482E-2</v>
      </c>
      <c r="AA15" s="40">
        <f t="shared" si="8"/>
        <v>4.191407330285825E-3</v>
      </c>
      <c r="AB15" s="41">
        <f t="shared" si="9"/>
        <v>0.71471827743740479</v>
      </c>
      <c r="AC15" s="41">
        <f t="shared" si="10"/>
        <v>0.71568140714209716</v>
      </c>
      <c r="AD15" s="41">
        <f t="shared" si="11"/>
        <v>0.77987093283870468</v>
      </c>
      <c r="AE15" s="40">
        <f t="shared" si="12"/>
        <v>1.6415464202632134E-2</v>
      </c>
      <c r="AF15" s="40">
        <f t="shared" si="13"/>
        <v>5.1495827300678367E-3</v>
      </c>
      <c r="AG15" s="40">
        <f t="shared" si="14"/>
        <v>1.004766331519723E-2</v>
      </c>
      <c r="AH15" s="40">
        <f t="shared" si="15"/>
        <v>1.2784544595730734E-2</v>
      </c>
      <c r="AI15" s="40">
        <f t="shared" si="16"/>
        <v>8.4272772395667817E-3</v>
      </c>
      <c r="AJ15" s="42">
        <f t="shared" si="17"/>
        <v>5.599384430332726E-2</v>
      </c>
      <c r="AK15" s="36"/>
      <c r="AL15" s="47">
        <f t="shared" si="18"/>
        <v>8.5024910059324055E-2</v>
      </c>
      <c r="AM15" s="41">
        <f t="shared" si="19"/>
        <v>2.5568725462896649E-2</v>
      </c>
      <c r="AN15" s="42">
        <f t="shared" si="20"/>
        <v>-1.0575768648535778E-2</v>
      </c>
      <c r="AO15" s="36"/>
      <c r="AP15" s="47">
        <f t="shared" si="21"/>
        <v>0.91122629799172927</v>
      </c>
      <c r="AQ15" s="41">
        <f t="shared" si="22"/>
        <v>0.85483569091446188</v>
      </c>
      <c r="AR15" s="41">
        <f t="shared" si="23"/>
        <v>-6.148494045092193E-3</v>
      </c>
      <c r="AS15" s="41">
        <f t="shared" si="24"/>
        <v>0.13677868293928164</v>
      </c>
      <c r="AT15" s="65">
        <v>1.68</v>
      </c>
      <c r="AU15" s="36"/>
      <c r="AV15" s="47">
        <f t="shared" si="25"/>
        <v>9.4067900477999747E-2</v>
      </c>
      <c r="AW15" s="41">
        <f t="shared" si="26"/>
        <v>0.10388955275489059</v>
      </c>
      <c r="AX15" s="41">
        <f t="shared" si="27"/>
        <v>0.16048819921710633</v>
      </c>
      <c r="AY15" s="41">
        <f t="shared" si="28"/>
        <v>0.20399999999999999</v>
      </c>
      <c r="AZ15" s="42">
        <f t="shared" si="29"/>
        <v>0.20399999999999999</v>
      </c>
      <c r="BA15" s="36"/>
      <c r="BB15" s="39">
        <f t="shared" si="30"/>
        <v>3.8677122332035342E-4</v>
      </c>
      <c r="BC15" s="41">
        <f t="shared" si="31"/>
        <v>4.7979641238905094E-2</v>
      </c>
      <c r="BD15" s="40">
        <f t="shared" si="32"/>
        <v>3.1904746795583666E-2</v>
      </c>
      <c r="BE15" s="41">
        <f t="shared" si="33"/>
        <v>0.26145142672544547</v>
      </c>
      <c r="BF15" s="41">
        <f t="shared" si="34"/>
        <v>0.76712395281376167</v>
      </c>
      <c r="BG15" s="42">
        <f t="shared" si="35"/>
        <v>0.81130249020489298</v>
      </c>
      <c r="BH15" s="36"/>
      <c r="BI15" s="35">
        <v>30.315000000000001</v>
      </c>
      <c r="BJ15" s="36">
        <v>20.294</v>
      </c>
      <c r="BK15" s="37">
        <f t="shared" si="36"/>
        <v>50.609000000000002</v>
      </c>
      <c r="BL15" s="33">
        <v>2080.098</v>
      </c>
      <c r="BM15" s="36">
        <v>14.048</v>
      </c>
      <c r="BN15" s="36">
        <v>8</v>
      </c>
      <c r="BO15" s="37">
        <f t="shared" si="37"/>
        <v>2058.0500000000002</v>
      </c>
      <c r="BP15" s="36">
        <v>284.93700000000001</v>
      </c>
      <c r="BQ15" s="36">
        <v>49.216999999999999</v>
      </c>
      <c r="BR15" s="37">
        <f t="shared" si="38"/>
        <v>334.154</v>
      </c>
      <c r="BS15" s="36">
        <v>0.03</v>
      </c>
      <c r="BT15" s="36">
        <v>10.244999999999999</v>
      </c>
      <c r="BU15" s="36">
        <v>2.6949999999999998</v>
      </c>
      <c r="BV15" s="36">
        <v>8.2349999999999266</v>
      </c>
      <c r="BW15" s="37">
        <f t="shared" si="39"/>
        <v>2464.0180000000005</v>
      </c>
      <c r="BX15" s="36">
        <v>1.31</v>
      </c>
      <c r="BY15" s="33">
        <v>1895.44</v>
      </c>
      <c r="BZ15" s="37">
        <f t="shared" si="40"/>
        <v>1896.75</v>
      </c>
      <c r="CA15" s="36">
        <v>260.62099999999998</v>
      </c>
      <c r="CB15" s="36">
        <v>14.917000000000286</v>
      </c>
      <c r="CC15" s="37">
        <f t="shared" si="41"/>
        <v>275.53800000000024</v>
      </c>
      <c r="CD15" s="36">
        <v>59.944000000000003</v>
      </c>
      <c r="CE15" s="36">
        <v>231.785</v>
      </c>
      <c r="CF15" s="113">
        <f t="shared" si="42"/>
        <v>2464.0170000000003</v>
      </c>
      <c r="CG15" s="36"/>
      <c r="CH15" s="67">
        <v>337.02499999999998</v>
      </c>
      <c r="CI15" s="36"/>
      <c r="CJ15" s="32">
        <v>80</v>
      </c>
      <c r="CK15" s="33">
        <v>110</v>
      </c>
      <c r="CL15" s="33">
        <v>130</v>
      </c>
      <c r="CM15" s="33">
        <v>0</v>
      </c>
      <c r="CN15" s="33">
        <v>0</v>
      </c>
      <c r="CO15" s="33">
        <v>0</v>
      </c>
      <c r="CP15" s="116">
        <f t="shared" si="43"/>
        <v>320</v>
      </c>
      <c r="CQ15" s="42">
        <f t="shared" si="44"/>
        <v>0.12986918115046236</v>
      </c>
      <c r="CR15" s="36"/>
      <c r="CS15" s="61" t="s">
        <v>217</v>
      </c>
      <c r="CT15" s="56">
        <v>21</v>
      </c>
      <c r="CU15" s="68">
        <v>2</v>
      </c>
      <c r="CV15" s="69" t="s">
        <v>139</v>
      </c>
      <c r="CW15" s="68"/>
      <c r="CX15" s="56"/>
      <c r="CY15" s="70">
        <f t="shared" si="45"/>
        <v>7.0166234701375479E-4</v>
      </c>
      <c r="CZ15" s="56"/>
      <c r="DA15" s="32">
        <v>201.385728</v>
      </c>
      <c r="DB15" s="33">
        <v>255.98572799999999</v>
      </c>
      <c r="DC15" s="34">
        <v>255.98572799999999</v>
      </c>
      <c r="DD15" s="56"/>
      <c r="DE15" s="61">
        <v>1260.1935000000001</v>
      </c>
      <c r="DF15" s="33">
        <v>1265.5550000000001</v>
      </c>
      <c r="DG15" s="34">
        <v>1254.8320000000001</v>
      </c>
      <c r="DH15" s="56"/>
      <c r="DI15" s="32">
        <v>188.50299999999999</v>
      </c>
      <c r="DJ15" s="33">
        <v>11.526999999999999</v>
      </c>
      <c r="DK15" s="33">
        <v>119.223</v>
      </c>
      <c r="DL15" s="33">
        <v>22.512</v>
      </c>
      <c r="DM15" s="33">
        <v>93.004999999999995</v>
      </c>
      <c r="DN15" s="33">
        <v>45.728000000000002</v>
      </c>
      <c r="DO15" s="33">
        <v>3.9079999999999999</v>
      </c>
      <c r="DP15" s="33">
        <v>-9.9999999997635314E-4</v>
      </c>
      <c r="DQ15" s="33">
        <v>1595.693</v>
      </c>
      <c r="DR15" s="119">
        <f t="shared" si="46"/>
        <v>2080.098</v>
      </c>
      <c r="DS15" s="56"/>
      <c r="DT15" s="47">
        <f t="shared" si="47"/>
        <v>9.0622172609175142E-2</v>
      </c>
      <c r="DU15" s="41">
        <f t="shared" si="48"/>
        <v>5.5415658300714673E-3</v>
      </c>
      <c r="DV15" s="41">
        <f t="shared" si="49"/>
        <v>5.731604953228165E-2</v>
      </c>
      <c r="DW15" s="41">
        <f t="shared" si="50"/>
        <v>1.0822567013669548E-2</v>
      </c>
      <c r="DX15" s="41">
        <f t="shared" si="51"/>
        <v>4.4711835692356802E-2</v>
      </c>
      <c r="DY15" s="41">
        <f t="shared" si="52"/>
        <v>2.1983579619806376E-2</v>
      </c>
      <c r="DZ15" s="41">
        <f t="shared" si="53"/>
        <v>1.8787576354575603E-3</v>
      </c>
      <c r="EA15" s="41">
        <f t="shared" si="54"/>
        <v>-4.8074658019783354E-7</v>
      </c>
      <c r="EB15" s="41">
        <f t="shared" si="55"/>
        <v>0.76712395281376167</v>
      </c>
      <c r="EC15" s="71">
        <f t="shared" si="56"/>
        <v>1</v>
      </c>
      <c r="ED15" s="56"/>
      <c r="EE15" s="35">
        <v>16.245000000000001</v>
      </c>
      <c r="EF15" s="36">
        <v>50.12</v>
      </c>
      <c r="EG15" s="66">
        <f t="shared" si="57"/>
        <v>66.364999999999995</v>
      </c>
      <c r="EI15" s="35">
        <v>14.048</v>
      </c>
      <c r="EJ15" s="36">
        <v>8</v>
      </c>
      <c r="EK15" s="66">
        <f t="shared" si="58"/>
        <v>22.048000000000002</v>
      </c>
      <c r="EM15" s="32">
        <v>1595.693</v>
      </c>
      <c r="EN15" s="33">
        <v>484.40499999999997</v>
      </c>
      <c r="EO15" s="34">
        <f t="shared" si="59"/>
        <v>2080.098</v>
      </c>
      <c r="EQ15" s="47">
        <v>0.76712395281376167</v>
      </c>
      <c r="ER15" s="41">
        <v>0.23287604718623833</v>
      </c>
      <c r="ES15" s="42">
        <f t="shared" si="60"/>
        <v>1</v>
      </c>
      <c r="ET15" s="56"/>
      <c r="EU15" s="61">
        <f t="shared" si="61"/>
        <v>226.13200000000001</v>
      </c>
      <c r="EV15" s="33">
        <v>220.47900000000001</v>
      </c>
      <c r="EW15" s="34">
        <v>231.785</v>
      </c>
      <c r="EY15" s="61">
        <f t="shared" si="62"/>
        <v>1998.5974999999999</v>
      </c>
      <c r="EZ15" s="33">
        <v>1917.097</v>
      </c>
      <c r="FA15" s="34">
        <v>2080.098</v>
      </c>
      <c r="FC15" s="61">
        <f t="shared" si="63"/>
        <v>536.5</v>
      </c>
      <c r="FD15" s="33">
        <v>586</v>
      </c>
      <c r="FE15" s="34">
        <v>487</v>
      </c>
      <c r="FG15" s="61">
        <f t="shared" si="64"/>
        <v>2535.0974999999999</v>
      </c>
      <c r="FH15" s="56">
        <v>2503.0969999999998</v>
      </c>
      <c r="FI15" s="68">
        <v>2567.098</v>
      </c>
      <c r="FK15" s="61">
        <f t="shared" si="65"/>
        <v>1905.5700000000002</v>
      </c>
      <c r="FL15" s="33">
        <v>1915.7</v>
      </c>
      <c r="FM15" s="34">
        <v>1895.44</v>
      </c>
      <c r="FN15" s="33"/>
      <c r="FO15" s="61">
        <f t="shared" si="66"/>
        <v>2458.84</v>
      </c>
      <c r="FP15" s="33">
        <v>2453.6619999999998</v>
      </c>
      <c r="FQ15" s="34">
        <v>2464.018</v>
      </c>
      <c r="FR15" s="33"/>
      <c r="FS15" s="72">
        <f t="shared" si="67"/>
        <v>0.50926251350436569</v>
      </c>
      <c r="FT15" s="1"/>
    </row>
    <row r="16" spans="1:176" x14ac:dyDescent="0.2">
      <c r="A16" s="1"/>
      <c r="B16" s="73" t="s">
        <v>151</v>
      </c>
      <c r="C16" s="32">
        <v>3449.8110000000001</v>
      </c>
      <c r="D16" s="33">
        <v>3236.2440000000001</v>
      </c>
      <c r="E16" s="33">
        <v>2785.33</v>
      </c>
      <c r="F16" s="33">
        <v>731.71199999999999</v>
      </c>
      <c r="G16" s="33">
        <v>2503.2559999999999</v>
      </c>
      <c r="H16" s="33">
        <f t="shared" si="0"/>
        <v>4181.5230000000001</v>
      </c>
      <c r="I16" s="34">
        <f t="shared" si="1"/>
        <v>3517.0419999999999</v>
      </c>
      <c r="J16" s="33"/>
      <c r="K16" s="35">
        <v>53.287999999999997</v>
      </c>
      <c r="L16" s="36">
        <v>16.478999999999999</v>
      </c>
      <c r="M16" s="36">
        <v>0.371</v>
      </c>
      <c r="N16" s="37">
        <f t="shared" si="2"/>
        <v>70.137999999999991</v>
      </c>
      <c r="O16" s="36">
        <v>48.878</v>
      </c>
      <c r="P16" s="37">
        <f t="shared" si="3"/>
        <v>21.259999999999991</v>
      </c>
      <c r="Q16" s="36">
        <v>1.2450000000000001</v>
      </c>
      <c r="R16" s="37">
        <f t="shared" si="4"/>
        <v>20.01499999999999</v>
      </c>
      <c r="S16" s="36">
        <v>4.2450000000000001</v>
      </c>
      <c r="T16" s="36">
        <v>2.302</v>
      </c>
      <c r="U16" s="36">
        <v>2.4740000000000002</v>
      </c>
      <c r="V16" s="37">
        <f t="shared" si="5"/>
        <v>29.035999999999991</v>
      </c>
      <c r="W16" s="36">
        <v>6.375</v>
      </c>
      <c r="X16" s="38">
        <f t="shared" si="6"/>
        <v>22.660999999999991</v>
      </c>
      <c r="Y16" s="36"/>
      <c r="Z16" s="39">
        <f t="shared" si="7"/>
        <v>1.6466001945465172E-2</v>
      </c>
      <c r="AA16" s="40">
        <f t="shared" si="8"/>
        <v>5.0920140755765014E-3</v>
      </c>
      <c r="AB16" s="41">
        <f t="shared" si="9"/>
        <v>0.63738671187324769</v>
      </c>
      <c r="AC16" s="41">
        <f t="shared" si="10"/>
        <v>0.65711251226758804</v>
      </c>
      <c r="AD16" s="41">
        <f t="shared" si="11"/>
        <v>0.69688328723373927</v>
      </c>
      <c r="AE16" s="40">
        <f t="shared" si="12"/>
        <v>1.5103311122399918E-2</v>
      </c>
      <c r="AF16" s="40">
        <f t="shared" si="13"/>
        <v>7.0022532293609477E-3</v>
      </c>
      <c r="AG16" s="40">
        <f t="shared" si="14"/>
        <v>1.3491244175980924E-2</v>
      </c>
      <c r="AH16" s="40">
        <f t="shared" si="15"/>
        <v>1.6554919324014896E-2</v>
      </c>
      <c r="AI16" s="40">
        <f t="shared" si="16"/>
        <v>1.1915945994539436E-2</v>
      </c>
      <c r="AJ16" s="42">
        <f t="shared" si="17"/>
        <v>7.0783772302463854E-2</v>
      </c>
      <c r="AK16" s="36"/>
      <c r="AL16" s="47">
        <f t="shared" si="18"/>
        <v>4.66691493147477E-2</v>
      </c>
      <c r="AM16" s="41">
        <f t="shared" si="19"/>
        <v>4.3835832731831441E-2</v>
      </c>
      <c r="AN16" s="42">
        <f t="shared" si="20"/>
        <v>0.19860357571570098</v>
      </c>
      <c r="AO16" s="36"/>
      <c r="AP16" s="47">
        <f t="shared" si="21"/>
        <v>0.89872869642017283</v>
      </c>
      <c r="AQ16" s="41">
        <f t="shared" si="22"/>
        <v>0.80796377800471753</v>
      </c>
      <c r="AR16" s="41">
        <f t="shared" si="23"/>
        <v>-6.0725065807953156E-3</v>
      </c>
      <c r="AS16" s="41">
        <f t="shared" si="24"/>
        <v>0.17853760684280964</v>
      </c>
      <c r="AT16" s="65">
        <v>1.56</v>
      </c>
      <c r="AU16" s="36"/>
      <c r="AV16" s="47">
        <f t="shared" si="25"/>
        <v>9.553219002432306E-2</v>
      </c>
      <c r="AW16" s="41">
        <f t="shared" si="26"/>
        <v>9.9406315302490472E-2</v>
      </c>
      <c r="AX16" s="41">
        <f t="shared" si="27"/>
        <v>0.17721729338078421</v>
      </c>
      <c r="AY16" s="41">
        <f t="shared" si="28"/>
        <v>0.19583369500166747</v>
      </c>
      <c r="AZ16" s="42">
        <f t="shared" si="29"/>
        <v>0.21159424924506492</v>
      </c>
      <c r="BA16" s="36"/>
      <c r="BB16" s="39">
        <f t="shared" si="30"/>
        <v>4.5717710214713501E-4</v>
      </c>
      <c r="BC16" s="41">
        <f t="shared" si="31"/>
        <v>4.4772898910346332E-2</v>
      </c>
      <c r="BD16" s="40">
        <f t="shared" si="32"/>
        <v>1.4357006171620596E-2</v>
      </c>
      <c r="BE16" s="41">
        <f t="shared" si="33"/>
        <v>0.11583996940983578</v>
      </c>
      <c r="BF16" s="41">
        <f t="shared" si="34"/>
        <v>0.79272007266643452</v>
      </c>
      <c r="BG16" s="42">
        <f t="shared" si="35"/>
        <v>0.8358441554010444</v>
      </c>
      <c r="BH16" s="36"/>
      <c r="BI16" s="35">
        <v>71.95</v>
      </c>
      <c r="BJ16" s="36">
        <v>57.402999999999999</v>
      </c>
      <c r="BK16" s="37">
        <f t="shared" si="36"/>
        <v>129.35300000000001</v>
      </c>
      <c r="BL16" s="33">
        <v>2785.33</v>
      </c>
      <c r="BM16" s="36">
        <v>10.141</v>
      </c>
      <c r="BN16" s="36">
        <v>5.5</v>
      </c>
      <c r="BO16" s="37">
        <f t="shared" si="37"/>
        <v>2769.6889999999999</v>
      </c>
      <c r="BP16" s="36">
        <v>486.56700000000001</v>
      </c>
      <c r="BQ16" s="36">
        <v>56.52600000000001</v>
      </c>
      <c r="BR16" s="37">
        <f t="shared" si="38"/>
        <v>543.09300000000007</v>
      </c>
      <c r="BS16" s="36">
        <v>0</v>
      </c>
      <c r="BT16" s="36">
        <v>1.1000000000000001</v>
      </c>
      <c r="BU16" s="36">
        <v>2.5369999999999999</v>
      </c>
      <c r="BV16" s="36">
        <v>4.0390000000001587</v>
      </c>
      <c r="BW16" s="37">
        <f t="shared" si="39"/>
        <v>3449.8110000000001</v>
      </c>
      <c r="BX16" s="36">
        <v>30</v>
      </c>
      <c r="BY16" s="33">
        <v>2503.2559999999999</v>
      </c>
      <c r="BZ16" s="37">
        <f t="shared" si="40"/>
        <v>2533.2559999999999</v>
      </c>
      <c r="CA16" s="36">
        <v>500</v>
      </c>
      <c r="CB16" s="36">
        <v>22.015000000000327</v>
      </c>
      <c r="CC16" s="37">
        <f t="shared" si="41"/>
        <v>522.01500000000033</v>
      </c>
      <c r="CD16" s="36">
        <v>64.971999999999994</v>
      </c>
      <c r="CE16" s="36">
        <v>329.56799999999998</v>
      </c>
      <c r="CF16" s="113">
        <f t="shared" si="42"/>
        <v>3449.8110000000006</v>
      </c>
      <c r="CG16" s="36"/>
      <c r="CH16" s="67">
        <v>615.92100000000005</v>
      </c>
      <c r="CI16" s="36"/>
      <c r="CJ16" s="32">
        <v>165</v>
      </c>
      <c r="CK16" s="33">
        <v>100</v>
      </c>
      <c r="CL16" s="33">
        <v>100</v>
      </c>
      <c r="CM16" s="33">
        <v>100</v>
      </c>
      <c r="CN16" s="33">
        <v>130</v>
      </c>
      <c r="CO16" s="33">
        <v>0</v>
      </c>
      <c r="CP16" s="116">
        <f t="shared" si="43"/>
        <v>595</v>
      </c>
      <c r="CQ16" s="42">
        <f t="shared" si="44"/>
        <v>0.17247321664868018</v>
      </c>
      <c r="CR16" s="36"/>
      <c r="CS16" s="61" t="s">
        <v>215</v>
      </c>
      <c r="CT16" s="56">
        <v>27.9</v>
      </c>
      <c r="CU16" s="68">
        <v>4</v>
      </c>
      <c r="CV16" s="69" t="s">
        <v>139</v>
      </c>
      <c r="CW16" s="74" t="s">
        <v>142</v>
      </c>
      <c r="CX16" s="56"/>
      <c r="CY16" s="70">
        <f t="shared" si="45"/>
        <v>9.1942733192830559E-4</v>
      </c>
      <c r="CZ16" s="56"/>
      <c r="DA16" s="32">
        <v>310.33299999999997</v>
      </c>
      <c r="DB16" s="33">
        <v>342.93299999999999</v>
      </c>
      <c r="DC16" s="34">
        <v>370.53199999999998</v>
      </c>
      <c r="DD16" s="56"/>
      <c r="DE16" s="61">
        <v>1679.682</v>
      </c>
      <c r="DF16" s="33">
        <v>1608.22</v>
      </c>
      <c r="DG16" s="34">
        <v>1751.144</v>
      </c>
      <c r="DH16" s="56"/>
      <c r="DI16" s="32">
        <v>201.82</v>
      </c>
      <c r="DJ16" s="33">
        <v>19.388999999999999</v>
      </c>
      <c r="DK16" s="33">
        <v>73.204999999999998</v>
      </c>
      <c r="DL16" s="33">
        <v>42.463999999999999</v>
      </c>
      <c r="DM16" s="33">
        <v>190.56</v>
      </c>
      <c r="DN16" s="33">
        <v>18.085999999999999</v>
      </c>
      <c r="DO16" s="33">
        <v>31.818000000000001</v>
      </c>
      <c r="DP16" s="33">
        <v>9.9999999974897946E-4</v>
      </c>
      <c r="DQ16" s="33">
        <v>2207.9870000000001</v>
      </c>
      <c r="DR16" s="119">
        <f t="shared" si="46"/>
        <v>2785.33</v>
      </c>
      <c r="DS16" s="56"/>
      <c r="DT16" s="47">
        <f t="shared" si="47"/>
        <v>7.2458200644088852E-2</v>
      </c>
      <c r="DU16" s="41">
        <f t="shared" si="48"/>
        <v>6.9611141229225983E-3</v>
      </c>
      <c r="DV16" s="41">
        <f t="shared" si="49"/>
        <v>2.6282343564317336E-2</v>
      </c>
      <c r="DW16" s="41">
        <f t="shared" si="50"/>
        <v>1.5245590289121935E-2</v>
      </c>
      <c r="DX16" s="41">
        <f t="shared" si="51"/>
        <v>6.8415591689315089E-2</v>
      </c>
      <c r="DY16" s="41">
        <f t="shared" si="52"/>
        <v>6.4933059996481564E-3</v>
      </c>
      <c r="DZ16" s="41">
        <f t="shared" si="53"/>
        <v>1.1423422000265679E-2</v>
      </c>
      <c r="EA16" s="41">
        <f t="shared" si="54"/>
        <v>3.5902388576900385E-7</v>
      </c>
      <c r="EB16" s="41">
        <f t="shared" si="55"/>
        <v>0.79272007266643452</v>
      </c>
      <c r="EC16" s="71">
        <f t="shared" si="56"/>
        <v>0.99999999999999989</v>
      </c>
      <c r="ED16" s="56"/>
      <c r="EE16" s="35">
        <v>19.594999999999999</v>
      </c>
      <c r="EF16" s="36">
        <v>20.393999999999998</v>
      </c>
      <c r="EG16" s="66">
        <f t="shared" si="57"/>
        <v>39.988999999999997</v>
      </c>
      <c r="EI16" s="35">
        <v>10.141</v>
      </c>
      <c r="EJ16" s="36">
        <v>5.5</v>
      </c>
      <c r="EK16" s="66">
        <f t="shared" si="58"/>
        <v>15.641</v>
      </c>
      <c r="EM16" s="32">
        <v>2207.9870000000001</v>
      </c>
      <c r="EN16" s="33">
        <v>577.34299999999996</v>
      </c>
      <c r="EO16" s="34">
        <f t="shared" si="59"/>
        <v>2785.33</v>
      </c>
      <c r="EQ16" s="47">
        <v>0.79272007266643452</v>
      </c>
      <c r="ER16" s="41">
        <v>0.20727992733356548</v>
      </c>
      <c r="ES16" s="42">
        <f t="shared" si="60"/>
        <v>1</v>
      </c>
      <c r="ET16" s="56"/>
      <c r="EU16" s="61">
        <f t="shared" si="61"/>
        <v>320.14400000000001</v>
      </c>
      <c r="EV16" s="33">
        <v>310.72000000000003</v>
      </c>
      <c r="EW16" s="34">
        <v>329.56799999999998</v>
      </c>
      <c r="EY16" s="61">
        <f t="shared" si="62"/>
        <v>2723.2335000000003</v>
      </c>
      <c r="EZ16" s="33">
        <v>2661.1370000000002</v>
      </c>
      <c r="FA16" s="34">
        <v>2785.33</v>
      </c>
      <c r="FC16" s="61">
        <f t="shared" si="63"/>
        <v>719.95949999999993</v>
      </c>
      <c r="FD16" s="33">
        <v>708.20699999999999</v>
      </c>
      <c r="FE16" s="34">
        <v>731.71199999999999</v>
      </c>
      <c r="FG16" s="61">
        <f t="shared" si="64"/>
        <v>3443.1930000000002</v>
      </c>
      <c r="FH16" s="56">
        <v>3369.3440000000001</v>
      </c>
      <c r="FI16" s="68">
        <v>3517.0419999999999</v>
      </c>
      <c r="FK16" s="61">
        <f t="shared" si="65"/>
        <v>2295.8665000000001</v>
      </c>
      <c r="FL16" s="33">
        <v>2088.4769999999999</v>
      </c>
      <c r="FM16" s="34">
        <v>2503.2559999999999</v>
      </c>
      <c r="FN16" s="33"/>
      <c r="FO16" s="61">
        <f t="shared" si="66"/>
        <v>3236.2440000000001</v>
      </c>
      <c r="FP16" s="33">
        <v>3022.6770000000001</v>
      </c>
      <c r="FQ16" s="34">
        <v>3449.8110000000001</v>
      </c>
      <c r="FR16" s="33"/>
      <c r="FS16" s="72">
        <f t="shared" si="67"/>
        <v>0.50760577898325443</v>
      </c>
      <c r="FT16" s="1"/>
    </row>
    <row r="17" spans="1:176" x14ac:dyDescent="0.2">
      <c r="A17" s="1"/>
      <c r="B17" s="73" t="s">
        <v>153</v>
      </c>
      <c r="C17" s="32">
        <v>3015.99</v>
      </c>
      <c r="D17" s="33">
        <v>2824.7910819999997</v>
      </c>
      <c r="E17" s="33">
        <v>2556.6010000000001</v>
      </c>
      <c r="F17" s="33">
        <v>1145.5</v>
      </c>
      <c r="G17" s="33">
        <v>2184.3919999999998</v>
      </c>
      <c r="H17" s="33">
        <f t="shared" si="0"/>
        <v>4161.49</v>
      </c>
      <c r="I17" s="34">
        <f t="shared" si="1"/>
        <v>3702.1010000000001</v>
      </c>
      <c r="J17" s="33"/>
      <c r="K17" s="35">
        <v>50.563000000000002</v>
      </c>
      <c r="L17" s="36">
        <v>22.966000000000001</v>
      </c>
      <c r="M17" s="36">
        <v>7.0000000000000001E-3</v>
      </c>
      <c r="N17" s="37">
        <f t="shared" si="2"/>
        <v>73.536000000000001</v>
      </c>
      <c r="O17" s="36">
        <v>47.525000000000006</v>
      </c>
      <c r="P17" s="37">
        <f t="shared" si="3"/>
        <v>26.010999999999996</v>
      </c>
      <c r="Q17" s="36">
        <v>1.8080000000000001</v>
      </c>
      <c r="R17" s="37">
        <f t="shared" si="4"/>
        <v>24.202999999999996</v>
      </c>
      <c r="S17" s="36">
        <v>3.9620000000000002</v>
      </c>
      <c r="T17" s="36">
        <v>3.859</v>
      </c>
      <c r="U17" s="36">
        <v>4.3999999999999997E-2</v>
      </c>
      <c r="V17" s="37">
        <f t="shared" si="5"/>
        <v>32.067999999999991</v>
      </c>
      <c r="W17" s="36">
        <v>7.3079999999999998</v>
      </c>
      <c r="X17" s="38">
        <f t="shared" si="6"/>
        <v>24.759999999999991</v>
      </c>
      <c r="Y17" s="36"/>
      <c r="Z17" s="39">
        <f t="shared" si="7"/>
        <v>1.7899730823350144E-2</v>
      </c>
      <c r="AA17" s="40">
        <f t="shared" si="8"/>
        <v>8.1301587739861046E-3</v>
      </c>
      <c r="AB17" s="41">
        <f t="shared" si="9"/>
        <v>0.58415379131482237</v>
      </c>
      <c r="AC17" s="41">
        <f t="shared" si="10"/>
        <v>0.61324163204211724</v>
      </c>
      <c r="AD17" s="41">
        <f t="shared" si="11"/>
        <v>0.64628209312445617</v>
      </c>
      <c r="AE17" s="40">
        <f t="shared" si="12"/>
        <v>1.682425305815944E-2</v>
      </c>
      <c r="AF17" s="40">
        <f t="shared" si="13"/>
        <v>8.7652499888485527E-3</v>
      </c>
      <c r="AG17" s="40">
        <f t="shared" si="14"/>
        <v>1.7204390732836861E-2</v>
      </c>
      <c r="AH17" s="40">
        <f t="shared" si="15"/>
        <v>2.3508035027194535E-2</v>
      </c>
      <c r="AI17" s="40">
        <f t="shared" si="16"/>
        <v>1.6817361425963271E-2</v>
      </c>
      <c r="AJ17" s="42">
        <f t="shared" si="17"/>
        <v>8.2650946180754817E-2</v>
      </c>
      <c r="AK17" s="36"/>
      <c r="AL17" s="47">
        <f t="shared" si="18"/>
        <v>0.16492317856820848</v>
      </c>
      <c r="AM17" s="41">
        <f t="shared" si="19"/>
        <v>0.15751807411504443</v>
      </c>
      <c r="AN17" s="42">
        <f t="shared" si="20"/>
        <v>0.11755360247892499</v>
      </c>
      <c r="AO17" s="36"/>
      <c r="AP17" s="47">
        <f t="shared" si="21"/>
        <v>0.85441255792358672</v>
      </c>
      <c r="AQ17" s="41">
        <f t="shared" si="22"/>
        <v>0.81368746226102684</v>
      </c>
      <c r="AR17" s="41">
        <f t="shared" si="23"/>
        <v>3.7873467750224647E-2</v>
      </c>
      <c r="AS17" s="41">
        <f t="shared" si="24"/>
        <v>0.12796494683337811</v>
      </c>
      <c r="AT17" s="65">
        <v>1.39</v>
      </c>
      <c r="AU17" s="36"/>
      <c r="AV17" s="47">
        <f t="shared" si="25"/>
        <v>0.10333356542959361</v>
      </c>
      <c r="AW17" s="41">
        <f t="shared" si="26"/>
        <v>9.9899867041999491E-2</v>
      </c>
      <c r="AX17" s="41">
        <f t="shared" si="27"/>
        <v>0.17622541251763554</v>
      </c>
      <c r="AY17" s="41">
        <f t="shared" si="28"/>
        <v>0.19251909235896705</v>
      </c>
      <c r="AZ17" s="42">
        <f t="shared" si="29"/>
        <v>0.20881532807164618</v>
      </c>
      <c r="BA17" s="36"/>
      <c r="BB17" s="39">
        <f t="shared" si="30"/>
        <v>7.610623954028814E-4</v>
      </c>
      <c r="BC17" s="41">
        <f t="shared" si="31"/>
        <v>5.3440529676046358E-2</v>
      </c>
      <c r="BD17" s="40">
        <f t="shared" si="32"/>
        <v>6.2101986191822655E-3</v>
      </c>
      <c r="BE17" s="41">
        <f t="shared" si="33"/>
        <v>4.9209340383459067E-2</v>
      </c>
      <c r="BF17" s="41">
        <f t="shared" si="34"/>
        <v>0.85503173940712685</v>
      </c>
      <c r="BG17" s="42">
        <f t="shared" si="35"/>
        <v>0.89988765838641349</v>
      </c>
      <c r="BH17" s="36"/>
      <c r="BI17" s="35">
        <v>66.334000000000003</v>
      </c>
      <c r="BJ17" s="36">
        <v>100.752</v>
      </c>
      <c r="BK17" s="37">
        <f t="shared" si="36"/>
        <v>167.08600000000001</v>
      </c>
      <c r="BL17" s="33">
        <v>2556.6010000000001</v>
      </c>
      <c r="BM17" s="36">
        <v>6.4029999999999996</v>
      </c>
      <c r="BN17" s="36">
        <v>4.5860000000000003</v>
      </c>
      <c r="BO17" s="37">
        <f t="shared" si="37"/>
        <v>2545.6120000000005</v>
      </c>
      <c r="BP17" s="36">
        <v>209.738</v>
      </c>
      <c r="BQ17" s="36">
        <v>77.165999999999997</v>
      </c>
      <c r="BR17" s="37">
        <f t="shared" si="38"/>
        <v>286.904</v>
      </c>
      <c r="BS17" s="36">
        <v>0</v>
      </c>
      <c r="BT17" s="36">
        <v>5.7000000000000002E-2</v>
      </c>
      <c r="BU17" s="36">
        <v>4.1280000000000001</v>
      </c>
      <c r="BV17" s="36">
        <v>12.202999999999012</v>
      </c>
      <c r="BW17" s="37">
        <f t="shared" si="39"/>
        <v>3015.9899999999993</v>
      </c>
      <c r="BX17" s="36">
        <v>50</v>
      </c>
      <c r="BY17" s="33">
        <v>2184.3919999999998</v>
      </c>
      <c r="BZ17" s="37">
        <f t="shared" si="40"/>
        <v>2234.3919999999998</v>
      </c>
      <c r="CA17" s="36">
        <v>390.238</v>
      </c>
      <c r="CB17" s="36">
        <v>19.777999999999906</v>
      </c>
      <c r="CC17" s="37">
        <f t="shared" si="41"/>
        <v>410.01599999999991</v>
      </c>
      <c r="CD17" s="36">
        <v>59.929000000000002</v>
      </c>
      <c r="CE17" s="36">
        <v>311.65300000000002</v>
      </c>
      <c r="CF17" s="113">
        <f t="shared" si="42"/>
        <v>3015.99</v>
      </c>
      <c r="CG17" s="36"/>
      <c r="CH17" s="67">
        <v>385.94100000000003</v>
      </c>
      <c r="CI17" s="36"/>
      <c r="CJ17" s="32">
        <v>125</v>
      </c>
      <c r="CK17" s="33">
        <v>120</v>
      </c>
      <c r="CL17" s="33">
        <v>100</v>
      </c>
      <c r="CM17" s="33">
        <v>125</v>
      </c>
      <c r="CN17" s="33">
        <v>30</v>
      </c>
      <c r="CO17" s="33">
        <v>0</v>
      </c>
      <c r="CP17" s="116">
        <f t="shared" si="43"/>
        <v>500</v>
      </c>
      <c r="CQ17" s="42">
        <f t="shared" si="44"/>
        <v>0.16578304304722496</v>
      </c>
      <c r="CR17" s="36"/>
      <c r="CS17" s="61" t="s">
        <v>214</v>
      </c>
      <c r="CT17" s="56">
        <v>28.5</v>
      </c>
      <c r="CU17" s="68">
        <v>4</v>
      </c>
      <c r="CV17" s="69" t="s">
        <v>139</v>
      </c>
      <c r="CW17" s="68"/>
      <c r="CX17" s="56"/>
      <c r="CY17" s="70">
        <f t="shared" si="45"/>
        <v>9.3698704744442178E-4</v>
      </c>
      <c r="CZ17" s="56"/>
      <c r="DA17" s="32">
        <v>275.79700000000003</v>
      </c>
      <c r="DB17" s="33">
        <v>301.29700000000003</v>
      </c>
      <c r="DC17" s="34">
        <v>326.80099999999999</v>
      </c>
      <c r="DD17" s="56"/>
      <c r="DE17" s="61">
        <v>1439.1675</v>
      </c>
      <c r="DF17" s="33">
        <v>1313.3109999999999</v>
      </c>
      <c r="DG17" s="34">
        <v>1565.0239999999999</v>
      </c>
      <c r="DH17" s="56"/>
      <c r="DI17" s="32">
        <v>28.140999999999998</v>
      </c>
      <c r="DJ17" s="33">
        <v>12.43</v>
      </c>
      <c r="DK17" s="33">
        <v>72.272999999999996</v>
      </c>
      <c r="DL17" s="33">
        <v>21.332999999999998</v>
      </c>
      <c r="DM17" s="33">
        <v>203.45699999999999</v>
      </c>
      <c r="DN17" s="33">
        <v>24.274000000000001</v>
      </c>
      <c r="DO17" s="33">
        <v>8.7189999999999994</v>
      </c>
      <c r="DP17" s="33">
        <v>-9.9999999974897946E-4</v>
      </c>
      <c r="DQ17" s="33">
        <v>2185.9749999999999</v>
      </c>
      <c r="DR17" s="119">
        <f t="shared" si="46"/>
        <v>2556.6010000000001</v>
      </c>
      <c r="DS17" s="56"/>
      <c r="DT17" s="47">
        <f t="shared" si="47"/>
        <v>1.1007192753190662E-2</v>
      </c>
      <c r="DU17" s="41">
        <f t="shared" si="48"/>
        <v>4.8619240937479097E-3</v>
      </c>
      <c r="DV17" s="41">
        <f t="shared" si="49"/>
        <v>2.8269174579842529E-2</v>
      </c>
      <c r="DW17" s="41">
        <f t="shared" si="50"/>
        <v>8.3442821151990462E-3</v>
      </c>
      <c r="DX17" s="41">
        <f t="shared" si="51"/>
        <v>7.9581053124832532E-2</v>
      </c>
      <c r="DY17" s="41">
        <f t="shared" si="52"/>
        <v>9.4946376067286207E-3</v>
      </c>
      <c r="DZ17" s="41">
        <f t="shared" si="53"/>
        <v>3.41038746366758E-3</v>
      </c>
      <c r="EA17" s="41">
        <f t="shared" si="54"/>
        <v>-3.9114433568201663E-7</v>
      </c>
      <c r="EB17" s="41">
        <f t="shared" si="55"/>
        <v>0.85503173940712685</v>
      </c>
      <c r="EC17" s="71">
        <f t="shared" si="56"/>
        <v>1</v>
      </c>
      <c r="ED17" s="56"/>
      <c r="EE17" s="35">
        <v>2.0699999999999998</v>
      </c>
      <c r="EF17" s="36">
        <v>13.807</v>
      </c>
      <c r="EG17" s="66">
        <f t="shared" si="57"/>
        <v>15.877000000000001</v>
      </c>
      <c r="EI17" s="35">
        <v>6.4029999999999996</v>
      </c>
      <c r="EJ17" s="36">
        <v>4.5860000000000003</v>
      </c>
      <c r="EK17" s="66">
        <f t="shared" si="58"/>
        <v>10.989000000000001</v>
      </c>
      <c r="EM17" s="32">
        <v>2185.9749999999999</v>
      </c>
      <c r="EN17" s="33">
        <v>370.62600000000009</v>
      </c>
      <c r="EO17" s="34">
        <f t="shared" si="59"/>
        <v>2556.6010000000001</v>
      </c>
      <c r="EQ17" s="47">
        <v>0.85503173940712685</v>
      </c>
      <c r="ER17" s="41">
        <v>0.14496826059287315</v>
      </c>
      <c r="ES17" s="42">
        <f t="shared" si="60"/>
        <v>1</v>
      </c>
      <c r="ET17" s="56"/>
      <c r="EU17" s="61">
        <f t="shared" si="61"/>
        <v>299.57309800000002</v>
      </c>
      <c r="EV17" s="33">
        <v>287.49319600000001</v>
      </c>
      <c r="EW17" s="34">
        <v>311.65300000000002</v>
      </c>
      <c r="EY17" s="61">
        <f t="shared" si="62"/>
        <v>2375.6265069999999</v>
      </c>
      <c r="EZ17" s="33">
        <v>2194.6520139999998</v>
      </c>
      <c r="FA17" s="34">
        <v>2556.6010000000001</v>
      </c>
      <c r="FC17" s="61">
        <f t="shared" si="63"/>
        <v>1074.578720165</v>
      </c>
      <c r="FD17" s="33">
        <v>1003.65744033</v>
      </c>
      <c r="FE17" s="34">
        <v>1145.5</v>
      </c>
      <c r="FG17" s="61">
        <f t="shared" si="64"/>
        <v>3450.205227165</v>
      </c>
      <c r="FH17" s="56">
        <v>3198.3094543299999</v>
      </c>
      <c r="FI17" s="68">
        <v>3702.1010000000001</v>
      </c>
      <c r="FK17" s="61">
        <f t="shared" si="65"/>
        <v>2069.5057214999997</v>
      </c>
      <c r="FL17" s="33">
        <v>1954.619443</v>
      </c>
      <c r="FM17" s="34">
        <v>2184.3919999999998</v>
      </c>
      <c r="FN17" s="33"/>
      <c r="FO17" s="61">
        <f t="shared" si="66"/>
        <v>2824.7910819999997</v>
      </c>
      <c r="FP17" s="33">
        <v>2633.5921640000001</v>
      </c>
      <c r="FQ17" s="34">
        <v>3015.99</v>
      </c>
      <c r="FR17" s="33"/>
      <c r="FS17" s="72">
        <f t="shared" si="67"/>
        <v>0.51890888232388044</v>
      </c>
      <c r="FT17" s="1"/>
    </row>
    <row r="18" spans="1:176" x14ac:dyDescent="0.2">
      <c r="A18" s="1"/>
      <c r="B18" s="73" t="s">
        <v>154</v>
      </c>
      <c r="C18" s="32">
        <v>5008.4359999999997</v>
      </c>
      <c r="D18" s="33">
        <v>4688.4279999999999</v>
      </c>
      <c r="E18" s="33">
        <v>4229.0709999999999</v>
      </c>
      <c r="F18" s="33">
        <v>1398.189977140001</v>
      </c>
      <c r="G18" s="33">
        <v>3758.6880000000001</v>
      </c>
      <c r="H18" s="33">
        <f t="shared" si="0"/>
        <v>6406.6259771400009</v>
      </c>
      <c r="I18" s="34">
        <f t="shared" si="1"/>
        <v>5627.2609771400012</v>
      </c>
      <c r="J18" s="33"/>
      <c r="K18" s="35">
        <v>102.331</v>
      </c>
      <c r="L18" s="36">
        <v>32.332000000000001</v>
      </c>
      <c r="M18" s="36">
        <v>1.583</v>
      </c>
      <c r="N18" s="37">
        <f t="shared" si="2"/>
        <v>136.24600000000001</v>
      </c>
      <c r="O18" s="36">
        <v>71.277000000000001</v>
      </c>
      <c r="P18" s="37">
        <f t="shared" si="3"/>
        <v>64.969000000000008</v>
      </c>
      <c r="Q18" s="36">
        <v>0.79</v>
      </c>
      <c r="R18" s="37">
        <f t="shared" si="4"/>
        <v>64.179000000000002</v>
      </c>
      <c r="S18" s="36">
        <v>8.1829999999999998</v>
      </c>
      <c r="T18" s="36">
        <v>5.016</v>
      </c>
      <c r="U18" s="36">
        <v>0.124</v>
      </c>
      <c r="V18" s="37">
        <f t="shared" si="5"/>
        <v>77.501999999999995</v>
      </c>
      <c r="W18" s="36">
        <v>17.5</v>
      </c>
      <c r="X18" s="38">
        <f t="shared" si="6"/>
        <v>60.001999999999995</v>
      </c>
      <c r="Y18" s="36"/>
      <c r="Z18" s="39">
        <f t="shared" si="7"/>
        <v>2.1826292309490517E-2</v>
      </c>
      <c r="AA18" s="40">
        <f t="shared" si="8"/>
        <v>6.8961280838694761E-3</v>
      </c>
      <c r="AB18" s="41">
        <f t="shared" si="9"/>
        <v>0.4769446953728797</v>
      </c>
      <c r="AC18" s="41">
        <f t="shared" si="10"/>
        <v>0.49350892133851237</v>
      </c>
      <c r="AD18" s="41">
        <f t="shared" si="11"/>
        <v>0.52314930346578981</v>
      </c>
      <c r="AE18" s="40">
        <f t="shared" si="12"/>
        <v>1.5202750260855024E-2</v>
      </c>
      <c r="AF18" s="40">
        <f t="shared" si="13"/>
        <v>1.2797893025124839E-2</v>
      </c>
      <c r="AG18" s="40">
        <f t="shared" si="14"/>
        <v>2.4199660711900033E-2</v>
      </c>
      <c r="AH18" s="40">
        <f t="shared" si="15"/>
        <v>3.1526267099893382E-2</v>
      </c>
      <c r="AI18" s="40">
        <f t="shared" si="16"/>
        <v>2.5884304270341531E-2</v>
      </c>
      <c r="AJ18" s="42">
        <f t="shared" si="17"/>
        <v>0.10789068161262423</v>
      </c>
      <c r="AK18" s="36"/>
      <c r="AL18" s="47">
        <f t="shared" si="18"/>
        <v>0.12894744569584324</v>
      </c>
      <c r="AM18" s="41">
        <f t="shared" si="19"/>
        <v>0.13379237733940744</v>
      </c>
      <c r="AN18" s="42">
        <f t="shared" si="20"/>
        <v>6.3412845531767528E-2</v>
      </c>
      <c r="AO18" s="36"/>
      <c r="AP18" s="47">
        <f t="shared" si="21"/>
        <v>0.88877391748684287</v>
      </c>
      <c r="AQ18" s="41">
        <f t="shared" si="22"/>
        <v>0.86099394299238441</v>
      </c>
      <c r="AR18" s="41">
        <f t="shared" si="23"/>
        <v>-8.703116102511876E-3</v>
      </c>
      <c r="AS18" s="41">
        <f t="shared" si="24"/>
        <v>0.12986549094367986</v>
      </c>
      <c r="AT18" s="65">
        <v>1.48</v>
      </c>
      <c r="AU18" s="36"/>
      <c r="AV18" s="47">
        <f t="shared" si="25"/>
        <v>0.11681650718907061</v>
      </c>
      <c r="AW18" s="41">
        <f t="shared" si="26"/>
        <v>0.10685092112587642</v>
      </c>
      <c r="AX18" s="41">
        <f t="shared" si="27"/>
        <v>0.20364881770657431</v>
      </c>
      <c r="AY18" s="41">
        <f t="shared" si="28"/>
        <v>0.20364881770657431</v>
      </c>
      <c r="AZ18" s="42">
        <f t="shared" si="29"/>
        <v>0.20364881770657431</v>
      </c>
      <c r="BA18" s="36"/>
      <c r="BB18" s="39">
        <f t="shared" si="30"/>
        <v>1.9811661319398964E-4</v>
      </c>
      <c r="BC18" s="41">
        <f t="shared" si="31"/>
        <v>1.0106437416845766E-2</v>
      </c>
      <c r="BD18" s="40">
        <f t="shared" si="32"/>
        <v>8.2192992267096014E-4</v>
      </c>
      <c r="BE18" s="41">
        <f t="shared" si="33"/>
        <v>5.772887689433257E-3</v>
      </c>
      <c r="BF18" s="41">
        <f t="shared" si="34"/>
        <v>0.69520989361493346</v>
      </c>
      <c r="BG18" s="42">
        <f t="shared" si="35"/>
        <v>0.77094024868647359</v>
      </c>
      <c r="BH18" s="36"/>
      <c r="BI18" s="35">
        <v>74.097999999999999</v>
      </c>
      <c r="BJ18" s="36">
        <v>137.923</v>
      </c>
      <c r="BK18" s="37">
        <f t="shared" si="36"/>
        <v>212.02100000000002</v>
      </c>
      <c r="BL18" s="33">
        <v>4229.0709999999999</v>
      </c>
      <c r="BM18" s="36">
        <v>0</v>
      </c>
      <c r="BN18" s="36">
        <v>17.056999999999999</v>
      </c>
      <c r="BO18" s="37">
        <f t="shared" si="37"/>
        <v>4212.0140000000001</v>
      </c>
      <c r="BP18" s="36">
        <v>437.553</v>
      </c>
      <c r="BQ18" s="36">
        <v>103.03</v>
      </c>
      <c r="BR18" s="37">
        <f t="shared" si="38"/>
        <v>540.58299999999997</v>
      </c>
      <c r="BS18" s="36">
        <v>5.1269999999999998</v>
      </c>
      <c r="BT18" s="36">
        <v>3.5960000000000001</v>
      </c>
      <c r="BU18" s="36">
        <v>26.094000000000001</v>
      </c>
      <c r="BV18" s="36">
        <v>9.0009999999998698</v>
      </c>
      <c r="BW18" s="37">
        <f t="shared" si="39"/>
        <v>5008.4359999999997</v>
      </c>
      <c r="BX18" s="36">
        <v>7.13</v>
      </c>
      <c r="BY18" s="33">
        <v>3758.6880000000001</v>
      </c>
      <c r="BZ18" s="37">
        <f t="shared" si="40"/>
        <v>3765.8180000000002</v>
      </c>
      <c r="CA18" s="36">
        <v>599.70399999999995</v>
      </c>
      <c r="CB18" s="36">
        <v>57.845999999999549</v>
      </c>
      <c r="CC18" s="37">
        <f t="shared" si="41"/>
        <v>657.5499999999995</v>
      </c>
      <c r="CD18" s="36">
        <v>0</v>
      </c>
      <c r="CE18" s="36">
        <v>585.06799999999998</v>
      </c>
      <c r="CF18" s="113">
        <f t="shared" si="42"/>
        <v>5008.4359999999997</v>
      </c>
      <c r="CG18" s="36"/>
      <c r="CH18" s="67">
        <v>650.42300000000012</v>
      </c>
      <c r="CI18" s="36"/>
      <c r="CJ18" s="32">
        <v>0</v>
      </c>
      <c r="CK18" s="33">
        <v>150</v>
      </c>
      <c r="CL18" s="33">
        <v>250</v>
      </c>
      <c r="CM18" s="33">
        <v>100</v>
      </c>
      <c r="CN18" s="33">
        <v>100</v>
      </c>
      <c r="CO18" s="33">
        <v>0</v>
      </c>
      <c r="CP18" s="116">
        <f t="shared" si="43"/>
        <v>600</v>
      </c>
      <c r="CQ18" s="42">
        <f t="shared" si="44"/>
        <v>0.11979787702188868</v>
      </c>
      <c r="CR18" s="36"/>
      <c r="CS18" s="61" t="s">
        <v>214</v>
      </c>
      <c r="CT18" s="56">
        <v>39.950000000000003</v>
      </c>
      <c r="CU18" s="68">
        <v>2</v>
      </c>
      <c r="CV18" s="69" t="s">
        <v>139</v>
      </c>
      <c r="CW18" s="68"/>
      <c r="CX18" s="56"/>
      <c r="CY18" s="70">
        <f t="shared" si="45"/>
        <v>1.4333442580390814E-3</v>
      </c>
      <c r="CZ18" s="56"/>
      <c r="DA18" s="32">
        <v>535.15599999999995</v>
      </c>
      <c r="DB18" s="33">
        <v>535.15599999999995</v>
      </c>
      <c r="DC18" s="34">
        <v>535.15599999999995</v>
      </c>
      <c r="DD18" s="56"/>
      <c r="DE18" s="61">
        <v>2479.4562500000002</v>
      </c>
      <c r="DF18" s="33">
        <v>2331.0749999999998</v>
      </c>
      <c r="DG18" s="34">
        <v>2627.8375000000001</v>
      </c>
      <c r="DH18" s="56"/>
      <c r="DI18" s="32">
        <v>439.18299999999999</v>
      </c>
      <c r="DJ18" s="33">
        <v>60.421999999999997</v>
      </c>
      <c r="DK18" s="33">
        <v>182.01400000000001</v>
      </c>
      <c r="DL18" s="33">
        <v>47.15</v>
      </c>
      <c r="DM18" s="33">
        <v>406.96800000000002</v>
      </c>
      <c r="DN18" s="33">
        <v>11.045</v>
      </c>
      <c r="DO18" s="33">
        <v>46.741</v>
      </c>
      <c r="DP18" s="33">
        <v>95.455999999999676</v>
      </c>
      <c r="DQ18" s="33">
        <v>2940.0920000000001</v>
      </c>
      <c r="DR18" s="119">
        <f t="shared" si="46"/>
        <v>4229.0709999999999</v>
      </c>
      <c r="DS18" s="56"/>
      <c r="DT18" s="47">
        <f t="shared" si="47"/>
        <v>0.10384857572738788</v>
      </c>
      <c r="DU18" s="41">
        <f t="shared" si="48"/>
        <v>1.428729855800482E-2</v>
      </c>
      <c r="DV18" s="41">
        <f t="shared" si="49"/>
        <v>4.3038766670032265E-2</v>
      </c>
      <c r="DW18" s="41">
        <f t="shared" si="50"/>
        <v>1.1149020671442971E-2</v>
      </c>
      <c r="DX18" s="41">
        <f t="shared" si="51"/>
        <v>9.6231063512530302E-2</v>
      </c>
      <c r="DY18" s="41">
        <f t="shared" si="52"/>
        <v>2.6116846938724842E-3</v>
      </c>
      <c r="DZ18" s="41">
        <f t="shared" si="53"/>
        <v>1.1052309124155163E-2</v>
      </c>
      <c r="EA18" s="41">
        <f t="shared" si="54"/>
        <v>2.257138742764065E-2</v>
      </c>
      <c r="EB18" s="41">
        <f t="shared" si="55"/>
        <v>0.69520989361493346</v>
      </c>
      <c r="EC18" s="71">
        <f t="shared" si="56"/>
        <v>1</v>
      </c>
      <c r="ED18" s="56"/>
      <c r="EE18" s="35">
        <v>3.476</v>
      </c>
      <c r="EF18" s="36">
        <v>0</v>
      </c>
      <c r="EG18" s="66">
        <f t="shared" si="57"/>
        <v>3.476</v>
      </c>
      <c r="EI18" s="35">
        <v>0</v>
      </c>
      <c r="EJ18" s="36">
        <v>17.056999999999999</v>
      </c>
      <c r="EK18" s="66">
        <f t="shared" si="58"/>
        <v>17.056999999999999</v>
      </c>
      <c r="EM18" s="32">
        <v>2940.0920000000001</v>
      </c>
      <c r="EN18" s="33">
        <v>1288.9789999999998</v>
      </c>
      <c r="EO18" s="34">
        <f t="shared" si="59"/>
        <v>4229.0709999999999</v>
      </c>
      <c r="EQ18" s="47">
        <v>0.69520989361493346</v>
      </c>
      <c r="ER18" s="41">
        <v>0.30479010638506654</v>
      </c>
      <c r="ES18" s="42">
        <f t="shared" si="60"/>
        <v>1</v>
      </c>
      <c r="ET18" s="56"/>
      <c r="EU18" s="61">
        <f t="shared" si="61"/>
        <v>556.13699999999994</v>
      </c>
      <c r="EV18" s="33">
        <v>527.20600000000002</v>
      </c>
      <c r="EW18" s="34">
        <v>585.06799999999998</v>
      </c>
      <c r="EY18" s="61">
        <f t="shared" si="62"/>
        <v>3987.5505000000003</v>
      </c>
      <c r="EZ18" s="33">
        <v>3746.03</v>
      </c>
      <c r="FA18" s="34">
        <v>4229.0709999999999</v>
      </c>
      <c r="FC18" s="61">
        <f t="shared" si="63"/>
        <v>1307.689977140001</v>
      </c>
      <c r="FD18" s="33">
        <v>1217.189977140001</v>
      </c>
      <c r="FE18" s="34">
        <v>1398.189977140001</v>
      </c>
      <c r="FG18" s="61">
        <f t="shared" si="64"/>
        <v>5295.2404771400015</v>
      </c>
      <c r="FH18" s="56">
        <v>4963.219977140001</v>
      </c>
      <c r="FI18" s="68">
        <v>5627.2609771400012</v>
      </c>
      <c r="FK18" s="61">
        <f t="shared" si="65"/>
        <v>3646.62</v>
      </c>
      <c r="FL18" s="33">
        <v>3534.5520000000001</v>
      </c>
      <c r="FM18" s="34">
        <v>3758.6880000000001</v>
      </c>
      <c r="FN18" s="33"/>
      <c r="FO18" s="61">
        <f t="shared" si="66"/>
        <v>4688.4279999999999</v>
      </c>
      <c r="FP18" s="33">
        <v>4368.42</v>
      </c>
      <c r="FQ18" s="34">
        <v>5008.4359999999997</v>
      </c>
      <c r="FR18" s="33"/>
      <c r="FS18" s="72">
        <f t="shared" si="67"/>
        <v>0.52468225609751229</v>
      </c>
      <c r="FT18" s="1"/>
    </row>
    <row r="19" spans="1:176" x14ac:dyDescent="0.2">
      <c r="A19" s="1"/>
      <c r="B19" s="73" t="s">
        <v>155</v>
      </c>
      <c r="C19" s="32">
        <v>1229.8430000000001</v>
      </c>
      <c r="D19" s="33">
        <v>1149.9684999999999</v>
      </c>
      <c r="E19" s="33">
        <v>1070.2729999999999</v>
      </c>
      <c r="F19" s="33">
        <v>96.274000000000001</v>
      </c>
      <c r="G19" s="33">
        <v>1043.7139999999999</v>
      </c>
      <c r="H19" s="33">
        <f t="shared" si="0"/>
        <v>1326.1170000000002</v>
      </c>
      <c r="I19" s="34">
        <f t="shared" si="1"/>
        <v>1166.547</v>
      </c>
      <c r="J19" s="33"/>
      <c r="K19" s="35">
        <v>26.556999999999999</v>
      </c>
      <c r="L19" s="36">
        <v>5.8339999999999996</v>
      </c>
      <c r="M19" s="36">
        <v>1.403</v>
      </c>
      <c r="N19" s="37">
        <f t="shared" si="2"/>
        <v>33.793999999999997</v>
      </c>
      <c r="O19" s="36">
        <v>20.826000000000001</v>
      </c>
      <c r="P19" s="37">
        <f t="shared" si="3"/>
        <v>12.967999999999996</v>
      </c>
      <c r="Q19" s="36">
        <v>0.221</v>
      </c>
      <c r="R19" s="37">
        <f t="shared" si="4"/>
        <v>12.746999999999996</v>
      </c>
      <c r="S19" s="36">
        <v>1.6559999999999999</v>
      </c>
      <c r="T19" s="36">
        <v>2.5999999999999999E-2</v>
      </c>
      <c r="U19" s="36">
        <v>0</v>
      </c>
      <c r="V19" s="37">
        <f t="shared" si="5"/>
        <v>14.428999999999997</v>
      </c>
      <c r="W19" s="36">
        <v>3.399</v>
      </c>
      <c r="X19" s="38">
        <f t="shared" si="6"/>
        <v>11.029999999999998</v>
      </c>
      <c r="Y19" s="36"/>
      <c r="Z19" s="39">
        <f t="shared" si="7"/>
        <v>2.3093676044169904E-2</v>
      </c>
      <c r="AA19" s="40">
        <f t="shared" si="8"/>
        <v>5.0731824393450775E-3</v>
      </c>
      <c r="AB19" s="41">
        <f t="shared" si="9"/>
        <v>0.58704476265644379</v>
      </c>
      <c r="AC19" s="41">
        <f t="shared" si="10"/>
        <v>0.5874753173483781</v>
      </c>
      <c r="AD19" s="41">
        <f t="shared" si="11"/>
        <v>0.61626324199562055</v>
      </c>
      <c r="AE19" s="40">
        <f t="shared" si="12"/>
        <v>1.8110061275591463E-2</v>
      </c>
      <c r="AF19" s="40">
        <f t="shared" si="13"/>
        <v>9.5915670733589635E-3</v>
      </c>
      <c r="AG19" s="40">
        <f t="shared" si="14"/>
        <v>2.1104796892639149E-2</v>
      </c>
      <c r="AH19" s="40">
        <f t="shared" si="15"/>
        <v>2.8031303216424615E-2</v>
      </c>
      <c r="AI19" s="40">
        <f t="shared" si="16"/>
        <v>2.4390103897594849E-2</v>
      </c>
      <c r="AJ19" s="42">
        <f t="shared" si="17"/>
        <v>0.10349324901245108</v>
      </c>
      <c r="AK19" s="36"/>
      <c r="AL19" s="47">
        <f t="shared" si="18"/>
        <v>0.13938465501951891</v>
      </c>
      <c r="AM19" s="41">
        <f t="shared" si="19"/>
        <v>0.11594663187107025</v>
      </c>
      <c r="AN19" s="42">
        <f t="shared" si="20"/>
        <v>8.6125009365712282E-2</v>
      </c>
      <c r="AO19" s="36"/>
      <c r="AP19" s="47">
        <f t="shared" si="21"/>
        <v>0.97518483601847383</v>
      </c>
      <c r="AQ19" s="41">
        <f t="shared" si="22"/>
        <v>0.94027102360871129</v>
      </c>
      <c r="AR19" s="41">
        <f t="shared" si="23"/>
        <v>-5.9727949014630306E-2</v>
      </c>
      <c r="AS19" s="41">
        <f t="shared" si="24"/>
        <v>0.11363726914736268</v>
      </c>
      <c r="AT19" s="65">
        <v>1.3</v>
      </c>
      <c r="AU19" s="36"/>
      <c r="AV19" s="47">
        <f t="shared" si="25"/>
        <v>9.1062029868853173E-2</v>
      </c>
      <c r="AW19" s="41">
        <f t="shared" si="26"/>
        <v>8.9880578252671275E-2</v>
      </c>
      <c r="AX19" s="41">
        <f t="shared" si="27"/>
        <v>0.198997621872294</v>
      </c>
      <c r="AY19" s="41">
        <f t="shared" si="28"/>
        <v>0.198997621872294</v>
      </c>
      <c r="AZ19" s="42">
        <f t="shared" si="29"/>
        <v>0.22571150304511961</v>
      </c>
      <c r="BA19" s="36"/>
      <c r="BB19" s="39">
        <f t="shared" si="30"/>
        <v>2.19942516381239E-4</v>
      </c>
      <c r="BC19" s="41">
        <f t="shared" si="31"/>
        <v>1.5085324232081915E-2</v>
      </c>
      <c r="BD19" s="40">
        <f t="shared" si="32"/>
        <v>9.6423996494352394E-3</v>
      </c>
      <c r="BE19" s="41">
        <f t="shared" si="33"/>
        <v>8.8437939190347231E-2</v>
      </c>
      <c r="BF19" s="41">
        <f t="shared" si="34"/>
        <v>0.84810137226670212</v>
      </c>
      <c r="BG19" s="42">
        <f t="shared" si="35"/>
        <v>0.86063741966676011</v>
      </c>
      <c r="BH19" s="36"/>
      <c r="BI19" s="35">
        <v>67.700999999999993</v>
      </c>
      <c r="BJ19" s="36">
        <v>62.052</v>
      </c>
      <c r="BK19" s="37">
        <f t="shared" si="36"/>
        <v>129.75299999999999</v>
      </c>
      <c r="BL19" s="33">
        <v>1070.2729999999999</v>
      </c>
      <c r="BM19" s="36">
        <v>0.1</v>
      </c>
      <c r="BN19" s="36">
        <v>4.5999999999999996</v>
      </c>
      <c r="BO19" s="37">
        <f t="shared" si="37"/>
        <v>1065.5730000000001</v>
      </c>
      <c r="BP19" s="36">
        <v>10.003</v>
      </c>
      <c r="BQ19" s="36">
        <v>13.007999999999999</v>
      </c>
      <c r="BR19" s="37">
        <f t="shared" si="38"/>
        <v>23.010999999999999</v>
      </c>
      <c r="BS19" s="36">
        <v>1.0089999999999999</v>
      </c>
      <c r="BT19" s="36">
        <v>9.7000000000000003E-2</v>
      </c>
      <c r="BU19" s="36">
        <v>8.35</v>
      </c>
      <c r="BV19" s="36">
        <v>2.050000000000054</v>
      </c>
      <c r="BW19" s="37">
        <f t="shared" si="39"/>
        <v>1229.8429999999998</v>
      </c>
      <c r="BX19" s="36">
        <v>1.3</v>
      </c>
      <c r="BY19" s="33">
        <v>1043.7139999999999</v>
      </c>
      <c r="BZ19" s="37">
        <f t="shared" si="40"/>
        <v>1045.0139999999999</v>
      </c>
      <c r="CA19" s="36">
        <v>50</v>
      </c>
      <c r="CB19" s="36">
        <v>7.8370000000001738</v>
      </c>
      <c r="CC19" s="37">
        <f t="shared" si="41"/>
        <v>57.837000000000174</v>
      </c>
      <c r="CD19" s="36">
        <v>15</v>
      </c>
      <c r="CE19" s="36">
        <v>111.992</v>
      </c>
      <c r="CF19" s="113">
        <f t="shared" si="42"/>
        <v>1229.8430000000001</v>
      </c>
      <c r="CG19" s="36"/>
      <c r="CH19" s="67">
        <v>139.75599999999997</v>
      </c>
      <c r="CI19" s="36"/>
      <c r="CJ19" s="32">
        <v>0</v>
      </c>
      <c r="CK19" s="33">
        <v>0</v>
      </c>
      <c r="CL19" s="33">
        <v>50</v>
      </c>
      <c r="CM19" s="33">
        <v>0</v>
      </c>
      <c r="CN19" s="33">
        <v>15</v>
      </c>
      <c r="CO19" s="33">
        <v>0</v>
      </c>
      <c r="CP19" s="116">
        <f t="shared" si="43"/>
        <v>65</v>
      </c>
      <c r="CQ19" s="42">
        <f t="shared" si="44"/>
        <v>5.2852274639933715E-2</v>
      </c>
      <c r="CR19" s="36"/>
      <c r="CS19" s="61" t="s">
        <v>220</v>
      </c>
      <c r="CT19" s="56">
        <v>14.1</v>
      </c>
      <c r="CU19" s="68">
        <v>2</v>
      </c>
      <c r="CV19" s="61"/>
      <c r="CW19" s="68"/>
      <c r="CX19" s="56"/>
      <c r="CY19" s="70">
        <f t="shared" si="45"/>
        <v>3.0957094371958957E-4</v>
      </c>
      <c r="CZ19" s="56"/>
      <c r="DA19" s="32">
        <v>110.539</v>
      </c>
      <c r="DB19" s="33">
        <v>110.539</v>
      </c>
      <c r="DC19" s="34">
        <v>125.378</v>
      </c>
      <c r="DD19" s="56"/>
      <c r="DE19" s="61">
        <v>522.63</v>
      </c>
      <c r="DF19" s="33">
        <v>489.78100000000001</v>
      </c>
      <c r="DG19" s="34">
        <v>555.47900000000004</v>
      </c>
      <c r="DH19" s="56"/>
      <c r="DI19" s="32">
        <v>36.085000000000001</v>
      </c>
      <c r="DJ19" s="33">
        <v>18.984999999999999</v>
      </c>
      <c r="DK19" s="33">
        <v>25.591000000000001</v>
      </c>
      <c r="DL19" s="33">
        <v>1.0960000000000001</v>
      </c>
      <c r="DM19" s="33">
        <v>38.302</v>
      </c>
      <c r="DN19" s="33">
        <v>19.306999999999999</v>
      </c>
      <c r="DO19" s="33">
        <v>8.1129999999999995</v>
      </c>
      <c r="DP19" s="33">
        <v>15.093999999999863</v>
      </c>
      <c r="DQ19" s="33">
        <v>907.7</v>
      </c>
      <c r="DR19" s="119">
        <f t="shared" si="46"/>
        <v>1070.2729999999999</v>
      </c>
      <c r="DS19" s="56"/>
      <c r="DT19" s="47">
        <f t="shared" si="47"/>
        <v>3.3715696836227771E-2</v>
      </c>
      <c r="DU19" s="41">
        <f t="shared" si="48"/>
        <v>1.773846485896589E-2</v>
      </c>
      <c r="DV19" s="41">
        <f t="shared" si="49"/>
        <v>2.3910721843866008E-2</v>
      </c>
      <c r="DW19" s="41">
        <f t="shared" si="50"/>
        <v>1.0240377922268431E-3</v>
      </c>
      <c r="DX19" s="41">
        <f t="shared" si="51"/>
        <v>3.5787130946964001E-2</v>
      </c>
      <c r="DY19" s="41">
        <f t="shared" si="52"/>
        <v>1.8039322677485089E-2</v>
      </c>
      <c r="DZ19" s="41">
        <f t="shared" si="53"/>
        <v>7.5803089492120241E-3</v>
      </c>
      <c r="EA19" s="41">
        <f t="shared" si="54"/>
        <v>1.4102943828350209E-2</v>
      </c>
      <c r="EB19" s="41">
        <f t="shared" si="55"/>
        <v>0.84810137226670212</v>
      </c>
      <c r="EC19" s="71">
        <f t="shared" si="56"/>
        <v>1</v>
      </c>
      <c r="ED19" s="56"/>
      <c r="EE19" s="35">
        <v>1.0680000000000001</v>
      </c>
      <c r="EF19" s="36">
        <v>9.2520000000000007</v>
      </c>
      <c r="EG19" s="66">
        <f t="shared" si="57"/>
        <v>10.32</v>
      </c>
      <c r="EI19" s="35">
        <v>0.1</v>
      </c>
      <c r="EJ19" s="36">
        <v>4.5999999999999996</v>
      </c>
      <c r="EK19" s="66">
        <f t="shared" si="58"/>
        <v>4.6999999999999993</v>
      </c>
      <c r="EM19" s="32">
        <v>907.7</v>
      </c>
      <c r="EN19" s="33">
        <v>162.57299999999989</v>
      </c>
      <c r="EO19" s="34">
        <f t="shared" si="59"/>
        <v>1070.2729999999999</v>
      </c>
      <c r="EQ19" s="47">
        <v>0.84810137226670212</v>
      </c>
      <c r="ER19" s="41">
        <v>0.15189862773329788</v>
      </c>
      <c r="ES19" s="42">
        <f t="shared" si="60"/>
        <v>1</v>
      </c>
      <c r="ET19" s="56"/>
      <c r="EU19" s="61">
        <f t="shared" si="61"/>
        <v>106.577</v>
      </c>
      <c r="EV19" s="33">
        <v>101.16200000000001</v>
      </c>
      <c r="EW19" s="34">
        <v>111.992</v>
      </c>
      <c r="EY19" s="61">
        <f t="shared" si="62"/>
        <v>1004.808</v>
      </c>
      <c r="EZ19" s="33">
        <v>939.34299999999996</v>
      </c>
      <c r="FA19" s="34">
        <v>1070.2729999999999</v>
      </c>
      <c r="FC19" s="61">
        <f t="shared" si="63"/>
        <v>101.137</v>
      </c>
      <c r="FD19" s="33">
        <v>106</v>
      </c>
      <c r="FE19" s="34">
        <v>96.274000000000001</v>
      </c>
      <c r="FG19" s="61">
        <f t="shared" si="64"/>
        <v>1105.9449999999999</v>
      </c>
      <c r="FH19" s="56">
        <v>1045.3429999999998</v>
      </c>
      <c r="FI19" s="68">
        <v>1166.547</v>
      </c>
      <c r="FK19" s="61">
        <f t="shared" si="65"/>
        <v>1002.333</v>
      </c>
      <c r="FL19" s="33">
        <v>960.952</v>
      </c>
      <c r="FM19" s="34">
        <v>1043.7139999999999</v>
      </c>
      <c r="FN19" s="33"/>
      <c r="FO19" s="61">
        <f t="shared" si="66"/>
        <v>1149.9684999999999</v>
      </c>
      <c r="FP19" s="33">
        <v>1070.0940000000001</v>
      </c>
      <c r="FQ19" s="34">
        <v>1229.8430000000001</v>
      </c>
      <c r="FR19" s="33"/>
      <c r="FS19" s="72">
        <f t="shared" si="67"/>
        <v>0.45166659484178062</v>
      </c>
      <c r="FT19" s="1"/>
    </row>
    <row r="20" spans="1:176" x14ac:dyDescent="0.2">
      <c r="A20" s="1"/>
      <c r="B20" s="73" t="s">
        <v>156</v>
      </c>
      <c r="C20" s="32">
        <v>1913.9449999999999</v>
      </c>
      <c r="D20" s="33">
        <v>1834.48</v>
      </c>
      <c r="E20" s="33">
        <v>1623.5640000000001</v>
      </c>
      <c r="F20" s="33">
        <v>415</v>
      </c>
      <c r="G20" s="33">
        <v>1297.385</v>
      </c>
      <c r="H20" s="33">
        <f t="shared" si="0"/>
        <v>2328.9449999999997</v>
      </c>
      <c r="I20" s="34">
        <f t="shared" si="1"/>
        <v>2038.5640000000001</v>
      </c>
      <c r="J20" s="33"/>
      <c r="K20" s="35">
        <v>35.354999999999997</v>
      </c>
      <c r="L20" s="36">
        <v>7.6890000000000001</v>
      </c>
      <c r="M20" s="36">
        <v>0</v>
      </c>
      <c r="N20" s="37">
        <f t="shared" si="2"/>
        <v>43.043999999999997</v>
      </c>
      <c r="O20" s="36">
        <v>26.862000000000002</v>
      </c>
      <c r="P20" s="37">
        <f t="shared" si="3"/>
        <v>16.181999999999995</v>
      </c>
      <c r="Q20" s="36">
        <v>2.3570000000000002</v>
      </c>
      <c r="R20" s="37">
        <f t="shared" si="4"/>
        <v>13.824999999999996</v>
      </c>
      <c r="S20" s="36">
        <v>2.06</v>
      </c>
      <c r="T20" s="36">
        <v>0.17</v>
      </c>
      <c r="U20" s="36">
        <v>8.1000000000000003E-2</v>
      </c>
      <c r="V20" s="37">
        <f t="shared" si="5"/>
        <v>16.135999999999996</v>
      </c>
      <c r="W20" s="36">
        <v>3.8769999999999998</v>
      </c>
      <c r="X20" s="38">
        <f t="shared" si="6"/>
        <v>12.258999999999997</v>
      </c>
      <c r="Y20" s="36"/>
      <c r="Z20" s="39">
        <f t="shared" si="7"/>
        <v>1.927249138720509E-2</v>
      </c>
      <c r="AA20" s="40">
        <f t="shared" si="8"/>
        <v>4.1913784832759149E-3</v>
      </c>
      <c r="AB20" s="41">
        <f t="shared" si="9"/>
        <v>0.5933206697000486</v>
      </c>
      <c r="AC20" s="41">
        <f t="shared" si="10"/>
        <v>0.59555693508336294</v>
      </c>
      <c r="AD20" s="41">
        <f t="shared" si="11"/>
        <v>0.62405910231391148</v>
      </c>
      <c r="AE20" s="40">
        <f t="shared" si="12"/>
        <v>1.464284156818281E-2</v>
      </c>
      <c r="AF20" s="40">
        <f t="shared" si="13"/>
        <v>6.6825476429287845E-3</v>
      </c>
      <c r="AG20" s="40">
        <f t="shared" si="14"/>
        <v>1.2490282562204335E-2</v>
      </c>
      <c r="AH20" s="40">
        <f t="shared" si="15"/>
        <v>1.8759367202488476E-2</v>
      </c>
      <c r="AI20" s="40">
        <f t="shared" si="16"/>
        <v>1.4085827263437061E-2</v>
      </c>
      <c r="AJ20" s="42">
        <f t="shared" si="17"/>
        <v>5.9456313504862121E-2</v>
      </c>
      <c r="AK20" s="36"/>
      <c r="AL20" s="47">
        <f t="shared" si="18"/>
        <v>5.4796585283455289E-2</v>
      </c>
      <c r="AM20" s="41">
        <f t="shared" si="19"/>
        <v>7.804459373775445E-2</v>
      </c>
      <c r="AN20" s="42">
        <f t="shared" si="20"/>
        <v>1.512295617488107E-2</v>
      </c>
      <c r="AO20" s="36"/>
      <c r="AP20" s="47">
        <f t="shared" si="21"/>
        <v>0.79909692503652452</v>
      </c>
      <c r="AQ20" s="41">
        <f t="shared" si="22"/>
        <v>0.76892144097093607</v>
      </c>
      <c r="AR20" s="41">
        <f t="shared" si="23"/>
        <v>6.9571487163946719E-2</v>
      </c>
      <c r="AS20" s="41">
        <f t="shared" si="24"/>
        <v>0.13414074072138962</v>
      </c>
      <c r="AT20" s="65">
        <v>1.85</v>
      </c>
      <c r="AU20" s="36"/>
      <c r="AV20" s="47">
        <f t="shared" si="25"/>
        <v>0.11077382056433178</v>
      </c>
      <c r="AW20" s="41">
        <f t="shared" si="26"/>
        <v>0.10427437648417273</v>
      </c>
      <c r="AX20" s="41">
        <f t="shared" si="27"/>
        <v>0.19649999999999998</v>
      </c>
      <c r="AY20" s="41">
        <f t="shared" si="28"/>
        <v>0.19649999999999998</v>
      </c>
      <c r="AZ20" s="42">
        <f t="shared" si="29"/>
        <v>0.19649999999999998</v>
      </c>
      <c r="BA20" s="36"/>
      <c r="BB20" s="39">
        <f t="shared" si="30"/>
        <v>1.4904590386191406E-3</v>
      </c>
      <c r="BC20" s="41">
        <f t="shared" si="31"/>
        <v>0.1280143384749077</v>
      </c>
      <c r="BD20" s="40">
        <f t="shared" si="32"/>
        <v>1.6987319255662235E-2</v>
      </c>
      <c r="BE20" s="41">
        <f t="shared" si="33"/>
        <v>0.12290935991764451</v>
      </c>
      <c r="BF20" s="41">
        <f t="shared" si="34"/>
        <v>0.79686664646419858</v>
      </c>
      <c r="BG20" s="42">
        <f t="shared" si="35"/>
        <v>0.83821945251657537</v>
      </c>
      <c r="BH20" s="36"/>
      <c r="BI20" s="35">
        <v>60.393999999999998</v>
      </c>
      <c r="BJ20" s="36">
        <v>38.03</v>
      </c>
      <c r="BK20" s="37">
        <f t="shared" si="36"/>
        <v>98.424000000000007</v>
      </c>
      <c r="BL20" s="33">
        <v>1623.5640000000001</v>
      </c>
      <c r="BM20" s="36">
        <v>5.9779999999999998</v>
      </c>
      <c r="BN20" s="36">
        <v>6.4</v>
      </c>
      <c r="BO20" s="37">
        <f t="shared" si="37"/>
        <v>1611.1859999999999</v>
      </c>
      <c r="BP20" s="36">
        <v>158.31399999999999</v>
      </c>
      <c r="BQ20" s="36">
        <v>29.275000000000002</v>
      </c>
      <c r="BR20" s="37">
        <f t="shared" si="38"/>
        <v>187.589</v>
      </c>
      <c r="BS20" s="36">
        <v>0</v>
      </c>
      <c r="BT20" s="36">
        <v>0.18</v>
      </c>
      <c r="BU20" s="36">
        <v>12.391999999999999</v>
      </c>
      <c r="BV20" s="36">
        <v>4.1740000000000386</v>
      </c>
      <c r="BW20" s="37">
        <f t="shared" si="39"/>
        <v>1913.9449999999999</v>
      </c>
      <c r="BX20" s="36">
        <v>130</v>
      </c>
      <c r="BY20" s="33">
        <v>1297.385</v>
      </c>
      <c r="BZ20" s="37">
        <f t="shared" si="40"/>
        <v>1427.385</v>
      </c>
      <c r="CA20" s="36">
        <v>259.89400000000001</v>
      </c>
      <c r="CB20" s="36">
        <v>14.650999999999954</v>
      </c>
      <c r="CC20" s="37">
        <f t="shared" si="41"/>
        <v>274.54499999999996</v>
      </c>
      <c r="CD20" s="36">
        <v>0</v>
      </c>
      <c r="CE20" s="36">
        <v>212.01499999999999</v>
      </c>
      <c r="CF20" s="113">
        <f t="shared" si="42"/>
        <v>1913.9449999999997</v>
      </c>
      <c r="CG20" s="36"/>
      <c r="CH20" s="67">
        <v>256.738</v>
      </c>
      <c r="CI20" s="36"/>
      <c r="CJ20" s="32">
        <v>90</v>
      </c>
      <c r="CK20" s="33">
        <v>95</v>
      </c>
      <c r="CL20" s="33">
        <v>75</v>
      </c>
      <c r="CM20" s="33">
        <v>50</v>
      </c>
      <c r="CN20" s="33">
        <v>50</v>
      </c>
      <c r="CO20" s="33">
        <v>0</v>
      </c>
      <c r="CP20" s="116">
        <f t="shared" si="43"/>
        <v>360</v>
      </c>
      <c r="CQ20" s="42">
        <f t="shared" si="44"/>
        <v>0.18809317927108668</v>
      </c>
      <c r="CR20" s="36"/>
      <c r="CS20" s="61" t="s">
        <v>214</v>
      </c>
      <c r="CT20" s="56">
        <v>15</v>
      </c>
      <c r="CU20" s="68">
        <v>1</v>
      </c>
      <c r="CV20" s="61"/>
      <c r="CW20" s="68"/>
      <c r="CX20" s="56"/>
      <c r="CY20" s="70">
        <f t="shared" si="45"/>
        <v>5.1986557843696629E-4</v>
      </c>
      <c r="CZ20" s="56"/>
      <c r="DA20" s="32">
        <v>199.57542149999998</v>
      </c>
      <c r="DB20" s="33">
        <v>199.57542149999998</v>
      </c>
      <c r="DC20" s="34">
        <v>199.57542149999998</v>
      </c>
      <c r="DD20" s="56"/>
      <c r="DE20" s="61">
        <v>981.48299999999995</v>
      </c>
      <c r="DF20" s="33">
        <v>947.31500000000005</v>
      </c>
      <c r="DG20" s="34">
        <v>1015.651</v>
      </c>
      <c r="DH20" s="56"/>
      <c r="DI20" s="32">
        <v>30.81</v>
      </c>
      <c r="DJ20" s="33">
        <v>8.657</v>
      </c>
      <c r="DK20" s="33">
        <v>42.566000000000003</v>
      </c>
      <c r="DL20" s="33">
        <v>88.320999999999998</v>
      </c>
      <c r="DM20" s="33">
        <v>104.31399999999999</v>
      </c>
      <c r="DN20" s="33">
        <v>37.250999999999998</v>
      </c>
      <c r="DO20" s="33">
        <v>17.881</v>
      </c>
      <c r="DP20" s="33">
        <v>0</v>
      </c>
      <c r="DQ20" s="33">
        <v>1293.7639999999999</v>
      </c>
      <c r="DR20" s="119">
        <f t="shared" si="46"/>
        <v>1623.5639999999999</v>
      </c>
      <c r="DS20" s="56"/>
      <c r="DT20" s="47">
        <f t="shared" si="47"/>
        <v>1.8976769625342765E-2</v>
      </c>
      <c r="DU20" s="41">
        <f t="shared" si="48"/>
        <v>5.3320965480880339E-3</v>
      </c>
      <c r="DV20" s="41">
        <f t="shared" si="49"/>
        <v>2.6217629856291471E-2</v>
      </c>
      <c r="DW20" s="41">
        <f t="shared" si="50"/>
        <v>5.4399456997075574E-2</v>
      </c>
      <c r="DX20" s="41">
        <f t="shared" si="51"/>
        <v>6.4250008007075796E-2</v>
      </c>
      <c r="DY20" s="41">
        <f t="shared" si="52"/>
        <v>2.2943967715470411E-2</v>
      </c>
      <c r="DZ20" s="41">
        <f t="shared" si="53"/>
        <v>1.1013424786457449E-2</v>
      </c>
      <c r="EA20" s="41">
        <f t="shared" si="54"/>
        <v>0</v>
      </c>
      <c r="EB20" s="41">
        <f t="shared" si="55"/>
        <v>0.79686664646419858</v>
      </c>
      <c r="EC20" s="71">
        <f t="shared" si="56"/>
        <v>1</v>
      </c>
      <c r="ED20" s="56"/>
      <c r="EE20" s="35">
        <v>0.68700000000000006</v>
      </c>
      <c r="EF20" s="36">
        <v>26.893000000000001</v>
      </c>
      <c r="EG20" s="66">
        <f t="shared" si="57"/>
        <v>27.580000000000002</v>
      </c>
      <c r="EI20" s="35">
        <v>5.9779999999999998</v>
      </c>
      <c r="EJ20" s="36">
        <v>6.4</v>
      </c>
      <c r="EK20" s="66">
        <f t="shared" si="58"/>
        <v>12.378</v>
      </c>
      <c r="EM20" s="32">
        <v>1293.7639999999999</v>
      </c>
      <c r="EN20" s="33">
        <v>329.80000000000007</v>
      </c>
      <c r="EO20" s="34">
        <f t="shared" si="59"/>
        <v>1623.5639999999999</v>
      </c>
      <c r="EQ20" s="47">
        <v>0.79686664646419847</v>
      </c>
      <c r="ER20" s="41">
        <v>0.20313335353580153</v>
      </c>
      <c r="ES20" s="42">
        <f t="shared" si="60"/>
        <v>1</v>
      </c>
      <c r="ET20" s="56"/>
      <c r="EU20" s="61">
        <f t="shared" si="61"/>
        <v>206.185</v>
      </c>
      <c r="EV20" s="33">
        <v>200.35499999999999</v>
      </c>
      <c r="EW20" s="34">
        <v>212.01499999999999</v>
      </c>
      <c r="EY20" s="61">
        <f t="shared" si="62"/>
        <v>1581.3920000000001</v>
      </c>
      <c r="EZ20" s="33">
        <v>1539.22</v>
      </c>
      <c r="FA20" s="34">
        <v>1623.5640000000001</v>
      </c>
      <c r="FC20" s="61">
        <f t="shared" si="63"/>
        <v>383.38149999999996</v>
      </c>
      <c r="FD20" s="33">
        <v>351.76299999999998</v>
      </c>
      <c r="FE20" s="34">
        <v>415</v>
      </c>
      <c r="FG20" s="61">
        <f t="shared" si="64"/>
        <v>1964.7735</v>
      </c>
      <c r="FH20" s="56">
        <v>1890.9829999999999</v>
      </c>
      <c r="FI20" s="68">
        <v>2038.5640000000001</v>
      </c>
      <c r="FK20" s="61">
        <f t="shared" si="65"/>
        <v>1287.721</v>
      </c>
      <c r="FL20" s="33">
        <v>1278.057</v>
      </c>
      <c r="FM20" s="34">
        <v>1297.385</v>
      </c>
      <c r="FN20" s="33"/>
      <c r="FO20" s="61">
        <f t="shared" si="66"/>
        <v>1834.48</v>
      </c>
      <c r="FP20" s="33">
        <v>1755.0150000000001</v>
      </c>
      <c r="FQ20" s="34">
        <v>1913.9449999999999</v>
      </c>
      <c r="FR20" s="33"/>
      <c r="FS20" s="72">
        <f t="shared" si="67"/>
        <v>0.53065840449960677</v>
      </c>
      <c r="FT20" s="1"/>
    </row>
    <row r="21" spans="1:176" x14ac:dyDescent="0.2">
      <c r="A21" s="1"/>
      <c r="B21" s="73" t="s">
        <v>157</v>
      </c>
      <c r="C21" s="32">
        <v>3132.6990000000001</v>
      </c>
      <c r="D21" s="33">
        <v>3234.7865000000002</v>
      </c>
      <c r="E21" s="33">
        <v>2577.3200000000002</v>
      </c>
      <c r="F21" s="33">
        <v>510</v>
      </c>
      <c r="G21" s="33">
        <v>2275.8809999999999</v>
      </c>
      <c r="H21" s="33">
        <f t="shared" si="0"/>
        <v>3642.6990000000001</v>
      </c>
      <c r="I21" s="34">
        <f t="shared" si="1"/>
        <v>3087.32</v>
      </c>
      <c r="J21" s="33"/>
      <c r="K21" s="35">
        <v>70.641999999999996</v>
      </c>
      <c r="L21" s="36">
        <v>4.2219999999999995</v>
      </c>
      <c r="M21" s="36">
        <v>0.21099999999999985</v>
      </c>
      <c r="N21" s="37">
        <f t="shared" si="2"/>
        <v>75.074999999999989</v>
      </c>
      <c r="O21" s="36">
        <v>38.339999999999996</v>
      </c>
      <c r="P21" s="37">
        <f t="shared" si="3"/>
        <v>36.734999999999992</v>
      </c>
      <c r="Q21" s="36">
        <v>0.23499999999999999</v>
      </c>
      <c r="R21" s="37">
        <f t="shared" si="4"/>
        <v>36.499999999999993</v>
      </c>
      <c r="S21" s="36">
        <v>3.0339999999999998</v>
      </c>
      <c r="T21" s="36">
        <v>0.78500000000000003</v>
      </c>
      <c r="U21" s="36">
        <v>0.4</v>
      </c>
      <c r="V21" s="37">
        <f t="shared" si="5"/>
        <v>40.718999999999987</v>
      </c>
      <c r="W21" s="36">
        <v>14.304</v>
      </c>
      <c r="X21" s="38">
        <f t="shared" si="6"/>
        <v>26.414999999999985</v>
      </c>
      <c r="Y21" s="36"/>
      <c r="Z21" s="39">
        <f t="shared" si="7"/>
        <v>2.183822641772494E-2</v>
      </c>
      <c r="AA21" s="40">
        <f t="shared" si="8"/>
        <v>1.3051866019596653E-3</v>
      </c>
      <c r="AB21" s="41">
        <f t="shared" si="9"/>
        <v>0.48596851471594799</v>
      </c>
      <c r="AC21" s="41">
        <f t="shared" si="10"/>
        <v>0.49085252659744716</v>
      </c>
      <c r="AD21" s="41">
        <f t="shared" si="11"/>
        <v>0.51068931068931067</v>
      </c>
      <c r="AE21" s="40">
        <f t="shared" si="12"/>
        <v>1.1852405096905157E-2</v>
      </c>
      <c r="AF21" s="40">
        <f t="shared" si="13"/>
        <v>8.1659175961071879E-3</v>
      </c>
      <c r="AG21" s="40">
        <f t="shared" si="14"/>
        <v>1.6737098921862162E-2</v>
      </c>
      <c r="AH21" s="40">
        <f t="shared" si="15"/>
        <v>2.5695866351588052E-2</v>
      </c>
      <c r="AI21" s="40">
        <f t="shared" si="16"/>
        <v>2.312716678584021E-2</v>
      </c>
      <c r="AJ21" s="42">
        <f t="shared" si="17"/>
        <v>0.1030853405348027</v>
      </c>
      <c r="AK21" s="36"/>
      <c r="AL21" s="47">
        <f t="shared" si="18"/>
        <v>-1.642935294277029E-2</v>
      </c>
      <c r="AM21" s="41">
        <f t="shared" si="19"/>
        <v>-3.9525929023127675E-2</v>
      </c>
      <c r="AN21" s="42">
        <f t="shared" si="20"/>
        <v>-9.839640068630047E-2</v>
      </c>
      <c r="AO21" s="36"/>
      <c r="AP21" s="47">
        <f t="shared" si="21"/>
        <v>0.88304168671333005</v>
      </c>
      <c r="AQ21" s="41">
        <f t="shared" si="22"/>
        <v>0.80267315422252483</v>
      </c>
      <c r="AR21" s="41">
        <f t="shared" si="23"/>
        <v>1.7516205674404078E-2</v>
      </c>
      <c r="AS21" s="41">
        <f t="shared" si="24"/>
        <v>0.16108250425591478</v>
      </c>
      <c r="AT21" s="65">
        <v>1.87</v>
      </c>
      <c r="AU21" s="36"/>
      <c r="AV21" s="47">
        <f t="shared" si="25"/>
        <v>8.6012412938491697E-2</v>
      </c>
      <c r="AW21" s="41">
        <f t="shared" si="26"/>
        <v>9.3491187950071164E-2</v>
      </c>
      <c r="AX21" s="41">
        <f t="shared" si="27"/>
        <v>0.16084681784607227</v>
      </c>
      <c r="AY21" s="41">
        <f t="shared" si="28"/>
        <v>0.18490000000000001</v>
      </c>
      <c r="AZ21" s="42">
        <f t="shared" si="29"/>
        <v>0.19960163889923546</v>
      </c>
      <c r="BA21" s="36"/>
      <c r="BB21" s="39">
        <f t="shared" si="30"/>
        <v>9.0424767459242939E-5</v>
      </c>
      <c r="BC21" s="41">
        <f t="shared" si="31"/>
        <v>5.7947428120530666E-3</v>
      </c>
      <c r="BD21" s="40">
        <f t="shared" si="32"/>
        <v>1.5519997516800397E-6</v>
      </c>
      <c r="BE21" s="41">
        <f t="shared" si="33"/>
        <v>1.4654644972907224E-5</v>
      </c>
      <c r="BF21" s="41">
        <f t="shared" si="34"/>
        <v>0.83233087082706059</v>
      </c>
      <c r="BG21" s="42">
        <f t="shared" si="35"/>
        <v>0.86002843890494018</v>
      </c>
      <c r="BH21" s="36"/>
      <c r="BI21" s="35">
        <v>135.12100000000001</v>
      </c>
      <c r="BJ21" s="36">
        <v>32.734999999999999</v>
      </c>
      <c r="BK21" s="37">
        <f t="shared" si="36"/>
        <v>167.85599999999999</v>
      </c>
      <c r="BL21" s="33">
        <v>2577.3200000000002</v>
      </c>
      <c r="BM21" s="36">
        <v>0</v>
      </c>
      <c r="BN21" s="36">
        <v>3.5</v>
      </c>
      <c r="BO21" s="37">
        <f t="shared" si="37"/>
        <v>2573.8200000000002</v>
      </c>
      <c r="BP21" s="36">
        <v>331.24700000000001</v>
      </c>
      <c r="BQ21" s="36">
        <v>49.363</v>
      </c>
      <c r="BR21" s="37">
        <f t="shared" si="38"/>
        <v>380.61</v>
      </c>
      <c r="BS21" s="36">
        <v>0</v>
      </c>
      <c r="BT21" s="36">
        <v>0.53900000000000003</v>
      </c>
      <c r="BU21" s="36">
        <v>5.5229999999999997</v>
      </c>
      <c r="BV21" s="36">
        <v>4.3509999999996705</v>
      </c>
      <c r="BW21" s="37">
        <f t="shared" si="39"/>
        <v>3132.6990000000005</v>
      </c>
      <c r="BX21" s="36">
        <v>0</v>
      </c>
      <c r="BY21" s="33">
        <v>2275.8809999999999</v>
      </c>
      <c r="BZ21" s="37">
        <f t="shared" si="40"/>
        <v>2275.8809999999999</v>
      </c>
      <c r="CA21" s="36">
        <v>494.49599999999998</v>
      </c>
      <c r="CB21" s="36">
        <v>27.871000000000208</v>
      </c>
      <c r="CC21" s="37">
        <f t="shared" si="41"/>
        <v>522.36700000000019</v>
      </c>
      <c r="CD21" s="36">
        <v>65</v>
      </c>
      <c r="CE21" s="36">
        <v>269.45100000000002</v>
      </c>
      <c r="CF21" s="113">
        <f t="shared" si="42"/>
        <v>3132.6990000000001</v>
      </c>
      <c r="CG21" s="36"/>
      <c r="CH21" s="67">
        <v>504.62299999999999</v>
      </c>
      <c r="CI21" s="36"/>
      <c r="CJ21" s="32">
        <v>170</v>
      </c>
      <c r="CK21" s="33">
        <v>110</v>
      </c>
      <c r="CL21" s="33">
        <v>165</v>
      </c>
      <c r="CM21" s="33">
        <v>75</v>
      </c>
      <c r="CN21" s="33">
        <v>40</v>
      </c>
      <c r="CO21" s="33">
        <v>0</v>
      </c>
      <c r="CP21" s="116">
        <f t="shared" si="43"/>
        <v>560</v>
      </c>
      <c r="CQ21" s="42">
        <f t="shared" si="44"/>
        <v>0.17875959356452695</v>
      </c>
      <c r="CR21" s="36"/>
      <c r="CS21" s="61" t="s">
        <v>221</v>
      </c>
      <c r="CT21" s="56">
        <v>13.8</v>
      </c>
      <c r="CU21" s="68">
        <v>1</v>
      </c>
      <c r="CV21" s="69" t="s">
        <v>139</v>
      </c>
      <c r="CW21" s="68"/>
      <c r="CX21" s="56"/>
      <c r="CY21" s="70">
        <f t="shared" si="45"/>
        <v>8.3462642195885565E-4</v>
      </c>
      <c r="CZ21" s="56"/>
      <c r="DA21" s="32">
        <v>254.779751</v>
      </c>
      <c r="DB21" s="33">
        <v>292.879751</v>
      </c>
      <c r="DC21" s="34">
        <v>316.16699999999997</v>
      </c>
      <c r="DD21" s="56"/>
      <c r="DE21" s="61">
        <v>1578.2305000000001</v>
      </c>
      <c r="DF21" s="33">
        <v>1572.471</v>
      </c>
      <c r="DG21" s="34">
        <v>1583.99</v>
      </c>
      <c r="DH21" s="56"/>
      <c r="DI21" s="32">
        <v>0</v>
      </c>
      <c r="DJ21" s="33">
        <v>0</v>
      </c>
      <c r="DK21" s="33">
        <v>0</v>
      </c>
      <c r="DL21" s="33">
        <v>0</v>
      </c>
      <c r="DM21" s="33">
        <v>432.13700000000017</v>
      </c>
      <c r="DN21" s="33">
        <v>0</v>
      </c>
      <c r="DO21" s="33">
        <v>0</v>
      </c>
      <c r="DP21" s="33">
        <v>0</v>
      </c>
      <c r="DQ21" s="33">
        <v>2145.183</v>
      </c>
      <c r="DR21" s="119">
        <f t="shared" si="46"/>
        <v>2577.3200000000002</v>
      </c>
      <c r="DS21" s="56"/>
      <c r="DT21" s="47">
        <f t="shared" si="47"/>
        <v>0</v>
      </c>
      <c r="DU21" s="41">
        <f t="shared" si="48"/>
        <v>0</v>
      </c>
      <c r="DV21" s="41">
        <f t="shared" si="49"/>
        <v>0</v>
      </c>
      <c r="DW21" s="41">
        <f t="shared" si="50"/>
        <v>0</v>
      </c>
      <c r="DX21" s="41">
        <f t="shared" si="51"/>
        <v>0.16766912917293939</v>
      </c>
      <c r="DY21" s="41">
        <f t="shared" si="52"/>
        <v>0</v>
      </c>
      <c r="DZ21" s="41">
        <f t="shared" si="53"/>
        <v>0</v>
      </c>
      <c r="EA21" s="41">
        <f t="shared" si="54"/>
        <v>0</v>
      </c>
      <c r="EB21" s="41">
        <f t="shared" si="55"/>
        <v>0.83233087082706059</v>
      </c>
      <c r="EC21" s="71">
        <f t="shared" si="56"/>
        <v>1</v>
      </c>
      <c r="ED21" s="56"/>
      <c r="EE21" s="35">
        <v>4.0000000000000001E-3</v>
      </c>
      <c r="EF21" s="36">
        <v>0</v>
      </c>
      <c r="EG21" s="66">
        <f t="shared" si="57"/>
        <v>4.0000000000000001E-3</v>
      </c>
      <c r="EI21" s="35">
        <v>0</v>
      </c>
      <c r="EJ21" s="36">
        <v>3.5</v>
      </c>
      <c r="EK21" s="66">
        <f t="shared" si="58"/>
        <v>3.5</v>
      </c>
      <c r="EM21" s="32">
        <v>2145.183</v>
      </c>
      <c r="EN21" s="33">
        <v>432.13700000000023</v>
      </c>
      <c r="EO21" s="34">
        <f t="shared" si="59"/>
        <v>2577.3200000000002</v>
      </c>
      <c r="EQ21" s="47">
        <v>0.83233087082706059</v>
      </c>
      <c r="ER21" s="41">
        <v>0.16766912917293941</v>
      </c>
      <c r="ES21" s="42">
        <f t="shared" si="60"/>
        <v>1</v>
      </c>
      <c r="ET21" s="56"/>
      <c r="EU21" s="61">
        <f t="shared" si="61"/>
        <v>256.24400000000003</v>
      </c>
      <c r="EV21" s="33">
        <v>243.03700000000001</v>
      </c>
      <c r="EW21" s="34">
        <v>269.45100000000002</v>
      </c>
      <c r="EY21" s="61">
        <f t="shared" si="62"/>
        <v>2598.8455000000004</v>
      </c>
      <c r="EZ21" s="33">
        <v>2620.3710000000001</v>
      </c>
      <c r="FA21" s="34">
        <v>2577.3200000000002</v>
      </c>
      <c r="FC21" s="61">
        <f t="shared" si="63"/>
        <v>552</v>
      </c>
      <c r="FD21" s="33">
        <v>594</v>
      </c>
      <c r="FE21" s="34">
        <v>510</v>
      </c>
      <c r="FG21" s="61">
        <f t="shared" si="64"/>
        <v>3150.8455000000004</v>
      </c>
      <c r="FH21" s="56">
        <v>3214.3710000000001</v>
      </c>
      <c r="FI21" s="68">
        <v>3087.32</v>
      </c>
      <c r="FK21" s="61">
        <f t="shared" si="65"/>
        <v>2400.0699999999997</v>
      </c>
      <c r="FL21" s="33">
        <v>2524.259</v>
      </c>
      <c r="FM21" s="34">
        <v>2275.8809999999999</v>
      </c>
      <c r="FN21" s="33"/>
      <c r="FO21" s="61">
        <f t="shared" si="66"/>
        <v>3234.7865000000002</v>
      </c>
      <c r="FP21" s="33">
        <v>3336.8739999999998</v>
      </c>
      <c r="FQ21" s="34">
        <v>3132.6990000000001</v>
      </c>
      <c r="FR21" s="33"/>
      <c r="FS21" s="72">
        <f t="shared" si="67"/>
        <v>0.50563108680406255</v>
      </c>
      <c r="FT21" s="1"/>
    </row>
    <row r="22" spans="1:176" x14ac:dyDescent="0.2">
      <c r="A22" s="1"/>
      <c r="B22" s="73" t="s">
        <v>158</v>
      </c>
      <c r="C22" s="32">
        <v>621.31200000000001</v>
      </c>
      <c r="D22" s="33">
        <v>603.44746392000002</v>
      </c>
      <c r="E22" s="33">
        <v>460.44499999999999</v>
      </c>
      <c r="F22" s="33">
        <v>31.742000000000001</v>
      </c>
      <c r="G22" s="33">
        <v>489.22399999999999</v>
      </c>
      <c r="H22" s="33">
        <f t="shared" si="0"/>
        <v>653.05399999999997</v>
      </c>
      <c r="I22" s="34">
        <f t="shared" si="1"/>
        <v>492.18700000000001</v>
      </c>
      <c r="J22" s="33"/>
      <c r="K22" s="35">
        <v>12.631</v>
      </c>
      <c r="L22" s="36">
        <v>2.5230000000000001</v>
      </c>
      <c r="M22" s="36">
        <v>0.377</v>
      </c>
      <c r="N22" s="37">
        <f t="shared" si="2"/>
        <v>15.531000000000001</v>
      </c>
      <c r="O22" s="36">
        <v>13.678999999999998</v>
      </c>
      <c r="P22" s="37">
        <f t="shared" si="3"/>
        <v>1.8520000000000021</v>
      </c>
      <c r="Q22" s="36">
        <v>2.048</v>
      </c>
      <c r="R22" s="37">
        <f t="shared" si="4"/>
        <v>-0.19599999999999795</v>
      </c>
      <c r="S22" s="36">
        <v>0.442</v>
      </c>
      <c r="T22" s="36">
        <v>0.28000000000000003</v>
      </c>
      <c r="U22" s="36">
        <v>5.0000000000000001E-3</v>
      </c>
      <c r="V22" s="37">
        <f t="shared" si="5"/>
        <v>0.53100000000000203</v>
      </c>
      <c r="W22" s="36">
        <v>8.5000000000000006E-2</v>
      </c>
      <c r="X22" s="38">
        <f t="shared" si="6"/>
        <v>0.44600000000000201</v>
      </c>
      <c r="Y22" s="36"/>
      <c r="Z22" s="39">
        <f t="shared" si="7"/>
        <v>2.0931399591853306E-2</v>
      </c>
      <c r="AA22" s="40">
        <f t="shared" si="8"/>
        <v>4.1809770540927787E-3</v>
      </c>
      <c r="AB22" s="41">
        <f t="shared" si="9"/>
        <v>0.84162923767919762</v>
      </c>
      <c r="AC22" s="41">
        <f t="shared" si="10"/>
        <v>0.85638264571464329</v>
      </c>
      <c r="AD22" s="41">
        <f t="shared" si="11"/>
        <v>0.88075461979267256</v>
      </c>
      <c r="AE22" s="40">
        <f t="shared" si="12"/>
        <v>2.2668087642859734E-2</v>
      </c>
      <c r="AF22" s="40">
        <f t="shared" si="13"/>
        <v>7.3908670872984057E-4</v>
      </c>
      <c r="AG22" s="40">
        <f t="shared" si="14"/>
        <v>1.5153542132664145E-3</v>
      </c>
      <c r="AH22" s="40">
        <f t="shared" si="15"/>
        <v>8.7455644505554653E-3</v>
      </c>
      <c r="AI22" s="40">
        <f t="shared" si="16"/>
        <v>-6.6594041659240539E-4</v>
      </c>
      <c r="AJ22" s="42">
        <f t="shared" si="17"/>
        <v>6.6795632483851149E-3</v>
      </c>
      <c r="AK22" s="36"/>
      <c r="AL22" s="47">
        <f t="shared" si="18"/>
        <v>-2.1443399199180816E-2</v>
      </c>
      <c r="AM22" s="41">
        <f t="shared" si="19"/>
        <v>-4.1708522509633965E-2</v>
      </c>
      <c r="AN22" s="42">
        <f t="shared" si="20"/>
        <v>5.1070301488737611E-2</v>
      </c>
      <c r="AO22" s="36"/>
      <c r="AP22" s="47">
        <f t="shared" si="21"/>
        <v>1.062502579026811</v>
      </c>
      <c r="AQ22" s="41">
        <f t="shared" si="22"/>
        <v>0.90664699766677725</v>
      </c>
      <c r="AR22" s="41">
        <f t="shared" si="23"/>
        <v>-0.12887245055624233</v>
      </c>
      <c r="AS22" s="41">
        <f t="shared" si="24"/>
        <v>0.20994765914709521</v>
      </c>
      <c r="AT22" s="65">
        <v>2.48</v>
      </c>
      <c r="AU22" s="36"/>
      <c r="AV22" s="47">
        <f t="shared" si="25"/>
        <v>0.12414213792748249</v>
      </c>
      <c r="AW22" s="41">
        <f t="shared" si="26"/>
        <v>0.13302978213844252</v>
      </c>
      <c r="AX22" s="41">
        <f t="shared" si="27"/>
        <v>0.24333331100497699</v>
      </c>
      <c r="AY22" s="41">
        <f t="shared" si="28"/>
        <v>0.27682584551903383</v>
      </c>
      <c r="AZ22" s="42">
        <f t="shared" si="29"/>
        <v>0.27682584551903383</v>
      </c>
      <c r="BA22" s="36"/>
      <c r="BB22" s="39">
        <f t="shared" si="30"/>
        <v>4.3996654978619388E-3</v>
      </c>
      <c r="BC22" s="41">
        <f t="shared" si="31"/>
        <v>0.79564879564879487</v>
      </c>
      <c r="BD22" s="40">
        <f t="shared" si="32"/>
        <v>5.6249932130873394E-3</v>
      </c>
      <c r="BE22" s="41">
        <f t="shared" si="33"/>
        <v>3.1884379116347207E-2</v>
      </c>
      <c r="BF22" s="41">
        <f t="shared" si="34"/>
        <v>0.83728349748612763</v>
      </c>
      <c r="BG22" s="42">
        <f t="shared" si="35"/>
        <v>0.84777736917066082</v>
      </c>
      <c r="BH22" s="36"/>
      <c r="BI22" s="35">
        <v>2.552</v>
      </c>
      <c r="BJ22" s="36">
        <v>67.183000000000007</v>
      </c>
      <c r="BK22" s="37">
        <f t="shared" si="36"/>
        <v>69.735000000000014</v>
      </c>
      <c r="BL22" s="33">
        <v>460.44499999999999</v>
      </c>
      <c r="BM22" s="36">
        <v>2.1</v>
      </c>
      <c r="BN22" s="36">
        <v>2</v>
      </c>
      <c r="BO22" s="37">
        <f t="shared" si="37"/>
        <v>456.34499999999997</v>
      </c>
      <c r="BP22" s="36">
        <v>60.709000000000003</v>
      </c>
      <c r="BQ22" s="36">
        <v>4.7850000000000001</v>
      </c>
      <c r="BR22" s="37">
        <f t="shared" si="38"/>
        <v>65.494</v>
      </c>
      <c r="BS22" s="36">
        <v>0</v>
      </c>
      <c r="BT22" s="36">
        <v>5.0730000000000004</v>
      </c>
      <c r="BU22" s="36">
        <v>3.847</v>
      </c>
      <c r="BV22" s="36">
        <v>20.818000000000026</v>
      </c>
      <c r="BW22" s="37">
        <f t="shared" si="39"/>
        <v>621.3119999999999</v>
      </c>
      <c r="BX22" s="36">
        <v>40.372</v>
      </c>
      <c r="BY22" s="33">
        <v>489.22399999999999</v>
      </c>
      <c r="BZ22" s="37">
        <f t="shared" si="40"/>
        <v>529.596</v>
      </c>
      <c r="CA22" s="36">
        <v>0</v>
      </c>
      <c r="CB22" s="36">
        <v>4.5840000000000032</v>
      </c>
      <c r="CC22" s="37">
        <f t="shared" si="41"/>
        <v>4.5840000000000032</v>
      </c>
      <c r="CD22" s="36">
        <v>10.000999999999999</v>
      </c>
      <c r="CE22" s="36">
        <v>77.131</v>
      </c>
      <c r="CF22" s="113">
        <f t="shared" si="42"/>
        <v>621.31200000000001</v>
      </c>
      <c r="CG22" s="36"/>
      <c r="CH22" s="67">
        <v>130.44300000000001</v>
      </c>
      <c r="CI22" s="36"/>
      <c r="CJ22" s="32">
        <v>30</v>
      </c>
      <c r="CK22" s="33">
        <v>0</v>
      </c>
      <c r="CL22" s="33">
        <v>20</v>
      </c>
      <c r="CM22" s="33">
        <v>0</v>
      </c>
      <c r="CN22" s="33">
        <v>0</v>
      </c>
      <c r="CO22" s="33">
        <v>0</v>
      </c>
      <c r="CP22" s="116">
        <f t="shared" si="43"/>
        <v>50</v>
      </c>
      <c r="CQ22" s="42">
        <f t="shared" si="44"/>
        <v>8.0474866089822822E-2</v>
      </c>
      <c r="CR22" s="36"/>
      <c r="CS22" s="61" t="s">
        <v>213</v>
      </c>
      <c r="CT22" s="56">
        <v>6</v>
      </c>
      <c r="CU22" s="68">
        <v>1</v>
      </c>
      <c r="CV22" s="61"/>
      <c r="CW22" s="74" t="s">
        <v>142</v>
      </c>
      <c r="CX22" s="56"/>
      <c r="CY22" s="70">
        <f t="shared" si="45"/>
        <v>1.3251588025122064E-4</v>
      </c>
      <c r="CZ22" s="56"/>
      <c r="DA22" s="32">
        <v>72.653000000000006</v>
      </c>
      <c r="DB22" s="33">
        <v>82.653000000000006</v>
      </c>
      <c r="DC22" s="34">
        <v>82.653000000000006</v>
      </c>
      <c r="DD22" s="56"/>
      <c r="DE22" s="61">
        <v>294.32062556425592</v>
      </c>
      <c r="DF22" s="33">
        <v>290.06725112851177</v>
      </c>
      <c r="DG22" s="34">
        <v>298.57400000000001</v>
      </c>
      <c r="DH22" s="56"/>
      <c r="DI22" s="32">
        <v>27.798999999999999</v>
      </c>
      <c r="DJ22" s="33">
        <v>7.2530000000000001</v>
      </c>
      <c r="DK22" s="33">
        <v>7.4740000000000002</v>
      </c>
      <c r="DL22" s="33">
        <v>9.4179999999999993</v>
      </c>
      <c r="DM22" s="33">
        <v>16.234999999999999</v>
      </c>
      <c r="DN22" s="33">
        <v>4.718</v>
      </c>
      <c r="DO22" s="33">
        <v>1.5009999999999999</v>
      </c>
      <c r="DP22" s="33">
        <v>0.52400000000002367</v>
      </c>
      <c r="DQ22" s="33">
        <v>385.52300000000002</v>
      </c>
      <c r="DR22" s="119">
        <f t="shared" si="46"/>
        <v>460.44500000000005</v>
      </c>
      <c r="DS22" s="56"/>
      <c r="DT22" s="47">
        <f t="shared" si="47"/>
        <v>6.0374203216453641E-2</v>
      </c>
      <c r="DU22" s="41">
        <f t="shared" si="48"/>
        <v>1.5752152808695935E-2</v>
      </c>
      <c r="DV22" s="41">
        <f t="shared" si="49"/>
        <v>1.6232123272052035E-2</v>
      </c>
      <c r="DW22" s="41">
        <f t="shared" si="50"/>
        <v>2.0454125899944615E-2</v>
      </c>
      <c r="DX22" s="41">
        <f t="shared" si="51"/>
        <v>3.5259368654236657E-2</v>
      </c>
      <c r="DY22" s="41">
        <f t="shared" si="52"/>
        <v>1.0246609258434774E-2</v>
      </c>
      <c r="DZ22" s="41">
        <f t="shared" si="53"/>
        <v>3.2598898891289941E-3</v>
      </c>
      <c r="EA22" s="41">
        <f t="shared" si="54"/>
        <v>1.1380295149258297E-3</v>
      </c>
      <c r="EB22" s="41">
        <f t="shared" si="55"/>
        <v>0.83728349748612751</v>
      </c>
      <c r="EC22" s="71">
        <f t="shared" si="56"/>
        <v>1</v>
      </c>
      <c r="ED22" s="56"/>
      <c r="EE22" s="35">
        <v>2.59</v>
      </c>
      <c r="EF22" s="36">
        <v>0</v>
      </c>
      <c r="EG22" s="66">
        <f t="shared" si="57"/>
        <v>2.59</v>
      </c>
      <c r="EI22" s="35">
        <v>2.1</v>
      </c>
      <c r="EJ22" s="36">
        <v>2</v>
      </c>
      <c r="EK22" s="66">
        <f t="shared" si="58"/>
        <v>4.0999999999999996</v>
      </c>
      <c r="EM22" s="32">
        <v>385.52300000000002</v>
      </c>
      <c r="EN22" s="33">
        <v>74.921999999999969</v>
      </c>
      <c r="EO22" s="34">
        <f t="shared" si="59"/>
        <v>460.44499999999999</v>
      </c>
      <c r="EQ22" s="47">
        <v>0.83728349748612763</v>
      </c>
      <c r="ER22" s="41">
        <v>0.16271650251387237</v>
      </c>
      <c r="ES22" s="42">
        <f t="shared" si="60"/>
        <v>1</v>
      </c>
      <c r="ET22" s="56"/>
      <c r="EU22" s="61">
        <f t="shared" si="61"/>
        <v>66.770832675000008</v>
      </c>
      <c r="EV22" s="33">
        <v>56.410665350000002</v>
      </c>
      <c r="EW22" s="34">
        <v>77.131</v>
      </c>
      <c r="EY22" s="61">
        <f t="shared" si="62"/>
        <v>465.489933495</v>
      </c>
      <c r="EZ22" s="33">
        <v>470.53486699000001</v>
      </c>
      <c r="FA22" s="34">
        <v>460.44499999999999</v>
      </c>
      <c r="FC22" s="61">
        <f t="shared" si="63"/>
        <v>37.408000000000001</v>
      </c>
      <c r="FD22" s="33">
        <v>43.073999999999998</v>
      </c>
      <c r="FE22" s="34">
        <v>31.742000000000001</v>
      </c>
      <c r="FG22" s="61">
        <f t="shared" si="64"/>
        <v>502.89793349500002</v>
      </c>
      <c r="FH22" s="56">
        <v>513.60886699000002</v>
      </c>
      <c r="FI22" s="68">
        <v>492.18700000000001</v>
      </c>
      <c r="FK22" s="61">
        <f t="shared" si="65"/>
        <v>477.3385832300001</v>
      </c>
      <c r="FL22" s="33">
        <v>465.4531664600002</v>
      </c>
      <c r="FM22" s="34">
        <v>489.22399999999999</v>
      </c>
      <c r="FN22" s="33"/>
      <c r="FO22" s="61">
        <f t="shared" si="66"/>
        <v>603.44746392000002</v>
      </c>
      <c r="FP22" s="33">
        <v>585.58292784000002</v>
      </c>
      <c r="FQ22" s="34">
        <v>621.31200000000001</v>
      </c>
      <c r="FR22" s="33"/>
      <c r="FS22" s="72">
        <f t="shared" si="67"/>
        <v>0.48055405335805523</v>
      </c>
      <c r="FT22" s="1"/>
    </row>
    <row r="23" spans="1:176" x14ac:dyDescent="0.2">
      <c r="A23" s="1"/>
      <c r="B23" s="73" t="s">
        <v>161</v>
      </c>
      <c r="C23" s="32">
        <v>5891.2659999999996</v>
      </c>
      <c r="D23" s="33">
        <v>5680.7844999999998</v>
      </c>
      <c r="E23" s="33">
        <v>5002.2370000000001</v>
      </c>
      <c r="F23" s="33">
        <v>1717.8</v>
      </c>
      <c r="G23" s="33">
        <v>4024.5140000000001</v>
      </c>
      <c r="H23" s="33">
        <f t="shared" si="0"/>
        <v>7609.0659999999998</v>
      </c>
      <c r="I23" s="34">
        <f t="shared" si="1"/>
        <v>6720.0370000000003</v>
      </c>
      <c r="J23" s="33"/>
      <c r="K23" s="35">
        <v>114.378</v>
      </c>
      <c r="L23" s="36">
        <v>43.434999999999995</v>
      </c>
      <c r="M23" s="36">
        <v>0.70499999999999996</v>
      </c>
      <c r="N23" s="37">
        <f t="shared" si="2"/>
        <v>158.518</v>
      </c>
      <c r="O23" s="36">
        <v>97.089999999999989</v>
      </c>
      <c r="P23" s="37">
        <f t="shared" si="3"/>
        <v>61.428000000000011</v>
      </c>
      <c r="Q23" s="36">
        <v>3.032</v>
      </c>
      <c r="R23" s="37">
        <f t="shared" si="4"/>
        <v>58.396000000000015</v>
      </c>
      <c r="S23" s="36">
        <v>3.5960000000000001</v>
      </c>
      <c r="T23" s="36">
        <v>0.94299999999999995</v>
      </c>
      <c r="U23" s="36">
        <v>-2.177</v>
      </c>
      <c r="V23" s="37">
        <f t="shared" si="5"/>
        <v>60.758000000000017</v>
      </c>
      <c r="W23" s="36">
        <v>14.718999999999999</v>
      </c>
      <c r="X23" s="38">
        <f t="shared" si="6"/>
        <v>46.039000000000016</v>
      </c>
      <c r="Y23" s="36"/>
      <c r="Z23" s="39">
        <f t="shared" si="7"/>
        <v>2.0134190973095354E-2</v>
      </c>
      <c r="AA23" s="40">
        <f t="shared" si="8"/>
        <v>7.6459510125758152E-3</v>
      </c>
      <c r="AB23" s="41">
        <f t="shared" si="9"/>
        <v>0.59543595184506015</v>
      </c>
      <c r="AC23" s="41">
        <f t="shared" si="10"/>
        <v>0.59889953982999611</v>
      </c>
      <c r="AD23" s="41">
        <f t="shared" si="11"/>
        <v>0.61248564831754115</v>
      </c>
      <c r="AE23" s="40">
        <f t="shared" si="12"/>
        <v>1.7090949322228294E-2</v>
      </c>
      <c r="AF23" s="40">
        <f t="shared" si="13"/>
        <v>8.104338406077544E-3</v>
      </c>
      <c r="AG23" s="40">
        <f t="shared" si="14"/>
        <v>1.4658376629124196E-2</v>
      </c>
      <c r="AH23" s="40">
        <f t="shared" si="15"/>
        <v>2.1003260954700054E-2</v>
      </c>
      <c r="AI23" s="40">
        <f t="shared" si="16"/>
        <v>1.8592727071272977E-2</v>
      </c>
      <c r="AJ23" s="42">
        <f t="shared" si="17"/>
        <v>8.7025639474659217E-2</v>
      </c>
      <c r="AK23" s="36"/>
      <c r="AL23" s="47">
        <f t="shared" si="18"/>
        <v>4.3824138364207739E-2</v>
      </c>
      <c r="AM23" s="41">
        <f t="shared" si="19"/>
        <v>6.5017029877208435E-2</v>
      </c>
      <c r="AN23" s="42">
        <f t="shared" si="20"/>
        <v>5.2223243633868946E-2</v>
      </c>
      <c r="AO23" s="36"/>
      <c r="AP23" s="47">
        <f t="shared" si="21"/>
        <v>0.80454284753001504</v>
      </c>
      <c r="AQ23" s="41">
        <f t="shared" si="22"/>
        <v>0.76676001628585377</v>
      </c>
      <c r="AR23" s="41">
        <f t="shared" si="23"/>
        <v>7.9661485324207068E-2</v>
      </c>
      <c r="AS23" s="41">
        <f t="shared" si="24"/>
        <v>0.12813985992144983</v>
      </c>
      <c r="AT23" s="65">
        <v>1.67</v>
      </c>
      <c r="AU23" s="36"/>
      <c r="AV23" s="47">
        <f t="shared" si="25"/>
        <v>9.8582376012218767E-2</v>
      </c>
      <c r="AW23" s="41">
        <f t="shared" si="26"/>
        <v>0.10043817406988582</v>
      </c>
      <c r="AX23" s="41">
        <f t="shared" si="27"/>
        <v>0.16839868546343517</v>
      </c>
      <c r="AY23" s="41">
        <f t="shared" si="28"/>
        <v>0.18424810538712127</v>
      </c>
      <c r="AZ23" s="42">
        <f t="shared" si="29"/>
        <v>0.20473994184601838</v>
      </c>
      <c r="BA23" s="36"/>
      <c r="BB23" s="39">
        <f t="shared" si="30"/>
        <v>6.1912556885479844E-4</v>
      </c>
      <c r="BC23" s="41">
        <f t="shared" si="31"/>
        <v>4.596237512695741E-2</v>
      </c>
      <c r="BD23" s="40">
        <f t="shared" si="32"/>
        <v>4.9305940522210365E-3</v>
      </c>
      <c r="BE23" s="41">
        <f t="shared" si="33"/>
        <v>4.1005724242157225E-2</v>
      </c>
      <c r="BF23" s="41">
        <f t="shared" si="34"/>
        <v>0.70889064232662313</v>
      </c>
      <c r="BG23" s="42">
        <f t="shared" si="35"/>
        <v>0.78330506215962792</v>
      </c>
      <c r="BH23" s="36"/>
      <c r="BI23" s="35">
        <v>99.847999999999999</v>
      </c>
      <c r="BJ23" s="36">
        <v>177.786</v>
      </c>
      <c r="BK23" s="37">
        <f t="shared" si="36"/>
        <v>277.63400000000001</v>
      </c>
      <c r="BL23" s="33">
        <v>5002.2370000000001</v>
      </c>
      <c r="BM23" s="36">
        <v>4.3620000000000001</v>
      </c>
      <c r="BN23" s="36">
        <v>16.34</v>
      </c>
      <c r="BO23" s="37">
        <f t="shared" si="37"/>
        <v>4981.5349999999999</v>
      </c>
      <c r="BP23" s="36">
        <v>476.04399999999998</v>
      </c>
      <c r="BQ23" s="36">
        <v>99.695999999999998</v>
      </c>
      <c r="BR23" s="37">
        <f t="shared" si="38"/>
        <v>575.74</v>
      </c>
      <c r="BS23" s="36">
        <v>12.149999999999999</v>
      </c>
      <c r="BT23" s="36">
        <v>9.3360000000000003</v>
      </c>
      <c r="BU23" s="36">
        <v>23.152000000000001</v>
      </c>
      <c r="BV23" s="36">
        <v>11.718999999999745</v>
      </c>
      <c r="BW23" s="37">
        <f t="shared" si="39"/>
        <v>5891.2659999999996</v>
      </c>
      <c r="BX23" s="36">
        <v>0</v>
      </c>
      <c r="BY23" s="33">
        <v>4024.5140000000001</v>
      </c>
      <c r="BZ23" s="37">
        <f t="shared" si="40"/>
        <v>4024.5140000000001</v>
      </c>
      <c r="CA23" s="36">
        <v>1099.231</v>
      </c>
      <c r="CB23" s="36">
        <v>61.763999999999555</v>
      </c>
      <c r="CC23" s="37">
        <f t="shared" si="41"/>
        <v>1160.9949999999994</v>
      </c>
      <c r="CD23" s="36">
        <v>124.982</v>
      </c>
      <c r="CE23" s="36">
        <v>580.77499999999998</v>
      </c>
      <c r="CF23" s="113">
        <f t="shared" si="42"/>
        <v>5891.2659999999996</v>
      </c>
      <c r="CG23" s="36"/>
      <c r="CH23" s="67">
        <v>754.90599999999995</v>
      </c>
      <c r="CI23" s="36"/>
      <c r="CJ23" s="32">
        <v>150</v>
      </c>
      <c r="CK23" s="33">
        <v>315</v>
      </c>
      <c r="CL23" s="33">
        <v>280</v>
      </c>
      <c r="CM23" s="33">
        <v>260</v>
      </c>
      <c r="CN23" s="33">
        <v>220</v>
      </c>
      <c r="CO23" s="33">
        <v>0</v>
      </c>
      <c r="CP23" s="116">
        <f t="shared" si="43"/>
        <v>1225</v>
      </c>
      <c r="CQ23" s="42">
        <f t="shared" si="44"/>
        <v>0.2079349328310757</v>
      </c>
      <c r="CR23" s="36"/>
      <c r="CS23" s="61" t="s">
        <v>214</v>
      </c>
      <c r="CT23" s="56">
        <v>56.4</v>
      </c>
      <c r="CU23" s="68">
        <v>9</v>
      </c>
      <c r="CV23" s="69" t="s">
        <v>139</v>
      </c>
      <c r="CW23" s="74" t="s">
        <v>142</v>
      </c>
      <c r="CX23" s="56"/>
      <c r="CY23" s="70">
        <f t="shared" si="45"/>
        <v>1.7158798301334214E-3</v>
      </c>
      <c r="CZ23" s="56"/>
      <c r="DA23" s="32">
        <v>540.80799999999999</v>
      </c>
      <c r="DB23" s="33">
        <v>591.70799999999997</v>
      </c>
      <c r="DC23" s="34">
        <v>657.51700000000005</v>
      </c>
      <c r="DD23" s="56"/>
      <c r="DE23" s="61">
        <v>3140.7979999999998</v>
      </c>
      <c r="DF23" s="33">
        <v>3070.1219999999998</v>
      </c>
      <c r="DG23" s="34">
        <v>3211.4740000000002</v>
      </c>
      <c r="DH23" s="56"/>
      <c r="DI23" s="32">
        <v>567.81700000000001</v>
      </c>
      <c r="DJ23" s="33">
        <v>23.79</v>
      </c>
      <c r="DK23" s="33">
        <v>170.91499999999999</v>
      </c>
      <c r="DL23" s="33">
        <v>93.578000000000003</v>
      </c>
      <c r="DM23" s="33">
        <v>409.65600000000001</v>
      </c>
      <c r="DN23" s="33">
        <v>146.48500000000001</v>
      </c>
      <c r="DO23" s="33">
        <v>43.957000000000001</v>
      </c>
      <c r="DP23" s="33">
        <v>0</v>
      </c>
      <c r="DQ23" s="33">
        <v>3546.0390000000002</v>
      </c>
      <c r="DR23" s="119">
        <f t="shared" si="46"/>
        <v>5002.2370000000001</v>
      </c>
      <c r="DS23" s="56"/>
      <c r="DT23" s="47">
        <f t="shared" si="47"/>
        <v>0.11351261445629225</v>
      </c>
      <c r="DU23" s="41">
        <f t="shared" si="48"/>
        <v>4.755872222767534E-3</v>
      </c>
      <c r="DV23" s="41">
        <f t="shared" si="49"/>
        <v>3.4167713365040479E-2</v>
      </c>
      <c r="DW23" s="41">
        <f t="shared" si="50"/>
        <v>1.8707230385125694E-2</v>
      </c>
      <c r="DX23" s="41">
        <f t="shared" si="51"/>
        <v>8.1894560373688807E-2</v>
      </c>
      <c r="DY23" s="41">
        <f t="shared" si="52"/>
        <v>2.9283898383863062E-2</v>
      </c>
      <c r="DZ23" s="41">
        <f t="shared" si="53"/>
        <v>8.7874684865990958E-3</v>
      </c>
      <c r="EA23" s="41">
        <f t="shared" si="54"/>
        <v>0</v>
      </c>
      <c r="EB23" s="41">
        <f t="shared" si="55"/>
        <v>0.70889064232662313</v>
      </c>
      <c r="EC23" s="71">
        <f t="shared" si="56"/>
        <v>1</v>
      </c>
      <c r="ED23" s="56"/>
      <c r="EE23" s="35">
        <v>14.378</v>
      </c>
      <c r="EF23" s="36">
        <v>10.286</v>
      </c>
      <c r="EG23" s="66">
        <f t="shared" si="57"/>
        <v>24.664000000000001</v>
      </c>
      <c r="EI23" s="35">
        <v>4.3620000000000001</v>
      </c>
      <c r="EJ23" s="36">
        <v>16.34</v>
      </c>
      <c r="EK23" s="66">
        <f t="shared" si="58"/>
        <v>20.701999999999998</v>
      </c>
      <c r="EM23" s="32">
        <v>3546.0390000000002</v>
      </c>
      <c r="EN23" s="33">
        <v>1456.1979999999996</v>
      </c>
      <c r="EO23" s="34">
        <f t="shared" si="59"/>
        <v>5002.2370000000001</v>
      </c>
      <c r="EQ23" s="47">
        <v>0.70889064232662313</v>
      </c>
      <c r="ER23" s="41">
        <v>0.29110935767337687</v>
      </c>
      <c r="ES23" s="42">
        <f t="shared" si="60"/>
        <v>1</v>
      </c>
      <c r="ET23" s="56"/>
      <c r="EU23" s="61">
        <f t="shared" si="61"/>
        <v>529.02800000000002</v>
      </c>
      <c r="EV23" s="33">
        <v>477.28100000000001</v>
      </c>
      <c r="EW23" s="34">
        <v>580.77499999999998</v>
      </c>
      <c r="EY23" s="61">
        <f t="shared" si="62"/>
        <v>4897.2294999999995</v>
      </c>
      <c r="EZ23" s="33">
        <v>4792.2219999999998</v>
      </c>
      <c r="FA23" s="34">
        <v>5002.2370000000001</v>
      </c>
      <c r="FC23" s="61">
        <f t="shared" si="63"/>
        <v>1617.6855</v>
      </c>
      <c r="FD23" s="33">
        <v>1517.5709999999999</v>
      </c>
      <c r="FE23" s="34">
        <v>1717.8</v>
      </c>
      <c r="FG23" s="61">
        <f t="shared" si="64"/>
        <v>6514.915</v>
      </c>
      <c r="FH23" s="56">
        <v>6309.7929999999997</v>
      </c>
      <c r="FI23" s="68">
        <v>6720.0370000000003</v>
      </c>
      <c r="FK23" s="61">
        <f t="shared" si="65"/>
        <v>3924.643</v>
      </c>
      <c r="FL23" s="33">
        <v>3824.7719999999999</v>
      </c>
      <c r="FM23" s="34">
        <v>4024.5140000000001</v>
      </c>
      <c r="FN23" s="33"/>
      <c r="FO23" s="61">
        <f t="shared" si="66"/>
        <v>5680.7844999999998</v>
      </c>
      <c r="FP23" s="33">
        <v>5470.3029999999999</v>
      </c>
      <c r="FQ23" s="34">
        <v>5891.2659999999996</v>
      </c>
      <c r="FR23" s="33"/>
      <c r="FS23" s="72">
        <f t="shared" si="67"/>
        <v>0.54512459630918042</v>
      </c>
      <c r="FT23" s="1"/>
    </row>
    <row r="24" spans="1:176" x14ac:dyDescent="0.2">
      <c r="A24" s="1"/>
      <c r="B24" s="73" t="s">
        <v>162</v>
      </c>
      <c r="C24" s="32">
        <v>2507.1120000000001</v>
      </c>
      <c r="D24" s="33">
        <v>2375.7860000000001</v>
      </c>
      <c r="E24" s="33">
        <v>2057.9520000000002</v>
      </c>
      <c r="F24" s="33">
        <v>605.9</v>
      </c>
      <c r="G24" s="33">
        <v>1885.479</v>
      </c>
      <c r="H24" s="33">
        <f t="shared" si="0"/>
        <v>3113.0120000000002</v>
      </c>
      <c r="I24" s="34">
        <f t="shared" si="1"/>
        <v>2663.8520000000003</v>
      </c>
      <c r="J24" s="33"/>
      <c r="K24" s="35">
        <v>47.94</v>
      </c>
      <c r="L24" s="36">
        <v>12.029</v>
      </c>
      <c r="M24" s="36">
        <v>1.1520000000000001</v>
      </c>
      <c r="N24" s="37">
        <f t="shared" si="2"/>
        <v>61.120999999999995</v>
      </c>
      <c r="O24" s="36">
        <v>39.355999999999995</v>
      </c>
      <c r="P24" s="37">
        <f t="shared" si="3"/>
        <v>21.765000000000001</v>
      </c>
      <c r="Q24" s="36">
        <v>6.9329999999999998</v>
      </c>
      <c r="R24" s="37">
        <f t="shared" si="4"/>
        <v>14.832000000000001</v>
      </c>
      <c r="S24" s="36">
        <v>3.6459999999999999</v>
      </c>
      <c r="T24" s="36">
        <v>2.4140000000000006</v>
      </c>
      <c r="U24" s="36">
        <v>0.47100000000000003</v>
      </c>
      <c r="V24" s="37">
        <f t="shared" si="5"/>
        <v>21.363000000000003</v>
      </c>
      <c r="W24" s="36">
        <v>4.8889999999999993</v>
      </c>
      <c r="X24" s="38">
        <f t="shared" si="6"/>
        <v>16.474000000000004</v>
      </c>
      <c r="Y24" s="36"/>
      <c r="Z24" s="39">
        <f t="shared" si="7"/>
        <v>2.0178585108254699E-2</v>
      </c>
      <c r="AA24" s="40">
        <f t="shared" si="8"/>
        <v>5.0631664636461363E-3</v>
      </c>
      <c r="AB24" s="41">
        <f t="shared" si="9"/>
        <v>0.58582039564757882</v>
      </c>
      <c r="AC24" s="41">
        <f t="shared" si="10"/>
        <v>0.60765513301527008</v>
      </c>
      <c r="AD24" s="41">
        <f t="shared" si="11"/>
        <v>0.64390307750200415</v>
      </c>
      <c r="AE24" s="40">
        <f t="shared" si="12"/>
        <v>1.6565465071349015E-2</v>
      </c>
      <c r="AF24" s="40">
        <f t="shared" si="13"/>
        <v>6.9341262218061738E-3</v>
      </c>
      <c r="AG24" s="40">
        <f t="shared" si="14"/>
        <v>1.3721278309402585E-2</v>
      </c>
      <c r="AH24" s="40">
        <f t="shared" si="15"/>
        <v>2.3175583887284624E-2</v>
      </c>
      <c r="AI24" s="40">
        <f t="shared" si="16"/>
        <v>1.2353648165901367E-2</v>
      </c>
      <c r="AJ24" s="42">
        <f t="shared" si="17"/>
        <v>5.5615572630413369E-2</v>
      </c>
      <c r="AK24" s="36"/>
      <c r="AL24" s="47">
        <f t="shared" si="18"/>
        <v>0.133045679102748</v>
      </c>
      <c r="AM24" s="41">
        <f t="shared" si="19"/>
        <v>0.16953542190129445</v>
      </c>
      <c r="AN24" s="42">
        <f t="shared" si="20"/>
        <v>9.8549525587953407E-2</v>
      </c>
      <c r="AO24" s="36"/>
      <c r="AP24" s="47">
        <f t="shared" si="21"/>
        <v>0.91619192284368145</v>
      </c>
      <c r="AQ24" s="41">
        <f t="shared" si="22"/>
        <v>0.8612501627280762</v>
      </c>
      <c r="AR24" s="41">
        <f t="shared" si="23"/>
        <v>-3.8804808081968421E-2</v>
      </c>
      <c r="AS24" s="41">
        <f t="shared" si="24"/>
        <v>0.15996253857027526</v>
      </c>
      <c r="AT24" s="65">
        <v>1.9059999999999999</v>
      </c>
      <c r="AU24" s="36"/>
      <c r="AV24" s="47">
        <f t="shared" si="25"/>
        <v>0.12113539403106043</v>
      </c>
      <c r="AW24" s="41">
        <f t="shared" si="26"/>
        <v>0.11630912380460068</v>
      </c>
      <c r="AX24" s="41">
        <f t="shared" si="27"/>
        <v>0.23248026787849799</v>
      </c>
      <c r="AY24" s="41">
        <f t="shared" si="28"/>
        <v>0.23248026787849799</v>
      </c>
      <c r="AZ24" s="42">
        <f t="shared" si="29"/>
        <v>0.23248026787849799</v>
      </c>
      <c r="BA24" s="36"/>
      <c r="BB24" s="39">
        <f t="shared" si="30"/>
        <v>3.5790125218977693E-3</v>
      </c>
      <c r="BC24" s="41">
        <f t="shared" si="31"/>
        <v>0.24916442048517518</v>
      </c>
      <c r="BD24" s="40">
        <f t="shared" si="32"/>
        <v>1.4799178989597423E-2</v>
      </c>
      <c r="BE24" s="41">
        <f t="shared" si="33"/>
        <v>9.5619631285477472E-2</v>
      </c>
      <c r="BF24" s="41">
        <f t="shared" si="34"/>
        <v>0.82786187432943037</v>
      </c>
      <c r="BG24" s="42">
        <f t="shared" si="35"/>
        <v>0.86701513447443768</v>
      </c>
      <c r="BH24" s="36"/>
      <c r="BI24" s="35">
        <v>26.030999999999999</v>
      </c>
      <c r="BJ24" s="36">
        <v>55.673999999999999</v>
      </c>
      <c r="BK24" s="37">
        <f t="shared" si="36"/>
        <v>81.704999999999998</v>
      </c>
      <c r="BL24" s="33">
        <v>2057.9520000000002</v>
      </c>
      <c r="BM24" s="36">
        <v>10.817</v>
      </c>
      <c r="BN24" s="36">
        <v>3.9950000000000001</v>
      </c>
      <c r="BO24" s="37">
        <f t="shared" si="37"/>
        <v>2043.1400000000003</v>
      </c>
      <c r="BP24" s="36">
        <v>319.339</v>
      </c>
      <c r="BQ24" s="36">
        <v>39.987000000000002</v>
      </c>
      <c r="BR24" s="37">
        <f t="shared" si="38"/>
        <v>359.32600000000002</v>
      </c>
      <c r="BS24" s="36">
        <v>1.85</v>
      </c>
      <c r="BT24" s="36">
        <v>0</v>
      </c>
      <c r="BU24" s="36">
        <v>15.831</v>
      </c>
      <c r="BV24" s="36">
        <v>5.2599999999998026</v>
      </c>
      <c r="BW24" s="37">
        <f t="shared" si="39"/>
        <v>2507.1120000000001</v>
      </c>
      <c r="BX24" s="36">
        <v>3.7559999999999998</v>
      </c>
      <c r="BY24" s="33">
        <v>1885.479</v>
      </c>
      <c r="BZ24" s="37">
        <f t="shared" si="40"/>
        <v>1889.2350000000001</v>
      </c>
      <c r="CA24" s="36">
        <v>300</v>
      </c>
      <c r="CB24" s="36">
        <v>14.176999999999964</v>
      </c>
      <c r="CC24" s="37">
        <f t="shared" si="41"/>
        <v>314.17699999999996</v>
      </c>
      <c r="CD24" s="36">
        <v>0</v>
      </c>
      <c r="CE24" s="36">
        <v>303.7</v>
      </c>
      <c r="CF24" s="113">
        <f t="shared" si="42"/>
        <v>2507.1120000000001</v>
      </c>
      <c r="CG24" s="36"/>
      <c r="CH24" s="67">
        <v>401.04399999999998</v>
      </c>
      <c r="CI24" s="36"/>
      <c r="CJ24" s="32">
        <v>100</v>
      </c>
      <c r="CK24" s="33">
        <v>100</v>
      </c>
      <c r="CL24" s="33">
        <v>100</v>
      </c>
      <c r="CM24" s="33">
        <v>0</v>
      </c>
      <c r="CN24" s="33">
        <v>0</v>
      </c>
      <c r="CO24" s="33">
        <v>0</v>
      </c>
      <c r="CP24" s="116">
        <f t="shared" si="43"/>
        <v>300</v>
      </c>
      <c r="CQ24" s="42">
        <f t="shared" si="44"/>
        <v>0.11965959239156447</v>
      </c>
      <c r="CR24" s="36"/>
      <c r="CS24" s="61" t="s">
        <v>214</v>
      </c>
      <c r="CT24" s="56">
        <v>22.3</v>
      </c>
      <c r="CU24" s="68">
        <v>2</v>
      </c>
      <c r="CV24" s="69" t="s">
        <v>139</v>
      </c>
      <c r="CW24" s="68"/>
      <c r="CX24" s="56"/>
      <c r="CY24" s="70">
        <f t="shared" si="45"/>
        <v>6.6304180764315392E-4</v>
      </c>
      <c r="CZ24" s="56"/>
      <c r="DA24" s="32">
        <v>291.60000000000002</v>
      </c>
      <c r="DB24" s="33">
        <v>291.60000000000002</v>
      </c>
      <c r="DC24" s="34">
        <v>291.60000000000002</v>
      </c>
      <c r="DD24" s="56"/>
      <c r="DE24" s="61">
        <v>1200.617</v>
      </c>
      <c r="DF24" s="33">
        <v>1146.934</v>
      </c>
      <c r="DG24" s="34">
        <v>1254.3</v>
      </c>
      <c r="DH24" s="56"/>
      <c r="DI24" s="32">
        <v>226.178</v>
      </c>
      <c r="DJ24" s="33">
        <v>31.859000000000002</v>
      </c>
      <c r="DK24" s="33">
        <v>30.068999999999999</v>
      </c>
      <c r="DL24" s="33">
        <v>10.509</v>
      </c>
      <c r="DM24" s="33">
        <v>25.079000000000001</v>
      </c>
      <c r="DN24" s="33">
        <v>13.49</v>
      </c>
      <c r="DO24" s="33">
        <v>9.8919999999999995</v>
      </c>
      <c r="DP24" s="33">
        <v>7.1760000000003856</v>
      </c>
      <c r="DQ24" s="33">
        <v>1703.7</v>
      </c>
      <c r="DR24" s="119">
        <f t="shared" si="46"/>
        <v>2057.9520000000002</v>
      </c>
      <c r="DS24" s="56"/>
      <c r="DT24" s="47">
        <f t="shared" si="47"/>
        <v>0.10990440982102594</v>
      </c>
      <c r="DU24" s="41">
        <f t="shared" si="48"/>
        <v>1.5480924725163657E-2</v>
      </c>
      <c r="DV24" s="41">
        <f t="shared" si="49"/>
        <v>1.4611127956337172E-2</v>
      </c>
      <c r="DW24" s="41">
        <f t="shared" si="50"/>
        <v>5.106533096981853E-3</v>
      </c>
      <c r="DX24" s="41">
        <f t="shared" si="51"/>
        <v>1.218638724323988E-2</v>
      </c>
      <c r="DY24" s="41">
        <f t="shared" si="52"/>
        <v>6.5550605650666286E-3</v>
      </c>
      <c r="DZ24" s="41">
        <f t="shared" si="53"/>
        <v>4.8067204677271378E-3</v>
      </c>
      <c r="EA24" s="41">
        <f t="shared" si="54"/>
        <v>3.4869617950274764E-3</v>
      </c>
      <c r="EB24" s="41">
        <f t="shared" si="55"/>
        <v>0.82786187432943037</v>
      </c>
      <c r="EC24" s="71">
        <f t="shared" si="56"/>
        <v>1.0000000000000002</v>
      </c>
      <c r="ED24" s="56"/>
      <c r="EE24" s="35">
        <v>2.8769999999999998</v>
      </c>
      <c r="EF24" s="36">
        <v>27.579000000000001</v>
      </c>
      <c r="EG24" s="66">
        <f t="shared" si="57"/>
        <v>30.456</v>
      </c>
      <c r="EI24" s="35">
        <v>10.817</v>
      </c>
      <c r="EJ24" s="36">
        <v>3.9950000000000001</v>
      </c>
      <c r="EK24" s="66">
        <f t="shared" si="58"/>
        <v>14.812000000000001</v>
      </c>
      <c r="EM24" s="32">
        <v>1703.7</v>
      </c>
      <c r="EN24" s="33">
        <v>354.25200000000012</v>
      </c>
      <c r="EO24" s="34">
        <f t="shared" si="59"/>
        <v>2057.9520000000002</v>
      </c>
      <c r="EQ24" s="47">
        <v>0.82786187432943037</v>
      </c>
      <c r="ER24" s="41">
        <v>0.17213812567056963</v>
      </c>
      <c r="ES24" s="42">
        <f t="shared" si="60"/>
        <v>1</v>
      </c>
      <c r="ET24" s="56"/>
      <c r="EU24" s="61">
        <f t="shared" si="61"/>
        <v>296.21199999999999</v>
      </c>
      <c r="EV24" s="33">
        <v>288.72399999999999</v>
      </c>
      <c r="EW24" s="34">
        <v>303.7</v>
      </c>
      <c r="EY24" s="61">
        <f t="shared" si="62"/>
        <v>1937.1265000000001</v>
      </c>
      <c r="EZ24" s="33">
        <v>1816.3009999999999</v>
      </c>
      <c r="FA24" s="34">
        <v>2057.9520000000002</v>
      </c>
      <c r="FC24" s="61">
        <f t="shared" si="63"/>
        <v>533.65</v>
      </c>
      <c r="FD24" s="33">
        <v>461.4</v>
      </c>
      <c r="FE24" s="34">
        <v>605.9</v>
      </c>
      <c r="FG24" s="61">
        <f t="shared" si="64"/>
        <v>2470.7764999999999</v>
      </c>
      <c r="FH24" s="56">
        <v>2277.701</v>
      </c>
      <c r="FI24" s="68">
        <v>2663.8520000000003</v>
      </c>
      <c r="FK24" s="61">
        <f t="shared" si="65"/>
        <v>1800.9070000000002</v>
      </c>
      <c r="FL24" s="33">
        <v>1716.335</v>
      </c>
      <c r="FM24" s="34">
        <v>1885.479</v>
      </c>
      <c r="FN24" s="33"/>
      <c r="FO24" s="61">
        <f t="shared" si="66"/>
        <v>2375.7860000000001</v>
      </c>
      <c r="FP24" s="33">
        <v>2244.46</v>
      </c>
      <c r="FQ24" s="34">
        <v>2507.1120000000001</v>
      </c>
      <c r="FR24" s="33"/>
      <c r="FS24" s="72">
        <f t="shared" si="67"/>
        <v>0.50029675578913102</v>
      </c>
      <c r="FT24" s="1"/>
    </row>
    <row r="25" spans="1:176" x14ac:dyDescent="0.2">
      <c r="A25" s="1"/>
      <c r="B25" s="73" t="s">
        <v>163</v>
      </c>
      <c r="C25" s="32">
        <v>1489.579</v>
      </c>
      <c r="D25" s="33">
        <v>1420.0074999999999</v>
      </c>
      <c r="E25" s="33">
        <v>1279.278</v>
      </c>
      <c r="F25" s="33">
        <v>453.76400000000001</v>
      </c>
      <c r="G25" s="33">
        <v>1011.246</v>
      </c>
      <c r="H25" s="33">
        <f t="shared" si="0"/>
        <v>1943.3429999999998</v>
      </c>
      <c r="I25" s="34">
        <f t="shared" si="1"/>
        <v>1733.0419999999999</v>
      </c>
      <c r="J25" s="33"/>
      <c r="K25" s="35">
        <v>28.048999999999999</v>
      </c>
      <c r="L25" s="36">
        <v>8.5169999999999995</v>
      </c>
      <c r="M25" s="36">
        <v>5.5E-2</v>
      </c>
      <c r="N25" s="37">
        <f t="shared" si="2"/>
        <v>36.621000000000002</v>
      </c>
      <c r="O25" s="36">
        <v>26.676000000000002</v>
      </c>
      <c r="P25" s="37">
        <f t="shared" si="3"/>
        <v>9.9450000000000003</v>
      </c>
      <c r="Q25" s="36">
        <v>0.49399999999999999</v>
      </c>
      <c r="R25" s="37">
        <f t="shared" si="4"/>
        <v>9.4510000000000005</v>
      </c>
      <c r="S25" s="36">
        <v>1.151</v>
      </c>
      <c r="T25" s="36">
        <v>0.39100000000000001</v>
      </c>
      <c r="U25" s="36">
        <v>1</v>
      </c>
      <c r="V25" s="37">
        <f t="shared" si="5"/>
        <v>11.993</v>
      </c>
      <c r="W25" s="36">
        <v>2.9359999999999999</v>
      </c>
      <c r="X25" s="38">
        <f t="shared" si="6"/>
        <v>9.0570000000000004</v>
      </c>
      <c r="Y25" s="36"/>
      <c r="Z25" s="39">
        <f t="shared" si="7"/>
        <v>1.9752712573701196E-2</v>
      </c>
      <c r="AA25" s="40">
        <f t="shared" si="8"/>
        <v>5.9978556451286344E-3</v>
      </c>
      <c r="AB25" s="41">
        <f t="shared" si="9"/>
        <v>0.69900165081361532</v>
      </c>
      <c r="AC25" s="41">
        <f t="shared" si="10"/>
        <v>0.70623742454728367</v>
      </c>
      <c r="AD25" s="41">
        <f t="shared" si="11"/>
        <v>0.72843450479233229</v>
      </c>
      <c r="AE25" s="40">
        <f t="shared" si="12"/>
        <v>1.8785816272097158E-2</v>
      </c>
      <c r="AF25" s="40">
        <f t="shared" si="13"/>
        <v>6.3781353267500351E-3</v>
      </c>
      <c r="AG25" s="40">
        <f t="shared" si="14"/>
        <v>1.223043781510392E-2</v>
      </c>
      <c r="AH25" s="40">
        <f t="shared" si="15"/>
        <v>1.5511873598553466E-2</v>
      </c>
      <c r="AI25" s="40">
        <f t="shared" si="16"/>
        <v>1.2762489542955412E-2</v>
      </c>
      <c r="AJ25" s="42">
        <f t="shared" si="17"/>
        <v>7.9014865996649919E-2</v>
      </c>
      <c r="AK25" s="36"/>
      <c r="AL25" s="47">
        <f t="shared" si="18"/>
        <v>0.11765697746038602</v>
      </c>
      <c r="AM25" s="41">
        <f t="shared" si="19"/>
        <v>9.9451302719886461E-2</v>
      </c>
      <c r="AN25" s="42">
        <f t="shared" si="20"/>
        <v>1.4124084150819973E-2</v>
      </c>
      <c r="AO25" s="36"/>
      <c r="AP25" s="47">
        <f t="shared" si="21"/>
        <v>0.79048181865083267</v>
      </c>
      <c r="AQ25" s="41">
        <f t="shared" si="22"/>
        <v>0.74293010588770303</v>
      </c>
      <c r="AR25" s="41">
        <f t="shared" si="23"/>
        <v>0.11281375475889496</v>
      </c>
      <c r="AS25" s="41">
        <f t="shared" si="24"/>
        <v>0.12209355797846237</v>
      </c>
      <c r="AT25" s="65">
        <v>1.53</v>
      </c>
      <c r="AU25" s="36"/>
      <c r="AV25" s="47">
        <f t="shared" si="25"/>
        <v>7.9972260618604324E-2</v>
      </c>
      <c r="AW25" s="41">
        <f t="shared" si="26"/>
        <v>8.2178924380647153E-2</v>
      </c>
      <c r="AX25" s="41">
        <f t="shared" si="27"/>
        <v>0.13819121118263494</v>
      </c>
      <c r="AY25" s="41">
        <f t="shared" si="28"/>
        <v>0.16223673904313562</v>
      </c>
      <c r="AZ25" s="42">
        <f t="shared" si="29"/>
        <v>0.18628226690363631</v>
      </c>
      <c r="BA25" s="36"/>
      <c r="BB25" s="39">
        <f t="shared" si="30"/>
        <v>4.0761009701367843E-4</v>
      </c>
      <c r="BC25" s="41">
        <f t="shared" si="31"/>
        <v>4.300513624096805E-2</v>
      </c>
      <c r="BD25" s="40">
        <f t="shared" si="32"/>
        <v>1.6231812006459893E-2</v>
      </c>
      <c r="BE25" s="41">
        <f t="shared" si="33"/>
        <v>0.16132540884900751</v>
      </c>
      <c r="BF25" s="41">
        <f t="shared" si="34"/>
        <v>0.83982918489960745</v>
      </c>
      <c r="BG25" s="42">
        <f t="shared" si="35"/>
        <v>0.88176685850660297</v>
      </c>
      <c r="BH25" s="36"/>
      <c r="BI25" s="35">
        <v>31.521999999999998</v>
      </c>
      <c r="BJ25" s="36">
        <v>2.012</v>
      </c>
      <c r="BK25" s="37">
        <f t="shared" si="36"/>
        <v>33.533999999999999</v>
      </c>
      <c r="BL25" s="33">
        <v>1279.278</v>
      </c>
      <c r="BM25" s="36">
        <v>4.09</v>
      </c>
      <c r="BN25" s="36">
        <v>5.5</v>
      </c>
      <c r="BO25" s="37">
        <f t="shared" si="37"/>
        <v>1269.6880000000001</v>
      </c>
      <c r="BP25" s="36">
        <v>146.23500000000001</v>
      </c>
      <c r="BQ25" s="36">
        <v>33.587000000000003</v>
      </c>
      <c r="BR25" s="37">
        <f t="shared" si="38"/>
        <v>179.822</v>
      </c>
      <c r="BS25" s="36">
        <v>0</v>
      </c>
      <c r="BT25" s="36">
        <v>0.28799999999999998</v>
      </c>
      <c r="BU25" s="36">
        <v>2.5350000000000001</v>
      </c>
      <c r="BV25" s="36">
        <v>3.7119999999997404</v>
      </c>
      <c r="BW25" s="37">
        <f t="shared" si="39"/>
        <v>1489.5790000000002</v>
      </c>
      <c r="BX25" s="36">
        <v>24.841000000000001</v>
      </c>
      <c r="BY25" s="33">
        <v>1011.246</v>
      </c>
      <c r="BZ25" s="37">
        <f t="shared" si="40"/>
        <v>1036.087</v>
      </c>
      <c r="CA25" s="36">
        <v>285.072</v>
      </c>
      <c r="CB25" s="36">
        <v>9.2949999999999591</v>
      </c>
      <c r="CC25" s="37">
        <f t="shared" si="41"/>
        <v>294.36699999999996</v>
      </c>
      <c r="CD25" s="36">
        <v>40</v>
      </c>
      <c r="CE25" s="36">
        <v>119.125</v>
      </c>
      <c r="CF25" s="113">
        <f t="shared" si="42"/>
        <v>1489.579</v>
      </c>
      <c r="CG25" s="36"/>
      <c r="CH25" s="67">
        <v>181.86799999999999</v>
      </c>
      <c r="CI25" s="36"/>
      <c r="CJ25" s="32">
        <v>30</v>
      </c>
      <c r="CK25" s="33">
        <v>140</v>
      </c>
      <c r="CL25" s="33">
        <v>115</v>
      </c>
      <c r="CM25" s="33">
        <v>20</v>
      </c>
      <c r="CN25" s="33">
        <v>20</v>
      </c>
      <c r="CO25" s="33">
        <v>0</v>
      </c>
      <c r="CP25" s="116">
        <f t="shared" si="43"/>
        <v>325</v>
      </c>
      <c r="CQ25" s="42">
        <f t="shared" si="44"/>
        <v>0.21818245289440844</v>
      </c>
      <c r="CR25" s="36"/>
      <c r="CS25" s="61" t="s">
        <v>219</v>
      </c>
      <c r="CT25" s="56">
        <v>13</v>
      </c>
      <c r="CU25" s="68">
        <v>3</v>
      </c>
      <c r="CV25" s="69" t="s">
        <v>139</v>
      </c>
      <c r="CW25" s="74" t="s">
        <v>160</v>
      </c>
      <c r="CX25" s="56"/>
      <c r="CY25" s="70">
        <f t="shared" si="45"/>
        <v>4.5028697093024489E-4</v>
      </c>
      <c r="CZ25" s="56"/>
      <c r="DA25" s="32">
        <v>104.26900000000001</v>
      </c>
      <c r="DB25" s="33">
        <v>122.41200000000001</v>
      </c>
      <c r="DC25" s="34">
        <v>140.55500000000001</v>
      </c>
      <c r="DD25" s="56"/>
      <c r="DE25" s="61">
        <v>740.5295000000001</v>
      </c>
      <c r="DF25" s="33">
        <v>726.53200000000004</v>
      </c>
      <c r="DG25" s="34">
        <v>754.52700000000004</v>
      </c>
      <c r="DH25" s="56"/>
      <c r="DI25" s="32">
        <v>35.798999999999999</v>
      </c>
      <c r="DJ25" s="33">
        <v>13.577</v>
      </c>
      <c r="DK25" s="33">
        <v>43.146999999999998</v>
      </c>
      <c r="DL25" s="33">
        <v>24.018999999999998</v>
      </c>
      <c r="DM25" s="33">
        <v>62.433</v>
      </c>
      <c r="DN25" s="33">
        <v>17.233000000000001</v>
      </c>
      <c r="DO25" s="33">
        <v>8.6920000000000002</v>
      </c>
      <c r="DP25" s="33">
        <v>3.0000000001564331E-3</v>
      </c>
      <c r="DQ25" s="33">
        <v>1074.375</v>
      </c>
      <c r="DR25" s="119">
        <f t="shared" si="46"/>
        <v>1279.2780000000002</v>
      </c>
      <c r="DS25" s="56"/>
      <c r="DT25" s="47">
        <f t="shared" si="47"/>
        <v>2.7983753335866005E-2</v>
      </c>
      <c r="DU25" s="41">
        <f t="shared" si="48"/>
        <v>1.0613017655271175E-2</v>
      </c>
      <c r="DV25" s="41">
        <f t="shared" si="49"/>
        <v>3.3727618234660479E-2</v>
      </c>
      <c r="DW25" s="41">
        <f t="shared" si="50"/>
        <v>1.8775434268392011E-2</v>
      </c>
      <c r="DX25" s="41">
        <f t="shared" si="51"/>
        <v>4.880330936668964E-2</v>
      </c>
      <c r="DY25" s="41">
        <f t="shared" si="52"/>
        <v>1.3470879668062765E-2</v>
      </c>
      <c r="DZ25" s="41">
        <f t="shared" si="53"/>
        <v>6.7944574986828496E-3</v>
      </c>
      <c r="EA25" s="41">
        <f t="shared" si="54"/>
        <v>2.3450727677302608E-6</v>
      </c>
      <c r="EB25" s="41">
        <f t="shared" si="55"/>
        <v>0.83982918489960723</v>
      </c>
      <c r="EC25" s="71">
        <f t="shared" si="56"/>
        <v>0.99999999999999989</v>
      </c>
      <c r="ED25" s="56"/>
      <c r="EE25" s="35">
        <v>6.5659999999999998</v>
      </c>
      <c r="EF25" s="36">
        <v>14.199</v>
      </c>
      <c r="EG25" s="66">
        <f t="shared" si="57"/>
        <v>20.765000000000001</v>
      </c>
      <c r="EI25" s="35">
        <v>4.09</v>
      </c>
      <c r="EJ25" s="36">
        <v>5.5</v>
      </c>
      <c r="EK25" s="66">
        <f t="shared" si="58"/>
        <v>9.59</v>
      </c>
      <c r="EM25" s="32">
        <v>1074.375</v>
      </c>
      <c r="EN25" s="33">
        <v>204.90299999999999</v>
      </c>
      <c r="EO25" s="34">
        <f t="shared" si="59"/>
        <v>1279.278</v>
      </c>
      <c r="EQ25" s="47">
        <v>0.83982918489960745</v>
      </c>
      <c r="ER25" s="41">
        <v>0.16017081510039255</v>
      </c>
      <c r="ES25" s="42">
        <f t="shared" si="60"/>
        <v>1</v>
      </c>
      <c r="ET25" s="56"/>
      <c r="EU25" s="61">
        <f t="shared" si="61"/>
        <v>114.624</v>
      </c>
      <c r="EV25" s="33">
        <v>110.123</v>
      </c>
      <c r="EW25" s="34">
        <v>119.125</v>
      </c>
      <c r="EY25" s="61">
        <f t="shared" si="62"/>
        <v>1211.9425000000001</v>
      </c>
      <c r="EZ25" s="33">
        <v>1144.607</v>
      </c>
      <c r="FA25" s="34">
        <v>1279.278</v>
      </c>
      <c r="FC25" s="61">
        <f t="shared" si="63"/>
        <v>442.71800000000002</v>
      </c>
      <c r="FD25" s="33">
        <v>431.67200000000003</v>
      </c>
      <c r="FE25" s="34">
        <v>453.76400000000001</v>
      </c>
      <c r="FG25" s="61">
        <f t="shared" si="64"/>
        <v>1654.6605</v>
      </c>
      <c r="FH25" s="56">
        <v>1576.279</v>
      </c>
      <c r="FI25" s="68">
        <v>1733.0419999999999</v>
      </c>
      <c r="FK25" s="61">
        <f t="shared" si="65"/>
        <v>1004.204</v>
      </c>
      <c r="FL25" s="33">
        <v>997.16200000000003</v>
      </c>
      <c r="FM25" s="34">
        <v>1011.246</v>
      </c>
      <c r="FN25" s="33"/>
      <c r="FO25" s="61">
        <f t="shared" si="66"/>
        <v>1420.0074999999999</v>
      </c>
      <c r="FP25" s="33">
        <v>1350.4359999999999</v>
      </c>
      <c r="FQ25" s="34">
        <v>1489.579</v>
      </c>
      <c r="FR25" s="33"/>
      <c r="FS25" s="72">
        <f t="shared" si="67"/>
        <v>0.50653708195402869</v>
      </c>
      <c r="FT25" s="1"/>
    </row>
    <row r="26" spans="1:176" x14ac:dyDescent="0.2">
      <c r="A26" s="1"/>
      <c r="B26" s="73" t="s">
        <v>164</v>
      </c>
      <c r="C26" s="32">
        <v>3708.527</v>
      </c>
      <c r="D26" s="33">
        <v>3615.6405</v>
      </c>
      <c r="E26" s="33">
        <v>3226.096</v>
      </c>
      <c r="F26" s="33">
        <v>765</v>
      </c>
      <c r="G26" s="33">
        <v>2591.2080000000001</v>
      </c>
      <c r="H26" s="33">
        <f t="shared" si="0"/>
        <v>4473.527</v>
      </c>
      <c r="I26" s="34">
        <f t="shared" si="1"/>
        <v>3991.096</v>
      </c>
      <c r="J26" s="33"/>
      <c r="K26" s="35">
        <v>68.710999999999999</v>
      </c>
      <c r="L26" s="36">
        <v>15.052999999999999</v>
      </c>
      <c r="M26" s="36">
        <v>0.75600000000000001</v>
      </c>
      <c r="N26" s="37">
        <f t="shared" si="2"/>
        <v>84.52</v>
      </c>
      <c r="O26" s="36">
        <v>46.845999999999997</v>
      </c>
      <c r="P26" s="37">
        <f t="shared" si="3"/>
        <v>37.673999999999999</v>
      </c>
      <c r="Q26" s="36">
        <v>1.9970000000000001</v>
      </c>
      <c r="R26" s="37">
        <f t="shared" si="4"/>
        <v>35.677</v>
      </c>
      <c r="S26" s="36">
        <v>7.5759999999999996</v>
      </c>
      <c r="T26" s="36">
        <v>2.121</v>
      </c>
      <c r="U26" s="36">
        <v>-3.44</v>
      </c>
      <c r="V26" s="37">
        <f t="shared" si="5"/>
        <v>41.934000000000005</v>
      </c>
      <c r="W26" s="36">
        <v>9.61</v>
      </c>
      <c r="X26" s="38">
        <f t="shared" si="6"/>
        <v>32.324000000000005</v>
      </c>
      <c r="Y26" s="36"/>
      <c r="Z26" s="39">
        <f t="shared" si="7"/>
        <v>1.9003825186713116E-2</v>
      </c>
      <c r="AA26" s="40">
        <f t="shared" si="8"/>
        <v>4.1633010804033197E-3</v>
      </c>
      <c r="AB26" s="41">
        <f t="shared" si="9"/>
        <v>0.49721387859940352</v>
      </c>
      <c r="AC26" s="41">
        <f t="shared" si="10"/>
        <v>0.50866487143849903</v>
      </c>
      <c r="AD26" s="41">
        <f t="shared" si="11"/>
        <v>0.554259346900142</v>
      </c>
      <c r="AE26" s="40">
        <f t="shared" si="12"/>
        <v>1.2956487239259544E-2</v>
      </c>
      <c r="AF26" s="40">
        <f t="shared" si="13"/>
        <v>8.9400481048931731E-3</v>
      </c>
      <c r="AG26" s="40">
        <f t="shared" si="14"/>
        <v>1.5365820034892069E-2</v>
      </c>
      <c r="AH26" s="40">
        <f t="shared" si="15"/>
        <v>2.2518693876774909E-2</v>
      </c>
      <c r="AI26" s="40">
        <f t="shared" si="16"/>
        <v>1.6959731511720217E-2</v>
      </c>
      <c r="AJ26" s="42">
        <f t="shared" si="17"/>
        <v>7.0241239674001046E-2</v>
      </c>
      <c r="AK26" s="36"/>
      <c r="AL26" s="47">
        <f t="shared" si="18"/>
        <v>6.5689934418745516E-2</v>
      </c>
      <c r="AM26" s="41">
        <f t="shared" si="19"/>
        <v>8.2174776858456797E-2</v>
      </c>
      <c r="AN26" s="42">
        <f t="shared" si="20"/>
        <v>9.60268304103363E-2</v>
      </c>
      <c r="AO26" s="36"/>
      <c r="AP26" s="47">
        <f t="shared" si="21"/>
        <v>0.80320238455396242</v>
      </c>
      <c r="AQ26" s="41">
        <f t="shared" si="22"/>
        <v>0.81009045961362014</v>
      </c>
      <c r="AR26" s="41">
        <f t="shared" si="23"/>
        <v>5.1456009353578941E-2</v>
      </c>
      <c r="AS26" s="41">
        <f t="shared" si="24"/>
        <v>0.11234406544700901</v>
      </c>
      <c r="AT26" s="65">
        <v>1.6</v>
      </c>
      <c r="AU26" s="36"/>
      <c r="AV26" s="47">
        <f t="shared" si="25"/>
        <v>0.12737995435923752</v>
      </c>
      <c r="AW26" s="41">
        <f t="shared" si="26"/>
        <v>0.11965262757962933</v>
      </c>
      <c r="AX26" s="41">
        <f t="shared" si="27"/>
        <v>0.20142808830905901</v>
      </c>
      <c r="AY26" s="41">
        <f t="shared" si="28"/>
        <v>0.20142808830905901</v>
      </c>
      <c r="AZ26" s="42">
        <f t="shared" si="29"/>
        <v>0.20142808830905901</v>
      </c>
      <c r="BA26" s="36"/>
      <c r="BB26" s="39">
        <f t="shared" si="30"/>
        <v>6.386993943869613E-4</v>
      </c>
      <c r="BC26" s="41">
        <f t="shared" si="31"/>
        <v>4.2156593696565409E-2</v>
      </c>
      <c r="BD26" s="40">
        <f t="shared" si="32"/>
        <v>6.4905074120546937E-3</v>
      </c>
      <c r="BE26" s="41">
        <f t="shared" si="33"/>
        <v>4.1978664838282199E-2</v>
      </c>
      <c r="BF26" s="41">
        <f t="shared" si="34"/>
        <v>0.68434944279401477</v>
      </c>
      <c r="BG26" s="42">
        <f t="shared" si="35"/>
        <v>0.74485229120021168</v>
      </c>
      <c r="BH26" s="36"/>
      <c r="BI26" s="35">
        <v>64.405000000000001</v>
      </c>
      <c r="BJ26" s="36">
        <v>67.311000000000007</v>
      </c>
      <c r="BK26" s="37">
        <f t="shared" si="36"/>
        <v>131.71600000000001</v>
      </c>
      <c r="BL26" s="33">
        <v>3226.096</v>
      </c>
      <c r="BM26" s="36">
        <v>5.468</v>
      </c>
      <c r="BN26" s="36">
        <v>20.940999999999999</v>
      </c>
      <c r="BO26" s="37">
        <f t="shared" si="37"/>
        <v>3199.6870000000004</v>
      </c>
      <c r="BP26" s="36">
        <v>272.99099999999999</v>
      </c>
      <c r="BQ26" s="36">
        <v>82.130999999999986</v>
      </c>
      <c r="BR26" s="37">
        <f t="shared" si="38"/>
        <v>355.12199999999996</v>
      </c>
      <c r="BS26" s="36">
        <v>0</v>
      </c>
      <c r="BT26" s="36">
        <v>2.1019999999999999</v>
      </c>
      <c r="BU26" s="36">
        <v>12.407999999999999</v>
      </c>
      <c r="BV26" s="36">
        <v>7.4919999999998392</v>
      </c>
      <c r="BW26" s="37">
        <f t="shared" si="39"/>
        <v>3708.5269999999996</v>
      </c>
      <c r="BX26" s="36">
        <v>32.698</v>
      </c>
      <c r="BY26" s="33">
        <v>2591.2080000000001</v>
      </c>
      <c r="BZ26" s="37">
        <f t="shared" si="40"/>
        <v>2623.9059999999999</v>
      </c>
      <c r="CA26" s="36">
        <v>574.75900000000001</v>
      </c>
      <c r="CB26" s="36">
        <v>37.470000000000084</v>
      </c>
      <c r="CC26" s="37">
        <f t="shared" si="41"/>
        <v>612.22900000000004</v>
      </c>
      <c r="CD26" s="36">
        <v>0</v>
      </c>
      <c r="CE26" s="36">
        <v>472.392</v>
      </c>
      <c r="CF26" s="113">
        <f t="shared" si="42"/>
        <v>3708.527</v>
      </c>
      <c r="CG26" s="36"/>
      <c r="CH26" s="67">
        <v>416.63099999999997</v>
      </c>
      <c r="CI26" s="36"/>
      <c r="CJ26" s="32">
        <v>100</v>
      </c>
      <c r="CK26" s="33">
        <v>200</v>
      </c>
      <c r="CL26" s="33">
        <v>75</v>
      </c>
      <c r="CM26" s="33">
        <v>100</v>
      </c>
      <c r="CN26" s="33">
        <v>0</v>
      </c>
      <c r="CO26" s="33">
        <v>100</v>
      </c>
      <c r="CP26" s="116">
        <f t="shared" si="43"/>
        <v>575</v>
      </c>
      <c r="CQ26" s="42">
        <f t="shared" si="44"/>
        <v>0.15504808243272869</v>
      </c>
      <c r="CR26" s="36"/>
      <c r="CS26" s="61" t="s">
        <v>215</v>
      </c>
      <c r="CT26" s="56">
        <v>23.33</v>
      </c>
      <c r="CU26" s="68">
        <v>2</v>
      </c>
      <c r="CV26" s="69" t="s">
        <v>139</v>
      </c>
      <c r="CW26" s="74" t="s">
        <v>142</v>
      </c>
      <c r="CX26" s="56"/>
      <c r="CY26" s="70">
        <f t="shared" si="45"/>
        <v>1.0229502351535181E-3</v>
      </c>
      <c r="CZ26" s="56"/>
      <c r="DA26" s="32">
        <v>443.73500000000001</v>
      </c>
      <c r="DB26" s="33">
        <v>443.73500000000001</v>
      </c>
      <c r="DC26" s="34">
        <v>443.73500000000001</v>
      </c>
      <c r="DD26" s="56"/>
      <c r="DE26" s="61">
        <v>2103.63</v>
      </c>
      <c r="DF26" s="33">
        <v>2004.3150000000001</v>
      </c>
      <c r="DG26" s="34">
        <v>2202.9450000000002</v>
      </c>
      <c r="DH26" s="56"/>
      <c r="DI26" s="32">
        <v>85.234999999999999</v>
      </c>
      <c r="DJ26" s="33">
        <v>23.234999999999999</v>
      </c>
      <c r="DK26" s="33">
        <v>80.132999999999996</v>
      </c>
      <c r="DL26" s="33">
        <v>61.146999999999998</v>
      </c>
      <c r="DM26" s="33">
        <v>668.46699999999998</v>
      </c>
      <c r="DN26" s="33">
        <v>0</v>
      </c>
      <c r="DO26" s="33">
        <v>34.945</v>
      </c>
      <c r="DP26" s="33">
        <v>65.156999999999698</v>
      </c>
      <c r="DQ26" s="33">
        <v>2207.777</v>
      </c>
      <c r="DR26" s="119">
        <f t="shared" si="46"/>
        <v>3226.0959999999995</v>
      </c>
      <c r="DS26" s="56"/>
      <c r="DT26" s="47">
        <f t="shared" si="47"/>
        <v>2.6420478497850036E-2</v>
      </c>
      <c r="DU26" s="41">
        <f t="shared" si="48"/>
        <v>7.2022035302111292E-3</v>
      </c>
      <c r="DV26" s="41">
        <f t="shared" si="49"/>
        <v>2.4839000451319492E-2</v>
      </c>
      <c r="DW26" s="41">
        <f t="shared" si="50"/>
        <v>1.8953868700745422E-2</v>
      </c>
      <c r="DX26" s="41">
        <f t="shared" si="51"/>
        <v>0.20720617117407544</v>
      </c>
      <c r="DY26" s="41">
        <f t="shared" si="52"/>
        <v>0</v>
      </c>
      <c r="DZ26" s="41">
        <f t="shared" si="53"/>
        <v>1.0831977721679703E-2</v>
      </c>
      <c r="EA26" s="41">
        <f t="shared" si="54"/>
        <v>2.0196857130103912E-2</v>
      </c>
      <c r="EB26" s="41">
        <f t="shared" si="55"/>
        <v>0.68434944279401488</v>
      </c>
      <c r="EC26" s="71">
        <f t="shared" si="56"/>
        <v>1</v>
      </c>
      <c r="ED26" s="56"/>
      <c r="EE26" s="35">
        <v>10.513</v>
      </c>
      <c r="EF26" s="36">
        <v>10.426</v>
      </c>
      <c r="EG26" s="66">
        <f t="shared" si="57"/>
        <v>20.939</v>
      </c>
      <c r="EI26" s="35">
        <v>5.468</v>
      </c>
      <c r="EJ26" s="36">
        <v>20.940999999999999</v>
      </c>
      <c r="EK26" s="66">
        <f t="shared" si="58"/>
        <v>26.408999999999999</v>
      </c>
      <c r="EM26" s="32">
        <v>2207.777</v>
      </c>
      <c r="EN26" s="33">
        <v>1018.3190000000001</v>
      </c>
      <c r="EO26" s="34">
        <f t="shared" si="59"/>
        <v>3226.096</v>
      </c>
      <c r="EQ26" s="47">
        <v>0.68434944279401477</v>
      </c>
      <c r="ER26" s="41">
        <v>0.31565055720598523</v>
      </c>
      <c r="ES26" s="42">
        <f t="shared" si="60"/>
        <v>1</v>
      </c>
      <c r="ET26" s="56"/>
      <c r="EU26" s="61">
        <f t="shared" si="61"/>
        <v>460.18549999999999</v>
      </c>
      <c r="EV26" s="33">
        <v>447.97899999999998</v>
      </c>
      <c r="EW26" s="34">
        <v>472.392</v>
      </c>
      <c r="EY26" s="61">
        <f t="shared" si="62"/>
        <v>3126.6665000000003</v>
      </c>
      <c r="EZ26" s="33">
        <v>3027.2370000000001</v>
      </c>
      <c r="FA26" s="34">
        <v>3226.096</v>
      </c>
      <c r="FC26" s="61">
        <f t="shared" si="63"/>
        <v>712.89786655500052</v>
      </c>
      <c r="FD26" s="33">
        <v>660.79573311000104</v>
      </c>
      <c r="FE26" s="34">
        <v>765</v>
      </c>
      <c r="FG26" s="61">
        <f t="shared" si="64"/>
        <v>3839.5643665550006</v>
      </c>
      <c r="FH26" s="56">
        <v>3688.0327331100011</v>
      </c>
      <c r="FI26" s="68">
        <v>3991.096</v>
      </c>
      <c r="FK26" s="61">
        <f t="shared" si="65"/>
        <v>2477.6954999999998</v>
      </c>
      <c r="FL26" s="33">
        <v>2364.183</v>
      </c>
      <c r="FM26" s="34">
        <v>2591.2080000000001</v>
      </c>
      <c r="FN26" s="33"/>
      <c r="FO26" s="61">
        <f t="shared" si="66"/>
        <v>3615.6405</v>
      </c>
      <c r="FP26" s="33">
        <v>3522.7539999999999</v>
      </c>
      <c r="FQ26" s="34">
        <v>3708.527</v>
      </c>
      <c r="FR26" s="33"/>
      <c r="FS26" s="72">
        <f t="shared" si="67"/>
        <v>0.59402156166046527</v>
      </c>
      <c r="FT26" s="1"/>
    </row>
    <row r="27" spans="1:176" x14ac:dyDescent="0.2">
      <c r="A27" s="1"/>
      <c r="B27" s="73" t="s">
        <v>165</v>
      </c>
      <c r="C27" s="32">
        <v>2556.6509999999998</v>
      </c>
      <c r="D27" s="33">
        <v>2491.1205</v>
      </c>
      <c r="E27" s="33">
        <v>1977.385</v>
      </c>
      <c r="F27" s="33">
        <v>856</v>
      </c>
      <c r="G27" s="33">
        <v>1649.508</v>
      </c>
      <c r="H27" s="33">
        <f t="shared" si="0"/>
        <v>3412.6509999999998</v>
      </c>
      <c r="I27" s="34">
        <f t="shared" si="1"/>
        <v>2833.3850000000002</v>
      </c>
      <c r="J27" s="33"/>
      <c r="K27" s="35">
        <v>50.485999999999997</v>
      </c>
      <c r="L27" s="36">
        <v>16.635999999999999</v>
      </c>
      <c r="M27" s="36">
        <v>0.312</v>
      </c>
      <c r="N27" s="37">
        <f t="shared" si="2"/>
        <v>67.433999999999997</v>
      </c>
      <c r="O27" s="36">
        <v>38.640999999999998</v>
      </c>
      <c r="P27" s="37">
        <f t="shared" si="3"/>
        <v>28.792999999999999</v>
      </c>
      <c r="Q27" s="36">
        <v>2.0819999999999999</v>
      </c>
      <c r="R27" s="37">
        <f t="shared" si="4"/>
        <v>26.710999999999999</v>
      </c>
      <c r="S27" s="36">
        <v>1.6279999999999999</v>
      </c>
      <c r="T27" s="36">
        <v>0.83199999999999996</v>
      </c>
      <c r="U27" s="36">
        <v>2.0569999999999999</v>
      </c>
      <c r="V27" s="37">
        <f t="shared" si="5"/>
        <v>31.227999999999998</v>
      </c>
      <c r="W27" s="36">
        <v>7.35</v>
      </c>
      <c r="X27" s="38">
        <f t="shared" si="6"/>
        <v>23.878</v>
      </c>
      <c r="Y27" s="36"/>
      <c r="Z27" s="39">
        <f t="shared" si="7"/>
        <v>2.0266382136070897E-2</v>
      </c>
      <c r="AA27" s="40">
        <f t="shared" si="8"/>
        <v>6.6781193442870387E-3</v>
      </c>
      <c r="AB27" s="41">
        <f t="shared" si="9"/>
        <v>0.55285146078347214</v>
      </c>
      <c r="AC27" s="41">
        <f t="shared" si="10"/>
        <v>0.55951174307144302</v>
      </c>
      <c r="AD27" s="41">
        <f t="shared" si="11"/>
        <v>0.57301954503662844</v>
      </c>
      <c r="AE27" s="40">
        <f t="shared" si="12"/>
        <v>1.5511493723406796E-2</v>
      </c>
      <c r="AF27" s="40">
        <f t="shared" si="13"/>
        <v>9.5852448727389936E-3</v>
      </c>
      <c r="AG27" s="40">
        <f t="shared" si="14"/>
        <v>1.8997495828037579E-2</v>
      </c>
      <c r="AH27" s="40">
        <f t="shared" si="15"/>
        <v>2.4865094945709793E-2</v>
      </c>
      <c r="AI27" s="40">
        <f t="shared" si="16"/>
        <v>2.1251449495883729E-2</v>
      </c>
      <c r="AJ27" s="42">
        <f t="shared" si="17"/>
        <v>9.2273566896210593E-2</v>
      </c>
      <c r="AK27" s="36"/>
      <c r="AL27" s="47">
        <f t="shared" si="18"/>
        <v>6.4124566051402709E-2</v>
      </c>
      <c r="AM27" s="41">
        <f t="shared" si="19"/>
        <v>6.5175523314324829E-2</v>
      </c>
      <c r="AN27" s="42">
        <f t="shared" si="20"/>
        <v>3.7933631718141562E-2</v>
      </c>
      <c r="AO27" s="36"/>
      <c r="AP27" s="47">
        <f t="shared" si="21"/>
        <v>0.83418656457897677</v>
      </c>
      <c r="AQ27" s="41">
        <f t="shared" si="22"/>
        <v>0.73849683157518664</v>
      </c>
      <c r="AR27" s="41">
        <f t="shared" si="23"/>
        <v>5.6739461115341873E-2</v>
      </c>
      <c r="AS27" s="41">
        <f t="shared" si="24"/>
        <v>0.17172113049454152</v>
      </c>
      <c r="AT27" s="65">
        <v>2.375</v>
      </c>
      <c r="AU27" s="36"/>
      <c r="AV27" s="47">
        <f t="shared" si="25"/>
        <v>0.1129724002220092</v>
      </c>
      <c r="AW27" s="41">
        <f t="shared" si="26"/>
        <v>0.10949715076480913</v>
      </c>
      <c r="AX27" s="41">
        <f t="shared" si="27"/>
        <v>0.20042951466366113</v>
      </c>
      <c r="AY27" s="41">
        <f t="shared" si="28"/>
        <v>0.21319310644195844</v>
      </c>
      <c r="AZ27" s="42">
        <f t="shared" si="29"/>
        <v>0.24492845230026428</v>
      </c>
      <c r="BA27" s="36"/>
      <c r="BB27" s="39">
        <f t="shared" si="30"/>
        <v>1.0856155419265556E-3</v>
      </c>
      <c r="BC27" s="41">
        <f t="shared" si="31"/>
        <v>6.6617604709947834E-2</v>
      </c>
      <c r="BD27" s="40">
        <f t="shared" si="32"/>
        <v>1.110001340153789E-2</v>
      </c>
      <c r="BE27" s="41">
        <f t="shared" si="33"/>
        <v>7.4534520053925385E-2</v>
      </c>
      <c r="BF27" s="41">
        <f t="shared" si="34"/>
        <v>0.71060415649961939</v>
      </c>
      <c r="BG27" s="42">
        <f t="shared" si="35"/>
        <v>0.79803415349484796</v>
      </c>
      <c r="BH27" s="36"/>
      <c r="BI27" s="35">
        <v>336.38499999999999</v>
      </c>
      <c r="BJ27" s="36">
        <v>47.898000000000003</v>
      </c>
      <c r="BK27" s="37">
        <f t="shared" si="36"/>
        <v>384.28300000000002</v>
      </c>
      <c r="BL27" s="33">
        <v>1977.385</v>
      </c>
      <c r="BM27" s="36">
        <v>0.52</v>
      </c>
      <c r="BN27" s="36">
        <v>5.13</v>
      </c>
      <c r="BO27" s="37">
        <f t="shared" si="37"/>
        <v>1971.7349999999999</v>
      </c>
      <c r="BP27" s="36">
        <v>54.738</v>
      </c>
      <c r="BQ27" s="36">
        <v>57.332000000000001</v>
      </c>
      <c r="BR27" s="37">
        <f t="shared" si="38"/>
        <v>112.07</v>
      </c>
      <c r="BS27" s="36">
        <v>11.956</v>
      </c>
      <c r="BT27" s="36">
        <v>4.194</v>
      </c>
      <c r="BU27" s="36">
        <v>7.5890000000000004</v>
      </c>
      <c r="BV27" s="36">
        <v>64.824000000000041</v>
      </c>
      <c r="BW27" s="37">
        <f t="shared" si="39"/>
        <v>2556.6510000000003</v>
      </c>
      <c r="BX27" s="36">
        <v>156.501</v>
      </c>
      <c r="BY27" s="33">
        <v>1649.508</v>
      </c>
      <c r="BZ27" s="37">
        <f t="shared" si="40"/>
        <v>1806.009</v>
      </c>
      <c r="CA27" s="36">
        <v>362.75599999999997</v>
      </c>
      <c r="CB27" s="36">
        <v>34.217999999999847</v>
      </c>
      <c r="CC27" s="37">
        <f t="shared" si="41"/>
        <v>396.97399999999982</v>
      </c>
      <c r="CD27" s="36">
        <v>64.837000000000003</v>
      </c>
      <c r="CE27" s="36">
        <v>288.83100000000002</v>
      </c>
      <c r="CF27" s="113">
        <f t="shared" si="42"/>
        <v>2556.6509999999998</v>
      </c>
      <c r="CG27" s="36"/>
      <c r="CH27" s="67">
        <v>439.03100000000001</v>
      </c>
      <c r="CI27" s="36"/>
      <c r="CJ27" s="32">
        <v>148</v>
      </c>
      <c r="CK27" s="33">
        <v>185</v>
      </c>
      <c r="CL27" s="33">
        <v>135</v>
      </c>
      <c r="CM27" s="33">
        <v>85</v>
      </c>
      <c r="CN27" s="33">
        <v>0</v>
      </c>
      <c r="CO27" s="33">
        <v>0</v>
      </c>
      <c r="CP27" s="116">
        <f t="shared" si="43"/>
        <v>553</v>
      </c>
      <c r="CQ27" s="42">
        <f t="shared" si="44"/>
        <v>0.216298587488085</v>
      </c>
      <c r="CR27" s="36"/>
      <c r="CS27" s="61" t="s">
        <v>221</v>
      </c>
      <c r="CT27" s="56">
        <v>19.8</v>
      </c>
      <c r="CU27" s="68">
        <v>2</v>
      </c>
      <c r="CV27" s="69" t="s">
        <v>139</v>
      </c>
      <c r="CW27" s="74" t="s">
        <v>142</v>
      </c>
      <c r="CX27" s="56"/>
      <c r="CY27" s="70">
        <f t="shared" si="45"/>
        <v>7.314218956924885E-4</v>
      </c>
      <c r="CZ27" s="56"/>
      <c r="DA27" s="32">
        <v>263.18600000000004</v>
      </c>
      <c r="DB27" s="33">
        <v>279.94600000000003</v>
      </c>
      <c r="DC27" s="34">
        <v>321.61799999999999</v>
      </c>
      <c r="DD27" s="56"/>
      <c r="DE27" s="61">
        <v>1256.9024999999999</v>
      </c>
      <c r="DF27" s="33">
        <v>1200.6949999999999</v>
      </c>
      <c r="DG27" s="34">
        <v>1313.11</v>
      </c>
      <c r="DH27" s="56"/>
      <c r="DI27" s="32">
        <v>201.02</v>
      </c>
      <c r="DJ27" s="33">
        <v>2.774</v>
      </c>
      <c r="DK27" s="33">
        <v>111.357</v>
      </c>
      <c r="DL27" s="33">
        <v>0</v>
      </c>
      <c r="DM27" s="33">
        <v>138.10900000000001</v>
      </c>
      <c r="DN27" s="33">
        <v>97.766999999999996</v>
      </c>
      <c r="DO27" s="33">
        <v>10.164</v>
      </c>
      <c r="DP27" s="33">
        <v>11.056000000000267</v>
      </c>
      <c r="DQ27" s="33">
        <v>1405.1379999999999</v>
      </c>
      <c r="DR27" s="119">
        <f t="shared" si="46"/>
        <v>1977.3850000000002</v>
      </c>
      <c r="DS27" s="56"/>
      <c r="DT27" s="47">
        <f t="shared" si="47"/>
        <v>0.10165951496547207</v>
      </c>
      <c r="DU27" s="41">
        <f t="shared" si="48"/>
        <v>1.4028628719242836E-3</v>
      </c>
      <c r="DV27" s="41">
        <f t="shared" si="49"/>
        <v>5.6315285086111194E-2</v>
      </c>
      <c r="DW27" s="41">
        <f t="shared" si="50"/>
        <v>0</v>
      </c>
      <c r="DX27" s="41">
        <f t="shared" si="51"/>
        <v>6.984426401535361E-2</v>
      </c>
      <c r="DY27" s="41">
        <f t="shared" si="52"/>
        <v>4.9442571881550629E-2</v>
      </c>
      <c r="DZ27" s="41">
        <f t="shared" si="53"/>
        <v>5.1401219287088747E-3</v>
      </c>
      <c r="EA27" s="41">
        <f t="shared" si="54"/>
        <v>5.5912227512600055E-3</v>
      </c>
      <c r="EB27" s="41">
        <f t="shared" si="55"/>
        <v>0.71060415649961928</v>
      </c>
      <c r="EC27" s="71">
        <f t="shared" si="56"/>
        <v>1</v>
      </c>
      <c r="ED27" s="56"/>
      <c r="EE27" s="35">
        <v>16.78</v>
      </c>
      <c r="EF27" s="36">
        <v>5.1689999999999996</v>
      </c>
      <c r="EG27" s="66">
        <f t="shared" si="57"/>
        <v>21.949000000000002</v>
      </c>
      <c r="EI27" s="35">
        <v>0.52</v>
      </c>
      <c r="EJ27" s="36">
        <v>5.13</v>
      </c>
      <c r="EK27" s="66">
        <f t="shared" si="58"/>
        <v>5.65</v>
      </c>
      <c r="EM27" s="32">
        <v>1405.1379999999999</v>
      </c>
      <c r="EN27" s="33">
        <v>572.24700000000007</v>
      </c>
      <c r="EO27" s="34">
        <f t="shared" si="59"/>
        <v>1977.385</v>
      </c>
      <c r="EQ27" s="47">
        <v>0.71060415649961939</v>
      </c>
      <c r="ER27" s="41">
        <v>0.28939584350038061</v>
      </c>
      <c r="ES27" s="42">
        <f t="shared" si="60"/>
        <v>1</v>
      </c>
      <c r="ET27" s="56"/>
      <c r="EU27" s="61">
        <f t="shared" si="61"/>
        <v>258.774</v>
      </c>
      <c r="EV27" s="33">
        <v>228.71700000000001</v>
      </c>
      <c r="EW27" s="34">
        <v>288.83100000000002</v>
      </c>
      <c r="EY27" s="61">
        <f t="shared" si="62"/>
        <v>1917.806</v>
      </c>
      <c r="EZ27" s="33">
        <v>1858.2270000000001</v>
      </c>
      <c r="FA27" s="34">
        <v>1977.385</v>
      </c>
      <c r="FC27" s="61">
        <f t="shared" si="63"/>
        <v>828.89499999999998</v>
      </c>
      <c r="FD27" s="33">
        <v>801.79</v>
      </c>
      <c r="FE27" s="34">
        <v>856</v>
      </c>
      <c r="FG27" s="61">
        <f t="shared" si="64"/>
        <v>2746.701</v>
      </c>
      <c r="FH27" s="56">
        <v>2660.0169999999998</v>
      </c>
      <c r="FI27" s="68">
        <v>2833.3850000000002</v>
      </c>
      <c r="FK27" s="61">
        <f t="shared" si="65"/>
        <v>1619.3654999999999</v>
      </c>
      <c r="FL27" s="33">
        <v>1589.223</v>
      </c>
      <c r="FM27" s="34">
        <v>1649.508</v>
      </c>
      <c r="FN27" s="33"/>
      <c r="FO27" s="61">
        <f t="shared" si="66"/>
        <v>2491.1205</v>
      </c>
      <c r="FP27" s="33">
        <v>2425.59</v>
      </c>
      <c r="FQ27" s="34">
        <v>2556.6509999999998</v>
      </c>
      <c r="FR27" s="33"/>
      <c r="FS27" s="72">
        <f t="shared" si="67"/>
        <v>0.51360549406234957</v>
      </c>
      <c r="FT27" s="1"/>
    </row>
    <row r="28" spans="1:176" x14ac:dyDescent="0.2">
      <c r="A28" s="1"/>
      <c r="B28" s="76" t="s">
        <v>236</v>
      </c>
      <c r="C28" s="32">
        <v>2846.683</v>
      </c>
      <c r="D28" s="33">
        <v>2715.8789999999999</v>
      </c>
      <c r="E28" s="33">
        <v>2355.8879999999999</v>
      </c>
      <c r="F28" s="33">
        <v>757.4</v>
      </c>
      <c r="G28" s="33">
        <v>1941.0820000000001</v>
      </c>
      <c r="H28" s="33">
        <f t="shared" si="0"/>
        <v>3604.0830000000001</v>
      </c>
      <c r="I28" s="34">
        <f t="shared" si="1"/>
        <v>3113.288</v>
      </c>
      <c r="J28" s="33"/>
      <c r="K28" s="35">
        <v>54.033999999999999</v>
      </c>
      <c r="L28" s="36">
        <v>15.551</v>
      </c>
      <c r="M28" s="36">
        <v>0.223</v>
      </c>
      <c r="N28" s="37">
        <f t="shared" si="2"/>
        <v>69.807999999999993</v>
      </c>
      <c r="O28" s="36">
        <v>44.248000000000005</v>
      </c>
      <c r="P28" s="37">
        <f t="shared" si="3"/>
        <v>25.559999999999988</v>
      </c>
      <c r="Q28" s="36">
        <v>0.95599999999999996</v>
      </c>
      <c r="R28" s="37">
        <f t="shared" si="4"/>
        <v>24.603999999999989</v>
      </c>
      <c r="S28" s="36">
        <v>2.8140000000000001</v>
      </c>
      <c r="T28" s="36">
        <v>0.48199999999999998</v>
      </c>
      <c r="U28" s="36">
        <v>-4.0000000000000001E-3</v>
      </c>
      <c r="V28" s="37">
        <f t="shared" si="5"/>
        <v>27.895999999999987</v>
      </c>
      <c r="W28" s="36">
        <v>6.7450000000000001</v>
      </c>
      <c r="X28" s="38">
        <f t="shared" si="6"/>
        <v>21.150999999999986</v>
      </c>
      <c r="Y28" s="36"/>
      <c r="Z28" s="39">
        <f t="shared" si="7"/>
        <v>1.989558444982269E-2</v>
      </c>
      <c r="AA28" s="40">
        <f t="shared" si="8"/>
        <v>5.7259546540917323E-3</v>
      </c>
      <c r="AB28" s="41">
        <f t="shared" si="9"/>
        <v>0.60527467717224792</v>
      </c>
      <c r="AC28" s="41">
        <f t="shared" si="10"/>
        <v>0.60929195009776671</v>
      </c>
      <c r="AD28" s="41">
        <f t="shared" si="11"/>
        <v>0.63385285354114151</v>
      </c>
      <c r="AE28" s="40">
        <f t="shared" si="12"/>
        <v>1.6292331138463831E-2</v>
      </c>
      <c r="AF28" s="40">
        <f t="shared" si="13"/>
        <v>7.7879021856275578E-3</v>
      </c>
      <c r="AG28" s="40">
        <f t="shared" si="14"/>
        <v>1.476642573746605E-2</v>
      </c>
      <c r="AH28" s="40">
        <f t="shared" si="15"/>
        <v>2.0145618697949053E-2</v>
      </c>
      <c r="AI28" s="40">
        <f t="shared" si="16"/>
        <v>1.7177114029814894E-2</v>
      </c>
      <c r="AJ28" s="42">
        <f t="shared" si="17"/>
        <v>8.4265253680205515E-2</v>
      </c>
      <c r="AK28" s="36"/>
      <c r="AL28" s="47">
        <f t="shared" si="18"/>
        <v>3.5030597679505789E-2</v>
      </c>
      <c r="AM28" s="41">
        <f t="shared" si="19"/>
        <v>6.250014930960951E-2</v>
      </c>
      <c r="AN28" s="42">
        <f t="shared" si="20"/>
        <v>9.2648268245357671E-2</v>
      </c>
      <c r="AO28" s="36"/>
      <c r="AP28" s="47">
        <f t="shared" si="21"/>
        <v>0.82392796261961532</v>
      </c>
      <c r="AQ28" s="41">
        <f t="shared" si="22"/>
        <v>0.76238000190095989</v>
      </c>
      <c r="AR28" s="41">
        <f t="shared" si="23"/>
        <v>6.081463935394283E-2</v>
      </c>
      <c r="AS28" s="41">
        <f t="shared" si="24"/>
        <v>0.15171341522747703</v>
      </c>
      <c r="AT28" s="65">
        <v>2.37</v>
      </c>
      <c r="AU28" s="36"/>
      <c r="AV28" s="47">
        <f t="shared" si="25"/>
        <v>9.8593696593544139E-2</v>
      </c>
      <c r="AW28" s="41">
        <f t="shared" si="26"/>
        <v>0.10055562913046517</v>
      </c>
      <c r="AX28" s="41">
        <f t="shared" si="27"/>
        <v>0.17560186532565364</v>
      </c>
      <c r="AY28" s="41">
        <f t="shared" si="28"/>
        <v>0.19374073597790847</v>
      </c>
      <c r="AZ28" s="42">
        <f t="shared" si="29"/>
        <v>0.21224644498439921</v>
      </c>
      <c r="BA28" s="36"/>
      <c r="BB28" s="39">
        <f t="shared" si="30"/>
        <v>4.127770026215226E-4</v>
      </c>
      <c r="BC28" s="41">
        <f t="shared" si="31"/>
        <v>3.313002495148324E-2</v>
      </c>
      <c r="BD28" s="40">
        <f t="shared" si="32"/>
        <v>8.822151137914876E-3</v>
      </c>
      <c r="BE28" s="41">
        <f t="shared" si="33"/>
        <v>7.1303351435913084E-2</v>
      </c>
      <c r="BF28" s="41">
        <f t="shared" si="34"/>
        <v>0.75354261323118921</v>
      </c>
      <c r="BG28" s="42">
        <f t="shared" si="35"/>
        <v>0.81350071050285089</v>
      </c>
      <c r="BH28" s="36"/>
      <c r="BI28" s="35">
        <v>70.085999999999999</v>
      </c>
      <c r="BJ28" s="36">
        <v>241.94399999999999</v>
      </c>
      <c r="BK28" s="37">
        <f t="shared" si="36"/>
        <v>312.02999999999997</v>
      </c>
      <c r="BL28" s="33">
        <v>2355.8879999999999</v>
      </c>
      <c r="BM28" s="36">
        <v>3.1720000000000002</v>
      </c>
      <c r="BN28" s="36">
        <v>7.65</v>
      </c>
      <c r="BO28" s="37">
        <f t="shared" si="37"/>
        <v>2345.0659999999998</v>
      </c>
      <c r="BP28" s="36">
        <v>116.004</v>
      </c>
      <c r="BQ28" s="36">
        <v>52.375</v>
      </c>
      <c r="BR28" s="37">
        <f t="shared" si="38"/>
        <v>168.37900000000002</v>
      </c>
      <c r="BS28" s="36">
        <v>0</v>
      </c>
      <c r="BT28" s="36">
        <v>0.35399999999999998</v>
      </c>
      <c r="BU28" s="36">
        <v>10.885999999999999</v>
      </c>
      <c r="BV28" s="36">
        <v>9.9680000000004263</v>
      </c>
      <c r="BW28" s="37">
        <f t="shared" si="39"/>
        <v>2846.6829999999995</v>
      </c>
      <c r="BX28" s="36">
        <v>120</v>
      </c>
      <c r="BY28" s="33">
        <v>1941.0820000000001</v>
      </c>
      <c r="BZ28" s="37">
        <f t="shared" si="40"/>
        <v>2061.0820000000003</v>
      </c>
      <c r="CA28" s="36">
        <v>425</v>
      </c>
      <c r="CB28" s="36">
        <v>19.935999999999638</v>
      </c>
      <c r="CC28" s="37">
        <f t="shared" si="41"/>
        <v>444.93599999999964</v>
      </c>
      <c r="CD28" s="36">
        <v>60</v>
      </c>
      <c r="CE28" s="36">
        <v>280.66500000000002</v>
      </c>
      <c r="CF28" s="113">
        <f t="shared" si="42"/>
        <v>2846.683</v>
      </c>
      <c r="CG28" s="36"/>
      <c r="CH28" s="67">
        <v>431.88</v>
      </c>
      <c r="CI28" s="36"/>
      <c r="CJ28" s="32">
        <v>130</v>
      </c>
      <c r="CK28" s="33">
        <v>120</v>
      </c>
      <c r="CL28" s="33">
        <v>175</v>
      </c>
      <c r="CM28" s="33">
        <v>105</v>
      </c>
      <c r="CN28" s="33">
        <v>75</v>
      </c>
      <c r="CO28" s="33">
        <v>0</v>
      </c>
      <c r="CP28" s="116">
        <f t="shared" si="43"/>
        <v>605</v>
      </c>
      <c r="CQ28" s="42">
        <f t="shared" si="44"/>
        <v>0.21252805458141985</v>
      </c>
      <c r="CR28" s="36"/>
      <c r="CS28" s="61" t="s">
        <v>213</v>
      </c>
      <c r="CT28" s="56">
        <v>27.5</v>
      </c>
      <c r="CU28" s="68">
        <v>4</v>
      </c>
      <c r="CV28" s="69" t="s">
        <v>139</v>
      </c>
      <c r="CW28" s="74" t="s">
        <v>142</v>
      </c>
      <c r="CX28" s="56"/>
      <c r="CY28" s="70">
        <f t="shared" si="45"/>
        <v>7.9214082840485848E-4</v>
      </c>
      <c r="CZ28" s="56"/>
      <c r="DA28" s="32">
        <v>259.45</v>
      </c>
      <c r="DB28" s="33">
        <v>286.25</v>
      </c>
      <c r="DC28" s="34">
        <v>313.59199999999998</v>
      </c>
      <c r="DD28" s="56"/>
      <c r="DE28" s="61">
        <v>1432.3710000000001</v>
      </c>
      <c r="DF28" s="33">
        <v>1387.252</v>
      </c>
      <c r="DG28" s="34">
        <v>1477.49</v>
      </c>
      <c r="DH28" s="56"/>
      <c r="DI28" s="32">
        <v>84.875</v>
      </c>
      <c r="DJ28" s="33">
        <v>0</v>
      </c>
      <c r="DK28" s="33">
        <v>0</v>
      </c>
      <c r="DL28" s="33">
        <v>55.744</v>
      </c>
      <c r="DM28" s="33">
        <v>300.18599999999998</v>
      </c>
      <c r="DN28" s="33">
        <v>0</v>
      </c>
      <c r="DO28" s="33">
        <v>19.527999999999999</v>
      </c>
      <c r="DP28" s="33">
        <v>120.29299999999992</v>
      </c>
      <c r="DQ28" s="33">
        <v>1775.2619999999999</v>
      </c>
      <c r="DR28" s="119">
        <f t="shared" si="46"/>
        <v>2355.8879999999999</v>
      </c>
      <c r="DS28" s="56"/>
      <c r="DT28" s="47">
        <f t="shared" si="47"/>
        <v>3.602675509192288E-2</v>
      </c>
      <c r="DU28" s="41">
        <f t="shared" si="48"/>
        <v>0</v>
      </c>
      <c r="DV28" s="41">
        <f t="shared" si="49"/>
        <v>0</v>
      </c>
      <c r="DW28" s="41">
        <f t="shared" si="50"/>
        <v>2.366156625442296E-2</v>
      </c>
      <c r="DX28" s="41">
        <f t="shared" si="51"/>
        <v>0.1274194698559524</v>
      </c>
      <c r="DY28" s="41">
        <f t="shared" si="52"/>
        <v>0</v>
      </c>
      <c r="DZ28" s="41">
        <f t="shared" si="53"/>
        <v>8.2890188328137836E-3</v>
      </c>
      <c r="EA28" s="41">
        <f t="shared" si="54"/>
        <v>5.1060576733698682E-2</v>
      </c>
      <c r="EB28" s="41">
        <f t="shared" si="55"/>
        <v>0.75354261323118921</v>
      </c>
      <c r="EC28" s="71">
        <f t="shared" si="56"/>
        <v>0.99999999999999989</v>
      </c>
      <c r="ED28" s="56"/>
      <c r="EE28" s="35">
        <v>5.9009999999999998</v>
      </c>
      <c r="EF28" s="36">
        <v>14.882999999999999</v>
      </c>
      <c r="EG28" s="66">
        <f t="shared" si="57"/>
        <v>20.783999999999999</v>
      </c>
      <c r="EI28" s="35">
        <v>3.1720000000000002</v>
      </c>
      <c r="EJ28" s="36">
        <v>7.65</v>
      </c>
      <c r="EK28" s="66">
        <f t="shared" si="58"/>
        <v>10.822000000000001</v>
      </c>
      <c r="EM28" s="32">
        <v>1775.2619999999997</v>
      </c>
      <c r="EN28" s="33">
        <v>580.62600000000009</v>
      </c>
      <c r="EO28" s="34">
        <f t="shared" si="59"/>
        <v>2355.8879999999999</v>
      </c>
      <c r="EQ28" s="47">
        <v>0.75354261323118921</v>
      </c>
      <c r="ER28" s="41">
        <v>0.24645738676881079</v>
      </c>
      <c r="ES28" s="42">
        <f t="shared" si="60"/>
        <v>1</v>
      </c>
      <c r="ET28" s="56"/>
      <c r="EU28" s="61">
        <f t="shared" si="61"/>
        <v>251.005</v>
      </c>
      <c r="EV28" s="33">
        <v>221.345</v>
      </c>
      <c r="EW28" s="34">
        <v>280.66500000000002</v>
      </c>
      <c r="EY28" s="61">
        <f t="shared" si="62"/>
        <v>2316.0204999999996</v>
      </c>
      <c r="EZ28" s="33">
        <v>2276.1529999999998</v>
      </c>
      <c r="FA28" s="34">
        <v>2355.8879999999999</v>
      </c>
      <c r="FC28" s="61">
        <f t="shared" si="63"/>
        <v>705.7</v>
      </c>
      <c r="FD28" s="33">
        <v>654</v>
      </c>
      <c r="FE28" s="34">
        <v>757.4</v>
      </c>
      <c r="FG28" s="61">
        <f t="shared" si="64"/>
        <v>3021.7204999999999</v>
      </c>
      <c r="FH28" s="56">
        <v>2930.1529999999998</v>
      </c>
      <c r="FI28" s="68">
        <v>3113.288</v>
      </c>
      <c r="FK28" s="61">
        <f t="shared" si="65"/>
        <v>1858.7874999999999</v>
      </c>
      <c r="FL28" s="33">
        <v>1776.4929999999999</v>
      </c>
      <c r="FM28" s="34">
        <v>1941.0820000000001</v>
      </c>
      <c r="FN28" s="33"/>
      <c r="FO28" s="61">
        <f t="shared" si="66"/>
        <v>2715.8789999999999</v>
      </c>
      <c r="FP28" s="33">
        <v>2585.0749999999998</v>
      </c>
      <c r="FQ28" s="34">
        <v>2846.683</v>
      </c>
      <c r="FR28" s="33"/>
      <c r="FS28" s="72">
        <f t="shared" si="67"/>
        <v>0.51902161217107767</v>
      </c>
      <c r="FT28" s="1"/>
    </row>
    <row r="29" spans="1:176" x14ac:dyDescent="0.2">
      <c r="A29" s="1"/>
      <c r="B29" s="73" t="s">
        <v>166</v>
      </c>
      <c r="C29" s="32">
        <v>3333.58</v>
      </c>
      <c r="D29" s="33">
        <v>3197.8215</v>
      </c>
      <c r="E29" s="33">
        <v>2783.444</v>
      </c>
      <c r="F29" s="33">
        <v>1062.8340000000001</v>
      </c>
      <c r="G29" s="33">
        <v>2523.973</v>
      </c>
      <c r="H29" s="33">
        <f t="shared" si="0"/>
        <v>4396.4139999999998</v>
      </c>
      <c r="I29" s="34">
        <f t="shared" si="1"/>
        <v>3846.2780000000002</v>
      </c>
      <c r="J29" s="33"/>
      <c r="K29" s="35">
        <v>63.411000000000001</v>
      </c>
      <c r="L29" s="36">
        <v>17.244999999999997</v>
      </c>
      <c r="M29" s="36">
        <v>0.29699999999999999</v>
      </c>
      <c r="N29" s="37">
        <f t="shared" si="2"/>
        <v>80.953000000000003</v>
      </c>
      <c r="O29" s="36">
        <v>50.323</v>
      </c>
      <c r="P29" s="37">
        <f t="shared" si="3"/>
        <v>30.630000000000003</v>
      </c>
      <c r="Q29" s="36">
        <v>6.859</v>
      </c>
      <c r="R29" s="37">
        <f t="shared" si="4"/>
        <v>23.771000000000001</v>
      </c>
      <c r="S29" s="36">
        <v>5.6470000000000002</v>
      </c>
      <c r="T29" s="36">
        <v>0.32300000000000001</v>
      </c>
      <c r="U29" s="36">
        <v>0.65</v>
      </c>
      <c r="V29" s="37">
        <f t="shared" si="5"/>
        <v>30.390999999999998</v>
      </c>
      <c r="W29" s="36">
        <v>6.3659999999999997</v>
      </c>
      <c r="X29" s="38">
        <f t="shared" si="6"/>
        <v>24.024999999999999</v>
      </c>
      <c r="Y29" s="36"/>
      <c r="Z29" s="39">
        <f t="shared" si="7"/>
        <v>1.9829437008913726E-2</v>
      </c>
      <c r="AA29" s="40">
        <f t="shared" si="8"/>
        <v>5.3927337720382443E-3</v>
      </c>
      <c r="AB29" s="41">
        <f t="shared" si="9"/>
        <v>0.57893768047582339</v>
      </c>
      <c r="AC29" s="41">
        <f t="shared" si="10"/>
        <v>0.58109699769053114</v>
      </c>
      <c r="AD29" s="41">
        <f t="shared" si="11"/>
        <v>0.62163230516472523</v>
      </c>
      <c r="AE29" s="40">
        <f t="shared" si="12"/>
        <v>1.5736650716745761E-2</v>
      </c>
      <c r="AF29" s="40">
        <f t="shared" si="13"/>
        <v>7.5129271599431047E-3</v>
      </c>
      <c r="AG29" s="40">
        <f t="shared" si="14"/>
        <v>1.4579174627563529E-2</v>
      </c>
      <c r="AH29" s="40">
        <f t="shared" si="15"/>
        <v>2.2210105780180029E-2</v>
      </c>
      <c r="AI29" s="40">
        <f t="shared" si="16"/>
        <v>1.4425038920783046E-2</v>
      </c>
      <c r="AJ29" s="42">
        <f t="shared" si="17"/>
        <v>7.3027201682741266E-2</v>
      </c>
      <c r="AK29" s="36"/>
      <c r="AL29" s="47">
        <f t="shared" si="18"/>
        <v>7.3722038689488886E-2</v>
      </c>
      <c r="AM29" s="41">
        <f t="shared" si="19"/>
        <v>7.6496539702806676E-2</v>
      </c>
      <c r="AN29" s="42">
        <f t="shared" si="20"/>
        <v>5.7850010016991187E-2</v>
      </c>
      <c r="AO29" s="36"/>
      <c r="AP29" s="47">
        <f t="shared" si="21"/>
        <v>0.90678059267583611</v>
      </c>
      <c r="AQ29" s="41">
        <f t="shared" si="22"/>
        <v>0.85040266525245833</v>
      </c>
      <c r="AR29" s="41">
        <f t="shared" si="23"/>
        <v>-8.2709879468919317E-3</v>
      </c>
      <c r="AS29" s="41">
        <f t="shared" si="24"/>
        <v>0.14146143185404281</v>
      </c>
      <c r="AT29" s="65">
        <v>2.29</v>
      </c>
      <c r="AU29" s="36"/>
      <c r="AV29" s="47">
        <f t="shared" si="25"/>
        <v>0.10177646854132794</v>
      </c>
      <c r="AW29" s="41">
        <f t="shared" si="26"/>
        <v>9.677343876553135E-2</v>
      </c>
      <c r="AX29" s="41">
        <f t="shared" si="27"/>
        <v>0.17924866835530631</v>
      </c>
      <c r="AY29" s="41">
        <f t="shared" si="28"/>
        <v>0.18854125147132567</v>
      </c>
      <c r="AZ29" s="42">
        <f t="shared" si="29"/>
        <v>0.20075661497496847</v>
      </c>
      <c r="BA29" s="36"/>
      <c r="BB29" s="39">
        <f t="shared" si="30"/>
        <v>2.5518176352586118E-3</v>
      </c>
      <c r="BC29" s="41">
        <f t="shared" si="31"/>
        <v>0.18740437158469944</v>
      </c>
      <c r="BD29" s="40">
        <f t="shared" si="32"/>
        <v>2.0104949120585865E-2</v>
      </c>
      <c r="BE29" s="41">
        <f t="shared" si="33"/>
        <v>0.15464008687986869</v>
      </c>
      <c r="BF29" s="41">
        <f t="shared" si="34"/>
        <v>0.7977419340931593</v>
      </c>
      <c r="BG29" s="42">
        <f t="shared" si="35"/>
        <v>0.85363148477567141</v>
      </c>
      <c r="BH29" s="36"/>
      <c r="BI29" s="35">
        <v>30.14</v>
      </c>
      <c r="BJ29" s="36">
        <v>138.07499999999999</v>
      </c>
      <c r="BK29" s="37">
        <f t="shared" si="36"/>
        <v>168.21499999999997</v>
      </c>
      <c r="BL29" s="33">
        <v>2783.444</v>
      </c>
      <c r="BM29" s="36">
        <v>13.599</v>
      </c>
      <c r="BN29" s="36">
        <v>9</v>
      </c>
      <c r="BO29" s="37">
        <f t="shared" si="37"/>
        <v>2760.8449999999998</v>
      </c>
      <c r="BP29" s="36">
        <v>303.33500000000004</v>
      </c>
      <c r="BQ29" s="36">
        <v>74.722999999999999</v>
      </c>
      <c r="BR29" s="37">
        <f t="shared" si="38"/>
        <v>378.05800000000005</v>
      </c>
      <c r="BS29" s="36">
        <v>5.3390000000000004</v>
      </c>
      <c r="BT29" s="36">
        <v>0.154</v>
      </c>
      <c r="BU29" s="36">
        <v>8.9339999999999993</v>
      </c>
      <c r="BV29" s="36">
        <v>12.034999999999934</v>
      </c>
      <c r="BW29" s="37">
        <f t="shared" si="39"/>
        <v>3333.58</v>
      </c>
      <c r="BX29" s="36">
        <v>0.16600000000000001</v>
      </c>
      <c r="BY29" s="33">
        <v>2523.973</v>
      </c>
      <c r="BZ29" s="37">
        <f t="shared" si="40"/>
        <v>2524.1390000000001</v>
      </c>
      <c r="CA29" s="36">
        <v>398.85899999999998</v>
      </c>
      <c r="CB29" s="36">
        <v>26.325999999999851</v>
      </c>
      <c r="CC29" s="37">
        <f t="shared" si="41"/>
        <v>425.18499999999983</v>
      </c>
      <c r="CD29" s="36">
        <v>44.975999999999999</v>
      </c>
      <c r="CE29" s="36">
        <v>339.28</v>
      </c>
      <c r="CF29" s="113">
        <f t="shared" si="42"/>
        <v>3333.58</v>
      </c>
      <c r="CG29" s="36"/>
      <c r="CH29" s="67">
        <v>471.57299999999998</v>
      </c>
      <c r="CI29" s="36"/>
      <c r="CJ29" s="32">
        <v>25</v>
      </c>
      <c r="CK29" s="33">
        <v>120</v>
      </c>
      <c r="CL29" s="33">
        <v>150</v>
      </c>
      <c r="CM29" s="33">
        <v>150</v>
      </c>
      <c r="CN29" s="33">
        <v>0</v>
      </c>
      <c r="CO29" s="33">
        <v>0</v>
      </c>
      <c r="CP29" s="116">
        <f t="shared" si="43"/>
        <v>445</v>
      </c>
      <c r="CQ29" s="42">
        <f t="shared" si="44"/>
        <v>0.13349012173099192</v>
      </c>
      <c r="CR29" s="36"/>
      <c r="CS29" s="61" t="s">
        <v>222</v>
      </c>
      <c r="CT29" s="56">
        <v>26.8</v>
      </c>
      <c r="CU29" s="68">
        <v>3</v>
      </c>
      <c r="CV29" s="69" t="s">
        <v>139</v>
      </c>
      <c r="CW29" s="74" t="s">
        <v>142</v>
      </c>
      <c r="CX29" s="56"/>
      <c r="CY29" s="70">
        <f t="shared" si="45"/>
        <v>9.906263356359783E-4</v>
      </c>
      <c r="CZ29" s="56"/>
      <c r="DA29" s="32">
        <v>306.702</v>
      </c>
      <c r="DB29" s="33">
        <v>322.60199999999998</v>
      </c>
      <c r="DC29" s="34">
        <v>343.50299999999999</v>
      </c>
      <c r="DD29" s="56"/>
      <c r="DE29" s="61">
        <v>1647.8985</v>
      </c>
      <c r="DF29" s="33">
        <v>1584.7550000000001</v>
      </c>
      <c r="DG29" s="34">
        <v>1711.0419999999999</v>
      </c>
      <c r="DH29" s="56"/>
      <c r="DI29" s="32">
        <v>9.9489999999999998</v>
      </c>
      <c r="DJ29" s="33">
        <v>53.207999999999998</v>
      </c>
      <c r="DK29" s="33">
        <v>54.875999999999998</v>
      </c>
      <c r="DL29" s="33">
        <v>51.13</v>
      </c>
      <c r="DM29" s="33">
        <v>363.88799999999998</v>
      </c>
      <c r="DN29" s="33">
        <v>19.792000000000002</v>
      </c>
      <c r="DO29" s="33">
        <v>10.132</v>
      </c>
      <c r="DP29" s="33">
        <v>-1.0000000002037268E-3</v>
      </c>
      <c r="DQ29" s="33">
        <v>2220.4699999999998</v>
      </c>
      <c r="DR29" s="119">
        <f t="shared" si="46"/>
        <v>2783.4439999999995</v>
      </c>
      <c r="DS29" s="56"/>
      <c r="DT29" s="47">
        <f t="shared" si="47"/>
        <v>3.5743489001395399E-3</v>
      </c>
      <c r="DU29" s="41">
        <f t="shared" si="48"/>
        <v>1.9115886649776322E-2</v>
      </c>
      <c r="DV29" s="41">
        <f t="shared" si="49"/>
        <v>1.9715144260132413E-2</v>
      </c>
      <c r="DW29" s="41">
        <f t="shared" si="50"/>
        <v>1.8369329506898652E-2</v>
      </c>
      <c r="DX29" s="41">
        <f t="shared" si="51"/>
        <v>0.13073300558588571</v>
      </c>
      <c r="DY29" s="41">
        <f t="shared" si="52"/>
        <v>7.1106154821149641E-3</v>
      </c>
      <c r="DZ29" s="41">
        <f t="shared" si="53"/>
        <v>3.6400947890455138E-3</v>
      </c>
      <c r="EA29" s="41">
        <f t="shared" si="54"/>
        <v>-3.5926715256485383E-7</v>
      </c>
      <c r="EB29" s="41">
        <f t="shared" si="55"/>
        <v>0.79774193409315952</v>
      </c>
      <c r="EC29" s="71">
        <f t="shared" si="56"/>
        <v>1</v>
      </c>
      <c r="ED29" s="56"/>
      <c r="EE29" s="35">
        <v>13.196999999999999</v>
      </c>
      <c r="EF29" s="36">
        <v>42.764000000000003</v>
      </c>
      <c r="EG29" s="66">
        <f t="shared" si="57"/>
        <v>55.960999999999999</v>
      </c>
      <c r="EI29" s="35">
        <v>13.599</v>
      </c>
      <c r="EJ29" s="36">
        <v>9</v>
      </c>
      <c r="EK29" s="66">
        <f t="shared" si="58"/>
        <v>22.599</v>
      </c>
      <c r="EM29" s="32">
        <v>2220.4699999999998</v>
      </c>
      <c r="EN29" s="33">
        <v>562.97400000000027</v>
      </c>
      <c r="EO29" s="34">
        <f t="shared" si="59"/>
        <v>2783.444</v>
      </c>
      <c r="EQ29" s="47">
        <v>0.7977419340931593</v>
      </c>
      <c r="ER29" s="41">
        <v>0.2022580659068407</v>
      </c>
      <c r="ES29" s="42">
        <f t="shared" si="60"/>
        <v>1</v>
      </c>
      <c r="ET29" s="56"/>
      <c r="EU29" s="61">
        <f t="shared" si="61"/>
        <v>328.98699999999997</v>
      </c>
      <c r="EV29" s="33">
        <v>318.69400000000002</v>
      </c>
      <c r="EW29" s="34">
        <v>339.28</v>
      </c>
      <c r="EY29" s="61">
        <f t="shared" si="62"/>
        <v>2687.8879999999999</v>
      </c>
      <c r="EZ29" s="33">
        <v>2592.3319999999999</v>
      </c>
      <c r="FA29" s="34">
        <v>2783.444</v>
      </c>
      <c r="FC29" s="61">
        <f t="shared" si="63"/>
        <v>1021.7305</v>
      </c>
      <c r="FD29" s="33">
        <v>980.62699999999995</v>
      </c>
      <c r="FE29" s="34">
        <v>1062.8340000000001</v>
      </c>
      <c r="FG29" s="61">
        <f t="shared" si="64"/>
        <v>3709.6185</v>
      </c>
      <c r="FH29" s="56">
        <v>3572.9589999999998</v>
      </c>
      <c r="FI29" s="68">
        <v>3846.2780000000002</v>
      </c>
      <c r="FK29" s="61">
        <f t="shared" si="65"/>
        <v>2454.9594999999999</v>
      </c>
      <c r="FL29" s="33">
        <v>2385.9459999999999</v>
      </c>
      <c r="FM29" s="34">
        <v>2523.973</v>
      </c>
      <c r="FN29" s="33"/>
      <c r="FO29" s="61">
        <f t="shared" si="66"/>
        <v>3197.8215</v>
      </c>
      <c r="FP29" s="33">
        <v>3062.0630000000001</v>
      </c>
      <c r="FQ29" s="34">
        <v>3333.58</v>
      </c>
      <c r="FR29" s="33"/>
      <c r="FS29" s="72">
        <f t="shared" si="67"/>
        <v>0.51327461767829174</v>
      </c>
      <c r="FT29" s="1"/>
    </row>
    <row r="30" spans="1:176" x14ac:dyDescent="0.2">
      <c r="A30" s="1"/>
      <c r="B30" s="73" t="s">
        <v>167</v>
      </c>
      <c r="C30" s="32">
        <v>3088.489</v>
      </c>
      <c r="D30" s="33">
        <v>2987.0715</v>
      </c>
      <c r="E30" s="33">
        <v>2542.5329999999999</v>
      </c>
      <c r="F30" s="33">
        <v>573.70000000000005</v>
      </c>
      <c r="G30" s="33">
        <v>1771.9290000000001</v>
      </c>
      <c r="H30" s="33">
        <f t="shared" si="0"/>
        <v>3662.1890000000003</v>
      </c>
      <c r="I30" s="34">
        <f t="shared" si="1"/>
        <v>3116.2330000000002</v>
      </c>
      <c r="J30" s="33"/>
      <c r="K30" s="35">
        <v>44.924999999999997</v>
      </c>
      <c r="L30" s="36">
        <v>12.845000000000001</v>
      </c>
      <c r="M30" s="36">
        <v>0.35299999999999998</v>
      </c>
      <c r="N30" s="37">
        <f t="shared" si="2"/>
        <v>58.122999999999998</v>
      </c>
      <c r="O30" s="36">
        <v>31.349999999999998</v>
      </c>
      <c r="P30" s="37">
        <f t="shared" si="3"/>
        <v>26.773</v>
      </c>
      <c r="Q30" s="36">
        <v>-9.7000000000000003E-2</v>
      </c>
      <c r="R30" s="37">
        <f t="shared" si="4"/>
        <v>26.87</v>
      </c>
      <c r="S30" s="36">
        <v>3.76</v>
      </c>
      <c r="T30" s="36">
        <v>0.70899999999999996</v>
      </c>
      <c r="U30" s="36">
        <v>-0.47199999999999998</v>
      </c>
      <c r="V30" s="37">
        <f t="shared" si="5"/>
        <v>30.867000000000001</v>
      </c>
      <c r="W30" s="36">
        <v>7.2320000000000002</v>
      </c>
      <c r="X30" s="38">
        <f t="shared" si="6"/>
        <v>23.635000000000002</v>
      </c>
      <c r="Y30" s="36"/>
      <c r="Z30" s="39">
        <f t="shared" si="7"/>
        <v>1.503981407877247E-2</v>
      </c>
      <c r="AA30" s="40">
        <f t="shared" si="8"/>
        <v>4.3001983715488567E-3</v>
      </c>
      <c r="AB30" s="41">
        <f t="shared" si="9"/>
        <v>0.50086273006134963</v>
      </c>
      <c r="AC30" s="41">
        <f t="shared" si="10"/>
        <v>0.5066011667178385</v>
      </c>
      <c r="AD30" s="41">
        <f t="shared" si="11"/>
        <v>0.53937339779433269</v>
      </c>
      <c r="AE30" s="40">
        <f t="shared" si="12"/>
        <v>1.0495229190195144E-2</v>
      </c>
      <c r="AF30" s="40">
        <f t="shared" si="13"/>
        <v>7.912431958860041E-3</v>
      </c>
      <c r="AG30" s="40">
        <f t="shared" si="14"/>
        <v>1.5224710216788666E-2</v>
      </c>
      <c r="AH30" s="40">
        <f t="shared" si="15"/>
        <v>2.0124831673065856E-2</v>
      </c>
      <c r="AI30" s="40">
        <f t="shared" si="16"/>
        <v>1.730856625873118E-2</v>
      </c>
      <c r="AJ30" s="42">
        <f t="shared" si="17"/>
        <v>8.2157115271977083E-2</v>
      </c>
      <c r="AK30" s="36"/>
      <c r="AL30" s="47">
        <f t="shared" si="18"/>
        <v>3.3728591321671463E-2</v>
      </c>
      <c r="AM30" s="41">
        <f t="shared" si="19"/>
        <v>4.4085284957609883E-2</v>
      </c>
      <c r="AN30" s="42">
        <f t="shared" si="20"/>
        <v>-1.1662514962311084E-2</v>
      </c>
      <c r="AO30" s="36"/>
      <c r="AP30" s="47">
        <f t="shared" si="21"/>
        <v>0.696914848302854</v>
      </c>
      <c r="AQ30" s="41">
        <f t="shared" si="22"/>
        <v>0.64143805168778811</v>
      </c>
      <c r="AR30" s="41">
        <f t="shared" si="23"/>
        <v>0.15849530304300907</v>
      </c>
      <c r="AS30" s="41">
        <f t="shared" si="24"/>
        <v>0.16221265479656882</v>
      </c>
      <c r="AT30" s="65">
        <v>1.66</v>
      </c>
      <c r="AU30" s="36"/>
      <c r="AV30" s="47">
        <f t="shared" si="25"/>
        <v>9.6200439761967738E-2</v>
      </c>
      <c r="AW30" s="41">
        <f t="shared" si="26"/>
        <v>0.10352926625285051</v>
      </c>
      <c r="AX30" s="41">
        <f t="shared" si="27"/>
        <v>0.17545372363677314</v>
      </c>
      <c r="AY30" s="41">
        <f t="shared" si="28"/>
        <v>0.20227638347040938</v>
      </c>
      <c r="AZ30" s="42">
        <f t="shared" si="29"/>
        <v>0.20227638347040938</v>
      </c>
      <c r="BA30" s="36"/>
      <c r="BB30" s="39">
        <f t="shared" si="30"/>
        <v>-3.8783648813660158E-5</v>
      </c>
      <c r="BC30" s="41">
        <f t="shared" si="31"/>
        <v>-3.1047948274758336E-3</v>
      </c>
      <c r="BD30" s="40">
        <f t="shared" si="32"/>
        <v>1.8395041480287571E-2</v>
      </c>
      <c r="BE30" s="41">
        <f t="shared" si="33"/>
        <v>0.14641018015620841</v>
      </c>
      <c r="BF30" s="41">
        <f t="shared" si="34"/>
        <v>0.71159351717362174</v>
      </c>
      <c r="BG30" s="42">
        <f t="shared" si="35"/>
        <v>0.7646892899215173</v>
      </c>
      <c r="BH30" s="36"/>
      <c r="BI30" s="35">
        <v>70.015000000000001</v>
      </c>
      <c r="BJ30" s="36">
        <v>237.249</v>
      </c>
      <c r="BK30" s="37">
        <f t="shared" si="36"/>
        <v>307.26400000000001</v>
      </c>
      <c r="BL30" s="33">
        <v>2542.5329999999999</v>
      </c>
      <c r="BM30" s="36">
        <v>9.4309999999999992</v>
      </c>
      <c r="BN30" s="36">
        <v>12.9</v>
      </c>
      <c r="BO30" s="37">
        <f t="shared" si="37"/>
        <v>2520.2019999999998</v>
      </c>
      <c r="BP30" s="36">
        <v>193.72800000000001</v>
      </c>
      <c r="BQ30" s="36">
        <v>50.603999999999999</v>
      </c>
      <c r="BR30" s="37">
        <f t="shared" si="38"/>
        <v>244.33199999999999</v>
      </c>
      <c r="BS30" s="36">
        <v>4.5220000000000002</v>
      </c>
      <c r="BT30" s="36">
        <v>0</v>
      </c>
      <c r="BU30" s="36">
        <v>6.5789999999999997</v>
      </c>
      <c r="BV30" s="36">
        <v>5.5900000000001446</v>
      </c>
      <c r="BW30" s="37">
        <f t="shared" si="39"/>
        <v>3088.489</v>
      </c>
      <c r="BX30" s="36">
        <v>225</v>
      </c>
      <c r="BY30" s="33">
        <v>1771.9290000000001</v>
      </c>
      <c r="BZ30" s="37">
        <f t="shared" si="40"/>
        <v>1996.9290000000001</v>
      </c>
      <c r="CA30" s="36">
        <v>715.50300000000004</v>
      </c>
      <c r="CB30" s="36">
        <v>28.942999999999927</v>
      </c>
      <c r="CC30" s="37">
        <f t="shared" si="41"/>
        <v>744.44599999999991</v>
      </c>
      <c r="CD30" s="36">
        <v>50</v>
      </c>
      <c r="CE30" s="36">
        <v>297.11399999999998</v>
      </c>
      <c r="CF30" s="113">
        <f t="shared" si="42"/>
        <v>3088.489</v>
      </c>
      <c r="CG30" s="36"/>
      <c r="CH30" s="67">
        <v>500.99200000000002</v>
      </c>
      <c r="CI30" s="36"/>
      <c r="CJ30" s="32">
        <v>285</v>
      </c>
      <c r="CK30" s="33">
        <v>250</v>
      </c>
      <c r="CL30" s="33">
        <v>290</v>
      </c>
      <c r="CM30" s="33">
        <v>165</v>
      </c>
      <c r="CN30" s="33">
        <v>0</v>
      </c>
      <c r="CO30" s="33">
        <v>0</v>
      </c>
      <c r="CP30" s="116">
        <f t="shared" si="43"/>
        <v>990</v>
      </c>
      <c r="CQ30" s="42">
        <f t="shared" si="44"/>
        <v>0.32054509502866935</v>
      </c>
      <c r="CR30" s="36"/>
      <c r="CS30" s="61" t="s">
        <v>216</v>
      </c>
      <c r="CT30" s="56">
        <v>21</v>
      </c>
      <c r="CU30" s="68">
        <v>4</v>
      </c>
      <c r="CV30" s="69" t="s">
        <v>139</v>
      </c>
      <c r="CW30" s="74" t="s">
        <v>142</v>
      </c>
      <c r="CX30" s="56"/>
      <c r="CY30" s="70">
        <f t="shared" si="45"/>
        <v>8.0733252085697562E-4</v>
      </c>
      <c r="CZ30" s="56"/>
      <c r="DA30" s="32">
        <v>277.34900000000005</v>
      </c>
      <c r="DB30" s="33">
        <v>319.74900000000002</v>
      </c>
      <c r="DC30" s="34">
        <v>319.74900000000002</v>
      </c>
      <c r="DD30" s="56"/>
      <c r="DE30" s="61">
        <v>1552.4105</v>
      </c>
      <c r="DF30" s="33">
        <v>1524.068</v>
      </c>
      <c r="DG30" s="34">
        <v>1580.7529999999999</v>
      </c>
      <c r="DH30" s="56"/>
      <c r="DI30" s="32">
        <v>255.398</v>
      </c>
      <c r="DJ30" s="33">
        <v>31.722999999999999</v>
      </c>
      <c r="DK30" s="33">
        <v>79.795000000000002</v>
      </c>
      <c r="DL30" s="33">
        <v>38.094999999999999</v>
      </c>
      <c r="DM30" s="33">
        <v>248.59200000000001</v>
      </c>
      <c r="DN30" s="33">
        <v>68.834999999999994</v>
      </c>
      <c r="DO30" s="33">
        <v>10.845000000000001</v>
      </c>
      <c r="DP30" s="33">
        <v>0</v>
      </c>
      <c r="DQ30" s="33">
        <v>1809.25</v>
      </c>
      <c r="DR30" s="119">
        <f t="shared" si="46"/>
        <v>2542.5329999999999</v>
      </c>
      <c r="DS30" s="56"/>
      <c r="DT30" s="47">
        <f t="shared" si="47"/>
        <v>0.10045022031179143</v>
      </c>
      <c r="DU30" s="41">
        <f t="shared" si="48"/>
        <v>1.2476927536437088E-2</v>
      </c>
      <c r="DV30" s="41">
        <f t="shared" si="49"/>
        <v>3.1384056765438248E-2</v>
      </c>
      <c r="DW30" s="41">
        <f t="shared" si="50"/>
        <v>1.4983089698344132E-2</v>
      </c>
      <c r="DX30" s="41">
        <f t="shared" si="51"/>
        <v>9.7773362233646535E-2</v>
      </c>
      <c r="DY30" s="41">
        <f t="shared" si="52"/>
        <v>2.7073394917588089E-2</v>
      </c>
      <c r="DZ30" s="41">
        <f t="shared" si="53"/>
        <v>4.2654313631327505E-3</v>
      </c>
      <c r="EA30" s="41">
        <f t="shared" si="54"/>
        <v>0</v>
      </c>
      <c r="EB30" s="41">
        <f t="shared" si="55"/>
        <v>0.71159351717362174</v>
      </c>
      <c r="EC30" s="71">
        <f t="shared" si="56"/>
        <v>1</v>
      </c>
      <c r="ED30" s="56"/>
      <c r="EE30" s="35">
        <v>10.565</v>
      </c>
      <c r="EF30" s="36">
        <v>36.204999999999998</v>
      </c>
      <c r="EG30" s="66">
        <f t="shared" si="57"/>
        <v>46.769999999999996</v>
      </c>
      <c r="EI30" s="35">
        <v>9.4309999999999992</v>
      </c>
      <c r="EJ30" s="36">
        <v>12.9</v>
      </c>
      <c r="EK30" s="66">
        <f t="shared" si="58"/>
        <v>22.331</v>
      </c>
      <c r="EM30" s="32">
        <v>1809.25</v>
      </c>
      <c r="EN30" s="33">
        <v>733.28300000000002</v>
      </c>
      <c r="EO30" s="34">
        <f t="shared" si="59"/>
        <v>2542.5329999999999</v>
      </c>
      <c r="EQ30" s="47">
        <v>0.71159351717362174</v>
      </c>
      <c r="ER30" s="41">
        <v>0.28840648282637826</v>
      </c>
      <c r="ES30" s="42">
        <f t="shared" si="60"/>
        <v>1</v>
      </c>
      <c r="ET30" s="56"/>
      <c r="EU30" s="61">
        <f t="shared" si="61"/>
        <v>287.68049999999999</v>
      </c>
      <c r="EV30" s="33">
        <v>278.24700000000001</v>
      </c>
      <c r="EW30" s="34">
        <v>297.11399999999998</v>
      </c>
      <c r="EY30" s="61">
        <f t="shared" si="62"/>
        <v>2501.0540000000001</v>
      </c>
      <c r="EZ30" s="33">
        <v>2459.5749999999998</v>
      </c>
      <c r="FA30" s="34">
        <v>2542.5329999999999</v>
      </c>
      <c r="FC30" s="61">
        <f t="shared" si="63"/>
        <v>549.38934575500002</v>
      </c>
      <c r="FD30" s="33">
        <v>525.07869151</v>
      </c>
      <c r="FE30" s="34">
        <v>573.70000000000005</v>
      </c>
      <c r="FG30" s="61">
        <f t="shared" si="64"/>
        <v>3050.4433457549999</v>
      </c>
      <c r="FH30" s="56">
        <v>2984.6536915099996</v>
      </c>
      <c r="FI30" s="68">
        <v>3116.2330000000002</v>
      </c>
      <c r="FK30" s="61">
        <f t="shared" si="65"/>
        <v>1782.3834999999999</v>
      </c>
      <c r="FL30" s="33">
        <v>1792.838</v>
      </c>
      <c r="FM30" s="34">
        <v>1771.9290000000001</v>
      </c>
      <c r="FN30" s="33"/>
      <c r="FO30" s="61">
        <f t="shared" si="66"/>
        <v>2987.0715</v>
      </c>
      <c r="FP30" s="33">
        <v>2885.654</v>
      </c>
      <c r="FQ30" s="34">
        <v>3088.489</v>
      </c>
      <c r="FR30" s="33"/>
      <c r="FS30" s="72">
        <f t="shared" si="67"/>
        <v>0.51182082889076175</v>
      </c>
      <c r="FT30" s="1"/>
    </row>
    <row r="31" spans="1:176" x14ac:dyDescent="0.2">
      <c r="A31" s="1"/>
      <c r="B31" s="73" t="s">
        <v>168</v>
      </c>
      <c r="C31" s="32">
        <v>5298.741</v>
      </c>
      <c r="D31" s="33">
        <v>5194.7015000000001</v>
      </c>
      <c r="E31" s="33">
        <v>4490.6580000000004</v>
      </c>
      <c r="F31" s="33">
        <v>699.25800000000004</v>
      </c>
      <c r="G31" s="33">
        <v>3881.0230000000001</v>
      </c>
      <c r="H31" s="33">
        <f t="shared" si="0"/>
        <v>5997.9989999999998</v>
      </c>
      <c r="I31" s="34">
        <f t="shared" si="1"/>
        <v>5189.9160000000002</v>
      </c>
      <c r="J31" s="33"/>
      <c r="K31" s="35">
        <v>98.574999999999989</v>
      </c>
      <c r="L31" s="36">
        <v>29.297000000000001</v>
      </c>
      <c r="M31" s="36">
        <v>0.71599999999999997</v>
      </c>
      <c r="N31" s="37">
        <f t="shared" si="2"/>
        <v>128.58799999999999</v>
      </c>
      <c r="O31" s="36">
        <v>66.075000000000003</v>
      </c>
      <c r="P31" s="37">
        <f t="shared" si="3"/>
        <v>62.512999999999991</v>
      </c>
      <c r="Q31" s="36">
        <v>9.3940000000000001</v>
      </c>
      <c r="R31" s="37">
        <f t="shared" si="4"/>
        <v>53.118999999999993</v>
      </c>
      <c r="S31" s="36">
        <v>6.7080000000000002</v>
      </c>
      <c r="T31" s="36">
        <v>1.6219999999999999</v>
      </c>
      <c r="U31" s="36">
        <v>2.8000000000000001E-2</v>
      </c>
      <c r="V31" s="37">
        <f t="shared" si="5"/>
        <v>61.47699999999999</v>
      </c>
      <c r="W31" s="36">
        <v>14.933</v>
      </c>
      <c r="X31" s="38">
        <f t="shared" si="6"/>
        <v>46.54399999999999</v>
      </c>
      <c r="Y31" s="36"/>
      <c r="Z31" s="39">
        <f t="shared" si="7"/>
        <v>1.8976066286003148E-2</v>
      </c>
      <c r="AA31" s="40">
        <f t="shared" si="8"/>
        <v>5.6397850771598718E-3</v>
      </c>
      <c r="AB31" s="41">
        <f t="shared" si="9"/>
        <v>0.48258811843585209</v>
      </c>
      <c r="AC31" s="41">
        <f t="shared" si="10"/>
        <v>0.48837364001892153</v>
      </c>
      <c r="AD31" s="41">
        <f t="shared" si="11"/>
        <v>0.51385043705477962</v>
      </c>
      <c r="AE31" s="40">
        <f t="shared" si="12"/>
        <v>1.2719691400939977E-2</v>
      </c>
      <c r="AF31" s="40">
        <f t="shared" si="13"/>
        <v>8.9598988507809327E-3</v>
      </c>
      <c r="AG31" s="40">
        <f t="shared" si="14"/>
        <v>1.6971862275729676E-2</v>
      </c>
      <c r="AH31" s="40">
        <f t="shared" si="15"/>
        <v>2.5832279975926381E-2</v>
      </c>
      <c r="AI31" s="40">
        <f t="shared" si="16"/>
        <v>1.9369378485400584E-2</v>
      </c>
      <c r="AJ31" s="42">
        <f t="shared" si="17"/>
        <v>9.9201278806447288E-2</v>
      </c>
      <c r="AK31" s="36"/>
      <c r="AL31" s="47">
        <f t="shared" si="18"/>
        <v>2.6576432618675722E-2</v>
      </c>
      <c r="AM31" s="41">
        <f t="shared" si="19"/>
        <v>1.727115242810295E-2</v>
      </c>
      <c r="AN31" s="42">
        <f t="shared" si="20"/>
        <v>3.0215311335008911E-2</v>
      </c>
      <c r="AO31" s="36"/>
      <c r="AP31" s="47">
        <f t="shared" si="21"/>
        <v>0.86424372552975526</v>
      </c>
      <c r="AQ31" s="41">
        <f t="shared" si="22"/>
        <v>0.8127582392590269</v>
      </c>
      <c r="AR31" s="41">
        <f t="shared" si="23"/>
        <v>4.1055979146744498E-2</v>
      </c>
      <c r="AS31" s="41">
        <f t="shared" si="24"/>
        <v>0.12768278351404608</v>
      </c>
      <c r="AT31" s="65">
        <v>2.0499999999999998</v>
      </c>
      <c r="AU31" s="36"/>
      <c r="AV31" s="47">
        <f t="shared" si="25"/>
        <v>9.2441204429505042E-2</v>
      </c>
      <c r="AW31" s="41">
        <f t="shared" si="26"/>
        <v>9.8477355281188506E-2</v>
      </c>
      <c r="AX31" s="41">
        <f t="shared" si="27"/>
        <v>0.1637498558517656</v>
      </c>
      <c r="AY31" s="41">
        <f t="shared" si="28"/>
        <v>0.18922619777210292</v>
      </c>
      <c r="AZ31" s="42">
        <f t="shared" si="29"/>
        <v>0.21487442966255171</v>
      </c>
      <c r="BA31" s="36"/>
      <c r="BB31" s="39">
        <f t="shared" si="30"/>
        <v>2.1193313976442343E-3</v>
      </c>
      <c r="BC31" s="41">
        <f t="shared" si="31"/>
        <v>0.13260308005025198</v>
      </c>
      <c r="BD31" s="40">
        <f t="shared" si="32"/>
        <v>1.0810887847616095E-2</v>
      </c>
      <c r="BE31" s="41">
        <f t="shared" si="33"/>
        <v>9.4796613346663325E-2</v>
      </c>
      <c r="BF31" s="41">
        <f t="shared" si="34"/>
        <v>0.706349715342384</v>
      </c>
      <c r="BG31" s="42">
        <f t="shared" si="35"/>
        <v>0.74591438474148719</v>
      </c>
      <c r="BH31" s="36"/>
      <c r="BI31" s="35">
        <v>133.83699999999999</v>
      </c>
      <c r="BJ31" s="36">
        <v>1.849</v>
      </c>
      <c r="BK31" s="37">
        <f t="shared" si="36"/>
        <v>135.68599999999998</v>
      </c>
      <c r="BL31" s="33">
        <v>4490.6580000000004</v>
      </c>
      <c r="BM31" s="36">
        <v>6.7</v>
      </c>
      <c r="BN31" s="36">
        <v>15.606</v>
      </c>
      <c r="BO31" s="37">
        <f t="shared" si="37"/>
        <v>4468.3520000000008</v>
      </c>
      <c r="BP31" s="36">
        <v>540.87200000000007</v>
      </c>
      <c r="BQ31" s="36">
        <v>91.781999999999996</v>
      </c>
      <c r="BR31" s="37">
        <f t="shared" si="38"/>
        <v>632.65400000000011</v>
      </c>
      <c r="BS31" s="36">
        <v>15.592000000000001</v>
      </c>
      <c r="BT31" s="36">
        <v>0.25800000000000001</v>
      </c>
      <c r="BU31" s="36">
        <v>24.126999999999999</v>
      </c>
      <c r="BV31" s="36">
        <v>22.071999999999409</v>
      </c>
      <c r="BW31" s="37">
        <f t="shared" si="39"/>
        <v>5298.741</v>
      </c>
      <c r="BX31" s="36">
        <v>0.187</v>
      </c>
      <c r="BY31" s="33">
        <v>3881.0230000000001</v>
      </c>
      <c r="BZ31" s="37">
        <f t="shared" si="40"/>
        <v>3881.21</v>
      </c>
      <c r="CA31" s="36">
        <v>743.91600000000005</v>
      </c>
      <c r="CB31" s="36">
        <v>33.792999999999893</v>
      </c>
      <c r="CC31" s="37">
        <f t="shared" si="41"/>
        <v>777.70899999999995</v>
      </c>
      <c r="CD31" s="36">
        <v>150</v>
      </c>
      <c r="CE31" s="36">
        <v>489.822</v>
      </c>
      <c r="CF31" s="113">
        <f t="shared" si="42"/>
        <v>5298.741</v>
      </c>
      <c r="CG31" s="36"/>
      <c r="CH31" s="67">
        <v>676.55799999999999</v>
      </c>
      <c r="CI31" s="36"/>
      <c r="CJ31" s="32">
        <v>70</v>
      </c>
      <c r="CK31" s="33">
        <v>430</v>
      </c>
      <c r="CL31" s="33">
        <v>319</v>
      </c>
      <c r="CM31" s="33">
        <v>0</v>
      </c>
      <c r="CN31" s="33">
        <v>75</v>
      </c>
      <c r="CO31" s="33">
        <v>0</v>
      </c>
      <c r="CP31" s="116">
        <f t="shared" si="43"/>
        <v>894</v>
      </c>
      <c r="CQ31" s="42">
        <f t="shared" si="44"/>
        <v>0.16871932408094678</v>
      </c>
      <c r="CR31" s="36"/>
      <c r="CS31" s="61" t="s">
        <v>223</v>
      </c>
      <c r="CT31" s="56">
        <v>35.5</v>
      </c>
      <c r="CU31" s="68">
        <v>4</v>
      </c>
      <c r="CV31" s="69" t="s">
        <v>139</v>
      </c>
      <c r="CW31" s="74" t="s">
        <v>145</v>
      </c>
      <c r="CX31" s="56"/>
      <c r="CY31" s="70">
        <f t="shared" si="45"/>
        <v>1.3732859118959244E-3</v>
      </c>
      <c r="CZ31" s="56"/>
      <c r="DA31" s="32">
        <v>451.55300000000005</v>
      </c>
      <c r="DB31" s="33">
        <v>521.80600000000004</v>
      </c>
      <c r="DC31" s="34">
        <v>592.53300000000002</v>
      </c>
      <c r="DD31" s="56"/>
      <c r="DE31" s="61">
        <v>2742.4214999999999</v>
      </c>
      <c r="DF31" s="33">
        <v>2727.2649999999999</v>
      </c>
      <c r="DG31" s="34">
        <v>2757.578</v>
      </c>
      <c r="DH31" s="56"/>
      <c r="DI31" s="32">
        <v>131.70099999999999</v>
      </c>
      <c r="DJ31" s="33">
        <v>119.49799999999999</v>
      </c>
      <c r="DK31" s="33">
        <v>207.17099999999999</v>
      </c>
      <c r="DL31" s="33">
        <v>97.94</v>
      </c>
      <c r="DM31" s="33">
        <v>620.90200000000004</v>
      </c>
      <c r="DN31" s="33">
        <v>84.070999999999998</v>
      </c>
      <c r="DO31" s="33">
        <v>35.094000000000001</v>
      </c>
      <c r="DP31" s="33">
        <v>22.30600000000095</v>
      </c>
      <c r="DQ31" s="33">
        <v>3171.9749999999999</v>
      </c>
      <c r="DR31" s="119">
        <f t="shared" si="46"/>
        <v>4490.6580000000013</v>
      </c>
      <c r="DS31" s="56"/>
      <c r="DT31" s="47">
        <f t="shared" si="47"/>
        <v>2.9327773346355914E-2</v>
      </c>
      <c r="DU31" s="41">
        <f t="shared" si="48"/>
        <v>2.6610354206443677E-2</v>
      </c>
      <c r="DV31" s="41">
        <f t="shared" si="49"/>
        <v>4.6133773714230726E-2</v>
      </c>
      <c r="DW31" s="41">
        <f t="shared" si="50"/>
        <v>2.1809721426125073E-2</v>
      </c>
      <c r="DX31" s="41">
        <f t="shared" si="51"/>
        <v>0.1382652609038586</v>
      </c>
      <c r="DY31" s="41">
        <f t="shared" si="52"/>
        <v>1.8721309883763131E-2</v>
      </c>
      <c r="DZ31" s="41">
        <f t="shared" si="53"/>
        <v>7.8148903790936624E-3</v>
      </c>
      <c r="EA31" s="41">
        <f t="shared" si="54"/>
        <v>4.9672007977452177E-3</v>
      </c>
      <c r="EB31" s="41">
        <f t="shared" si="55"/>
        <v>0.70634971534238389</v>
      </c>
      <c r="EC31" s="71">
        <f t="shared" si="56"/>
        <v>0.99999999999999989</v>
      </c>
      <c r="ED31" s="56"/>
      <c r="EE31" s="35">
        <v>22.72</v>
      </c>
      <c r="EF31" s="36">
        <v>25.827999999999999</v>
      </c>
      <c r="EG31" s="66">
        <f t="shared" si="57"/>
        <v>48.548000000000002</v>
      </c>
      <c r="EI31" s="35">
        <v>6.7</v>
      </c>
      <c r="EJ31" s="36">
        <v>15.606</v>
      </c>
      <c r="EK31" s="66">
        <f t="shared" si="58"/>
        <v>22.306000000000001</v>
      </c>
      <c r="EM31" s="32">
        <v>3171.9749999999999</v>
      </c>
      <c r="EN31" s="33">
        <v>1318.6830000000007</v>
      </c>
      <c r="EO31" s="34">
        <f t="shared" si="59"/>
        <v>4490.6580000000004</v>
      </c>
      <c r="EQ31" s="47">
        <v>0.706349715342384</v>
      </c>
      <c r="ER31" s="41">
        <v>0.293650284657616</v>
      </c>
      <c r="ES31" s="42">
        <f t="shared" si="60"/>
        <v>1</v>
      </c>
      <c r="ET31" s="56"/>
      <c r="EU31" s="61">
        <f t="shared" si="61"/>
        <v>469.1875</v>
      </c>
      <c r="EV31" s="33">
        <v>448.553</v>
      </c>
      <c r="EW31" s="34">
        <v>489.822</v>
      </c>
      <c r="EY31" s="61">
        <f t="shared" si="62"/>
        <v>4432.5300000000007</v>
      </c>
      <c r="EZ31" s="33">
        <v>4374.402</v>
      </c>
      <c r="FA31" s="34">
        <v>4490.6580000000004</v>
      </c>
      <c r="FC31" s="61">
        <f t="shared" si="63"/>
        <v>713.32899999999995</v>
      </c>
      <c r="FD31" s="33">
        <v>727.4</v>
      </c>
      <c r="FE31" s="34">
        <v>699.25800000000004</v>
      </c>
      <c r="FG31" s="61">
        <f t="shared" si="64"/>
        <v>5145.8590000000004</v>
      </c>
      <c r="FH31" s="56">
        <v>5101.8019999999997</v>
      </c>
      <c r="FI31" s="68">
        <v>5189.9160000000002</v>
      </c>
      <c r="FK31" s="61">
        <f t="shared" si="65"/>
        <v>3824.1095</v>
      </c>
      <c r="FL31" s="33">
        <v>3767.1959999999999</v>
      </c>
      <c r="FM31" s="34">
        <v>3881.0230000000001</v>
      </c>
      <c r="FN31" s="33"/>
      <c r="FO31" s="61">
        <f t="shared" si="66"/>
        <v>5194.7015000000001</v>
      </c>
      <c r="FP31" s="33">
        <v>5090.6620000000003</v>
      </c>
      <c r="FQ31" s="34">
        <v>5298.741</v>
      </c>
      <c r="FR31" s="33"/>
      <c r="FS31" s="72">
        <f t="shared" si="67"/>
        <v>0.52042136047034571</v>
      </c>
      <c r="FT31" s="1"/>
    </row>
    <row r="32" spans="1:176" x14ac:dyDescent="0.2">
      <c r="A32" s="1"/>
      <c r="B32" s="73" t="s">
        <v>169</v>
      </c>
      <c r="C32" s="32">
        <v>2914.2069999999999</v>
      </c>
      <c r="D32" s="33">
        <v>2775.297</v>
      </c>
      <c r="E32" s="33">
        <v>2502.3760000000002</v>
      </c>
      <c r="F32" s="33">
        <v>763.85699999999997</v>
      </c>
      <c r="G32" s="33">
        <v>1792.83</v>
      </c>
      <c r="H32" s="33">
        <f t="shared" si="0"/>
        <v>3678.0639999999999</v>
      </c>
      <c r="I32" s="34">
        <f t="shared" si="1"/>
        <v>3266.2330000000002</v>
      </c>
      <c r="J32" s="33"/>
      <c r="K32" s="35">
        <v>52.018999999999998</v>
      </c>
      <c r="L32" s="36">
        <v>11.986999999999998</v>
      </c>
      <c r="M32" s="36">
        <v>0.35299999999999998</v>
      </c>
      <c r="N32" s="37">
        <f t="shared" si="2"/>
        <v>64.358999999999995</v>
      </c>
      <c r="O32" s="36">
        <v>42.186</v>
      </c>
      <c r="P32" s="37">
        <f t="shared" si="3"/>
        <v>22.172999999999995</v>
      </c>
      <c r="Q32" s="36">
        <v>12.487</v>
      </c>
      <c r="R32" s="37">
        <f t="shared" si="4"/>
        <v>9.6859999999999946</v>
      </c>
      <c r="S32" s="36">
        <v>7.2940000000000005</v>
      </c>
      <c r="T32" s="36">
        <v>0.42999999999999994</v>
      </c>
      <c r="U32" s="36">
        <v>0.129</v>
      </c>
      <c r="V32" s="37">
        <f t="shared" si="5"/>
        <v>17.538999999999998</v>
      </c>
      <c r="W32" s="36">
        <v>3.0190000000000001</v>
      </c>
      <c r="X32" s="38">
        <f t="shared" si="6"/>
        <v>14.519999999999998</v>
      </c>
      <c r="Y32" s="36"/>
      <c r="Z32" s="39">
        <f t="shared" si="7"/>
        <v>1.8743579515994143E-2</v>
      </c>
      <c r="AA32" s="40">
        <f t="shared" si="8"/>
        <v>4.3191773709264263E-3</v>
      </c>
      <c r="AB32" s="41">
        <f t="shared" si="9"/>
        <v>0.58524201267982745</v>
      </c>
      <c r="AC32" s="41">
        <f t="shared" si="10"/>
        <v>0.58875413450937164</v>
      </c>
      <c r="AD32" s="41">
        <f t="shared" si="11"/>
        <v>0.65547942012772109</v>
      </c>
      <c r="AE32" s="40">
        <f t="shared" si="12"/>
        <v>1.520053529406042E-2</v>
      </c>
      <c r="AF32" s="40">
        <f t="shared" si="13"/>
        <v>5.2318724806750408E-3</v>
      </c>
      <c r="AG32" s="40">
        <f t="shared" si="14"/>
        <v>1.0301010130390783E-2</v>
      </c>
      <c r="AH32" s="40">
        <f t="shared" si="15"/>
        <v>2.1210006877981625E-2</v>
      </c>
      <c r="AI32" s="40">
        <f t="shared" si="16"/>
        <v>6.8715967026835448E-3</v>
      </c>
      <c r="AJ32" s="42">
        <f t="shared" si="17"/>
        <v>5.1638233631000001E-2</v>
      </c>
      <c r="AK32" s="36"/>
      <c r="AL32" s="47">
        <f t="shared" si="18"/>
        <v>0.11685791435138694</v>
      </c>
      <c r="AM32" s="41">
        <f t="shared" si="19"/>
        <v>0.13548861463584222</v>
      </c>
      <c r="AN32" s="42">
        <f t="shared" si="20"/>
        <v>7.806910518995476E-2</v>
      </c>
      <c r="AO32" s="36"/>
      <c r="AP32" s="47">
        <f t="shared" si="21"/>
        <v>0.71645108488892151</v>
      </c>
      <c r="AQ32" s="41">
        <f t="shared" si="22"/>
        <v>0.68724350506722431</v>
      </c>
      <c r="AR32" s="41">
        <f t="shared" si="23"/>
        <v>0.1621322713177204</v>
      </c>
      <c r="AS32" s="41">
        <f t="shared" si="24"/>
        <v>0.11783960439323631</v>
      </c>
      <c r="AT32" s="65">
        <v>1.62</v>
      </c>
      <c r="AU32" s="36"/>
      <c r="AV32" s="47">
        <f t="shared" si="25"/>
        <v>9.853006323847277E-2</v>
      </c>
      <c r="AW32" s="41">
        <f t="shared" si="26"/>
        <v>9.6940951689430427E-2</v>
      </c>
      <c r="AX32" s="41">
        <f t="shared" si="27"/>
        <v>0.17349210688943392</v>
      </c>
      <c r="AY32" s="41">
        <f t="shared" si="28"/>
        <v>0.1879272760170641</v>
      </c>
      <c r="AZ32" s="42">
        <f t="shared" si="29"/>
        <v>0.20236776686603167</v>
      </c>
      <c r="BA32" s="36"/>
      <c r="BB32" s="39">
        <f t="shared" si="30"/>
        <v>5.2655259643519629E-3</v>
      </c>
      <c r="BC32" s="41">
        <f t="shared" si="31"/>
        <v>0.41766732448071719</v>
      </c>
      <c r="BD32" s="40">
        <f t="shared" si="32"/>
        <v>1.032538675243049E-2</v>
      </c>
      <c r="BE32" s="41">
        <f t="shared" si="33"/>
        <v>8.4260300999527152E-2</v>
      </c>
      <c r="BF32" s="41">
        <f t="shared" si="34"/>
        <v>0.71889915824000861</v>
      </c>
      <c r="BG32" s="42">
        <f t="shared" si="35"/>
        <v>0.78463875663493698</v>
      </c>
      <c r="BH32" s="36"/>
      <c r="BI32" s="35">
        <v>63.097000000000001</v>
      </c>
      <c r="BJ32" s="36">
        <v>88.168999999999997</v>
      </c>
      <c r="BK32" s="37">
        <f t="shared" si="36"/>
        <v>151.26599999999999</v>
      </c>
      <c r="BL32" s="33">
        <v>2502.3760000000002</v>
      </c>
      <c r="BM32" s="36">
        <v>14.507999999999999</v>
      </c>
      <c r="BN32" s="36">
        <v>5</v>
      </c>
      <c r="BO32" s="37">
        <f t="shared" si="37"/>
        <v>2482.8680000000004</v>
      </c>
      <c r="BP32" s="36">
        <v>192.143</v>
      </c>
      <c r="BQ32" s="36">
        <v>62.525999999999996</v>
      </c>
      <c r="BR32" s="37">
        <f t="shared" si="38"/>
        <v>254.66899999999998</v>
      </c>
      <c r="BS32" s="36">
        <v>0</v>
      </c>
      <c r="BT32" s="36">
        <v>1.399</v>
      </c>
      <c r="BU32" s="36">
        <v>17.57</v>
      </c>
      <c r="BV32" s="36">
        <v>6.4349999999994267</v>
      </c>
      <c r="BW32" s="37">
        <f t="shared" si="39"/>
        <v>2914.2069999999999</v>
      </c>
      <c r="BX32" s="36">
        <v>3.3420000000000001</v>
      </c>
      <c r="BY32" s="33">
        <v>1792.83</v>
      </c>
      <c r="BZ32" s="37">
        <f t="shared" si="40"/>
        <v>1796.172</v>
      </c>
      <c r="CA32" s="36">
        <v>762.55399999999997</v>
      </c>
      <c r="CB32" s="36">
        <v>18.34399999999988</v>
      </c>
      <c r="CC32" s="37">
        <f t="shared" si="41"/>
        <v>780.89799999999991</v>
      </c>
      <c r="CD32" s="36">
        <v>50</v>
      </c>
      <c r="CE32" s="36">
        <v>287.137</v>
      </c>
      <c r="CF32" s="113">
        <f t="shared" si="42"/>
        <v>2914.2069999999999</v>
      </c>
      <c r="CG32" s="36"/>
      <c r="CH32" s="67">
        <v>343.40899999999999</v>
      </c>
      <c r="CI32" s="36"/>
      <c r="CJ32" s="32">
        <v>113</v>
      </c>
      <c r="CK32" s="33">
        <v>200</v>
      </c>
      <c r="CL32" s="33">
        <v>200</v>
      </c>
      <c r="CM32" s="33">
        <v>125</v>
      </c>
      <c r="CN32" s="33">
        <v>175</v>
      </c>
      <c r="CO32" s="33">
        <v>0</v>
      </c>
      <c r="CP32" s="116">
        <f t="shared" si="43"/>
        <v>813</v>
      </c>
      <c r="CQ32" s="42">
        <f t="shared" si="44"/>
        <v>0.27897812337970501</v>
      </c>
      <c r="CR32" s="36"/>
      <c r="CS32" s="61" t="s">
        <v>224</v>
      </c>
      <c r="CT32" s="56">
        <v>24.5</v>
      </c>
      <c r="CU32" s="68">
        <v>1</v>
      </c>
      <c r="CV32" s="69" t="s">
        <v>139</v>
      </c>
      <c r="CW32" s="68"/>
      <c r="CX32" s="56"/>
      <c r="CY32" s="70">
        <f t="shared" si="45"/>
        <v>8.25943077431621E-4</v>
      </c>
      <c r="CZ32" s="56"/>
      <c r="DA32" s="32">
        <v>260.80599999999998</v>
      </c>
      <c r="DB32" s="33">
        <v>282.50599999999997</v>
      </c>
      <c r="DC32" s="34">
        <v>304.214</v>
      </c>
      <c r="DD32" s="56"/>
      <c r="DE32" s="61">
        <v>1409.5704999999998</v>
      </c>
      <c r="DF32" s="33">
        <v>1315.8679999999999</v>
      </c>
      <c r="DG32" s="34">
        <v>1503.2729999999999</v>
      </c>
      <c r="DH32" s="56"/>
      <c r="DI32" s="32">
        <v>26.971</v>
      </c>
      <c r="DJ32" s="33">
        <v>13.29</v>
      </c>
      <c r="DK32" s="33">
        <v>177.43299999999999</v>
      </c>
      <c r="DL32" s="33">
        <v>43.051000000000002</v>
      </c>
      <c r="DM32" s="33">
        <v>343.928</v>
      </c>
      <c r="DN32" s="33">
        <v>78.715000000000003</v>
      </c>
      <c r="DO32" s="33">
        <v>19.952999999999999</v>
      </c>
      <c r="DP32" s="33">
        <v>7.9000000000633008E-2</v>
      </c>
      <c r="DQ32" s="33">
        <v>1798.9559999999999</v>
      </c>
      <c r="DR32" s="119">
        <f t="shared" si="46"/>
        <v>2502.3760000000007</v>
      </c>
      <c r="DS32" s="56"/>
      <c r="DT32" s="47">
        <f t="shared" si="47"/>
        <v>1.0778156440119308E-2</v>
      </c>
      <c r="DU32" s="41">
        <f t="shared" si="48"/>
        <v>5.3109524707717765E-3</v>
      </c>
      <c r="DV32" s="41">
        <f t="shared" si="49"/>
        <v>7.0905811117114276E-2</v>
      </c>
      <c r="DW32" s="41">
        <f t="shared" si="50"/>
        <v>1.7204049271572295E-2</v>
      </c>
      <c r="DX32" s="41">
        <f t="shared" si="51"/>
        <v>0.13744057647611707</v>
      </c>
      <c r="DY32" s="41">
        <f t="shared" si="52"/>
        <v>3.1456104118645634E-2</v>
      </c>
      <c r="DZ32" s="41">
        <f t="shared" si="53"/>
        <v>7.973621869774964E-3</v>
      </c>
      <c r="EA32" s="41">
        <f t="shared" si="54"/>
        <v>3.1569995876172484E-5</v>
      </c>
      <c r="EB32" s="41">
        <f t="shared" si="55"/>
        <v>0.7188991582400085</v>
      </c>
      <c r="EC32" s="71">
        <f t="shared" si="56"/>
        <v>1</v>
      </c>
      <c r="ED32" s="56"/>
      <c r="EE32" s="35">
        <v>25.838000000000001</v>
      </c>
      <c r="EF32" s="36">
        <v>0</v>
      </c>
      <c r="EG32" s="66">
        <f t="shared" si="57"/>
        <v>25.838000000000001</v>
      </c>
      <c r="EI32" s="35">
        <v>14.507999999999999</v>
      </c>
      <c r="EJ32" s="36">
        <v>5</v>
      </c>
      <c r="EK32" s="66">
        <f t="shared" si="58"/>
        <v>19.507999999999999</v>
      </c>
      <c r="EM32" s="32">
        <v>1798.9559999999999</v>
      </c>
      <c r="EN32" s="33">
        <v>703.4200000000003</v>
      </c>
      <c r="EO32" s="34">
        <f t="shared" si="59"/>
        <v>2502.3760000000002</v>
      </c>
      <c r="EQ32" s="47">
        <v>0.71889915824000861</v>
      </c>
      <c r="ER32" s="41">
        <v>0.28110084175999139</v>
      </c>
      <c r="ES32" s="42">
        <f t="shared" si="60"/>
        <v>1</v>
      </c>
      <c r="ET32" s="56"/>
      <c r="EU32" s="61">
        <f t="shared" si="61"/>
        <v>281.18700000000001</v>
      </c>
      <c r="EV32" s="33">
        <v>275.23700000000002</v>
      </c>
      <c r="EW32" s="34">
        <v>287.137</v>
      </c>
      <c r="EY32" s="61">
        <f t="shared" si="62"/>
        <v>2371.4630000000002</v>
      </c>
      <c r="EZ32" s="33">
        <v>2240.5500000000002</v>
      </c>
      <c r="FA32" s="34">
        <v>2502.3760000000002</v>
      </c>
      <c r="FC32" s="61">
        <f t="shared" si="63"/>
        <v>699.90350000000001</v>
      </c>
      <c r="FD32" s="33">
        <v>635.95000000000005</v>
      </c>
      <c r="FE32" s="34">
        <v>763.85699999999997</v>
      </c>
      <c r="FG32" s="61">
        <f t="shared" si="64"/>
        <v>3071.3665000000001</v>
      </c>
      <c r="FH32" s="56">
        <v>2876.5</v>
      </c>
      <c r="FI32" s="68">
        <v>3266.2330000000002</v>
      </c>
      <c r="FK32" s="61">
        <f t="shared" si="65"/>
        <v>1727.9155000000001</v>
      </c>
      <c r="FL32" s="33">
        <v>1663.001</v>
      </c>
      <c r="FM32" s="34">
        <v>1792.83</v>
      </c>
      <c r="FN32" s="33"/>
      <c r="FO32" s="61">
        <f t="shared" si="66"/>
        <v>2775.297</v>
      </c>
      <c r="FP32" s="33">
        <v>2636.3870000000002</v>
      </c>
      <c r="FQ32" s="34">
        <v>2914.2069999999999</v>
      </c>
      <c r="FR32" s="33"/>
      <c r="FS32" s="72">
        <f t="shared" si="67"/>
        <v>0.51584290340391059</v>
      </c>
      <c r="FT32" s="1"/>
    </row>
    <row r="33" spans="1:176" x14ac:dyDescent="0.2">
      <c r="A33" s="1"/>
      <c r="B33" s="73" t="s">
        <v>170</v>
      </c>
      <c r="C33" s="32">
        <v>3506.6990000000001</v>
      </c>
      <c r="D33" s="33">
        <v>3416.2080000000001</v>
      </c>
      <c r="E33" s="33">
        <v>2845.8410000000003</v>
      </c>
      <c r="F33" s="33">
        <v>1141.7090000000001</v>
      </c>
      <c r="G33" s="33">
        <v>2715.848</v>
      </c>
      <c r="H33" s="33">
        <f t="shared" si="0"/>
        <v>4648.4080000000004</v>
      </c>
      <c r="I33" s="34">
        <f t="shared" si="1"/>
        <v>3987.55</v>
      </c>
      <c r="J33" s="33"/>
      <c r="K33" s="35">
        <v>58.989999999999995</v>
      </c>
      <c r="L33" s="36">
        <v>19.187000000000001</v>
      </c>
      <c r="M33" s="36">
        <v>2.5999999999999912E-2</v>
      </c>
      <c r="N33" s="37">
        <f t="shared" si="2"/>
        <v>78.202999999999989</v>
      </c>
      <c r="O33" s="36">
        <v>60.536999999999992</v>
      </c>
      <c r="P33" s="37">
        <f t="shared" si="3"/>
        <v>17.665999999999997</v>
      </c>
      <c r="Q33" s="36">
        <v>3.8979999999999997</v>
      </c>
      <c r="R33" s="37">
        <f t="shared" si="4"/>
        <v>13.767999999999997</v>
      </c>
      <c r="S33" s="36">
        <v>7.31</v>
      </c>
      <c r="T33" s="36">
        <v>4.6479999999999997</v>
      </c>
      <c r="U33" s="36">
        <v>1.9</v>
      </c>
      <c r="V33" s="37">
        <f t="shared" si="5"/>
        <v>27.625999999999994</v>
      </c>
      <c r="W33" s="36">
        <v>4.6769999999999996</v>
      </c>
      <c r="X33" s="38">
        <f t="shared" si="6"/>
        <v>22.948999999999995</v>
      </c>
      <c r="Y33" s="36"/>
      <c r="Z33" s="39">
        <f t="shared" si="7"/>
        <v>1.7267683934936044E-2</v>
      </c>
      <c r="AA33" s="40">
        <f t="shared" si="8"/>
        <v>5.6164612927550083E-3</v>
      </c>
      <c r="AB33" s="41">
        <f t="shared" si="9"/>
        <v>0.67143221570302014</v>
      </c>
      <c r="AC33" s="41">
        <f t="shared" si="10"/>
        <v>0.70792744962754195</v>
      </c>
      <c r="AD33" s="41">
        <f t="shared" si="11"/>
        <v>0.7741007378233572</v>
      </c>
      <c r="AE33" s="40">
        <f t="shared" si="12"/>
        <v>1.7720525213921399E-2</v>
      </c>
      <c r="AF33" s="40">
        <f t="shared" si="13"/>
        <v>6.7176822956915953E-3</v>
      </c>
      <c r="AG33" s="40">
        <f t="shared" si="14"/>
        <v>1.3180407145872397E-2</v>
      </c>
      <c r="AH33" s="40">
        <f t="shared" si="15"/>
        <v>1.7014091301988058E-2</v>
      </c>
      <c r="AI33" s="40">
        <f t="shared" si="16"/>
        <v>7.9074402189363881E-3</v>
      </c>
      <c r="AJ33" s="42">
        <f t="shared" si="17"/>
        <v>7.0288224907618241E-2</v>
      </c>
      <c r="AK33" s="36"/>
      <c r="AL33" s="47">
        <f t="shared" si="18"/>
        <v>2.2903021506605406E-2</v>
      </c>
      <c r="AM33" s="41">
        <f t="shared" si="19"/>
        <v>3.4815559901510119E-2</v>
      </c>
      <c r="AN33" s="42">
        <f t="shared" si="20"/>
        <v>0.10298142493194311</v>
      </c>
      <c r="AO33" s="36"/>
      <c r="AP33" s="47">
        <f t="shared" si="21"/>
        <v>0.95432176288134141</v>
      </c>
      <c r="AQ33" s="41">
        <f t="shared" si="22"/>
        <v>0.86032358973952838</v>
      </c>
      <c r="AR33" s="41">
        <f t="shared" si="23"/>
        <v>-1.4341692857014511E-2</v>
      </c>
      <c r="AS33" s="41">
        <f t="shared" si="24"/>
        <v>0.14008017226457131</v>
      </c>
      <c r="AT33" s="65">
        <v>1.52</v>
      </c>
      <c r="AU33" s="36"/>
      <c r="AV33" s="47">
        <f t="shared" si="25"/>
        <v>9.5103115494087176E-2</v>
      </c>
      <c r="AW33" s="41">
        <f t="shared" si="26"/>
        <v>8.2552850986069806E-2</v>
      </c>
      <c r="AX33" s="41">
        <f t="shared" si="27"/>
        <v>0.14863878354076526</v>
      </c>
      <c r="AY33" s="41">
        <f t="shared" si="28"/>
        <v>0.16627179069218453</v>
      </c>
      <c r="AZ33" s="42">
        <f t="shared" si="29"/>
        <v>0.18964787401647162</v>
      </c>
      <c r="BA33" s="36"/>
      <c r="BB33" s="39">
        <f t="shared" si="30"/>
        <v>1.3852258801274988E-3</v>
      </c>
      <c r="BC33" s="41">
        <f t="shared" si="31"/>
        <v>0.13158250067512828</v>
      </c>
      <c r="BD33" s="40">
        <f t="shared" si="32"/>
        <v>4.9177027107276889E-3</v>
      </c>
      <c r="BE33" s="41">
        <f t="shared" si="33"/>
        <v>4.090729725384739E-2</v>
      </c>
      <c r="BF33" s="41">
        <f t="shared" si="34"/>
        <v>0.79897506571871002</v>
      </c>
      <c r="BG33" s="42">
        <f t="shared" si="35"/>
        <v>0.85653220649270856</v>
      </c>
      <c r="BH33" s="36"/>
      <c r="BI33" s="35">
        <v>185.33699999999999</v>
      </c>
      <c r="BJ33" s="36">
        <v>149.559</v>
      </c>
      <c r="BK33" s="37">
        <f t="shared" si="36"/>
        <v>334.89599999999996</v>
      </c>
      <c r="BL33" s="33">
        <v>2845.8410000000003</v>
      </c>
      <c r="BM33" s="36">
        <v>3.2170000000000001</v>
      </c>
      <c r="BN33" s="36">
        <v>5.4</v>
      </c>
      <c r="BO33" s="37">
        <f t="shared" si="37"/>
        <v>2837.2240000000002</v>
      </c>
      <c r="BP33" s="36">
        <v>156.32300000000001</v>
      </c>
      <c r="BQ33" s="36">
        <v>130.31399999999999</v>
      </c>
      <c r="BR33" s="37">
        <f t="shared" si="38"/>
        <v>286.637</v>
      </c>
      <c r="BS33" s="36">
        <v>8.5640000000000001</v>
      </c>
      <c r="BT33" s="36">
        <v>0.63300000000000001</v>
      </c>
      <c r="BU33" s="36">
        <v>25.379000000000001</v>
      </c>
      <c r="BV33" s="36">
        <v>13.365999999999719</v>
      </c>
      <c r="BW33" s="37">
        <f t="shared" si="39"/>
        <v>3506.6989999999992</v>
      </c>
      <c r="BX33" s="36">
        <v>0</v>
      </c>
      <c r="BY33" s="33">
        <v>2715.848</v>
      </c>
      <c r="BZ33" s="37">
        <f t="shared" si="40"/>
        <v>2715.848</v>
      </c>
      <c r="CA33" s="36">
        <v>350.21100000000001</v>
      </c>
      <c r="CB33" s="36">
        <v>16.426000000000101</v>
      </c>
      <c r="CC33" s="37">
        <f t="shared" si="41"/>
        <v>366.63700000000011</v>
      </c>
      <c r="CD33" s="36">
        <v>90.716000000000008</v>
      </c>
      <c r="CE33" s="36">
        <v>333.49799999999999</v>
      </c>
      <c r="CF33" s="113">
        <f t="shared" si="42"/>
        <v>3506.6990000000001</v>
      </c>
      <c r="CG33" s="36"/>
      <c r="CH33" s="67">
        <v>491.21899999999994</v>
      </c>
      <c r="CI33" s="36"/>
      <c r="CJ33" s="32">
        <v>40</v>
      </c>
      <c r="CK33" s="33">
        <v>50</v>
      </c>
      <c r="CL33" s="33">
        <v>350</v>
      </c>
      <c r="CM33" s="33">
        <v>0</v>
      </c>
      <c r="CN33" s="33">
        <v>0</v>
      </c>
      <c r="CO33" s="33">
        <v>0</v>
      </c>
      <c r="CP33" s="116">
        <f t="shared" si="43"/>
        <v>440</v>
      </c>
      <c r="CQ33" s="42">
        <f t="shared" si="44"/>
        <v>0.12547412823284804</v>
      </c>
      <c r="CR33" s="36"/>
      <c r="CS33" s="61" t="s">
        <v>221</v>
      </c>
      <c r="CT33" s="56">
        <v>37.6</v>
      </c>
      <c r="CU33" s="68">
        <v>5</v>
      </c>
      <c r="CV33" s="69" t="s">
        <v>139</v>
      </c>
      <c r="CW33" s="74" t="s">
        <v>145</v>
      </c>
      <c r="CX33" s="56"/>
      <c r="CY33" s="70">
        <f t="shared" si="45"/>
        <v>1.0309033267994635E-3</v>
      </c>
      <c r="CZ33" s="56"/>
      <c r="DA33" s="32">
        <v>258.78800000000001</v>
      </c>
      <c r="DB33" s="33">
        <v>289.488</v>
      </c>
      <c r="DC33" s="34">
        <v>330.18700000000001</v>
      </c>
      <c r="DD33" s="56"/>
      <c r="DE33" s="61">
        <v>1741.145</v>
      </c>
      <c r="DF33" s="33">
        <v>1741.2370000000001</v>
      </c>
      <c r="DG33" s="34">
        <v>1741.0530000000001</v>
      </c>
      <c r="DH33" s="56"/>
      <c r="DI33" s="32">
        <v>25.047000000000001</v>
      </c>
      <c r="DJ33" s="33">
        <v>21.972000000000001</v>
      </c>
      <c r="DK33" s="33">
        <v>88.463999999999999</v>
      </c>
      <c r="DL33" s="33">
        <v>147.34100000000001</v>
      </c>
      <c r="DM33" s="33">
        <v>262.80399999999997</v>
      </c>
      <c r="DN33" s="33">
        <v>0</v>
      </c>
      <c r="DO33" s="33">
        <v>0</v>
      </c>
      <c r="DP33" s="33">
        <v>26.457000000000203</v>
      </c>
      <c r="DQ33" s="33">
        <v>2273.7559999999999</v>
      </c>
      <c r="DR33" s="119">
        <f t="shared" si="46"/>
        <v>2845.8409999999999</v>
      </c>
      <c r="DS33" s="56"/>
      <c r="DT33" s="47">
        <f t="shared" si="47"/>
        <v>8.8012647228007477E-3</v>
      </c>
      <c r="DU33" s="41">
        <f t="shared" si="48"/>
        <v>7.7207405473461105E-3</v>
      </c>
      <c r="DV33" s="41">
        <f t="shared" si="49"/>
        <v>3.1085362815420819E-2</v>
      </c>
      <c r="DW33" s="41">
        <f t="shared" si="50"/>
        <v>5.1774150418101371E-2</v>
      </c>
      <c r="DX33" s="41">
        <f t="shared" si="51"/>
        <v>9.2346691189001767E-2</v>
      </c>
      <c r="DY33" s="41">
        <f t="shared" si="52"/>
        <v>0</v>
      </c>
      <c r="DZ33" s="41">
        <f t="shared" si="53"/>
        <v>0</v>
      </c>
      <c r="EA33" s="41">
        <f t="shared" si="54"/>
        <v>9.2967245886190417E-3</v>
      </c>
      <c r="EB33" s="41">
        <f t="shared" si="55"/>
        <v>0.79897506571871024</v>
      </c>
      <c r="EC33" s="71">
        <f t="shared" si="56"/>
        <v>1</v>
      </c>
      <c r="ED33" s="56"/>
      <c r="EE33" s="35">
        <v>8.4719999999999995</v>
      </c>
      <c r="EF33" s="36">
        <v>5.5229999999999997</v>
      </c>
      <c r="EG33" s="66">
        <f t="shared" si="57"/>
        <v>13.994999999999999</v>
      </c>
      <c r="EI33" s="35">
        <v>3.2170000000000001</v>
      </c>
      <c r="EJ33" s="36">
        <v>5.4</v>
      </c>
      <c r="EK33" s="66">
        <f t="shared" si="58"/>
        <v>8.6170000000000009</v>
      </c>
      <c r="EM33" s="32">
        <v>2273.7559999999999</v>
      </c>
      <c r="EN33" s="33">
        <v>572.0850000000006</v>
      </c>
      <c r="EO33" s="34">
        <f t="shared" si="59"/>
        <v>2845.8410000000003</v>
      </c>
      <c r="EQ33" s="47">
        <v>0.79897506571871002</v>
      </c>
      <c r="ER33" s="41">
        <v>0.20102493428128998</v>
      </c>
      <c r="ES33" s="42">
        <f t="shared" si="60"/>
        <v>1</v>
      </c>
      <c r="ET33" s="56"/>
      <c r="EU33" s="61">
        <f t="shared" si="61"/>
        <v>326.49850000000004</v>
      </c>
      <c r="EV33" s="33">
        <v>319.49900000000002</v>
      </c>
      <c r="EW33" s="34">
        <v>333.49799999999999</v>
      </c>
      <c r="EY33" s="61">
        <f t="shared" si="62"/>
        <v>2813.9815000000003</v>
      </c>
      <c r="EZ33" s="33">
        <v>2782.1220000000003</v>
      </c>
      <c r="FA33" s="34">
        <v>2845.8410000000003</v>
      </c>
      <c r="FC33" s="61">
        <f t="shared" si="63"/>
        <v>1106.4895000000001</v>
      </c>
      <c r="FD33" s="33">
        <v>1071.27</v>
      </c>
      <c r="FE33" s="34">
        <v>1141.7090000000001</v>
      </c>
      <c r="FG33" s="61">
        <f t="shared" si="64"/>
        <v>3920.4710000000005</v>
      </c>
      <c r="FH33" s="56">
        <v>3853.3920000000003</v>
      </c>
      <c r="FI33" s="68">
        <v>3987.55</v>
      </c>
      <c r="FK33" s="61">
        <f t="shared" si="65"/>
        <v>2589.0635000000002</v>
      </c>
      <c r="FL33" s="33">
        <v>2462.279</v>
      </c>
      <c r="FM33" s="34">
        <v>2715.848</v>
      </c>
      <c r="FN33" s="33"/>
      <c r="FO33" s="61">
        <f t="shared" si="66"/>
        <v>3416.2080000000001</v>
      </c>
      <c r="FP33" s="33">
        <v>3325.7170000000001</v>
      </c>
      <c r="FQ33" s="34">
        <v>3506.6990000000001</v>
      </c>
      <c r="FR33" s="33"/>
      <c r="FS33" s="72">
        <f t="shared" si="67"/>
        <v>0.49649342586860179</v>
      </c>
      <c r="FT33" s="1"/>
    </row>
    <row r="34" spans="1:176" x14ac:dyDescent="0.2">
      <c r="A34" s="1"/>
      <c r="B34" s="73" t="s">
        <v>171</v>
      </c>
      <c r="C34" s="32">
        <v>8362.3690000000006</v>
      </c>
      <c r="D34" s="33">
        <v>7996.4210000000003</v>
      </c>
      <c r="E34" s="33">
        <v>7015.9859999999999</v>
      </c>
      <c r="F34" s="33">
        <v>4924.0969999999998</v>
      </c>
      <c r="G34" s="33">
        <v>6410.9949999999999</v>
      </c>
      <c r="H34" s="33">
        <f t="shared" si="0"/>
        <v>13286.466</v>
      </c>
      <c r="I34" s="34">
        <f t="shared" si="1"/>
        <v>11940.082999999999</v>
      </c>
      <c r="J34" s="33"/>
      <c r="K34" s="35">
        <v>135.20099999999999</v>
      </c>
      <c r="L34" s="36">
        <v>44.112000000000002</v>
      </c>
      <c r="M34" s="36">
        <v>0</v>
      </c>
      <c r="N34" s="37">
        <f t="shared" si="2"/>
        <v>179.31299999999999</v>
      </c>
      <c r="O34" s="36">
        <v>119.84599999999999</v>
      </c>
      <c r="P34" s="37">
        <f t="shared" si="3"/>
        <v>59.466999999999999</v>
      </c>
      <c r="Q34" s="36">
        <v>0.28599999999999998</v>
      </c>
      <c r="R34" s="37">
        <f t="shared" si="4"/>
        <v>59.180999999999997</v>
      </c>
      <c r="S34" s="36">
        <v>15.009</v>
      </c>
      <c r="T34" s="36">
        <v>8.1950000000000003</v>
      </c>
      <c r="U34" s="36">
        <v>12.059000000000001</v>
      </c>
      <c r="V34" s="37">
        <f t="shared" si="5"/>
        <v>94.443999999999988</v>
      </c>
      <c r="W34" s="36">
        <v>20.379000000000001</v>
      </c>
      <c r="X34" s="38">
        <f t="shared" si="6"/>
        <v>74.064999999999984</v>
      </c>
      <c r="Y34" s="36"/>
      <c r="Z34" s="39">
        <f t="shared" si="7"/>
        <v>1.6907689077401002E-2</v>
      </c>
      <c r="AA34" s="40">
        <f t="shared" si="8"/>
        <v>5.5164679298401126E-3</v>
      </c>
      <c r="AB34" s="41">
        <f t="shared" si="9"/>
        <v>0.59178241826612088</v>
      </c>
      <c r="AC34" s="41">
        <f t="shared" si="10"/>
        <v>0.61673922664443548</v>
      </c>
      <c r="AD34" s="41">
        <f t="shared" si="11"/>
        <v>0.66836202617768925</v>
      </c>
      <c r="AE34" s="40">
        <f t="shared" si="12"/>
        <v>1.4987455012686298E-2</v>
      </c>
      <c r="AF34" s="40">
        <f t="shared" si="13"/>
        <v>9.2622687074629985E-3</v>
      </c>
      <c r="AG34" s="40">
        <f t="shared" si="14"/>
        <v>2.1512839226609452E-2</v>
      </c>
      <c r="AH34" s="40">
        <f t="shared" si="15"/>
        <v>2.401252861274597E-2</v>
      </c>
      <c r="AI34" s="40">
        <f t="shared" si="16"/>
        <v>1.7189648798622482E-2</v>
      </c>
      <c r="AJ34" s="42">
        <f t="shared" si="17"/>
        <v>8.500404275623584E-2</v>
      </c>
      <c r="AK34" s="36"/>
      <c r="AL34" s="47">
        <f t="shared" si="18"/>
        <v>6.4111640943506132E-2</v>
      </c>
      <c r="AM34" s="41">
        <f t="shared" si="19"/>
        <v>7.2129382309610954E-2</v>
      </c>
      <c r="AN34" s="42">
        <f t="shared" si="20"/>
        <v>3.8375377769873709E-2</v>
      </c>
      <c r="AO34" s="36"/>
      <c r="AP34" s="47">
        <f t="shared" si="21"/>
        <v>0.91376963979118542</v>
      </c>
      <c r="AQ34" s="41">
        <f t="shared" si="22"/>
        <v>0.86801280289419058</v>
      </c>
      <c r="AR34" s="41">
        <f t="shared" si="23"/>
        <v>1.7673221547625899E-3</v>
      </c>
      <c r="AS34" s="41">
        <f t="shared" si="24"/>
        <v>0.11480670130677084</v>
      </c>
      <c r="AT34" s="65">
        <v>1.65</v>
      </c>
      <c r="AU34" s="36"/>
      <c r="AV34" s="47">
        <f t="shared" si="25"/>
        <v>0.10786680185961657</v>
      </c>
      <c r="AW34" s="41">
        <f t="shared" si="26"/>
        <v>9.0435615472078859E-2</v>
      </c>
      <c r="AX34" s="41">
        <f t="shared" si="27"/>
        <v>0.20556180327402981</v>
      </c>
      <c r="AY34" s="41">
        <f t="shared" si="28"/>
        <v>0.2137</v>
      </c>
      <c r="AZ34" s="42">
        <f t="shared" si="29"/>
        <v>0.22870000000000001</v>
      </c>
      <c r="BA34" s="36"/>
      <c r="BB34" s="39">
        <f t="shared" si="30"/>
        <v>4.20301873738084E-5</v>
      </c>
      <c r="BC34" s="41">
        <f t="shared" si="31"/>
        <v>3.4594960748025308E-3</v>
      </c>
      <c r="BD34" s="40">
        <f t="shared" si="32"/>
        <v>4.0935087384723979E-3</v>
      </c>
      <c r="BE34" s="41">
        <f t="shared" si="33"/>
        <v>3.1572409320016932E-2</v>
      </c>
      <c r="BF34" s="41">
        <f t="shared" si="34"/>
        <v>0.98309603240371346</v>
      </c>
      <c r="BG34" s="42">
        <f t="shared" si="35"/>
        <v>0.99006723822606613</v>
      </c>
      <c r="BH34" s="36"/>
      <c r="BI34" s="35">
        <v>65.06</v>
      </c>
      <c r="BJ34" s="36">
        <v>205.53899999999999</v>
      </c>
      <c r="BK34" s="37">
        <f t="shared" si="36"/>
        <v>270.59899999999999</v>
      </c>
      <c r="BL34" s="33">
        <v>7015.9859999999999</v>
      </c>
      <c r="BM34" s="36">
        <v>2.2069999999999999</v>
      </c>
      <c r="BN34" s="36">
        <v>5.4260000000000002</v>
      </c>
      <c r="BO34" s="37">
        <f t="shared" si="37"/>
        <v>7008.3529999999992</v>
      </c>
      <c r="BP34" s="36">
        <v>672.69</v>
      </c>
      <c r="BQ34" s="36">
        <v>378.12099999999998</v>
      </c>
      <c r="BR34" s="37">
        <f t="shared" si="38"/>
        <v>1050.8110000000001</v>
      </c>
      <c r="BS34" s="36">
        <v>0</v>
      </c>
      <c r="BT34" s="36">
        <v>6.46</v>
      </c>
      <c r="BU34" s="36">
        <v>4.0510000000000002</v>
      </c>
      <c r="BV34" s="36">
        <v>22.095000000001129</v>
      </c>
      <c r="BW34" s="37">
        <f t="shared" si="39"/>
        <v>8362.3689999999988</v>
      </c>
      <c r="BX34" s="36">
        <v>1.2E-2</v>
      </c>
      <c r="BY34" s="33">
        <v>6410.9949999999999</v>
      </c>
      <c r="BZ34" s="37">
        <f t="shared" si="40"/>
        <v>6411.0069999999996</v>
      </c>
      <c r="CA34" s="36">
        <v>849.82299999999998</v>
      </c>
      <c r="CB34" s="36">
        <v>74.517000000001076</v>
      </c>
      <c r="CC34" s="37">
        <f t="shared" si="41"/>
        <v>924.34000000000106</v>
      </c>
      <c r="CD34" s="36">
        <v>125</v>
      </c>
      <c r="CE34" s="36">
        <v>902.02200000000005</v>
      </c>
      <c r="CF34" s="113">
        <f t="shared" si="42"/>
        <v>8362.3690000000006</v>
      </c>
      <c r="CG34" s="36"/>
      <c r="CH34" s="67">
        <v>960.05600000000004</v>
      </c>
      <c r="CI34" s="36"/>
      <c r="CJ34" s="32">
        <v>300</v>
      </c>
      <c r="CK34" s="33">
        <v>325</v>
      </c>
      <c r="CL34" s="33">
        <v>250</v>
      </c>
      <c r="CM34" s="33">
        <v>100</v>
      </c>
      <c r="CN34" s="33">
        <v>0</v>
      </c>
      <c r="CO34" s="33">
        <v>0</v>
      </c>
      <c r="CP34" s="116">
        <f t="shared" si="43"/>
        <v>975</v>
      </c>
      <c r="CQ34" s="42">
        <f t="shared" si="44"/>
        <v>0.11659375471233091</v>
      </c>
      <c r="CR34" s="36"/>
      <c r="CS34" s="61" t="s">
        <v>221</v>
      </c>
      <c r="CT34" s="56">
        <v>68.8</v>
      </c>
      <c r="CU34" s="68">
        <v>8</v>
      </c>
      <c r="CV34" s="69" t="s">
        <v>139</v>
      </c>
      <c r="CW34" s="74" t="s">
        <v>142</v>
      </c>
      <c r="CX34" s="56"/>
      <c r="CY34" s="70">
        <f t="shared" si="45"/>
        <v>3.0422232035893474E-3</v>
      </c>
      <c r="CZ34" s="56"/>
      <c r="DA34" s="32">
        <v>727.45598731963275</v>
      </c>
      <c r="DB34" s="33">
        <v>756.25598731963271</v>
      </c>
      <c r="DC34" s="34">
        <v>809.33900000000006</v>
      </c>
      <c r="DD34" s="56"/>
      <c r="DE34" s="61">
        <v>3442.8277560122433</v>
      </c>
      <c r="DF34" s="33">
        <v>3346.788</v>
      </c>
      <c r="DG34" s="34">
        <v>3538.8675120244861</v>
      </c>
      <c r="DH34" s="56"/>
      <c r="DI34" s="32">
        <v>0</v>
      </c>
      <c r="DJ34" s="33">
        <v>0</v>
      </c>
      <c r="DK34" s="33">
        <v>0.39100000000000001</v>
      </c>
      <c r="DL34" s="33">
        <v>0</v>
      </c>
      <c r="DM34" s="33">
        <v>113.077</v>
      </c>
      <c r="DN34" s="33">
        <v>5.13</v>
      </c>
      <c r="DO34" s="33">
        <v>0</v>
      </c>
      <c r="DP34" s="33">
        <v>0</v>
      </c>
      <c r="DQ34" s="33">
        <v>6897.3879999999999</v>
      </c>
      <c r="DR34" s="119">
        <f t="shared" si="46"/>
        <v>7015.9859999999999</v>
      </c>
      <c r="DS34" s="56"/>
      <c r="DT34" s="47">
        <f t="shared" si="47"/>
        <v>0</v>
      </c>
      <c r="DU34" s="41">
        <f t="shared" si="48"/>
        <v>0</v>
      </c>
      <c r="DV34" s="41">
        <f t="shared" si="49"/>
        <v>5.5729871752879784E-5</v>
      </c>
      <c r="DW34" s="41">
        <f t="shared" si="50"/>
        <v>0</v>
      </c>
      <c r="DX34" s="41">
        <f t="shared" si="51"/>
        <v>1.6117050404604569E-2</v>
      </c>
      <c r="DY34" s="41">
        <f t="shared" si="52"/>
        <v>7.3118731992908768E-4</v>
      </c>
      <c r="DZ34" s="41">
        <f t="shared" si="53"/>
        <v>0</v>
      </c>
      <c r="EA34" s="41">
        <f t="shared" si="54"/>
        <v>0</v>
      </c>
      <c r="EB34" s="41">
        <f t="shared" si="55"/>
        <v>0.98309603240371346</v>
      </c>
      <c r="EC34" s="71">
        <f t="shared" si="56"/>
        <v>1</v>
      </c>
      <c r="ED34" s="56"/>
      <c r="EE34" s="35">
        <v>27.1</v>
      </c>
      <c r="EF34" s="36">
        <v>1.62</v>
      </c>
      <c r="EG34" s="66">
        <f t="shared" si="57"/>
        <v>28.720000000000002</v>
      </c>
      <c r="EI34" s="35">
        <v>2.2069999999999999</v>
      </c>
      <c r="EJ34" s="36">
        <v>5.4260000000000002</v>
      </c>
      <c r="EK34" s="66">
        <f t="shared" si="58"/>
        <v>7.633</v>
      </c>
      <c r="EM34" s="32">
        <v>6897.3879999999999</v>
      </c>
      <c r="EN34" s="33">
        <v>118.59800000000001</v>
      </c>
      <c r="EO34" s="34">
        <f t="shared" si="59"/>
        <v>7015.9859999999999</v>
      </c>
      <c r="EQ34" s="47">
        <v>0.98309603240371346</v>
      </c>
      <c r="ER34" s="41">
        <v>1.690396759628654E-2</v>
      </c>
      <c r="ES34" s="42">
        <f t="shared" si="60"/>
        <v>1</v>
      </c>
      <c r="ET34" s="56"/>
      <c r="EU34" s="61">
        <f t="shared" si="61"/>
        <v>871.31150000000002</v>
      </c>
      <c r="EV34" s="33">
        <v>840.601</v>
      </c>
      <c r="EW34" s="34">
        <v>902.02200000000005</v>
      </c>
      <c r="EY34" s="61">
        <f t="shared" si="62"/>
        <v>6804.6329999999998</v>
      </c>
      <c r="EZ34" s="33">
        <v>6593.28</v>
      </c>
      <c r="FA34" s="34">
        <v>7015.9859999999999</v>
      </c>
      <c r="FC34" s="61">
        <f t="shared" si="63"/>
        <v>4733.8050000000003</v>
      </c>
      <c r="FD34" s="33">
        <v>4543.5129999999999</v>
      </c>
      <c r="FE34" s="34">
        <v>4924.0969999999998</v>
      </c>
      <c r="FG34" s="61">
        <f t="shared" si="64"/>
        <v>11538.437999999998</v>
      </c>
      <c r="FH34" s="56">
        <v>11136.793</v>
      </c>
      <c r="FI34" s="68">
        <v>11940.082999999999</v>
      </c>
      <c r="FK34" s="61">
        <f t="shared" si="65"/>
        <v>6292.5290000000005</v>
      </c>
      <c r="FL34" s="33">
        <v>6174.0630000000001</v>
      </c>
      <c r="FM34" s="34">
        <v>6410.9949999999999</v>
      </c>
      <c r="FN34" s="33"/>
      <c r="FO34" s="61">
        <f t="shared" si="66"/>
        <v>7996.4210000000003</v>
      </c>
      <c r="FP34" s="33">
        <v>7630.473</v>
      </c>
      <c r="FQ34" s="34">
        <v>8362.3690000000006</v>
      </c>
      <c r="FR34" s="33"/>
      <c r="FS34" s="72">
        <f t="shared" si="67"/>
        <v>0.42318959041684073</v>
      </c>
      <c r="FT34" s="1"/>
    </row>
    <row r="35" spans="1:176" x14ac:dyDescent="0.2">
      <c r="A35" s="1"/>
      <c r="B35" s="73" t="s">
        <v>172</v>
      </c>
      <c r="C35" s="32">
        <v>13675.491</v>
      </c>
      <c r="D35" s="33">
        <v>13358.188</v>
      </c>
      <c r="E35" s="33">
        <v>11461.355</v>
      </c>
      <c r="F35" s="33">
        <v>4839.2</v>
      </c>
      <c r="G35" s="33">
        <v>8505.0339999999997</v>
      </c>
      <c r="H35" s="33">
        <f t="shared" si="0"/>
        <v>18514.690999999999</v>
      </c>
      <c r="I35" s="34">
        <f t="shared" si="1"/>
        <v>16300.555</v>
      </c>
      <c r="J35" s="33"/>
      <c r="K35" s="35">
        <v>210.333</v>
      </c>
      <c r="L35" s="36">
        <v>69.936000000000007</v>
      </c>
      <c r="M35" s="36">
        <v>1.5720000000000001</v>
      </c>
      <c r="N35" s="37">
        <f t="shared" si="2"/>
        <v>281.84100000000001</v>
      </c>
      <c r="O35" s="36">
        <v>157.32900000000004</v>
      </c>
      <c r="P35" s="37">
        <f t="shared" si="3"/>
        <v>124.51199999999997</v>
      </c>
      <c r="Q35" s="36">
        <v>11.086</v>
      </c>
      <c r="R35" s="37">
        <f t="shared" si="4"/>
        <v>113.42599999999997</v>
      </c>
      <c r="S35" s="36">
        <v>21.102</v>
      </c>
      <c r="T35" s="36">
        <v>17.403000000000002</v>
      </c>
      <c r="U35" s="36">
        <v>0</v>
      </c>
      <c r="V35" s="37">
        <f t="shared" si="5"/>
        <v>151.93099999999995</v>
      </c>
      <c r="W35" s="36">
        <v>32.4</v>
      </c>
      <c r="X35" s="38">
        <f t="shared" si="6"/>
        <v>119.53099999999995</v>
      </c>
      <c r="Y35" s="36"/>
      <c r="Z35" s="39">
        <f t="shared" si="7"/>
        <v>1.5745623583078783E-2</v>
      </c>
      <c r="AA35" s="40">
        <f t="shared" si="8"/>
        <v>5.2354406151493005E-3</v>
      </c>
      <c r="AB35" s="41">
        <f t="shared" si="9"/>
        <v>0.49112209923020744</v>
      </c>
      <c r="AC35" s="41">
        <f t="shared" si="10"/>
        <v>0.51933532050583786</v>
      </c>
      <c r="AD35" s="41">
        <f t="shared" si="11"/>
        <v>0.55821899581679046</v>
      </c>
      <c r="AE35" s="40">
        <f t="shared" si="12"/>
        <v>1.1777720151864911E-2</v>
      </c>
      <c r="AF35" s="40">
        <f t="shared" si="13"/>
        <v>8.948144763346641E-3</v>
      </c>
      <c r="AG35" s="40">
        <f t="shared" si="14"/>
        <v>1.6462516686355729E-2</v>
      </c>
      <c r="AH35" s="40">
        <f t="shared" si="15"/>
        <v>2.2451665949918032E-2</v>
      </c>
      <c r="AI35" s="40">
        <f t="shared" si="16"/>
        <v>1.5621699957890298E-2</v>
      </c>
      <c r="AJ35" s="42">
        <f t="shared" si="17"/>
        <v>8.0048673043451438E-2</v>
      </c>
      <c r="AK35" s="36"/>
      <c r="AL35" s="47">
        <f t="shared" si="18"/>
        <v>3.1690115488824541E-2</v>
      </c>
      <c r="AM35" s="41">
        <f t="shared" si="19"/>
        <v>4.2993345289170717E-2</v>
      </c>
      <c r="AN35" s="42">
        <f t="shared" si="20"/>
        <v>2.072342298261504E-2</v>
      </c>
      <c r="AO35" s="36"/>
      <c r="AP35" s="47">
        <f t="shared" si="21"/>
        <v>0.742061824278194</v>
      </c>
      <c r="AQ35" s="41">
        <f t="shared" si="22"/>
        <v>0.70628929626795078</v>
      </c>
      <c r="AR35" s="41">
        <f t="shared" si="23"/>
        <v>0.13691303661418811</v>
      </c>
      <c r="AS35" s="41">
        <f t="shared" si="24"/>
        <v>0.12171182738521052</v>
      </c>
      <c r="AT35" s="65">
        <v>1.5</v>
      </c>
      <c r="AU35" s="36"/>
      <c r="AV35" s="47">
        <f t="shared" si="25"/>
        <v>0.11162451132467566</v>
      </c>
      <c r="AW35" s="41">
        <f t="shared" si="26"/>
        <v>9.6527064366464063E-2</v>
      </c>
      <c r="AX35" s="41">
        <f t="shared" si="27"/>
        <v>0.16685229503372931</v>
      </c>
      <c r="AY35" s="41">
        <f t="shared" si="28"/>
        <v>0.17647796476978139</v>
      </c>
      <c r="AZ35" s="42">
        <f t="shared" si="29"/>
        <v>0.19012529279749904</v>
      </c>
      <c r="BA35" s="36"/>
      <c r="BB35" s="39">
        <f t="shared" si="30"/>
        <v>9.8233746428714628E-4</v>
      </c>
      <c r="BC35" s="41">
        <f t="shared" si="31"/>
        <v>6.8005177374138914E-2</v>
      </c>
      <c r="BD35" s="40">
        <f t="shared" si="32"/>
        <v>7.4341122842805233E-3</v>
      </c>
      <c r="BE35" s="41">
        <f t="shared" si="33"/>
        <v>5.4083441028388336E-2</v>
      </c>
      <c r="BF35" s="41">
        <f t="shared" si="34"/>
        <v>0.67705912608064234</v>
      </c>
      <c r="BG35" s="42">
        <f t="shared" si="35"/>
        <v>0.77293165784845974</v>
      </c>
      <c r="BH35" s="36"/>
      <c r="BI35" s="35">
        <v>83.59</v>
      </c>
      <c r="BJ35" s="36">
        <v>463.358</v>
      </c>
      <c r="BK35" s="37">
        <f t="shared" si="36"/>
        <v>546.94799999999998</v>
      </c>
      <c r="BL35" s="33">
        <v>11461.355</v>
      </c>
      <c r="BM35" s="36">
        <v>21.901</v>
      </c>
      <c r="BN35" s="36">
        <v>27.015000000000001</v>
      </c>
      <c r="BO35" s="37">
        <f t="shared" si="37"/>
        <v>11412.439</v>
      </c>
      <c r="BP35" s="36">
        <v>1117.521</v>
      </c>
      <c r="BQ35" s="36">
        <v>434.79399999999998</v>
      </c>
      <c r="BR35" s="37">
        <f t="shared" si="38"/>
        <v>1552.3150000000001</v>
      </c>
      <c r="BS35" s="36">
        <v>7.125</v>
      </c>
      <c r="BT35" s="36">
        <v>31.7</v>
      </c>
      <c r="BU35" s="36">
        <v>31.814</v>
      </c>
      <c r="BV35" s="36">
        <v>93.149999999999295</v>
      </c>
      <c r="BW35" s="37">
        <f t="shared" si="39"/>
        <v>13675.491000000002</v>
      </c>
      <c r="BX35" s="36">
        <v>67.882000000000005</v>
      </c>
      <c r="BY35" s="33">
        <v>8505.0339999999997</v>
      </c>
      <c r="BZ35" s="37">
        <f t="shared" si="40"/>
        <v>8572.9159999999993</v>
      </c>
      <c r="CA35" s="36">
        <v>3238.1579999999999</v>
      </c>
      <c r="CB35" s="36">
        <v>107.11500000000092</v>
      </c>
      <c r="CC35" s="37">
        <f t="shared" si="41"/>
        <v>3345.273000000001</v>
      </c>
      <c r="CD35" s="36">
        <v>230.78200000000001</v>
      </c>
      <c r="CE35" s="36">
        <v>1526.52</v>
      </c>
      <c r="CF35" s="113">
        <f t="shared" si="42"/>
        <v>13675.491</v>
      </c>
      <c r="CG35" s="36"/>
      <c r="CH35" s="67">
        <v>1664.4690000000001</v>
      </c>
      <c r="CI35" s="36"/>
      <c r="CJ35" s="32">
        <v>597</v>
      </c>
      <c r="CK35" s="33">
        <v>771</v>
      </c>
      <c r="CL35" s="33">
        <v>800</v>
      </c>
      <c r="CM35" s="33">
        <v>750</v>
      </c>
      <c r="CN35" s="33">
        <v>600</v>
      </c>
      <c r="CO35" s="33">
        <v>0</v>
      </c>
      <c r="CP35" s="116">
        <f t="shared" si="43"/>
        <v>3518</v>
      </c>
      <c r="CQ35" s="42">
        <f t="shared" si="44"/>
        <v>0.25724853316052781</v>
      </c>
      <c r="CR35" s="36"/>
      <c r="CS35" s="61" t="s">
        <v>213</v>
      </c>
      <c r="CT35" s="56">
        <v>82</v>
      </c>
      <c r="CU35" s="68">
        <v>8</v>
      </c>
      <c r="CV35" s="69" t="s">
        <v>139</v>
      </c>
      <c r="CW35" s="74" t="s">
        <v>145</v>
      </c>
      <c r="CX35" s="56"/>
      <c r="CY35" s="70">
        <f t="shared" si="45"/>
        <v>4.2057882120847814E-3</v>
      </c>
      <c r="CZ35" s="56"/>
      <c r="DA35" s="32">
        <v>1248.0550000000001</v>
      </c>
      <c r="DB35" s="33">
        <v>1320.0550000000001</v>
      </c>
      <c r="DC35" s="34">
        <v>1422.1369999999999</v>
      </c>
      <c r="DD35" s="56"/>
      <c r="DE35" s="61">
        <v>7260.7974999999997</v>
      </c>
      <c r="DF35" s="33">
        <v>7041.5959999999995</v>
      </c>
      <c r="DG35" s="34">
        <v>7479.9989999999998</v>
      </c>
      <c r="DH35" s="56"/>
      <c r="DI35" s="32">
        <v>2178.741</v>
      </c>
      <c r="DJ35" s="33">
        <v>45.460999999999999</v>
      </c>
      <c r="DK35" s="33">
        <v>341.34800000000001</v>
      </c>
      <c r="DL35" s="33">
        <v>83.123000000000005</v>
      </c>
      <c r="DM35" s="33">
        <v>927.75</v>
      </c>
      <c r="DN35" s="33">
        <v>79.662000000000006</v>
      </c>
      <c r="DO35" s="33">
        <v>45.255000000000003</v>
      </c>
      <c r="DP35" s="33">
        <v>0</v>
      </c>
      <c r="DQ35" s="33">
        <v>7760.0150000000003</v>
      </c>
      <c r="DR35" s="119">
        <f t="shared" si="46"/>
        <v>11461.355</v>
      </c>
      <c r="DS35" s="56"/>
      <c r="DT35" s="47">
        <f t="shared" si="47"/>
        <v>0.1900945394327285</v>
      </c>
      <c r="DU35" s="41">
        <f t="shared" si="48"/>
        <v>3.9664594631263058E-3</v>
      </c>
      <c r="DV35" s="41">
        <f t="shared" si="49"/>
        <v>2.9782516988610862E-2</v>
      </c>
      <c r="DW35" s="41">
        <f t="shared" si="50"/>
        <v>7.2524583698873307E-3</v>
      </c>
      <c r="DX35" s="41">
        <f t="shared" si="51"/>
        <v>8.0945926550569286E-2</v>
      </c>
      <c r="DY35" s="41">
        <f t="shared" si="52"/>
        <v>6.9504870933672332E-3</v>
      </c>
      <c r="DZ35" s="41">
        <f t="shared" si="53"/>
        <v>3.9484860210681899E-3</v>
      </c>
      <c r="EA35" s="41">
        <f t="shared" si="54"/>
        <v>0</v>
      </c>
      <c r="EB35" s="41">
        <f t="shared" si="55"/>
        <v>0.67705912608064234</v>
      </c>
      <c r="EC35" s="71">
        <f t="shared" si="56"/>
        <v>1</v>
      </c>
      <c r="ED35" s="56"/>
      <c r="EE35" s="35">
        <v>22.140999999999998</v>
      </c>
      <c r="EF35" s="36">
        <v>63.064</v>
      </c>
      <c r="EG35" s="66">
        <f t="shared" si="57"/>
        <v>85.204999999999998</v>
      </c>
      <c r="EI35" s="35">
        <v>21.901</v>
      </c>
      <c r="EJ35" s="36">
        <v>27.015000000000001</v>
      </c>
      <c r="EK35" s="66">
        <f t="shared" si="58"/>
        <v>48.915999999999997</v>
      </c>
      <c r="EM35" s="32">
        <v>7760.0150000000003</v>
      </c>
      <c r="EN35" s="33">
        <v>3701.3399999999992</v>
      </c>
      <c r="EO35" s="34">
        <f t="shared" si="59"/>
        <v>11461.355</v>
      </c>
      <c r="EQ35" s="47">
        <v>0.67705912608064234</v>
      </c>
      <c r="ER35" s="41">
        <v>0.32294087391935766</v>
      </c>
      <c r="ES35" s="42">
        <f t="shared" si="60"/>
        <v>1</v>
      </c>
      <c r="ET35" s="56"/>
      <c r="EU35" s="61">
        <f t="shared" si="61"/>
        <v>1493.229</v>
      </c>
      <c r="EV35" s="33">
        <v>1459.9380000000001</v>
      </c>
      <c r="EW35" s="34">
        <v>1526.52</v>
      </c>
      <c r="EY35" s="61">
        <f t="shared" si="62"/>
        <v>11285.327499999999</v>
      </c>
      <c r="EZ35" s="33">
        <v>11109.300000000001</v>
      </c>
      <c r="FA35" s="34">
        <v>11461.355</v>
      </c>
      <c r="FC35" s="61">
        <f t="shared" si="63"/>
        <v>4679.2639999999992</v>
      </c>
      <c r="FD35" s="33">
        <v>4519.3279999999977</v>
      </c>
      <c r="FE35" s="34">
        <v>4839.2</v>
      </c>
      <c r="FG35" s="61">
        <f t="shared" si="64"/>
        <v>15964.591499999999</v>
      </c>
      <c r="FH35" s="56">
        <v>15628.627999999999</v>
      </c>
      <c r="FI35" s="68">
        <v>16300.555</v>
      </c>
      <c r="FK35" s="61">
        <f t="shared" si="65"/>
        <v>8418.6965</v>
      </c>
      <c r="FL35" s="33">
        <v>8332.3590000000004</v>
      </c>
      <c r="FM35" s="34">
        <v>8505.0339999999997</v>
      </c>
      <c r="FN35" s="33"/>
      <c r="FO35" s="61">
        <f t="shared" si="66"/>
        <v>13358.188</v>
      </c>
      <c r="FP35" s="33">
        <v>13040.885</v>
      </c>
      <c r="FQ35" s="34">
        <v>13675.491</v>
      </c>
      <c r="FR35" s="33"/>
      <c r="FS35" s="72">
        <f t="shared" si="67"/>
        <v>0.54696383479028288</v>
      </c>
      <c r="FT35" s="1"/>
    </row>
    <row r="36" spans="1:176" x14ac:dyDescent="0.2">
      <c r="A36" s="1"/>
      <c r="B36" s="73" t="s">
        <v>173</v>
      </c>
      <c r="C36" s="32">
        <v>3270.1489999999999</v>
      </c>
      <c r="D36" s="33">
        <v>3100.1745000000001</v>
      </c>
      <c r="E36" s="33">
        <v>2788.7440000000001</v>
      </c>
      <c r="F36" s="33">
        <v>773.25</v>
      </c>
      <c r="G36" s="33">
        <v>2121.636</v>
      </c>
      <c r="H36" s="33">
        <f t="shared" si="0"/>
        <v>4043.3989999999999</v>
      </c>
      <c r="I36" s="34">
        <f t="shared" si="1"/>
        <v>3561.9940000000001</v>
      </c>
      <c r="J36" s="33"/>
      <c r="K36" s="35">
        <v>60.718000000000004</v>
      </c>
      <c r="L36" s="36">
        <v>16.187999999999999</v>
      </c>
      <c r="M36" s="36">
        <v>1.65</v>
      </c>
      <c r="N36" s="37">
        <f t="shared" si="2"/>
        <v>78.556000000000012</v>
      </c>
      <c r="O36" s="36">
        <v>52.088000000000001</v>
      </c>
      <c r="P36" s="37">
        <f t="shared" si="3"/>
        <v>26.468000000000011</v>
      </c>
      <c r="Q36" s="36">
        <v>4.944</v>
      </c>
      <c r="R36" s="37">
        <f t="shared" si="4"/>
        <v>21.524000000000012</v>
      </c>
      <c r="S36" s="36">
        <v>2.8490000000000002</v>
      </c>
      <c r="T36" s="36">
        <v>2.1920000000000002</v>
      </c>
      <c r="U36" s="36">
        <v>8.9999999999999993E-3</v>
      </c>
      <c r="V36" s="37">
        <f t="shared" si="5"/>
        <v>26.574000000000012</v>
      </c>
      <c r="W36" s="36">
        <v>6.2249999999999996</v>
      </c>
      <c r="X36" s="38">
        <f t="shared" si="6"/>
        <v>20.349000000000011</v>
      </c>
      <c r="Y36" s="36"/>
      <c r="Z36" s="39">
        <f t="shared" si="7"/>
        <v>1.9585349147281873E-2</v>
      </c>
      <c r="AA36" s="40">
        <f t="shared" si="8"/>
        <v>5.2216415559833808E-3</v>
      </c>
      <c r="AB36" s="41">
        <f t="shared" si="9"/>
        <v>0.62308456045073379</v>
      </c>
      <c r="AC36" s="41">
        <f t="shared" si="10"/>
        <v>0.63986241631349416</v>
      </c>
      <c r="AD36" s="41">
        <f t="shared" si="11"/>
        <v>0.66306838433728799</v>
      </c>
      <c r="AE36" s="40">
        <f t="shared" si="12"/>
        <v>1.6801634875714254E-2</v>
      </c>
      <c r="AF36" s="40">
        <f t="shared" si="13"/>
        <v>6.563824068612915E-3</v>
      </c>
      <c r="AG36" s="40">
        <f t="shared" si="14"/>
        <v>1.1674116094033179E-2</v>
      </c>
      <c r="AH36" s="40">
        <f t="shared" si="15"/>
        <v>1.8076550395935493E-2</v>
      </c>
      <c r="AI36" s="40">
        <f t="shared" si="16"/>
        <v>1.2348207519188664E-2</v>
      </c>
      <c r="AJ36" s="42">
        <f t="shared" si="17"/>
        <v>6.6258891256815514E-2</v>
      </c>
      <c r="AK36" s="36"/>
      <c r="AL36" s="47">
        <f t="shared" si="18"/>
        <v>0.1518499855437612</v>
      </c>
      <c r="AM36" s="41">
        <f t="shared" si="19"/>
        <v>0.13958281344978735</v>
      </c>
      <c r="AN36" s="42">
        <f t="shared" si="20"/>
        <v>1.5039709118744691E-2</v>
      </c>
      <c r="AO36" s="36"/>
      <c r="AP36" s="47">
        <f t="shared" si="21"/>
        <v>0.76078550056943195</v>
      </c>
      <c r="AQ36" s="41">
        <f t="shared" si="22"/>
        <v>0.72951673087423607</v>
      </c>
      <c r="AR36" s="41">
        <f t="shared" si="23"/>
        <v>0.11896460986945859</v>
      </c>
      <c r="AS36" s="41">
        <f t="shared" si="24"/>
        <v>0.12158712034222294</v>
      </c>
      <c r="AT36" s="65">
        <v>3.74</v>
      </c>
      <c r="AU36" s="36"/>
      <c r="AV36" s="47">
        <f t="shared" si="25"/>
        <v>0.10260297007873341</v>
      </c>
      <c r="AW36" s="41">
        <f t="shared" si="26"/>
        <v>0.1054792916163759</v>
      </c>
      <c r="AX36" s="41">
        <f t="shared" si="27"/>
        <v>0.16719454928060304</v>
      </c>
      <c r="AY36" s="41">
        <f t="shared" si="28"/>
        <v>0.1816904709857701</v>
      </c>
      <c r="AZ36" s="42">
        <f t="shared" si="29"/>
        <v>0.19104065653040747</v>
      </c>
      <c r="BA36" s="36"/>
      <c r="BB36" s="39">
        <f t="shared" si="30"/>
        <v>1.8979455047022521E-3</v>
      </c>
      <c r="BC36" s="41">
        <f t="shared" si="31"/>
        <v>0.15690755022374553</v>
      </c>
      <c r="BD36" s="40">
        <f t="shared" si="32"/>
        <v>1.4155835028242105E-2</v>
      </c>
      <c r="BE36" s="41">
        <f t="shared" si="33"/>
        <v>0.1129334019910745</v>
      </c>
      <c r="BF36" s="41">
        <f t="shared" si="34"/>
        <v>0.70048165052080791</v>
      </c>
      <c r="BG36" s="42">
        <f t="shared" si="35"/>
        <v>0.76550213167119308</v>
      </c>
      <c r="BH36" s="36"/>
      <c r="BI36" s="35">
        <v>41.180999999999997</v>
      </c>
      <c r="BJ36" s="36">
        <v>74.563000000000002</v>
      </c>
      <c r="BK36" s="37">
        <f t="shared" si="36"/>
        <v>115.744</v>
      </c>
      <c r="BL36" s="33">
        <v>2788.7440000000001</v>
      </c>
      <c r="BM36" s="36">
        <v>7.0279999999999996</v>
      </c>
      <c r="BN36" s="36">
        <v>7.0049999999999999</v>
      </c>
      <c r="BO36" s="37">
        <f t="shared" si="37"/>
        <v>2774.7110000000002</v>
      </c>
      <c r="BP36" s="36">
        <v>279.98200000000003</v>
      </c>
      <c r="BQ36" s="36">
        <v>57.828000000000003</v>
      </c>
      <c r="BR36" s="37">
        <f t="shared" si="38"/>
        <v>337.81000000000006</v>
      </c>
      <c r="BS36" s="36">
        <v>6.9119999999999999</v>
      </c>
      <c r="BT36" s="36">
        <v>2.452</v>
      </c>
      <c r="BU36" s="36">
        <v>11.492000000000001</v>
      </c>
      <c r="BV36" s="36">
        <v>21.027999999999448</v>
      </c>
      <c r="BW36" s="37">
        <f t="shared" si="39"/>
        <v>3270.1489999999999</v>
      </c>
      <c r="BX36" s="36">
        <v>1.82</v>
      </c>
      <c r="BY36" s="33">
        <v>2121.636</v>
      </c>
      <c r="BZ36" s="37">
        <f t="shared" si="40"/>
        <v>2123.4560000000001</v>
      </c>
      <c r="CA36" s="36">
        <v>735</v>
      </c>
      <c r="CB36" s="36">
        <v>26.345999999999776</v>
      </c>
      <c r="CC36" s="37">
        <f t="shared" si="41"/>
        <v>761.34599999999978</v>
      </c>
      <c r="CD36" s="36">
        <v>49.82</v>
      </c>
      <c r="CE36" s="36">
        <v>335.52699999999999</v>
      </c>
      <c r="CF36" s="113">
        <f t="shared" si="42"/>
        <v>3270.1489999999999</v>
      </c>
      <c r="CG36" s="36"/>
      <c r="CH36" s="67">
        <v>397.608</v>
      </c>
      <c r="CI36" s="36"/>
      <c r="CJ36" s="32">
        <v>165</v>
      </c>
      <c r="CK36" s="33">
        <v>100</v>
      </c>
      <c r="CL36" s="33">
        <v>120</v>
      </c>
      <c r="CM36" s="33">
        <v>200</v>
      </c>
      <c r="CN36" s="33">
        <v>200</v>
      </c>
      <c r="CO36" s="33">
        <v>0</v>
      </c>
      <c r="CP36" s="116">
        <f t="shared" si="43"/>
        <v>785</v>
      </c>
      <c r="CQ36" s="42">
        <f t="shared" si="44"/>
        <v>0.24005022401119949</v>
      </c>
      <c r="CR36" s="36"/>
      <c r="CS36" s="61" t="s">
        <v>215</v>
      </c>
      <c r="CT36" s="56">
        <v>23.3</v>
      </c>
      <c r="CU36" s="68">
        <v>2</v>
      </c>
      <c r="CV36" s="69" t="s">
        <v>139</v>
      </c>
      <c r="CW36" s="74" t="s">
        <v>142</v>
      </c>
      <c r="CX36" s="56"/>
      <c r="CY36" s="70">
        <f t="shared" si="45"/>
        <v>9.1937653828419593E-4</v>
      </c>
      <c r="CZ36" s="56"/>
      <c r="DA36" s="32">
        <v>317.41300000000001</v>
      </c>
      <c r="DB36" s="33">
        <v>344.93299999999999</v>
      </c>
      <c r="DC36" s="34">
        <v>362.68400000000003</v>
      </c>
      <c r="DD36" s="56"/>
      <c r="DE36" s="61">
        <v>1743.087</v>
      </c>
      <c r="DF36" s="33">
        <v>1587.7090000000001</v>
      </c>
      <c r="DG36" s="34">
        <v>1898.4649999999999</v>
      </c>
      <c r="DH36" s="56"/>
      <c r="DI36" s="32">
        <v>27.175999999999998</v>
      </c>
      <c r="DJ36" s="33">
        <v>12.263999999999999</v>
      </c>
      <c r="DK36" s="33">
        <v>110.762</v>
      </c>
      <c r="DL36" s="33">
        <v>32.655999999999999</v>
      </c>
      <c r="DM36" s="33">
        <v>599.96900000000005</v>
      </c>
      <c r="DN36" s="33">
        <v>44.128999999999998</v>
      </c>
      <c r="DO36" s="33">
        <v>8.3249999999999993</v>
      </c>
      <c r="DP36" s="33">
        <v>-9.9999999997635314E-4</v>
      </c>
      <c r="DQ36" s="33">
        <v>1953.4639999999999</v>
      </c>
      <c r="DR36" s="119">
        <f t="shared" si="46"/>
        <v>2788.7440000000001</v>
      </c>
      <c r="DS36" s="56"/>
      <c r="DT36" s="47">
        <f t="shared" si="47"/>
        <v>9.7448887384428244E-3</v>
      </c>
      <c r="DU36" s="41">
        <f t="shared" si="48"/>
        <v>4.3976786682463501E-3</v>
      </c>
      <c r="DV36" s="41">
        <f t="shared" si="49"/>
        <v>3.971752157960716E-2</v>
      </c>
      <c r="DW36" s="41">
        <f t="shared" si="50"/>
        <v>1.1709931065741423E-2</v>
      </c>
      <c r="DX36" s="41">
        <f t="shared" si="51"/>
        <v>0.21513950366186355</v>
      </c>
      <c r="DY36" s="41">
        <f t="shared" si="52"/>
        <v>1.5823969500248138E-2</v>
      </c>
      <c r="DZ36" s="41">
        <f t="shared" si="53"/>
        <v>2.985214849408909E-3</v>
      </c>
      <c r="EA36" s="41">
        <f t="shared" si="54"/>
        <v>-3.5858436628688512E-7</v>
      </c>
      <c r="EB36" s="41">
        <f t="shared" si="55"/>
        <v>0.70048165052080791</v>
      </c>
      <c r="EC36" s="71">
        <f t="shared" si="56"/>
        <v>0.99999999999999989</v>
      </c>
      <c r="ED36" s="56"/>
      <c r="EE36" s="35">
        <v>18.821000000000002</v>
      </c>
      <c r="EF36" s="36">
        <v>20.655999999999999</v>
      </c>
      <c r="EG36" s="66">
        <f t="shared" si="57"/>
        <v>39.477000000000004</v>
      </c>
      <c r="EI36" s="35">
        <v>7.0279999999999996</v>
      </c>
      <c r="EJ36" s="36">
        <v>7.0049999999999999</v>
      </c>
      <c r="EK36" s="66">
        <f t="shared" si="58"/>
        <v>14.032999999999999</v>
      </c>
      <c r="EM36" s="32">
        <v>1953.4639999999999</v>
      </c>
      <c r="EN36" s="33">
        <v>835.28000000000009</v>
      </c>
      <c r="EO36" s="34">
        <f t="shared" si="59"/>
        <v>2788.7440000000001</v>
      </c>
      <c r="EQ36" s="47">
        <v>0.70048165052080791</v>
      </c>
      <c r="ER36" s="41">
        <v>0.29951834947919209</v>
      </c>
      <c r="ES36" s="42">
        <f t="shared" si="60"/>
        <v>1</v>
      </c>
      <c r="ET36" s="56"/>
      <c r="EU36" s="61">
        <f t="shared" si="61"/>
        <v>307.11349999999999</v>
      </c>
      <c r="EV36" s="33">
        <v>278.7</v>
      </c>
      <c r="EW36" s="34">
        <v>335.52699999999999</v>
      </c>
      <c r="EY36" s="61">
        <f t="shared" si="62"/>
        <v>2604.922</v>
      </c>
      <c r="EZ36" s="33">
        <v>2421.1</v>
      </c>
      <c r="FA36" s="34">
        <v>2788.7440000000001</v>
      </c>
      <c r="FC36" s="61">
        <f t="shared" si="63"/>
        <v>738.92499999999995</v>
      </c>
      <c r="FD36" s="33">
        <v>704.6</v>
      </c>
      <c r="FE36" s="34">
        <v>773.25</v>
      </c>
      <c r="FG36" s="61">
        <f t="shared" si="64"/>
        <v>3343.8469999999998</v>
      </c>
      <c r="FH36" s="56">
        <v>3125.7</v>
      </c>
      <c r="FI36" s="68">
        <v>3561.9940000000001</v>
      </c>
      <c r="FK36" s="61">
        <f t="shared" si="65"/>
        <v>2105.9179999999997</v>
      </c>
      <c r="FL36" s="33">
        <v>2090.1999999999998</v>
      </c>
      <c r="FM36" s="34">
        <v>2121.636</v>
      </c>
      <c r="FN36" s="33"/>
      <c r="FO36" s="61">
        <f t="shared" si="66"/>
        <v>3100.1745000000001</v>
      </c>
      <c r="FP36" s="33">
        <v>2930.2</v>
      </c>
      <c r="FQ36" s="34">
        <v>3270.1489999999999</v>
      </c>
      <c r="FR36" s="33"/>
      <c r="FS36" s="72">
        <f t="shared" si="67"/>
        <v>0.58054388347442276</v>
      </c>
      <c r="FT36" s="1"/>
    </row>
    <row r="37" spans="1:176" x14ac:dyDescent="0.2">
      <c r="A37" s="1"/>
      <c r="B37" s="73" t="s">
        <v>174</v>
      </c>
      <c r="C37" s="32">
        <v>2784.1860000000001</v>
      </c>
      <c r="D37" s="33">
        <v>2842.6975000000002</v>
      </c>
      <c r="E37" s="33">
        <v>2258.4160000000002</v>
      </c>
      <c r="F37" s="33">
        <v>1063.664</v>
      </c>
      <c r="G37" s="33">
        <v>2080.877</v>
      </c>
      <c r="H37" s="33">
        <f t="shared" ref="H37:H72" si="68">C37+F37</f>
        <v>3847.8500000000004</v>
      </c>
      <c r="I37" s="34">
        <f t="shared" ref="I37:I72" si="69">E37+F37</f>
        <v>3322.08</v>
      </c>
      <c r="J37" s="33"/>
      <c r="K37" s="35">
        <v>46.273000000000003</v>
      </c>
      <c r="L37" s="36">
        <v>19.012</v>
      </c>
      <c r="M37" s="36">
        <v>0.753</v>
      </c>
      <c r="N37" s="37">
        <f t="shared" ref="N37:N68" si="70">K37+L37+M37</f>
        <v>66.037999999999997</v>
      </c>
      <c r="O37" s="36">
        <v>41.972999999999999</v>
      </c>
      <c r="P37" s="37">
        <f t="shared" ref="P37:P68" si="71">N37-O37</f>
        <v>24.064999999999998</v>
      </c>
      <c r="Q37" s="36">
        <v>3.6389999999999998</v>
      </c>
      <c r="R37" s="37">
        <f t="shared" ref="R37:R68" si="72">P37-Q37</f>
        <v>20.425999999999998</v>
      </c>
      <c r="S37" s="36">
        <v>5.8819999999999997</v>
      </c>
      <c r="T37" s="36">
        <v>0.84599999999999997</v>
      </c>
      <c r="U37" s="36">
        <v>3.77</v>
      </c>
      <c r="V37" s="37">
        <f t="shared" ref="V37:V68" si="73">R37+S37+T37+U37</f>
        <v>30.923999999999999</v>
      </c>
      <c r="W37" s="36">
        <v>6.9420000000000002</v>
      </c>
      <c r="X37" s="38">
        <f t="shared" ref="X37:X68" si="74">V37-W37</f>
        <v>23.981999999999999</v>
      </c>
      <c r="Y37" s="36"/>
      <c r="Z37" s="39">
        <f t="shared" ref="Z37:Z72" si="75">K37/D37</f>
        <v>1.6277848768643164E-2</v>
      </c>
      <c r="AA37" s="40">
        <f t="shared" ref="AA37:AA72" si="76">L37/D37</f>
        <v>6.6880137615768116E-3</v>
      </c>
      <c r="AB37" s="41">
        <f t="shared" ref="AB37:AB72" si="77">O37/(N37+S37+T37)</f>
        <v>0.57682159250199261</v>
      </c>
      <c r="AC37" s="41">
        <f t="shared" ref="AC37:AC72" si="78">O37/(N37+S37)</f>
        <v>0.58360678531701893</v>
      </c>
      <c r="AD37" s="41">
        <f t="shared" ref="AD37:AD72" si="79">O37/N37</f>
        <v>0.63558860050274091</v>
      </c>
      <c r="AE37" s="40">
        <f t="shared" ref="AE37:AE72" si="80">O37/D37</f>
        <v>1.4765201010659769E-2</v>
      </c>
      <c r="AF37" s="40">
        <f t="shared" ref="AF37:AF72" si="81">X37/D37</f>
        <v>8.4363531469669201E-3</v>
      </c>
      <c r="AG37" s="40">
        <f t="shared" ref="AG37:AG73" si="82">X37/DE37</f>
        <v>1.5942208662651308E-2</v>
      </c>
      <c r="AH37" s="40">
        <f t="shared" ref="AH37:AH73" si="83">(P37+S37+T37)/DE37</f>
        <v>2.0469870375657648E-2</v>
      </c>
      <c r="AI37" s="40">
        <f t="shared" ref="AI37:AI73" si="84">R37/DE37</f>
        <v>1.3578331838183456E-2</v>
      </c>
      <c r="AJ37" s="42">
        <f t="shared" ref="AJ37:AJ73" si="85">X37/EU37</f>
        <v>8.5592988955570659E-2</v>
      </c>
      <c r="AK37" s="36"/>
      <c r="AL37" s="47">
        <f t="shared" ref="AL37:AL73" si="86">(FA37-EZ37)/EZ37</f>
        <v>-5.481324490894305E-2</v>
      </c>
      <c r="AM37" s="41">
        <f t="shared" ref="AM37:AM73" si="87">(FI37-FH37)/FH37</f>
        <v>-3.6026822541440781E-2</v>
      </c>
      <c r="AN37" s="42">
        <f t="shared" ref="AN37:AN73" si="88">(FM37-FL37)/FL37</f>
        <v>-1.78301968278901E-2</v>
      </c>
      <c r="AO37" s="36"/>
      <c r="AP37" s="47">
        <f t="shared" ref="AP37:AP72" si="89">G37/E37</f>
        <v>0.92138782226126625</v>
      </c>
      <c r="AQ37" s="41">
        <f t="shared" ref="AQ37:AQ72" si="90">BY37/(BY37+BX37+CA37+CD37)</f>
        <v>0.84488277725852023</v>
      </c>
      <c r="AR37" s="41">
        <f t="shared" ref="AR37:AR72" si="91">((BX37+CA37+CD37)-CH37)/BW37</f>
        <v>-1.3177639712289342E-2</v>
      </c>
      <c r="AS37" s="41">
        <f t="shared" ref="AS37:AS72" si="92">CH37/CF37</f>
        <v>0.15039584280647914</v>
      </c>
      <c r="AT37" s="65">
        <v>1.5</v>
      </c>
      <c r="AU37" s="36"/>
      <c r="AV37" s="47">
        <f t="shared" ref="AV37:AV73" si="93">EW37/C37</f>
        <v>0.10566068502607223</v>
      </c>
      <c r="AW37" s="41">
        <f t="shared" ref="AW37:AW73" si="94">(DB37)/C37</f>
        <v>0.10510432851828146</v>
      </c>
      <c r="AX37" s="41">
        <f t="shared" ref="AX37:AX72" si="95">(DA37)/DG37</f>
        <v>0.1738513253409591</v>
      </c>
      <c r="AY37" s="41">
        <f t="shared" ref="AY37:AY72" si="96">(DB37)/DG37</f>
        <v>0.2011589859216894</v>
      </c>
      <c r="AZ37" s="42">
        <f t="shared" ref="AZ37:AZ72" si="97">(DC37)/DG37</f>
        <v>0.22843090079190498</v>
      </c>
      <c r="BA37" s="36"/>
      <c r="BB37" s="39">
        <f t="shared" ref="BB37:BB73" si="98">Q37/EY37</f>
        <v>1.5659014734276547E-3</v>
      </c>
      <c r="BC37" s="41">
        <f t="shared" ref="BC37:BC72" si="99">Q37/(P37+S37+T37)</f>
        <v>0.11817620887864126</v>
      </c>
      <c r="BD37" s="40">
        <f t="shared" ref="BD37:BD73" si="100">EG37/E37</f>
        <v>2.5764518140147782E-2</v>
      </c>
      <c r="BE37" s="41">
        <f t="shared" ref="BE37:BE72" si="101">EG37/(EW37+EK37)</f>
        <v>0.1860192262812459</v>
      </c>
      <c r="BF37" s="41">
        <f t="shared" ref="BF37:BF72" si="102">EM37/EO37</f>
        <v>0.78651098823246024</v>
      </c>
      <c r="BG37" s="42">
        <f t="shared" ref="BG37:BG68" si="103">(BF37*E37+F37)/(E37+F37)</f>
        <v>0.8548659273708038</v>
      </c>
      <c r="BH37" s="36"/>
      <c r="BI37" s="35">
        <v>74.268000000000001</v>
      </c>
      <c r="BJ37" s="36">
        <v>88.537999999999997</v>
      </c>
      <c r="BK37" s="37">
        <f t="shared" ref="BK37:BK68" si="104">BI37+BJ37</f>
        <v>162.80599999999998</v>
      </c>
      <c r="BL37" s="33">
        <v>2258.4160000000002</v>
      </c>
      <c r="BM37" s="36">
        <v>7.5880000000000001</v>
      </c>
      <c r="BN37" s="36">
        <v>11.034000000000001</v>
      </c>
      <c r="BO37" s="37">
        <f t="shared" ref="BO37:BO68" si="105">BL37-BM37-BN37</f>
        <v>2239.7939999999999</v>
      </c>
      <c r="BP37" s="36">
        <v>255.42499999999998</v>
      </c>
      <c r="BQ37" s="36">
        <v>77.868000000000009</v>
      </c>
      <c r="BR37" s="37">
        <f t="shared" ref="BR37:BR68" si="106">BP37+BQ37</f>
        <v>333.29300000000001</v>
      </c>
      <c r="BS37" s="36">
        <v>4.3780000000000001</v>
      </c>
      <c r="BT37" s="36">
        <v>3.8340000000000001</v>
      </c>
      <c r="BU37" s="36">
        <v>13.01</v>
      </c>
      <c r="BV37" s="36">
        <v>27.071000000000232</v>
      </c>
      <c r="BW37" s="37">
        <f t="shared" ref="BW37:BW68" si="107">BK37+BO37+BR37+BS37+BT37+BU37+BV37</f>
        <v>2784.1860000000006</v>
      </c>
      <c r="BX37" s="36">
        <v>1.7470000000000001</v>
      </c>
      <c r="BY37" s="33">
        <v>2080.877</v>
      </c>
      <c r="BZ37" s="37">
        <f t="shared" ref="BZ37:BZ68" si="108">BX37+BY37</f>
        <v>2082.6239999999998</v>
      </c>
      <c r="CA37" s="36">
        <v>290.64999999999998</v>
      </c>
      <c r="CB37" s="36">
        <v>27.089000000000397</v>
      </c>
      <c r="CC37" s="37">
        <f t="shared" ref="CC37:CC68" si="109">CA37+CB37</f>
        <v>317.73900000000037</v>
      </c>
      <c r="CD37" s="36">
        <v>89.644000000000005</v>
      </c>
      <c r="CE37" s="36">
        <v>294.17899999999997</v>
      </c>
      <c r="CF37" s="113">
        <f t="shared" ref="CF37:CF68" si="110">BZ37+CC37+CD37+CE37</f>
        <v>2784.1860000000006</v>
      </c>
      <c r="CG37" s="36"/>
      <c r="CH37" s="67">
        <v>418.73</v>
      </c>
      <c r="CI37" s="36"/>
      <c r="CJ37" s="32">
        <v>130</v>
      </c>
      <c r="CK37" s="33">
        <v>100</v>
      </c>
      <c r="CL37" s="33">
        <v>70</v>
      </c>
      <c r="CM37" s="33">
        <v>80</v>
      </c>
      <c r="CN37" s="33">
        <v>0</v>
      </c>
      <c r="CO37" s="33">
        <v>0</v>
      </c>
      <c r="CP37" s="116">
        <f t="shared" ref="CP37:CP68" si="111">CJ37+CK37+CL37+CM37+CN37+CO37</f>
        <v>380</v>
      </c>
      <c r="CQ37" s="42">
        <f t="shared" ref="CQ37:CQ68" si="112">CP37/C37</f>
        <v>0.13648513425467981</v>
      </c>
      <c r="CR37" s="36"/>
      <c r="CS37" s="61" t="s">
        <v>218</v>
      </c>
      <c r="CT37" s="56">
        <v>16.3</v>
      </c>
      <c r="CU37" s="68">
        <v>4</v>
      </c>
      <c r="CV37" s="69" t="s">
        <v>139</v>
      </c>
      <c r="CW37" s="74" t="s">
        <v>142</v>
      </c>
      <c r="CX37" s="56"/>
      <c r="CY37" s="70">
        <f t="shared" ref="CY37:CY72" si="113">(DR37+FD37)/3799688</f>
        <v>8.7251031339152048E-4</v>
      </c>
      <c r="CZ37" s="56"/>
      <c r="DA37" s="32">
        <v>252.905</v>
      </c>
      <c r="DB37" s="33">
        <v>292.63</v>
      </c>
      <c r="DC37" s="34">
        <v>332.303</v>
      </c>
      <c r="DD37" s="56"/>
      <c r="DE37" s="61">
        <v>1504.3085000000001</v>
      </c>
      <c r="DF37" s="33">
        <v>1553.8969999999999</v>
      </c>
      <c r="DG37" s="34">
        <v>1454.72</v>
      </c>
      <c r="DH37" s="56"/>
      <c r="DI37" s="32">
        <v>17.73</v>
      </c>
      <c r="DJ37" s="33">
        <v>1E-3</v>
      </c>
      <c r="DK37" s="33">
        <v>71.97</v>
      </c>
      <c r="DL37" s="33">
        <v>52.451999999999998</v>
      </c>
      <c r="DM37" s="33">
        <v>282.80399999999997</v>
      </c>
      <c r="DN37" s="33">
        <v>56.463000000000001</v>
      </c>
      <c r="DO37" s="33">
        <v>0.218</v>
      </c>
      <c r="DP37" s="33">
        <v>0.50899999999978718</v>
      </c>
      <c r="DQ37" s="33">
        <v>1776.269</v>
      </c>
      <c r="DR37" s="119">
        <f t="shared" ref="DR37:DR68" si="114">DI37+DJ37+DK37+DL37+DM37+DN37+DO37+DP37+DQ37</f>
        <v>2258.4159999999997</v>
      </c>
      <c r="DS37" s="56"/>
      <c r="DT37" s="47">
        <f t="shared" ref="DT37:DT72" si="115">DI37/$DR37</f>
        <v>7.8506351354223503E-3</v>
      </c>
      <c r="DU37" s="41">
        <f t="shared" ref="DU37:DU72" si="116">DJ37/$DR37</f>
        <v>4.4278821970797238E-7</v>
      </c>
      <c r="DV37" s="41">
        <f t="shared" ref="DV37:DV72" si="117">DK37/$DR37</f>
        <v>3.1867468172382771E-2</v>
      </c>
      <c r="DW37" s="41">
        <f t="shared" ref="DW37:DW72" si="118">DL37/$DR37</f>
        <v>2.3225127700122566E-2</v>
      </c>
      <c r="DX37" s="41">
        <f t="shared" ref="DX37:DX72" si="119">DM37/$DR37</f>
        <v>0.1252222796862934</v>
      </c>
      <c r="DY37" s="41">
        <f t="shared" ref="DY37:DY72" si="120">DN37/$DR37</f>
        <v>2.5001151249371245E-2</v>
      </c>
      <c r="DZ37" s="41">
        <f t="shared" ref="DZ37:DZ72" si="121">DO37/$DR37</f>
        <v>9.6527831896337982E-5</v>
      </c>
      <c r="EA37" s="41">
        <f t="shared" ref="EA37:EA72" si="122">DP37/$DR37</f>
        <v>2.2537920383126371E-4</v>
      </c>
      <c r="EB37" s="41">
        <f t="shared" ref="EB37:EB72" si="123">DQ37/$DR37</f>
        <v>0.78651098823246035</v>
      </c>
      <c r="EC37" s="71">
        <f t="shared" ref="EC37:EC68" si="124">DT37+DU37+DV37+DW37+DX37+DY37+DZ37+EA37+EB37</f>
        <v>1</v>
      </c>
      <c r="ED37" s="56"/>
      <c r="EE37" s="35">
        <v>54.631</v>
      </c>
      <c r="EF37" s="36">
        <v>3.556</v>
      </c>
      <c r="EG37" s="66">
        <f t="shared" ref="EG37:EG68" si="125">EE37+EF37</f>
        <v>58.186999999999998</v>
      </c>
      <c r="EI37" s="35">
        <v>7.5880000000000001</v>
      </c>
      <c r="EJ37" s="36">
        <v>11.034000000000001</v>
      </c>
      <c r="EK37" s="66">
        <f t="shared" ref="EK37:EK68" si="126">EI37+EJ37</f>
        <v>18.622</v>
      </c>
      <c r="EM37" s="32">
        <v>1776.269</v>
      </c>
      <c r="EN37" s="33">
        <v>482.14700000000011</v>
      </c>
      <c r="EO37" s="34">
        <f t="shared" ref="EO37:EO68" si="127">EM37+EN37</f>
        <v>2258.4160000000002</v>
      </c>
      <c r="EQ37" s="47">
        <v>0.78651098823246024</v>
      </c>
      <c r="ER37" s="41">
        <v>0.21348901176753976</v>
      </c>
      <c r="ES37" s="42">
        <f t="shared" ref="ES37:ES68" si="128">EQ37+ER37</f>
        <v>1</v>
      </c>
      <c r="ET37" s="56"/>
      <c r="EU37" s="61">
        <f t="shared" ref="EU37:EU68" si="129">EV37/2+EW37/2</f>
        <v>280.18650000000002</v>
      </c>
      <c r="EV37" s="33">
        <v>266.19400000000002</v>
      </c>
      <c r="EW37" s="34">
        <v>294.17899999999997</v>
      </c>
      <c r="EY37" s="61">
        <f t="shared" ref="EY37:EY68" si="130">EZ37/2+FA37/2</f>
        <v>2323.9009999999998</v>
      </c>
      <c r="EZ37" s="33">
        <v>2389.386</v>
      </c>
      <c r="FA37" s="34">
        <v>2258.4160000000002</v>
      </c>
      <c r="FC37" s="61">
        <f t="shared" ref="FC37:FC68" si="131">FD37/2+FE37/2</f>
        <v>1060.2574838350001</v>
      </c>
      <c r="FD37" s="33">
        <v>1056.85096767</v>
      </c>
      <c r="FE37" s="34">
        <v>1063.664</v>
      </c>
      <c r="FG37" s="61">
        <f t="shared" ref="FG37:FG68" si="132">FH37/2+FI37/2</f>
        <v>3384.158483835</v>
      </c>
      <c r="FH37" s="56">
        <v>3446.23696767</v>
      </c>
      <c r="FI37" s="68">
        <v>3322.08</v>
      </c>
      <c r="FK37" s="61">
        <f t="shared" ref="FK37:FK68" si="133">FL37/2+FM37/2</f>
        <v>2099.7649999999999</v>
      </c>
      <c r="FL37" s="33">
        <v>2118.6529999999998</v>
      </c>
      <c r="FM37" s="34">
        <v>2080.877</v>
      </c>
      <c r="FN37" s="33"/>
      <c r="FO37" s="61">
        <f t="shared" ref="FO37:FO68" si="134">FP37/2+FQ37/2</f>
        <v>2842.6975000000002</v>
      </c>
      <c r="FP37" s="33">
        <v>2901.2089999999998</v>
      </c>
      <c r="FQ37" s="34">
        <v>2784.1860000000001</v>
      </c>
      <c r="FR37" s="33"/>
      <c r="FS37" s="72">
        <f t="shared" ref="FS37:FS73" si="135">DG37/C37</f>
        <v>0.52249382763938901</v>
      </c>
      <c r="FT37" s="1"/>
    </row>
    <row r="38" spans="1:176" x14ac:dyDescent="0.2">
      <c r="A38" s="1"/>
      <c r="B38" s="73" t="s">
        <v>175</v>
      </c>
      <c r="C38" s="32">
        <v>5060.93</v>
      </c>
      <c r="D38" s="33">
        <v>4864.3590000000004</v>
      </c>
      <c r="E38" s="33">
        <v>4328.5209999999997</v>
      </c>
      <c r="F38" s="33">
        <v>1279.8119999999999</v>
      </c>
      <c r="G38" s="33">
        <v>3316.2640000000001</v>
      </c>
      <c r="H38" s="33">
        <f t="shared" si="68"/>
        <v>6340.7420000000002</v>
      </c>
      <c r="I38" s="34">
        <f t="shared" si="69"/>
        <v>5608.3329999999996</v>
      </c>
      <c r="J38" s="33"/>
      <c r="K38" s="35">
        <v>78.638000000000005</v>
      </c>
      <c r="L38" s="36">
        <v>19.839999999999996</v>
      </c>
      <c r="M38" s="36">
        <v>0.42299999999999999</v>
      </c>
      <c r="N38" s="37">
        <f t="shared" si="70"/>
        <v>98.90100000000001</v>
      </c>
      <c r="O38" s="36">
        <v>60.637999999999998</v>
      </c>
      <c r="P38" s="37">
        <f t="shared" si="71"/>
        <v>38.263000000000012</v>
      </c>
      <c r="Q38" s="36">
        <v>0.69199999999999995</v>
      </c>
      <c r="R38" s="37">
        <f t="shared" si="72"/>
        <v>37.571000000000012</v>
      </c>
      <c r="S38" s="36">
        <v>9.0489999999999995</v>
      </c>
      <c r="T38" s="36">
        <v>4.952</v>
      </c>
      <c r="U38" s="36">
        <v>-4.1459999999999999</v>
      </c>
      <c r="V38" s="37">
        <f t="shared" si="73"/>
        <v>47.426000000000009</v>
      </c>
      <c r="W38" s="36">
        <v>10.074999999999999</v>
      </c>
      <c r="X38" s="38">
        <f t="shared" si="74"/>
        <v>37.351000000000013</v>
      </c>
      <c r="Y38" s="36"/>
      <c r="Z38" s="39">
        <f t="shared" si="75"/>
        <v>1.6166158788855838E-2</v>
      </c>
      <c r="AA38" s="40">
        <f t="shared" si="76"/>
        <v>4.0786463334634626E-3</v>
      </c>
      <c r="AB38" s="41">
        <f t="shared" si="77"/>
        <v>0.5370852597828204</v>
      </c>
      <c r="AC38" s="41">
        <f t="shared" si="78"/>
        <v>0.56172301991662799</v>
      </c>
      <c r="AD38" s="41">
        <f t="shared" si="79"/>
        <v>0.61311816867372415</v>
      </c>
      <c r="AE38" s="40">
        <f t="shared" si="80"/>
        <v>1.2465774010511969E-2</v>
      </c>
      <c r="AF38" s="40">
        <f t="shared" si="81"/>
        <v>7.6785039919956589E-3</v>
      </c>
      <c r="AG38" s="40">
        <f t="shared" si="82"/>
        <v>1.6162281403964873E-2</v>
      </c>
      <c r="AH38" s="40">
        <f t="shared" si="83"/>
        <v>2.2615337616042942E-2</v>
      </c>
      <c r="AI38" s="40">
        <f t="shared" si="84"/>
        <v>1.6257478370816422E-2</v>
      </c>
      <c r="AJ38" s="42">
        <f t="shared" si="85"/>
        <v>7.4218909120534471E-2</v>
      </c>
      <c r="AK38" s="36"/>
      <c r="AL38" s="47">
        <f t="shared" si="86"/>
        <v>7.711627374571367E-2</v>
      </c>
      <c r="AM38" s="41">
        <f t="shared" si="87"/>
        <v>5.8494185139042636E-2</v>
      </c>
      <c r="AN38" s="42">
        <f t="shared" si="88"/>
        <v>4.9543630448267671E-2</v>
      </c>
      <c r="AO38" s="36"/>
      <c r="AP38" s="47">
        <f t="shared" si="89"/>
        <v>0.76614252304655572</v>
      </c>
      <c r="AQ38" s="41">
        <f t="shared" si="90"/>
        <v>0.73503043284659542</v>
      </c>
      <c r="AR38" s="41">
        <f t="shared" si="91"/>
        <v>0.11563447824806902</v>
      </c>
      <c r="AS38" s="41">
        <f t="shared" si="92"/>
        <v>0.12058159271122106</v>
      </c>
      <c r="AT38" s="65">
        <v>1.35</v>
      </c>
      <c r="AU38" s="36"/>
      <c r="AV38" s="47">
        <f t="shared" si="93"/>
        <v>0.10298087505656074</v>
      </c>
      <c r="AW38" s="41">
        <f t="shared" si="94"/>
        <v>9.196649627637607E-2</v>
      </c>
      <c r="AX38" s="41">
        <f t="shared" si="95"/>
        <v>0.19304742900539321</v>
      </c>
      <c r="AY38" s="41">
        <f t="shared" si="96"/>
        <v>0.19304742900539321</v>
      </c>
      <c r="AZ38" s="42">
        <f t="shared" si="97"/>
        <v>0.20292136891314078</v>
      </c>
      <c r="BA38" s="36"/>
      <c r="BB38" s="39">
        <f t="shared" si="98"/>
        <v>1.6580527392552732E-4</v>
      </c>
      <c r="BC38" s="41">
        <f t="shared" si="99"/>
        <v>1.324047145262513E-2</v>
      </c>
      <c r="BD38" s="40">
        <f t="shared" si="100"/>
        <v>5.0229628087746373E-3</v>
      </c>
      <c r="BE38" s="41">
        <f t="shared" si="101"/>
        <v>4.047560982420606E-2</v>
      </c>
      <c r="BF38" s="41">
        <f t="shared" si="102"/>
        <v>0.75255635816483279</v>
      </c>
      <c r="BG38" s="42">
        <f t="shared" si="103"/>
        <v>0.80902257408752298</v>
      </c>
      <c r="BH38" s="36"/>
      <c r="BI38" s="35">
        <v>68.091999999999999</v>
      </c>
      <c r="BJ38" s="36">
        <v>58.793999999999997</v>
      </c>
      <c r="BK38" s="37">
        <f t="shared" si="104"/>
        <v>126.886</v>
      </c>
      <c r="BL38" s="33">
        <v>4328.5209999999997</v>
      </c>
      <c r="BM38" s="36">
        <v>2.9540000000000002</v>
      </c>
      <c r="BN38" s="36">
        <v>13.03</v>
      </c>
      <c r="BO38" s="37">
        <f t="shared" si="105"/>
        <v>4312.5370000000003</v>
      </c>
      <c r="BP38" s="36">
        <v>483.36900000000003</v>
      </c>
      <c r="BQ38" s="36">
        <v>110.06</v>
      </c>
      <c r="BR38" s="37">
        <f t="shared" si="106"/>
        <v>593.42900000000009</v>
      </c>
      <c r="BS38" s="36">
        <v>2.944</v>
      </c>
      <c r="BT38" s="36">
        <v>1.0509999999999999</v>
      </c>
      <c r="BU38" s="36">
        <v>15.489000000000001</v>
      </c>
      <c r="BV38" s="36">
        <v>8.5939999999995216</v>
      </c>
      <c r="BW38" s="37">
        <f t="shared" si="107"/>
        <v>5060.93</v>
      </c>
      <c r="BX38" s="36">
        <v>150.00200000000001</v>
      </c>
      <c r="BY38" s="33">
        <v>3316.2640000000001</v>
      </c>
      <c r="BZ38" s="37">
        <f t="shared" si="108"/>
        <v>3466.2660000000001</v>
      </c>
      <c r="CA38" s="36">
        <v>1015.471</v>
      </c>
      <c r="CB38" s="36">
        <v>28.014000000000237</v>
      </c>
      <c r="CC38" s="37">
        <f t="shared" si="109"/>
        <v>1043.4850000000001</v>
      </c>
      <c r="CD38" s="36">
        <v>30</v>
      </c>
      <c r="CE38" s="36">
        <v>521.17899999999997</v>
      </c>
      <c r="CF38" s="113">
        <f t="shared" si="110"/>
        <v>5060.93</v>
      </c>
      <c r="CG38" s="36"/>
      <c r="CH38" s="67">
        <v>610.255</v>
      </c>
      <c r="CI38" s="36"/>
      <c r="CJ38" s="32">
        <v>200</v>
      </c>
      <c r="CK38" s="33">
        <v>265</v>
      </c>
      <c r="CL38" s="33">
        <v>250</v>
      </c>
      <c r="CM38" s="33">
        <v>330</v>
      </c>
      <c r="CN38" s="33">
        <v>150</v>
      </c>
      <c r="CO38" s="33">
        <v>0</v>
      </c>
      <c r="CP38" s="116">
        <f t="shared" si="111"/>
        <v>1195</v>
      </c>
      <c r="CQ38" s="42">
        <f t="shared" si="112"/>
        <v>0.23612260987605044</v>
      </c>
      <c r="CR38" s="36"/>
      <c r="CS38" s="61" t="s">
        <v>213</v>
      </c>
      <c r="CT38" s="56">
        <v>27.8</v>
      </c>
      <c r="CU38" s="68">
        <v>1</v>
      </c>
      <c r="CV38" s="69" t="s">
        <v>139</v>
      </c>
      <c r="CW38" s="68"/>
      <c r="CX38" s="56"/>
      <c r="CY38" s="70">
        <f t="shared" si="113"/>
        <v>1.4759917130038047E-3</v>
      </c>
      <c r="CZ38" s="56"/>
      <c r="DA38" s="32">
        <v>465.43599999999998</v>
      </c>
      <c r="DB38" s="33">
        <v>465.43599999999998</v>
      </c>
      <c r="DC38" s="34">
        <v>489.24200000000002</v>
      </c>
      <c r="DD38" s="56"/>
      <c r="DE38" s="61">
        <v>2310.998</v>
      </c>
      <c r="DF38" s="33">
        <v>2211.0030000000002</v>
      </c>
      <c r="DG38" s="34">
        <v>2410.9929999999999</v>
      </c>
      <c r="DH38" s="56"/>
      <c r="DI38" s="32">
        <v>44.944000000000003</v>
      </c>
      <c r="DJ38" s="33">
        <v>29.273</v>
      </c>
      <c r="DK38" s="33">
        <v>30.071000000000002</v>
      </c>
      <c r="DL38" s="33">
        <v>56.191000000000003</v>
      </c>
      <c r="DM38" s="33">
        <v>841.61699999999996</v>
      </c>
      <c r="DN38" s="33">
        <v>45.256</v>
      </c>
      <c r="DO38" s="33">
        <v>23.712</v>
      </c>
      <c r="DP38" s="33">
        <v>1.0000000000218306E-3</v>
      </c>
      <c r="DQ38" s="33">
        <v>3257.4560000000001</v>
      </c>
      <c r="DR38" s="119">
        <f t="shared" si="114"/>
        <v>4328.5210000000006</v>
      </c>
      <c r="DS38" s="56"/>
      <c r="DT38" s="47">
        <f t="shared" si="115"/>
        <v>1.0383223276495596E-2</v>
      </c>
      <c r="DU38" s="41">
        <f t="shared" si="116"/>
        <v>6.7628180618737894E-3</v>
      </c>
      <c r="DV38" s="41">
        <f t="shared" si="117"/>
        <v>6.9471766453252735E-3</v>
      </c>
      <c r="DW38" s="41">
        <f t="shared" si="118"/>
        <v>1.2981570379351283E-2</v>
      </c>
      <c r="DX38" s="41">
        <f t="shared" si="119"/>
        <v>0.19443523549960826</v>
      </c>
      <c r="DY38" s="41">
        <f t="shared" si="120"/>
        <v>1.0455303324160838E-2</v>
      </c>
      <c r="DZ38" s="41">
        <f t="shared" si="121"/>
        <v>5.4780836225583746E-3</v>
      </c>
      <c r="EA38" s="41">
        <f t="shared" si="122"/>
        <v>2.3102579380389526E-7</v>
      </c>
      <c r="EB38" s="41">
        <f t="shared" si="123"/>
        <v>0.75255635816483268</v>
      </c>
      <c r="EC38" s="71">
        <f t="shared" si="124"/>
        <v>0.99999999999999989</v>
      </c>
      <c r="ED38" s="56"/>
      <c r="EE38" s="35">
        <v>14.218</v>
      </c>
      <c r="EF38" s="36">
        <v>7.524</v>
      </c>
      <c r="EG38" s="66">
        <f t="shared" si="125"/>
        <v>21.742000000000001</v>
      </c>
      <c r="EI38" s="35">
        <v>2.9540000000000002</v>
      </c>
      <c r="EJ38" s="36">
        <v>13.03</v>
      </c>
      <c r="EK38" s="66">
        <f t="shared" si="126"/>
        <v>15.984</v>
      </c>
      <c r="EM38" s="32">
        <v>3257.4560000000001</v>
      </c>
      <c r="EN38" s="33">
        <v>1071.0649999999998</v>
      </c>
      <c r="EO38" s="34">
        <f t="shared" si="127"/>
        <v>4328.5209999999997</v>
      </c>
      <c r="EQ38" s="47">
        <v>0.75255635816483279</v>
      </c>
      <c r="ER38" s="41">
        <v>0.24744364183516721</v>
      </c>
      <c r="ES38" s="42">
        <f t="shared" si="128"/>
        <v>1</v>
      </c>
      <c r="ET38" s="56"/>
      <c r="EU38" s="61">
        <f t="shared" si="129"/>
        <v>503.25450000000001</v>
      </c>
      <c r="EV38" s="33">
        <v>485.33</v>
      </c>
      <c r="EW38" s="34">
        <v>521.17899999999997</v>
      </c>
      <c r="EY38" s="61">
        <f t="shared" si="130"/>
        <v>4173.5704999999998</v>
      </c>
      <c r="EZ38" s="33">
        <v>4018.62</v>
      </c>
      <c r="FA38" s="34">
        <v>4328.5209999999997</v>
      </c>
      <c r="FC38" s="61">
        <f t="shared" si="131"/>
        <v>1279.7995000000001</v>
      </c>
      <c r="FD38" s="33">
        <v>1279.787</v>
      </c>
      <c r="FE38" s="34">
        <v>1279.8119999999999</v>
      </c>
      <c r="FG38" s="61">
        <f t="shared" si="132"/>
        <v>5453.37</v>
      </c>
      <c r="FH38" s="56">
        <v>5298.4070000000002</v>
      </c>
      <c r="FI38" s="68">
        <v>5608.3329999999996</v>
      </c>
      <c r="FK38" s="61">
        <f t="shared" si="133"/>
        <v>3237.9920000000002</v>
      </c>
      <c r="FL38" s="33">
        <v>3159.72</v>
      </c>
      <c r="FM38" s="34">
        <v>3316.2640000000001</v>
      </c>
      <c r="FN38" s="33"/>
      <c r="FO38" s="61">
        <f t="shared" si="134"/>
        <v>4864.3590000000004</v>
      </c>
      <c r="FP38" s="33">
        <v>4667.7879999999996</v>
      </c>
      <c r="FQ38" s="34">
        <v>5060.93</v>
      </c>
      <c r="FR38" s="33"/>
      <c r="FS38" s="72">
        <f t="shared" si="135"/>
        <v>0.47639327159237527</v>
      </c>
      <c r="FT38" s="1"/>
    </row>
    <row r="39" spans="1:176" x14ac:dyDescent="0.2">
      <c r="A39" s="1"/>
      <c r="B39" s="73" t="s">
        <v>176</v>
      </c>
      <c r="C39" s="32">
        <v>7404.87</v>
      </c>
      <c r="D39" s="33">
        <v>7044.1414999999997</v>
      </c>
      <c r="E39" s="33">
        <v>6245.3130000000001</v>
      </c>
      <c r="F39" s="33">
        <v>1558</v>
      </c>
      <c r="G39" s="33">
        <v>4601.2730000000001</v>
      </c>
      <c r="H39" s="33">
        <f t="shared" si="68"/>
        <v>8962.869999999999</v>
      </c>
      <c r="I39" s="34">
        <f t="shared" si="69"/>
        <v>7803.3130000000001</v>
      </c>
      <c r="J39" s="33"/>
      <c r="K39" s="35">
        <v>124.61099999999999</v>
      </c>
      <c r="L39" s="36">
        <v>28.017000000000003</v>
      </c>
      <c r="M39" s="36">
        <v>0.187</v>
      </c>
      <c r="N39" s="37">
        <f t="shared" si="70"/>
        <v>152.815</v>
      </c>
      <c r="O39" s="36">
        <v>80.616</v>
      </c>
      <c r="P39" s="37">
        <f t="shared" si="71"/>
        <v>72.198999999999998</v>
      </c>
      <c r="Q39" s="36">
        <v>2.464</v>
      </c>
      <c r="R39" s="37">
        <f t="shared" si="72"/>
        <v>69.734999999999999</v>
      </c>
      <c r="S39" s="36">
        <v>10.509</v>
      </c>
      <c r="T39" s="36">
        <v>2.2619999999999996</v>
      </c>
      <c r="U39" s="36">
        <v>0.08</v>
      </c>
      <c r="V39" s="37">
        <f t="shared" si="73"/>
        <v>82.585999999999999</v>
      </c>
      <c r="W39" s="36">
        <v>19.231000000000002</v>
      </c>
      <c r="X39" s="38">
        <f t="shared" si="74"/>
        <v>63.354999999999997</v>
      </c>
      <c r="Y39" s="36"/>
      <c r="Z39" s="39">
        <f t="shared" si="75"/>
        <v>1.7690019429621055E-2</v>
      </c>
      <c r="AA39" s="40">
        <f t="shared" si="76"/>
        <v>3.9773477009228172E-3</v>
      </c>
      <c r="AB39" s="41">
        <f t="shared" si="77"/>
        <v>0.48685275325208649</v>
      </c>
      <c r="AC39" s="41">
        <f t="shared" si="78"/>
        <v>0.49359555239891256</v>
      </c>
      <c r="AD39" s="41">
        <f t="shared" si="79"/>
        <v>0.52753983574910845</v>
      </c>
      <c r="AE39" s="40">
        <f t="shared" si="80"/>
        <v>1.1444403835442546E-2</v>
      </c>
      <c r="AF39" s="40">
        <f t="shared" si="81"/>
        <v>8.9939987718872481E-3</v>
      </c>
      <c r="AG39" s="40">
        <f t="shared" si="82"/>
        <v>1.8656782346275536E-2</v>
      </c>
      <c r="AH39" s="40">
        <f t="shared" si="83"/>
        <v>2.5021968210291724E-2</v>
      </c>
      <c r="AI39" s="40">
        <f t="shared" si="84"/>
        <v>2.0535564942270136E-2</v>
      </c>
      <c r="AJ39" s="42">
        <f t="shared" si="85"/>
        <v>9.4565841215063964E-2</v>
      </c>
      <c r="AK39" s="36"/>
      <c r="AL39" s="47">
        <f t="shared" si="86"/>
        <v>0.10276650738419232</v>
      </c>
      <c r="AM39" s="41">
        <f t="shared" si="87"/>
        <v>0.10620848251947414</v>
      </c>
      <c r="AN39" s="42">
        <f t="shared" si="88"/>
        <v>3.094326720392342E-2</v>
      </c>
      <c r="AO39" s="36"/>
      <c r="AP39" s="47">
        <f t="shared" si="89"/>
        <v>0.73675618820065547</v>
      </c>
      <c r="AQ39" s="41">
        <f t="shared" si="90"/>
        <v>0.69713479599222039</v>
      </c>
      <c r="AR39" s="41">
        <f t="shared" si="91"/>
        <v>0.1254614868323144</v>
      </c>
      <c r="AS39" s="41">
        <f t="shared" si="92"/>
        <v>0.14449463663778025</v>
      </c>
      <c r="AT39" s="65">
        <v>1.28</v>
      </c>
      <c r="AU39" s="36"/>
      <c r="AV39" s="47">
        <f t="shared" si="93"/>
        <v>0.10114195117537512</v>
      </c>
      <c r="AW39" s="41">
        <f t="shared" si="94"/>
        <v>0.10459143779701736</v>
      </c>
      <c r="AX39" s="41">
        <f t="shared" si="95"/>
        <v>0.20114631294511237</v>
      </c>
      <c r="AY39" s="41">
        <f t="shared" si="96"/>
        <v>0.2166430765271585</v>
      </c>
      <c r="AZ39" s="42">
        <f t="shared" si="97"/>
        <v>0.24074725729662597</v>
      </c>
      <c r="BA39" s="36"/>
      <c r="BB39" s="39">
        <f t="shared" si="98"/>
        <v>4.1381764665229668E-4</v>
      </c>
      <c r="BC39" s="41">
        <f t="shared" si="99"/>
        <v>2.8998470048252324E-2</v>
      </c>
      <c r="BD39" s="40">
        <f t="shared" si="100"/>
        <v>3.3509929766530511E-3</v>
      </c>
      <c r="BE39" s="41">
        <f t="shared" si="101"/>
        <v>2.6626055824640549E-2</v>
      </c>
      <c r="BF39" s="41">
        <f t="shared" si="102"/>
        <v>0.79296105735613254</v>
      </c>
      <c r="BG39" s="42">
        <f t="shared" si="103"/>
        <v>0.83429820128963172</v>
      </c>
      <c r="BH39" s="36"/>
      <c r="BI39" s="35">
        <v>71.855999999999995</v>
      </c>
      <c r="BJ39" s="36">
        <v>323.27999999999997</v>
      </c>
      <c r="BK39" s="37">
        <f t="shared" si="104"/>
        <v>395.13599999999997</v>
      </c>
      <c r="BL39" s="33">
        <v>6245.3130000000001</v>
      </c>
      <c r="BM39" s="36">
        <v>6.8540000000000001</v>
      </c>
      <c r="BN39" s="36">
        <v>30.2</v>
      </c>
      <c r="BO39" s="37">
        <f t="shared" si="105"/>
        <v>6208.259</v>
      </c>
      <c r="BP39" s="36">
        <v>670.16300000000001</v>
      </c>
      <c r="BQ39" s="36">
        <v>117.845</v>
      </c>
      <c r="BR39" s="37">
        <f t="shared" si="106"/>
        <v>788.00800000000004</v>
      </c>
      <c r="BS39" s="36">
        <v>0</v>
      </c>
      <c r="BT39" s="36">
        <v>0</v>
      </c>
      <c r="BU39" s="36">
        <v>0.59299999999999997</v>
      </c>
      <c r="BV39" s="36">
        <v>12.874000000000326</v>
      </c>
      <c r="BW39" s="37">
        <f t="shared" si="107"/>
        <v>7404.8700000000008</v>
      </c>
      <c r="BX39" s="36">
        <v>0</v>
      </c>
      <c r="BY39" s="33">
        <v>4601.2730000000001</v>
      </c>
      <c r="BZ39" s="37">
        <f t="shared" si="108"/>
        <v>4601.2730000000001</v>
      </c>
      <c r="CA39" s="36">
        <v>1848.99</v>
      </c>
      <c r="CB39" s="36">
        <v>55.66399999999976</v>
      </c>
      <c r="CC39" s="37">
        <f t="shared" si="109"/>
        <v>1904.6539999999998</v>
      </c>
      <c r="CD39" s="36">
        <v>150</v>
      </c>
      <c r="CE39" s="36">
        <v>748.94299999999998</v>
      </c>
      <c r="CF39" s="113">
        <f t="shared" si="110"/>
        <v>7404.87</v>
      </c>
      <c r="CG39" s="36"/>
      <c r="CH39" s="67">
        <v>1069.9639999999999</v>
      </c>
      <c r="CI39" s="36"/>
      <c r="CJ39" s="32">
        <v>240</v>
      </c>
      <c r="CK39" s="33">
        <v>610</v>
      </c>
      <c r="CL39" s="33">
        <v>650</v>
      </c>
      <c r="CM39" s="33">
        <v>300</v>
      </c>
      <c r="CN39" s="33">
        <v>200</v>
      </c>
      <c r="CO39" s="33">
        <v>0</v>
      </c>
      <c r="CP39" s="116">
        <f t="shared" si="111"/>
        <v>2000</v>
      </c>
      <c r="CQ39" s="42">
        <f t="shared" si="112"/>
        <v>0.27009252019279206</v>
      </c>
      <c r="CR39" s="36"/>
      <c r="CS39" s="61" t="s">
        <v>221</v>
      </c>
      <c r="CT39" s="56">
        <v>45</v>
      </c>
      <c r="CU39" s="68">
        <v>2</v>
      </c>
      <c r="CV39" s="69" t="s">
        <v>139</v>
      </c>
      <c r="CW39" s="74" t="s">
        <v>145</v>
      </c>
      <c r="CX39" s="56"/>
      <c r="CY39" s="70">
        <f t="shared" si="113"/>
        <v>2.0096668463305406E-3</v>
      </c>
      <c r="CZ39" s="56"/>
      <c r="DA39" s="32">
        <v>719.08600000000001</v>
      </c>
      <c r="DB39" s="33">
        <v>774.48599999999999</v>
      </c>
      <c r="DC39" s="34">
        <v>860.65700000000004</v>
      </c>
      <c r="DD39" s="56"/>
      <c r="DE39" s="61">
        <v>3395.8159999999998</v>
      </c>
      <c r="DF39" s="33">
        <v>3216.692</v>
      </c>
      <c r="DG39" s="34">
        <v>3574.94</v>
      </c>
      <c r="DH39" s="56"/>
      <c r="DI39" s="32">
        <v>23.800999999999998</v>
      </c>
      <c r="DJ39" s="33">
        <v>52.899000000000001</v>
      </c>
      <c r="DK39" s="33">
        <v>158.518</v>
      </c>
      <c r="DL39" s="33">
        <v>131.98500000000001</v>
      </c>
      <c r="DM39" s="33">
        <v>753.78</v>
      </c>
      <c r="DN39" s="33">
        <v>153.16900000000001</v>
      </c>
      <c r="DO39" s="33">
        <v>18.872</v>
      </c>
      <c r="DP39" s="33">
        <v>0</v>
      </c>
      <c r="DQ39" s="33">
        <v>4952.29</v>
      </c>
      <c r="DR39" s="119">
        <f t="shared" si="114"/>
        <v>6245.3140000000003</v>
      </c>
      <c r="DS39" s="56"/>
      <c r="DT39" s="47">
        <f t="shared" si="115"/>
        <v>3.8110173483671111E-3</v>
      </c>
      <c r="DU39" s="41">
        <f t="shared" si="116"/>
        <v>8.4701906101118368E-3</v>
      </c>
      <c r="DV39" s="41">
        <f t="shared" si="117"/>
        <v>2.5381910341097338E-2</v>
      </c>
      <c r="DW39" s="41">
        <f t="shared" si="118"/>
        <v>2.1133445011731998E-2</v>
      </c>
      <c r="DX39" s="41">
        <f t="shared" si="119"/>
        <v>0.12069529250250667</v>
      </c>
      <c r="DY39" s="41">
        <f t="shared" si="120"/>
        <v>2.4525428185036013E-2</v>
      </c>
      <c r="DZ39" s="41">
        <f t="shared" si="121"/>
        <v>3.021785613981939E-3</v>
      </c>
      <c r="EA39" s="41">
        <f t="shared" si="122"/>
        <v>0</v>
      </c>
      <c r="EB39" s="41">
        <f t="shared" si="123"/>
        <v>0.79296093038716708</v>
      </c>
      <c r="EC39" s="71">
        <f t="shared" si="124"/>
        <v>1</v>
      </c>
      <c r="ED39" s="56"/>
      <c r="EE39" s="35">
        <v>4.6959999999999997</v>
      </c>
      <c r="EF39" s="36">
        <v>16.231999999999999</v>
      </c>
      <c r="EG39" s="66">
        <f t="shared" si="125"/>
        <v>20.927999999999997</v>
      </c>
      <c r="EI39" s="35">
        <v>6.8540000000000001</v>
      </c>
      <c r="EJ39" s="36">
        <v>30.2</v>
      </c>
      <c r="EK39" s="66">
        <f t="shared" si="126"/>
        <v>37.054000000000002</v>
      </c>
      <c r="EM39" s="32">
        <v>4952.29</v>
      </c>
      <c r="EN39" s="33">
        <v>1293.0229999999999</v>
      </c>
      <c r="EO39" s="34">
        <f t="shared" si="127"/>
        <v>6245.3130000000001</v>
      </c>
      <c r="EQ39" s="47">
        <v>0.79296105735613254</v>
      </c>
      <c r="ER39" s="41">
        <v>0.20703894264386746</v>
      </c>
      <c r="ES39" s="42">
        <f t="shared" si="128"/>
        <v>1</v>
      </c>
      <c r="ET39" s="56"/>
      <c r="EU39" s="61">
        <f t="shared" si="129"/>
        <v>669.95650000000001</v>
      </c>
      <c r="EV39" s="33">
        <v>590.97</v>
      </c>
      <c r="EW39" s="34">
        <v>748.94299999999998</v>
      </c>
      <c r="EY39" s="61">
        <f t="shared" si="130"/>
        <v>5954.3135000000002</v>
      </c>
      <c r="EZ39" s="33">
        <v>5663.3140000000003</v>
      </c>
      <c r="FA39" s="34">
        <v>6245.3130000000001</v>
      </c>
      <c r="FC39" s="61">
        <f t="shared" si="131"/>
        <v>1474.3964999999998</v>
      </c>
      <c r="FD39" s="33">
        <v>1390.7929999999999</v>
      </c>
      <c r="FE39" s="34">
        <v>1558</v>
      </c>
      <c r="FG39" s="61">
        <f t="shared" si="132"/>
        <v>7428.71</v>
      </c>
      <c r="FH39" s="56">
        <v>7054.107</v>
      </c>
      <c r="FI39" s="68">
        <v>7803.3130000000001</v>
      </c>
      <c r="FK39" s="61">
        <f t="shared" si="133"/>
        <v>4532.2204999999994</v>
      </c>
      <c r="FL39" s="33">
        <v>4463.1679999999997</v>
      </c>
      <c r="FM39" s="34">
        <v>4601.2730000000001</v>
      </c>
      <c r="FN39" s="33"/>
      <c r="FO39" s="61">
        <f t="shared" si="134"/>
        <v>7044.1414999999997</v>
      </c>
      <c r="FP39" s="33">
        <v>6683.4129999999996</v>
      </c>
      <c r="FQ39" s="34">
        <v>7404.87</v>
      </c>
      <c r="FR39" s="33"/>
      <c r="FS39" s="72">
        <f t="shared" si="135"/>
        <v>0.48278227706901</v>
      </c>
      <c r="FT39" s="1"/>
    </row>
    <row r="40" spans="1:176" x14ac:dyDescent="0.2">
      <c r="A40" s="1"/>
      <c r="B40" s="73" t="s">
        <v>177</v>
      </c>
      <c r="C40" s="32">
        <v>1479.973</v>
      </c>
      <c r="D40" s="33">
        <v>1353.105</v>
      </c>
      <c r="E40" s="33">
        <v>1294.5540000000001</v>
      </c>
      <c r="F40" s="33">
        <v>99.584000000000003</v>
      </c>
      <c r="G40" s="33">
        <v>1055.875</v>
      </c>
      <c r="H40" s="33">
        <f t="shared" si="68"/>
        <v>1579.557</v>
      </c>
      <c r="I40" s="34">
        <f t="shared" si="69"/>
        <v>1394.1380000000001</v>
      </c>
      <c r="J40" s="33"/>
      <c r="K40" s="35">
        <v>35.911999999999999</v>
      </c>
      <c r="L40" s="36">
        <v>5.9849999999999994</v>
      </c>
      <c r="M40" s="36">
        <v>0.03</v>
      </c>
      <c r="N40" s="37">
        <f t="shared" si="70"/>
        <v>41.927</v>
      </c>
      <c r="O40" s="36">
        <v>19.529999999999998</v>
      </c>
      <c r="P40" s="37">
        <f t="shared" si="71"/>
        <v>22.397000000000002</v>
      </c>
      <c r="Q40" s="36">
        <v>0.96599999999999997</v>
      </c>
      <c r="R40" s="37">
        <f t="shared" si="72"/>
        <v>21.431000000000001</v>
      </c>
      <c r="S40" s="36">
        <v>1.1849999999999998</v>
      </c>
      <c r="T40" s="36">
        <v>0.28899999999999998</v>
      </c>
      <c r="U40" s="36">
        <v>-3.0000000000000001E-3</v>
      </c>
      <c r="V40" s="37">
        <f t="shared" si="73"/>
        <v>22.902000000000001</v>
      </c>
      <c r="W40" s="36">
        <v>5.7249999999999996</v>
      </c>
      <c r="X40" s="38">
        <f t="shared" si="74"/>
        <v>17.177</v>
      </c>
      <c r="Y40" s="36"/>
      <c r="Z40" s="39">
        <f t="shared" si="75"/>
        <v>2.6540438472993595E-2</v>
      </c>
      <c r="AA40" s="40">
        <f t="shared" si="76"/>
        <v>4.4231600651834114E-3</v>
      </c>
      <c r="AB40" s="41">
        <f t="shared" si="77"/>
        <v>0.44998963157530925</v>
      </c>
      <c r="AC40" s="41">
        <f t="shared" si="78"/>
        <v>0.45300612358508063</v>
      </c>
      <c r="AD40" s="41">
        <f t="shared" si="79"/>
        <v>0.46580962148496191</v>
      </c>
      <c r="AE40" s="40">
        <f t="shared" si="80"/>
        <v>1.4433469686387972E-2</v>
      </c>
      <c r="AF40" s="40">
        <f t="shared" si="81"/>
        <v>1.2694506339123718E-2</v>
      </c>
      <c r="AG40" s="40">
        <f t="shared" si="82"/>
        <v>2.4508356126660986E-2</v>
      </c>
      <c r="AH40" s="40">
        <f t="shared" si="83"/>
        <v>3.4059438149823859E-2</v>
      </c>
      <c r="AI40" s="40">
        <f t="shared" si="84"/>
        <v>3.0578015960323199E-2</v>
      </c>
      <c r="AJ40" s="42">
        <f t="shared" si="85"/>
        <v>0.12797025922600977</v>
      </c>
      <c r="AK40" s="36"/>
      <c r="AL40" s="47">
        <f t="shared" si="86"/>
        <v>0.22257490260890103</v>
      </c>
      <c r="AM40" s="41">
        <f t="shared" si="87"/>
        <v>0.22736920875976682</v>
      </c>
      <c r="AN40" s="42">
        <f t="shared" si="88"/>
        <v>0.15027583742586595</v>
      </c>
      <c r="AO40" s="36"/>
      <c r="AP40" s="47">
        <f t="shared" si="89"/>
        <v>0.81562839402605058</v>
      </c>
      <c r="AQ40" s="41">
        <f t="shared" si="90"/>
        <v>0.79610930909737954</v>
      </c>
      <c r="AR40" s="41">
        <f t="shared" si="91"/>
        <v>6.409306115719679E-2</v>
      </c>
      <c r="AS40" s="41">
        <f t="shared" si="92"/>
        <v>0.1186258127682059</v>
      </c>
      <c r="AT40" s="65">
        <v>1.29</v>
      </c>
      <c r="AU40" s="36"/>
      <c r="AV40" s="47">
        <f t="shared" si="93"/>
        <v>9.6295675664353333E-2</v>
      </c>
      <c r="AW40" s="41">
        <f t="shared" si="94"/>
        <v>9.6295675664353333E-2</v>
      </c>
      <c r="AX40" s="41">
        <f t="shared" si="95"/>
        <v>0.18561280945236308</v>
      </c>
      <c r="AY40" s="41">
        <f t="shared" si="96"/>
        <v>0.18561280945236308</v>
      </c>
      <c r="AZ40" s="42">
        <f t="shared" si="97"/>
        <v>0.21166098816370757</v>
      </c>
      <c r="BA40" s="36"/>
      <c r="BB40" s="39">
        <f t="shared" si="98"/>
        <v>8.2092980072906376E-4</v>
      </c>
      <c r="BC40" s="41">
        <f t="shared" si="99"/>
        <v>4.0467512881739345E-2</v>
      </c>
      <c r="BD40" s="40">
        <f t="shared" si="100"/>
        <v>1.8854369921996302E-2</v>
      </c>
      <c r="BE40" s="41">
        <f t="shared" si="101"/>
        <v>0.15788962992192201</v>
      </c>
      <c r="BF40" s="41">
        <f t="shared" si="102"/>
        <v>0.75574135957248589</v>
      </c>
      <c r="BG40" s="42">
        <f t="shared" si="103"/>
        <v>0.77318888087119053</v>
      </c>
      <c r="BH40" s="36"/>
      <c r="BI40" s="35">
        <v>66.216999999999999</v>
      </c>
      <c r="BJ40" s="36">
        <v>28.536000000000001</v>
      </c>
      <c r="BK40" s="37">
        <f t="shared" si="104"/>
        <v>94.753</v>
      </c>
      <c r="BL40" s="33">
        <v>1294.5540000000001</v>
      </c>
      <c r="BM40" s="36">
        <v>2.0310000000000001</v>
      </c>
      <c r="BN40" s="36">
        <v>10.042999999999999</v>
      </c>
      <c r="BO40" s="37">
        <f t="shared" si="105"/>
        <v>1282.4800000000002</v>
      </c>
      <c r="BP40" s="36">
        <v>80.81</v>
      </c>
      <c r="BQ40" s="36">
        <v>11.462</v>
      </c>
      <c r="BR40" s="37">
        <f t="shared" si="106"/>
        <v>92.272000000000006</v>
      </c>
      <c r="BS40" s="36">
        <v>1.196</v>
      </c>
      <c r="BT40" s="36">
        <v>0.25</v>
      </c>
      <c r="BU40" s="36">
        <v>6.0789999999999997</v>
      </c>
      <c r="BV40" s="36">
        <v>2.9429999999997767</v>
      </c>
      <c r="BW40" s="37">
        <f t="shared" si="107"/>
        <v>1479.9729999999997</v>
      </c>
      <c r="BX40" s="36">
        <v>155.41900000000001</v>
      </c>
      <c r="BY40" s="33">
        <v>1055.875</v>
      </c>
      <c r="BZ40" s="37">
        <f t="shared" si="108"/>
        <v>1211.2940000000001</v>
      </c>
      <c r="CA40" s="36">
        <v>95</v>
      </c>
      <c r="CB40" s="36">
        <v>11.163999999999874</v>
      </c>
      <c r="CC40" s="37">
        <f t="shared" si="109"/>
        <v>106.16399999999987</v>
      </c>
      <c r="CD40" s="36">
        <v>20</v>
      </c>
      <c r="CE40" s="36">
        <v>142.51499999999999</v>
      </c>
      <c r="CF40" s="113">
        <f t="shared" si="110"/>
        <v>1479.973</v>
      </c>
      <c r="CG40" s="36"/>
      <c r="CH40" s="67">
        <v>175.56299999999999</v>
      </c>
      <c r="CI40" s="36"/>
      <c r="CJ40" s="32">
        <v>45</v>
      </c>
      <c r="CK40" s="33">
        <v>40</v>
      </c>
      <c r="CL40" s="33">
        <v>75</v>
      </c>
      <c r="CM40" s="33">
        <v>0</v>
      </c>
      <c r="CN40" s="33">
        <v>20</v>
      </c>
      <c r="CO40" s="33">
        <v>0</v>
      </c>
      <c r="CP40" s="116">
        <f t="shared" si="111"/>
        <v>180</v>
      </c>
      <c r="CQ40" s="42">
        <f t="shared" si="112"/>
        <v>0.12162384043492686</v>
      </c>
      <c r="CR40" s="36"/>
      <c r="CS40" s="61" t="s">
        <v>225</v>
      </c>
      <c r="CT40" s="56">
        <v>10.1</v>
      </c>
      <c r="CU40" s="68">
        <v>1</v>
      </c>
      <c r="CV40" s="61"/>
      <c r="CW40" s="68"/>
      <c r="CX40" s="56"/>
      <c r="CY40" s="70">
        <f t="shared" si="113"/>
        <v>3.609649002760227E-4</v>
      </c>
      <c r="CZ40" s="56"/>
      <c r="DA40" s="32">
        <v>142.51499999999999</v>
      </c>
      <c r="DB40" s="33">
        <v>142.51499999999999</v>
      </c>
      <c r="DC40" s="34">
        <v>162.51499999999999</v>
      </c>
      <c r="DD40" s="56"/>
      <c r="DE40" s="61">
        <v>700.86300000000006</v>
      </c>
      <c r="DF40" s="33">
        <v>633.91800000000001</v>
      </c>
      <c r="DG40" s="34">
        <v>767.80799999999999</v>
      </c>
      <c r="DH40" s="56"/>
      <c r="DI40" s="32">
        <v>110.708</v>
      </c>
      <c r="DJ40" s="33">
        <v>0</v>
      </c>
      <c r="DK40" s="33">
        <v>87.492000000000004</v>
      </c>
      <c r="DL40" s="33">
        <v>118.006</v>
      </c>
      <c r="DM40" s="33">
        <v>0</v>
      </c>
      <c r="DN40" s="33">
        <v>0</v>
      </c>
      <c r="DO40" s="33">
        <v>0</v>
      </c>
      <c r="DP40" s="33">
        <v>0</v>
      </c>
      <c r="DQ40" s="33">
        <v>978.34799999999996</v>
      </c>
      <c r="DR40" s="119">
        <f t="shared" si="114"/>
        <v>1294.5540000000001</v>
      </c>
      <c r="DS40" s="56"/>
      <c r="DT40" s="47">
        <f t="shared" si="115"/>
        <v>8.551825570814349E-2</v>
      </c>
      <c r="DU40" s="41">
        <f t="shared" si="116"/>
        <v>0</v>
      </c>
      <c r="DV40" s="41">
        <f t="shared" si="117"/>
        <v>6.7584666224815654E-2</v>
      </c>
      <c r="DW40" s="41">
        <f t="shared" si="118"/>
        <v>9.115571849455488E-2</v>
      </c>
      <c r="DX40" s="41">
        <f t="shared" si="119"/>
        <v>0</v>
      </c>
      <c r="DY40" s="41">
        <f t="shared" si="120"/>
        <v>0</v>
      </c>
      <c r="DZ40" s="41">
        <f t="shared" si="121"/>
        <v>0</v>
      </c>
      <c r="EA40" s="41">
        <f t="shared" si="122"/>
        <v>0</v>
      </c>
      <c r="EB40" s="41">
        <f t="shared" si="123"/>
        <v>0.75574135957248589</v>
      </c>
      <c r="EC40" s="71">
        <f t="shared" si="124"/>
        <v>1</v>
      </c>
      <c r="ED40" s="56"/>
      <c r="EE40" s="35">
        <v>8.1820000000000004</v>
      </c>
      <c r="EF40" s="36">
        <v>16.225999999999999</v>
      </c>
      <c r="EG40" s="66">
        <f t="shared" si="125"/>
        <v>24.408000000000001</v>
      </c>
      <c r="EI40" s="35">
        <v>2.0310000000000001</v>
      </c>
      <c r="EJ40" s="36">
        <v>10.042999999999999</v>
      </c>
      <c r="EK40" s="66">
        <f t="shared" si="126"/>
        <v>12.074</v>
      </c>
      <c r="EM40" s="32">
        <v>978.34799999999996</v>
      </c>
      <c r="EN40" s="33">
        <v>316.20600000000013</v>
      </c>
      <c r="EO40" s="34">
        <f t="shared" si="127"/>
        <v>1294.5540000000001</v>
      </c>
      <c r="EQ40" s="47">
        <v>0.75574135957248589</v>
      </c>
      <c r="ER40" s="41">
        <v>0.24425864042751411</v>
      </c>
      <c r="ES40" s="42">
        <f t="shared" si="128"/>
        <v>1</v>
      </c>
      <c r="ET40" s="56"/>
      <c r="EU40" s="61">
        <f t="shared" si="129"/>
        <v>134.22649999999999</v>
      </c>
      <c r="EV40" s="33">
        <v>125.938</v>
      </c>
      <c r="EW40" s="34">
        <v>142.51499999999999</v>
      </c>
      <c r="EY40" s="61">
        <f t="shared" si="130"/>
        <v>1176.7145</v>
      </c>
      <c r="EZ40" s="33">
        <v>1058.875</v>
      </c>
      <c r="FA40" s="34">
        <v>1294.5540000000001</v>
      </c>
      <c r="FC40" s="61">
        <f t="shared" si="131"/>
        <v>88.292000000000002</v>
      </c>
      <c r="FD40" s="33">
        <v>77</v>
      </c>
      <c r="FE40" s="34">
        <v>99.584000000000003</v>
      </c>
      <c r="FG40" s="61">
        <f t="shared" si="132"/>
        <v>1265.0065</v>
      </c>
      <c r="FH40" s="56">
        <v>1135.875</v>
      </c>
      <c r="FI40" s="68">
        <v>1394.1380000000001</v>
      </c>
      <c r="FK40" s="61">
        <f t="shared" si="133"/>
        <v>986.90350000000001</v>
      </c>
      <c r="FL40" s="33">
        <v>917.93200000000002</v>
      </c>
      <c r="FM40" s="34">
        <v>1055.875</v>
      </c>
      <c r="FN40" s="33"/>
      <c r="FO40" s="61">
        <f t="shared" si="134"/>
        <v>1353.105</v>
      </c>
      <c r="FP40" s="33">
        <v>1226.2370000000001</v>
      </c>
      <c r="FQ40" s="34">
        <v>1479.973</v>
      </c>
      <c r="FR40" s="33"/>
      <c r="FS40" s="72">
        <f t="shared" si="135"/>
        <v>0.51879865375922396</v>
      </c>
      <c r="FT40" s="1"/>
    </row>
    <row r="41" spans="1:176" x14ac:dyDescent="0.2">
      <c r="A41" s="1"/>
      <c r="B41" s="73" t="s">
        <v>178</v>
      </c>
      <c r="C41" s="32">
        <v>4104.4229999999998</v>
      </c>
      <c r="D41" s="33">
        <v>4021.7659999999996</v>
      </c>
      <c r="E41" s="33">
        <v>3486.4929999999999</v>
      </c>
      <c r="F41" s="33">
        <v>975.51499999999999</v>
      </c>
      <c r="G41" s="33">
        <v>3149.6080000000002</v>
      </c>
      <c r="H41" s="33">
        <f t="shared" si="68"/>
        <v>5079.9380000000001</v>
      </c>
      <c r="I41" s="34">
        <f t="shared" si="69"/>
        <v>4462.0079999999998</v>
      </c>
      <c r="J41" s="33"/>
      <c r="K41" s="35">
        <v>81.921999999999997</v>
      </c>
      <c r="L41" s="36">
        <v>22.797999999999998</v>
      </c>
      <c r="M41" s="36">
        <v>1.115</v>
      </c>
      <c r="N41" s="37">
        <f t="shared" si="70"/>
        <v>105.83499999999999</v>
      </c>
      <c r="O41" s="36">
        <v>56.728000000000002</v>
      </c>
      <c r="P41" s="37">
        <f t="shared" si="71"/>
        <v>49.106999999999992</v>
      </c>
      <c r="Q41" s="36">
        <v>0.55900000000000005</v>
      </c>
      <c r="R41" s="37">
        <f t="shared" si="72"/>
        <v>48.547999999999995</v>
      </c>
      <c r="S41" s="36">
        <v>6.3739999999999997</v>
      </c>
      <c r="T41" s="36">
        <v>1.7889999999999999</v>
      </c>
      <c r="U41" s="36">
        <v>5.3999999999999999E-2</v>
      </c>
      <c r="V41" s="37">
        <f t="shared" si="73"/>
        <v>56.765000000000001</v>
      </c>
      <c r="W41" s="36">
        <v>13.741</v>
      </c>
      <c r="X41" s="38">
        <f t="shared" si="74"/>
        <v>43.024000000000001</v>
      </c>
      <c r="Y41" s="36"/>
      <c r="Z41" s="39">
        <f t="shared" si="75"/>
        <v>2.0369658503254541E-2</v>
      </c>
      <c r="AA41" s="40">
        <f t="shared" si="76"/>
        <v>5.6686540191547693E-3</v>
      </c>
      <c r="AB41" s="41">
        <f t="shared" si="77"/>
        <v>0.49762276531167221</v>
      </c>
      <c r="AC41" s="41">
        <f t="shared" si="78"/>
        <v>0.50555659528201846</v>
      </c>
      <c r="AD41" s="41">
        <f t="shared" si="79"/>
        <v>0.53600415741484386</v>
      </c>
      <c r="AE41" s="40">
        <f t="shared" si="80"/>
        <v>1.4105246302246329E-2</v>
      </c>
      <c r="AF41" s="40">
        <f t="shared" si="81"/>
        <v>1.0697787986670534E-2</v>
      </c>
      <c r="AG41" s="40">
        <f t="shared" si="82"/>
        <v>1.9201219623767848E-2</v>
      </c>
      <c r="AH41" s="40">
        <f t="shared" si="83"/>
        <v>2.5559079766018608E-2</v>
      </c>
      <c r="AI41" s="40">
        <f t="shared" si="84"/>
        <v>2.1666530547942577E-2</v>
      </c>
      <c r="AJ41" s="42">
        <f t="shared" si="85"/>
        <v>8.1238287205970525E-2</v>
      </c>
      <c r="AK41" s="36"/>
      <c r="AL41" s="47">
        <f t="shared" si="86"/>
        <v>6.2641250191635425E-2</v>
      </c>
      <c r="AM41" s="41">
        <f t="shared" si="87"/>
        <v>9.9740518883363591E-2</v>
      </c>
      <c r="AN41" s="42">
        <f t="shared" si="88"/>
        <v>3.1544292819492753E-2</v>
      </c>
      <c r="AO41" s="36"/>
      <c r="AP41" s="47">
        <f t="shared" si="89"/>
        <v>0.90337425028531537</v>
      </c>
      <c r="AQ41" s="41">
        <f t="shared" si="90"/>
        <v>0.89863248204651214</v>
      </c>
      <c r="AR41" s="41">
        <f t="shared" si="91"/>
        <v>-4.3093024281366729E-2</v>
      </c>
      <c r="AS41" s="41">
        <f t="shared" si="92"/>
        <v>0.12965379055716239</v>
      </c>
      <c r="AT41" s="65">
        <v>1.44</v>
      </c>
      <c r="AU41" s="36"/>
      <c r="AV41" s="47">
        <f t="shared" si="93"/>
        <v>0.13390627622932627</v>
      </c>
      <c r="AW41" s="41">
        <f t="shared" si="94"/>
        <v>0.13033183957891281</v>
      </c>
      <c r="AX41" s="41">
        <f t="shared" si="95"/>
        <v>0.23041867481166978</v>
      </c>
      <c r="AY41" s="41">
        <f t="shared" si="96"/>
        <v>0.23041867481166978</v>
      </c>
      <c r="AZ41" s="42">
        <f t="shared" si="97"/>
        <v>0.23041867481166978</v>
      </c>
      <c r="BA41" s="36"/>
      <c r="BB41" s="39">
        <f t="shared" si="98"/>
        <v>1.6520225750805845E-4</v>
      </c>
      <c r="BC41" s="41">
        <f t="shared" si="99"/>
        <v>9.7607822594726751E-3</v>
      </c>
      <c r="BD41" s="40">
        <f t="shared" si="100"/>
        <v>5.6612762452125957E-3</v>
      </c>
      <c r="BE41" s="41">
        <f t="shared" si="101"/>
        <v>3.4751346002838142E-2</v>
      </c>
      <c r="BF41" s="41">
        <f t="shared" si="102"/>
        <v>0.69139332848223134</v>
      </c>
      <c r="BG41" s="42">
        <f t="shared" si="103"/>
        <v>0.75886304999901388</v>
      </c>
      <c r="BH41" s="36"/>
      <c r="BI41" s="35">
        <v>65.290999999999997</v>
      </c>
      <c r="BJ41" s="36">
        <v>75.228999999999999</v>
      </c>
      <c r="BK41" s="37">
        <f t="shared" si="104"/>
        <v>140.51999999999998</v>
      </c>
      <c r="BL41" s="33">
        <v>3486.4929999999999</v>
      </c>
      <c r="BM41" s="36">
        <v>1.9379999999999999</v>
      </c>
      <c r="BN41" s="36">
        <v>16.431999999999999</v>
      </c>
      <c r="BO41" s="37">
        <f t="shared" si="105"/>
        <v>3468.123</v>
      </c>
      <c r="BP41" s="36">
        <v>390.53500000000003</v>
      </c>
      <c r="BQ41" s="36">
        <v>66.972000000000008</v>
      </c>
      <c r="BR41" s="37">
        <f t="shared" si="106"/>
        <v>457.50700000000006</v>
      </c>
      <c r="BS41" s="36">
        <v>0</v>
      </c>
      <c r="BT41" s="36">
        <v>3.411</v>
      </c>
      <c r="BU41" s="36">
        <v>23.725000000000001</v>
      </c>
      <c r="BV41" s="36">
        <v>11.136999999999681</v>
      </c>
      <c r="BW41" s="37">
        <f t="shared" si="107"/>
        <v>4104.4229999999998</v>
      </c>
      <c r="BX41" s="36">
        <v>155.339</v>
      </c>
      <c r="BY41" s="33">
        <v>3149.6080000000002</v>
      </c>
      <c r="BZ41" s="37">
        <f t="shared" si="108"/>
        <v>3304.9470000000001</v>
      </c>
      <c r="CA41" s="36">
        <v>199.94300000000001</v>
      </c>
      <c r="CB41" s="36">
        <v>49.924999999999727</v>
      </c>
      <c r="CC41" s="37">
        <f t="shared" si="109"/>
        <v>249.86799999999974</v>
      </c>
      <c r="CD41" s="36">
        <v>0</v>
      </c>
      <c r="CE41" s="36">
        <v>549.60799999999995</v>
      </c>
      <c r="CF41" s="113">
        <f t="shared" si="110"/>
        <v>4104.4229999999998</v>
      </c>
      <c r="CG41" s="36"/>
      <c r="CH41" s="67">
        <v>532.15400000000011</v>
      </c>
      <c r="CI41" s="36"/>
      <c r="CJ41" s="32">
        <v>100</v>
      </c>
      <c r="CK41" s="33">
        <v>100</v>
      </c>
      <c r="CL41" s="33">
        <v>100</v>
      </c>
      <c r="CM41" s="33">
        <v>50</v>
      </c>
      <c r="CN41" s="33">
        <v>0</v>
      </c>
      <c r="CO41" s="33">
        <v>0</v>
      </c>
      <c r="CP41" s="116">
        <f t="shared" si="111"/>
        <v>350</v>
      </c>
      <c r="CQ41" s="42">
        <f t="shared" si="112"/>
        <v>8.5273861880220445E-2</v>
      </c>
      <c r="CR41" s="36"/>
      <c r="CS41" s="61" t="s">
        <v>223</v>
      </c>
      <c r="CT41" s="56">
        <v>32</v>
      </c>
      <c r="CU41" s="68">
        <v>5</v>
      </c>
      <c r="CV41" s="61"/>
      <c r="CW41" s="68"/>
      <c r="CX41" s="56"/>
      <c r="CY41" s="70">
        <f t="shared" si="113"/>
        <v>1.1218952714012311E-3</v>
      </c>
      <c r="CZ41" s="56"/>
      <c r="DA41" s="32">
        <v>534.93700000000001</v>
      </c>
      <c r="DB41" s="33">
        <v>534.93700000000001</v>
      </c>
      <c r="DC41" s="34">
        <v>534.93700000000001</v>
      </c>
      <c r="DD41" s="56"/>
      <c r="DE41" s="61">
        <v>2240.6909999999998</v>
      </c>
      <c r="DF41" s="33">
        <v>2159.7950000000001</v>
      </c>
      <c r="DG41" s="34">
        <v>2321.587</v>
      </c>
      <c r="DH41" s="56"/>
      <c r="DI41" s="32">
        <v>612.53700000000003</v>
      </c>
      <c r="DJ41" s="33">
        <v>43.884999999999998</v>
      </c>
      <c r="DK41" s="33">
        <v>58.164000000000001</v>
      </c>
      <c r="DL41" s="33">
        <v>59.889000000000003</v>
      </c>
      <c r="DM41" s="33">
        <v>205.584</v>
      </c>
      <c r="DN41" s="33">
        <v>58.427999999999997</v>
      </c>
      <c r="DO41" s="33">
        <v>37.468000000000004</v>
      </c>
      <c r="DP41" s="33">
        <v>0</v>
      </c>
      <c r="DQ41" s="33">
        <v>2410.538</v>
      </c>
      <c r="DR41" s="119">
        <f t="shared" si="114"/>
        <v>3486.4930000000004</v>
      </c>
      <c r="DS41" s="56"/>
      <c r="DT41" s="47">
        <f t="shared" si="115"/>
        <v>0.17568857875234511</v>
      </c>
      <c r="DU41" s="41">
        <f t="shared" si="116"/>
        <v>1.2587147027112916E-2</v>
      </c>
      <c r="DV41" s="41">
        <f t="shared" si="117"/>
        <v>1.6682666507576525E-2</v>
      </c>
      <c r="DW41" s="41">
        <f t="shared" si="118"/>
        <v>1.7177433025105743E-2</v>
      </c>
      <c r="DX41" s="41">
        <f t="shared" si="119"/>
        <v>5.8965843327377962E-2</v>
      </c>
      <c r="DY41" s="41">
        <f t="shared" si="120"/>
        <v>1.6758387296346211E-2</v>
      </c>
      <c r="DZ41" s="41">
        <f t="shared" si="121"/>
        <v>1.0746615581904222E-2</v>
      </c>
      <c r="EA41" s="41">
        <f t="shared" si="122"/>
        <v>0</v>
      </c>
      <c r="EB41" s="41">
        <f t="shared" si="123"/>
        <v>0.69139332848223123</v>
      </c>
      <c r="EC41" s="71">
        <f t="shared" si="124"/>
        <v>0.99999999999999989</v>
      </c>
      <c r="ED41" s="56"/>
      <c r="EE41" s="35">
        <v>18.181000000000001</v>
      </c>
      <c r="EF41" s="36">
        <v>1.5569999999999999</v>
      </c>
      <c r="EG41" s="66">
        <f t="shared" si="125"/>
        <v>19.738</v>
      </c>
      <c r="EI41" s="35">
        <v>1.9379999999999999</v>
      </c>
      <c r="EJ41" s="36">
        <v>16.431999999999999</v>
      </c>
      <c r="EK41" s="66">
        <f t="shared" si="126"/>
        <v>18.369999999999997</v>
      </c>
      <c r="EM41" s="32">
        <v>2410.538</v>
      </c>
      <c r="EN41" s="33">
        <v>1075.9549999999997</v>
      </c>
      <c r="EO41" s="34">
        <f t="shared" si="127"/>
        <v>3486.4929999999995</v>
      </c>
      <c r="EQ41" s="47">
        <v>0.69139332848223134</v>
      </c>
      <c r="ER41" s="41">
        <v>0.30860667151776866</v>
      </c>
      <c r="ES41" s="42">
        <f t="shared" si="128"/>
        <v>1</v>
      </c>
      <c r="ET41" s="56"/>
      <c r="EU41" s="61">
        <f t="shared" si="129"/>
        <v>529.60249999999996</v>
      </c>
      <c r="EV41" s="33">
        <v>509.59699999999998</v>
      </c>
      <c r="EW41" s="34">
        <v>549.60799999999995</v>
      </c>
      <c r="EY41" s="61">
        <f t="shared" si="130"/>
        <v>3383.7309999999998</v>
      </c>
      <c r="EZ41" s="33">
        <v>3280.9690000000001</v>
      </c>
      <c r="FA41" s="34">
        <v>3486.4929999999999</v>
      </c>
      <c r="FC41" s="61">
        <f t="shared" si="131"/>
        <v>875.93700000000001</v>
      </c>
      <c r="FD41" s="33">
        <v>776.35900000000004</v>
      </c>
      <c r="FE41" s="34">
        <v>975.51499999999999</v>
      </c>
      <c r="FG41" s="61">
        <f t="shared" si="132"/>
        <v>4259.6679999999997</v>
      </c>
      <c r="FH41" s="56">
        <v>4057.328</v>
      </c>
      <c r="FI41" s="68">
        <v>4462.0079999999998</v>
      </c>
      <c r="FK41" s="61">
        <f t="shared" si="133"/>
        <v>3101.451</v>
      </c>
      <c r="FL41" s="33">
        <v>3053.2939999999999</v>
      </c>
      <c r="FM41" s="34">
        <v>3149.6080000000002</v>
      </c>
      <c r="FN41" s="33"/>
      <c r="FO41" s="61">
        <f t="shared" si="134"/>
        <v>4021.7659999999996</v>
      </c>
      <c r="FP41" s="33">
        <v>3939.1089999999999</v>
      </c>
      <c r="FQ41" s="34">
        <v>4104.4229999999998</v>
      </c>
      <c r="FR41" s="33"/>
      <c r="FS41" s="72">
        <f t="shared" si="135"/>
        <v>0.56563054051690098</v>
      </c>
      <c r="FT41" s="1"/>
    </row>
    <row r="42" spans="1:176" x14ac:dyDescent="0.2">
      <c r="A42" s="1"/>
      <c r="B42" s="73" t="s">
        <v>179</v>
      </c>
      <c r="C42" s="32">
        <v>8207.7780000000002</v>
      </c>
      <c r="D42" s="33">
        <v>8134.4560000000001</v>
      </c>
      <c r="E42" s="33">
        <v>7144.7080000000005</v>
      </c>
      <c r="F42" s="33">
        <v>1694.309</v>
      </c>
      <c r="G42" s="33">
        <v>5120.17</v>
      </c>
      <c r="H42" s="33">
        <f t="shared" si="68"/>
        <v>9902.0869999999995</v>
      </c>
      <c r="I42" s="34">
        <f t="shared" si="69"/>
        <v>8839.0169999999998</v>
      </c>
      <c r="J42" s="33"/>
      <c r="K42" s="35">
        <v>133.43899999999999</v>
      </c>
      <c r="L42" s="36">
        <v>37.253</v>
      </c>
      <c r="M42" s="36">
        <v>1.5</v>
      </c>
      <c r="N42" s="37">
        <f t="shared" si="70"/>
        <v>172.19200000000001</v>
      </c>
      <c r="O42" s="36">
        <v>93.277999999999992</v>
      </c>
      <c r="P42" s="37">
        <f t="shared" si="71"/>
        <v>78.914000000000016</v>
      </c>
      <c r="Q42" s="36">
        <v>1.5209999999999999</v>
      </c>
      <c r="R42" s="37">
        <f t="shared" si="72"/>
        <v>77.393000000000015</v>
      </c>
      <c r="S42" s="36">
        <v>18.681999999999999</v>
      </c>
      <c r="T42" s="36">
        <v>2.569</v>
      </c>
      <c r="U42" s="36">
        <v>0.312</v>
      </c>
      <c r="V42" s="37">
        <f t="shared" si="73"/>
        <v>98.956000000000017</v>
      </c>
      <c r="W42" s="36">
        <v>19.492000000000001</v>
      </c>
      <c r="X42" s="38">
        <f t="shared" si="74"/>
        <v>79.464000000000013</v>
      </c>
      <c r="Y42" s="36"/>
      <c r="Z42" s="39">
        <f t="shared" si="75"/>
        <v>1.6404170112912283E-2</v>
      </c>
      <c r="AA42" s="40">
        <f t="shared" si="76"/>
        <v>4.5796547427387887E-3</v>
      </c>
      <c r="AB42" s="41">
        <f t="shared" si="77"/>
        <v>0.48219889062928095</v>
      </c>
      <c r="AC42" s="41">
        <f t="shared" si="78"/>
        <v>0.4886888732881377</v>
      </c>
      <c r="AD42" s="41">
        <f t="shared" si="79"/>
        <v>0.54170925478535581</v>
      </c>
      <c r="AE42" s="40">
        <f t="shared" si="80"/>
        <v>1.1467023732134022E-2</v>
      </c>
      <c r="AF42" s="40">
        <f t="shared" si="81"/>
        <v>9.7688155175957702E-3</v>
      </c>
      <c r="AG42" s="40">
        <f t="shared" si="82"/>
        <v>1.8451282509721788E-2</v>
      </c>
      <c r="AH42" s="40">
        <f t="shared" si="83"/>
        <v>2.3257987423063061E-2</v>
      </c>
      <c r="AI42" s="40">
        <f t="shared" si="84"/>
        <v>1.7970403041313029E-2</v>
      </c>
      <c r="AJ42" s="42">
        <f t="shared" si="85"/>
        <v>0.10023183594390532</v>
      </c>
      <c r="AK42" s="36"/>
      <c r="AL42" s="47">
        <f t="shared" si="86"/>
        <v>2.2549241443546503E-2</v>
      </c>
      <c r="AM42" s="41">
        <f t="shared" si="87"/>
        <v>2.8428984956855252E-2</v>
      </c>
      <c r="AN42" s="42">
        <f t="shared" si="88"/>
        <v>8.8459018540178319E-2</v>
      </c>
      <c r="AO42" s="36"/>
      <c r="AP42" s="47">
        <f t="shared" si="89"/>
        <v>0.71663810473430123</v>
      </c>
      <c r="AQ42" s="41">
        <f t="shared" si="90"/>
        <v>0.70064806425714687</v>
      </c>
      <c r="AR42" s="41">
        <f t="shared" si="91"/>
        <v>0.16641117730036076</v>
      </c>
      <c r="AS42" s="41">
        <f t="shared" si="92"/>
        <v>0.10011564640271703</v>
      </c>
      <c r="AT42" s="65">
        <v>1.17</v>
      </c>
      <c r="AU42" s="36"/>
      <c r="AV42" s="47">
        <f t="shared" si="93"/>
        <v>0.102588544670677</v>
      </c>
      <c r="AW42" s="41">
        <f t="shared" si="94"/>
        <v>0.10052001893813405</v>
      </c>
      <c r="AX42" s="41">
        <f t="shared" si="95"/>
        <v>0.17088726493317066</v>
      </c>
      <c r="AY42" s="41">
        <f t="shared" si="96"/>
        <v>0.18832646455608221</v>
      </c>
      <c r="AZ42" s="42">
        <f t="shared" si="97"/>
        <v>0.21139300172223507</v>
      </c>
      <c r="BA42" s="36"/>
      <c r="BB42" s="39">
        <f t="shared" si="98"/>
        <v>2.1525827348570719E-4</v>
      </c>
      <c r="BC42" s="41">
        <f t="shared" si="99"/>
        <v>1.5184944841012326E-2</v>
      </c>
      <c r="BD42" s="40">
        <f t="shared" si="100"/>
        <v>3.3521313957127425E-3</v>
      </c>
      <c r="BE42" s="41">
        <f t="shared" si="101"/>
        <v>2.8014546509410897E-2</v>
      </c>
      <c r="BF42" s="41">
        <f t="shared" si="102"/>
        <v>0.71880222396772542</v>
      </c>
      <c r="BG42" s="42">
        <f t="shared" si="103"/>
        <v>0.77270368413139157</v>
      </c>
      <c r="BH42" s="36"/>
      <c r="BI42" s="35">
        <v>71.183000000000007</v>
      </c>
      <c r="BJ42" s="36">
        <v>7.4130000000000003</v>
      </c>
      <c r="BK42" s="37">
        <f t="shared" si="104"/>
        <v>78.596000000000004</v>
      </c>
      <c r="BL42" s="33">
        <v>7144.7080000000005</v>
      </c>
      <c r="BM42" s="36">
        <v>5.0890000000000004</v>
      </c>
      <c r="BN42" s="36">
        <v>7.8</v>
      </c>
      <c r="BO42" s="37">
        <f t="shared" si="105"/>
        <v>7131.8190000000004</v>
      </c>
      <c r="BP42" s="36">
        <v>743.13099999999997</v>
      </c>
      <c r="BQ42" s="36">
        <v>164.607</v>
      </c>
      <c r="BR42" s="37">
        <f t="shared" si="106"/>
        <v>907.73799999999994</v>
      </c>
      <c r="BS42" s="36">
        <v>41.213999999999999</v>
      </c>
      <c r="BT42" s="36">
        <v>2.3780000000000001</v>
      </c>
      <c r="BU42" s="36">
        <v>27.257000000000001</v>
      </c>
      <c r="BV42" s="36">
        <v>18.776000000000341</v>
      </c>
      <c r="BW42" s="37">
        <f t="shared" si="107"/>
        <v>8207.7780000000002</v>
      </c>
      <c r="BX42" s="36">
        <v>77.652000000000001</v>
      </c>
      <c r="BY42" s="33">
        <v>5120.17</v>
      </c>
      <c r="BZ42" s="37">
        <f t="shared" si="108"/>
        <v>5197.8220000000001</v>
      </c>
      <c r="CA42" s="36">
        <v>1914.6880000000001</v>
      </c>
      <c r="CB42" s="36">
        <v>57.991000000000099</v>
      </c>
      <c r="CC42" s="37">
        <f t="shared" si="109"/>
        <v>1972.6790000000001</v>
      </c>
      <c r="CD42" s="36">
        <v>195.25299999999999</v>
      </c>
      <c r="CE42" s="36">
        <v>842.024</v>
      </c>
      <c r="CF42" s="113">
        <f t="shared" si="110"/>
        <v>8207.7780000000002</v>
      </c>
      <c r="CG42" s="36"/>
      <c r="CH42" s="67">
        <v>821.72699999999998</v>
      </c>
      <c r="CI42" s="36"/>
      <c r="CJ42" s="32">
        <v>360</v>
      </c>
      <c r="CK42" s="33">
        <v>601</v>
      </c>
      <c r="CL42" s="33">
        <v>573</v>
      </c>
      <c r="CM42" s="33">
        <v>601</v>
      </c>
      <c r="CN42" s="33">
        <v>55</v>
      </c>
      <c r="CO42" s="33">
        <v>0</v>
      </c>
      <c r="CP42" s="116">
        <f t="shared" si="111"/>
        <v>2190</v>
      </c>
      <c r="CQ42" s="42">
        <f t="shared" si="112"/>
        <v>0.26682008212210417</v>
      </c>
      <c r="CR42" s="36"/>
      <c r="CS42" s="61" t="s">
        <v>221</v>
      </c>
      <c r="CT42" s="56">
        <v>53</v>
      </c>
      <c r="CU42" s="68">
        <v>6</v>
      </c>
      <c r="CV42" s="69" t="s">
        <v>139</v>
      </c>
      <c r="CW42" s="74" t="s">
        <v>145</v>
      </c>
      <c r="CX42" s="56"/>
      <c r="CY42" s="70">
        <f t="shared" si="113"/>
        <v>2.3034085956531174E-3</v>
      </c>
      <c r="CZ42" s="56"/>
      <c r="DA42" s="32">
        <v>748.64600000000007</v>
      </c>
      <c r="DB42" s="33">
        <v>825.04600000000005</v>
      </c>
      <c r="DC42" s="34">
        <v>926.09900000000005</v>
      </c>
      <c r="DD42" s="56"/>
      <c r="DE42" s="61">
        <v>4306.6925000000001</v>
      </c>
      <c r="DF42" s="33">
        <v>4232.45</v>
      </c>
      <c r="DG42" s="34">
        <v>4380.9350000000004</v>
      </c>
      <c r="DH42" s="56"/>
      <c r="DI42" s="32">
        <v>123.76300000000001</v>
      </c>
      <c r="DJ42" s="33">
        <v>42.834634529887033</v>
      </c>
      <c r="DK42" s="33">
        <v>292.35367907073788</v>
      </c>
      <c r="DL42" s="33">
        <v>68.319462464268341</v>
      </c>
      <c r="DM42" s="33">
        <v>1290.7349999999999</v>
      </c>
      <c r="DN42" s="33">
        <v>155.20446571292166</v>
      </c>
      <c r="DO42" s="33">
        <v>35.865758222186429</v>
      </c>
      <c r="DP42" s="33">
        <v>0</v>
      </c>
      <c r="DQ42" s="33">
        <v>5135.6319999999996</v>
      </c>
      <c r="DR42" s="119">
        <f t="shared" si="114"/>
        <v>7144.7080000000014</v>
      </c>
      <c r="DS42" s="56"/>
      <c r="DT42" s="47">
        <f t="shared" si="115"/>
        <v>1.7322331437477918E-2</v>
      </c>
      <c r="DU42" s="41">
        <f t="shared" si="116"/>
        <v>5.9952953332574298E-3</v>
      </c>
      <c r="DV42" s="41">
        <f t="shared" si="117"/>
        <v>4.091891216138404E-2</v>
      </c>
      <c r="DW42" s="41">
        <f t="shared" si="118"/>
        <v>9.5622469755612585E-3</v>
      </c>
      <c r="DX42" s="41">
        <f t="shared" si="119"/>
        <v>0.18065608839437519</v>
      </c>
      <c r="DY42" s="41">
        <f t="shared" si="120"/>
        <v>2.1722996336998184E-2</v>
      </c>
      <c r="DZ42" s="41">
        <f t="shared" si="121"/>
        <v>5.0199053932206078E-3</v>
      </c>
      <c r="EA42" s="41">
        <f t="shared" si="122"/>
        <v>0</v>
      </c>
      <c r="EB42" s="41">
        <f t="shared" si="123"/>
        <v>0.71880222396772531</v>
      </c>
      <c r="EC42" s="71">
        <f t="shared" si="124"/>
        <v>1</v>
      </c>
      <c r="ED42" s="56"/>
      <c r="EE42" s="35">
        <v>23.95</v>
      </c>
      <c r="EF42" s="36">
        <v>0</v>
      </c>
      <c r="EG42" s="66">
        <f t="shared" si="125"/>
        <v>23.95</v>
      </c>
      <c r="EI42" s="35">
        <v>5.0890000000000004</v>
      </c>
      <c r="EJ42" s="36">
        <v>7.8</v>
      </c>
      <c r="EK42" s="66">
        <f t="shared" si="126"/>
        <v>12.888999999999999</v>
      </c>
      <c r="EM42" s="32">
        <v>5135.6319999999996</v>
      </c>
      <c r="EN42" s="33">
        <v>2009.0760000000007</v>
      </c>
      <c r="EO42" s="34">
        <f t="shared" si="127"/>
        <v>7144.7080000000005</v>
      </c>
      <c r="EQ42" s="47">
        <v>0.71880222396772542</v>
      </c>
      <c r="ER42" s="41">
        <v>0.28119777603227458</v>
      </c>
      <c r="ES42" s="42">
        <f t="shared" si="128"/>
        <v>1</v>
      </c>
      <c r="ET42" s="56"/>
      <c r="EU42" s="61">
        <f t="shared" si="129"/>
        <v>792.80199999999991</v>
      </c>
      <c r="EV42" s="33">
        <v>743.57999999999993</v>
      </c>
      <c r="EW42" s="34">
        <v>842.024</v>
      </c>
      <c r="EY42" s="61">
        <f t="shared" si="130"/>
        <v>7065.9305000000004</v>
      </c>
      <c r="EZ42" s="33">
        <v>6987.1530000000002</v>
      </c>
      <c r="FA42" s="34">
        <v>7144.7080000000005</v>
      </c>
      <c r="FC42" s="61">
        <f t="shared" si="131"/>
        <v>1650.9175</v>
      </c>
      <c r="FD42" s="33">
        <v>1607.5260000000001</v>
      </c>
      <c r="FE42" s="34">
        <v>1694.309</v>
      </c>
      <c r="FG42" s="61">
        <f t="shared" si="132"/>
        <v>8716.848</v>
      </c>
      <c r="FH42" s="56">
        <v>8594.6790000000001</v>
      </c>
      <c r="FI42" s="68">
        <v>8839.0169999999998</v>
      </c>
      <c r="FK42" s="61">
        <f t="shared" si="133"/>
        <v>4912.1120000000001</v>
      </c>
      <c r="FL42" s="33">
        <v>4704.0540000000001</v>
      </c>
      <c r="FM42" s="34">
        <v>5120.17</v>
      </c>
      <c r="FN42" s="33"/>
      <c r="FO42" s="61">
        <f t="shared" si="134"/>
        <v>8134.4560000000001</v>
      </c>
      <c r="FP42" s="33">
        <v>8061.134</v>
      </c>
      <c r="FQ42" s="34">
        <v>8207.7780000000002</v>
      </c>
      <c r="FR42" s="33"/>
      <c r="FS42" s="72">
        <f t="shared" si="135"/>
        <v>0.53375408058063956</v>
      </c>
      <c r="FT42" s="1"/>
    </row>
    <row r="43" spans="1:176" x14ac:dyDescent="0.2">
      <c r="A43" s="1"/>
      <c r="B43" s="73" t="s">
        <v>181</v>
      </c>
      <c r="C43" s="32">
        <v>1589.7380000000001</v>
      </c>
      <c r="D43" s="33">
        <v>1574.6309999999999</v>
      </c>
      <c r="E43" s="33">
        <v>1399.3140000000001</v>
      </c>
      <c r="F43" s="33">
        <v>492.13200000000001</v>
      </c>
      <c r="G43" s="33">
        <v>1111.99</v>
      </c>
      <c r="H43" s="33">
        <f t="shared" si="68"/>
        <v>2081.87</v>
      </c>
      <c r="I43" s="34">
        <f t="shared" si="69"/>
        <v>1891.4460000000001</v>
      </c>
      <c r="J43" s="33"/>
      <c r="K43" s="35">
        <v>34.335999999999999</v>
      </c>
      <c r="L43" s="36">
        <v>15.132999999999999</v>
      </c>
      <c r="M43" s="36">
        <v>0</v>
      </c>
      <c r="N43" s="37">
        <f t="shared" si="70"/>
        <v>49.468999999999994</v>
      </c>
      <c r="O43" s="36">
        <v>33.872999999999998</v>
      </c>
      <c r="P43" s="37">
        <f t="shared" si="71"/>
        <v>15.595999999999997</v>
      </c>
      <c r="Q43" s="36">
        <v>3.5009999999999999</v>
      </c>
      <c r="R43" s="37">
        <f t="shared" si="72"/>
        <v>12.094999999999997</v>
      </c>
      <c r="S43" s="36">
        <v>1.9330000000000001</v>
      </c>
      <c r="T43" s="36">
        <v>1.2050000000000001</v>
      </c>
      <c r="U43" s="36">
        <v>2.3E-2</v>
      </c>
      <c r="V43" s="37">
        <f t="shared" si="73"/>
        <v>15.255999999999997</v>
      </c>
      <c r="W43" s="36">
        <v>3.53</v>
      </c>
      <c r="X43" s="38">
        <f t="shared" si="74"/>
        <v>11.725999999999997</v>
      </c>
      <c r="Y43" s="36"/>
      <c r="Z43" s="39">
        <f t="shared" si="75"/>
        <v>2.1805743694872006E-2</v>
      </c>
      <c r="AA43" s="40">
        <f t="shared" si="76"/>
        <v>9.6105055724166489E-3</v>
      </c>
      <c r="AB43" s="41">
        <f t="shared" si="77"/>
        <v>0.64388769555382364</v>
      </c>
      <c r="AC43" s="41">
        <f t="shared" si="78"/>
        <v>0.65898214077273265</v>
      </c>
      <c r="AD43" s="41">
        <f t="shared" si="79"/>
        <v>0.68473185227111932</v>
      </c>
      <c r="AE43" s="40">
        <f t="shared" si="80"/>
        <v>2.1511706552201755E-2</v>
      </c>
      <c r="AF43" s="40">
        <f t="shared" si="81"/>
        <v>7.4468240495709779E-3</v>
      </c>
      <c r="AG43" s="40">
        <f t="shared" si="82"/>
        <v>1.3075357255758377E-2</v>
      </c>
      <c r="AH43" s="40">
        <f t="shared" si="83"/>
        <v>2.0889795567915523E-2</v>
      </c>
      <c r="AI43" s="40">
        <f t="shared" si="84"/>
        <v>1.3486819547023502E-2</v>
      </c>
      <c r="AJ43" s="42">
        <f t="shared" si="85"/>
        <v>7.1334712252098781E-2</v>
      </c>
      <c r="AK43" s="36"/>
      <c r="AL43" s="47">
        <f t="shared" si="86"/>
        <v>2.8311537138775524E-2</v>
      </c>
      <c r="AM43" s="41">
        <f t="shared" si="87"/>
        <v>5.7981147652853768E-2</v>
      </c>
      <c r="AN43" s="42">
        <f t="shared" si="88"/>
        <v>3.7024533497965591E-2</v>
      </c>
      <c r="AO43" s="36"/>
      <c r="AP43" s="47">
        <f t="shared" si="89"/>
        <v>0.79466795872834828</v>
      </c>
      <c r="AQ43" s="41">
        <f t="shared" si="90"/>
        <v>0.79028424903843142</v>
      </c>
      <c r="AR43" s="41">
        <f t="shared" si="91"/>
        <v>9.397334655144432E-2</v>
      </c>
      <c r="AS43" s="41">
        <f t="shared" si="92"/>
        <v>9.1645919013070079E-2</v>
      </c>
      <c r="AT43" s="65">
        <v>1.3480000000000001</v>
      </c>
      <c r="AU43" s="36"/>
      <c r="AV43" s="47">
        <f t="shared" si="93"/>
        <v>0.10508335335759729</v>
      </c>
      <c r="AW43" s="41">
        <f t="shared" si="94"/>
        <v>0.1166261358789939</v>
      </c>
      <c r="AX43" s="41">
        <f t="shared" si="95"/>
        <v>0.16940374066780156</v>
      </c>
      <c r="AY43" s="41">
        <f t="shared" si="96"/>
        <v>0.20628748178065578</v>
      </c>
      <c r="AZ43" s="42">
        <f t="shared" si="97"/>
        <v>0.22091858873794187</v>
      </c>
      <c r="BA43" s="36"/>
      <c r="BB43" s="39">
        <f t="shared" si="98"/>
        <v>2.5368627681150915E-3</v>
      </c>
      <c r="BC43" s="41">
        <f t="shared" si="99"/>
        <v>0.18687947048147757</v>
      </c>
      <c r="BD43" s="40">
        <f t="shared" si="100"/>
        <v>1.9961924200000855E-2</v>
      </c>
      <c r="BE43" s="41">
        <f t="shared" si="101"/>
        <v>0.15878330367953433</v>
      </c>
      <c r="BF43" s="41">
        <f t="shared" si="102"/>
        <v>0.62216200223823959</v>
      </c>
      <c r="BG43" s="42">
        <f t="shared" si="103"/>
        <v>0.72047100472337033</v>
      </c>
      <c r="BH43" s="36"/>
      <c r="BI43" s="35">
        <v>139.857</v>
      </c>
      <c r="BJ43" s="36">
        <v>5.8360000000000003</v>
      </c>
      <c r="BK43" s="37">
        <f t="shared" si="104"/>
        <v>145.69300000000001</v>
      </c>
      <c r="BL43" s="33">
        <v>1399.3140000000001</v>
      </c>
      <c r="BM43" s="36">
        <v>5.9640000000000004</v>
      </c>
      <c r="BN43" s="36">
        <v>2.9</v>
      </c>
      <c r="BO43" s="37">
        <f t="shared" si="105"/>
        <v>1390.45</v>
      </c>
      <c r="BP43" s="36">
        <v>0</v>
      </c>
      <c r="BQ43" s="36">
        <v>32.356000000000002</v>
      </c>
      <c r="BR43" s="37">
        <f t="shared" si="106"/>
        <v>32.356000000000002</v>
      </c>
      <c r="BS43" s="36">
        <v>0</v>
      </c>
      <c r="BT43" s="36">
        <v>0.57599999999999996</v>
      </c>
      <c r="BU43" s="36">
        <v>17.472000000000001</v>
      </c>
      <c r="BV43" s="36">
        <v>3.1910000000000238</v>
      </c>
      <c r="BW43" s="37">
        <f t="shared" si="107"/>
        <v>1589.7380000000001</v>
      </c>
      <c r="BX43" s="36">
        <v>95.085999999999999</v>
      </c>
      <c r="BY43" s="33">
        <v>1111.99</v>
      </c>
      <c r="BZ43" s="37">
        <f t="shared" si="108"/>
        <v>1207.076</v>
      </c>
      <c r="CA43" s="36">
        <v>150</v>
      </c>
      <c r="CB43" s="36">
        <v>15.607000000000028</v>
      </c>
      <c r="CC43" s="37">
        <f t="shared" si="109"/>
        <v>165.60700000000003</v>
      </c>
      <c r="CD43" s="36">
        <v>50</v>
      </c>
      <c r="CE43" s="36">
        <v>167.05500000000001</v>
      </c>
      <c r="CF43" s="113">
        <f t="shared" si="110"/>
        <v>1589.7380000000001</v>
      </c>
      <c r="CG43" s="36"/>
      <c r="CH43" s="67">
        <v>145.69300000000001</v>
      </c>
      <c r="CI43" s="36"/>
      <c r="CJ43" s="32">
        <v>105</v>
      </c>
      <c r="CK43" s="33">
        <v>140</v>
      </c>
      <c r="CL43" s="33">
        <v>0</v>
      </c>
      <c r="CM43" s="33">
        <v>0</v>
      </c>
      <c r="CN43" s="33">
        <v>50</v>
      </c>
      <c r="CO43" s="33">
        <v>0</v>
      </c>
      <c r="CP43" s="116">
        <f t="shared" si="111"/>
        <v>295</v>
      </c>
      <c r="CQ43" s="42">
        <f t="shared" si="112"/>
        <v>0.18556516860010894</v>
      </c>
      <c r="CR43" s="36"/>
      <c r="CS43" s="61" t="s">
        <v>215</v>
      </c>
      <c r="CT43" s="56">
        <v>19.8</v>
      </c>
      <c r="CU43" s="68">
        <v>1</v>
      </c>
      <c r="CV43" s="61"/>
      <c r="CW43" s="74" t="s">
        <v>142</v>
      </c>
      <c r="CX43" s="56"/>
      <c r="CY43" s="70">
        <f t="shared" si="113"/>
        <v>4.8064841113270353E-4</v>
      </c>
      <c r="CZ43" s="56"/>
      <c r="DA43" s="32">
        <v>152.255</v>
      </c>
      <c r="DB43" s="33">
        <v>185.405</v>
      </c>
      <c r="DC43" s="34">
        <v>198.55500000000001</v>
      </c>
      <c r="DD43" s="56"/>
      <c r="DE43" s="61">
        <v>896.80150000000003</v>
      </c>
      <c r="DF43" s="33">
        <v>894.83299999999997</v>
      </c>
      <c r="DG43" s="34">
        <v>898.77</v>
      </c>
      <c r="DH43" s="56"/>
      <c r="DI43" s="32">
        <v>79.731999999999999</v>
      </c>
      <c r="DJ43" s="33">
        <v>91.173000000000002</v>
      </c>
      <c r="DK43" s="33">
        <v>58.597999999999999</v>
      </c>
      <c r="DL43" s="33">
        <v>15.771000000000001</v>
      </c>
      <c r="DM43" s="33">
        <v>270.38200000000001</v>
      </c>
      <c r="DN43" s="33">
        <v>0</v>
      </c>
      <c r="DO43" s="33">
        <v>13.057</v>
      </c>
      <c r="DP43" s="33">
        <v>1.00000000009004E-3</v>
      </c>
      <c r="DQ43" s="33">
        <v>870.6</v>
      </c>
      <c r="DR43" s="119">
        <f t="shared" si="114"/>
        <v>1399.3140000000001</v>
      </c>
      <c r="DS43" s="56"/>
      <c r="DT43" s="47">
        <f t="shared" si="115"/>
        <v>5.6979348452170134E-2</v>
      </c>
      <c r="DU43" s="41">
        <f t="shared" si="116"/>
        <v>6.5155497622406411E-2</v>
      </c>
      <c r="DV43" s="41">
        <f t="shared" si="117"/>
        <v>4.1876233640197977E-2</v>
      </c>
      <c r="DW43" s="41">
        <f t="shared" si="118"/>
        <v>1.1270522556052466E-2</v>
      </c>
      <c r="DX43" s="41">
        <f t="shared" si="119"/>
        <v>0.19322468009324567</v>
      </c>
      <c r="DY43" s="41">
        <f t="shared" si="120"/>
        <v>0</v>
      </c>
      <c r="DZ43" s="41">
        <f t="shared" si="121"/>
        <v>9.3310007618018533E-3</v>
      </c>
      <c r="EA43" s="41">
        <f t="shared" si="122"/>
        <v>7.1463588593413626E-7</v>
      </c>
      <c r="EB43" s="41">
        <f t="shared" si="123"/>
        <v>0.62216200223823959</v>
      </c>
      <c r="EC43" s="71">
        <f t="shared" si="124"/>
        <v>1</v>
      </c>
      <c r="ED43" s="56"/>
      <c r="EE43" s="35">
        <v>8.23</v>
      </c>
      <c r="EF43" s="36">
        <v>19.702999999999999</v>
      </c>
      <c r="EG43" s="66">
        <f t="shared" si="125"/>
        <v>27.933</v>
      </c>
      <c r="EI43" s="35">
        <v>5.9640000000000004</v>
      </c>
      <c r="EJ43" s="36">
        <v>2.9</v>
      </c>
      <c r="EK43" s="66">
        <f t="shared" si="126"/>
        <v>8.8640000000000008</v>
      </c>
      <c r="EM43" s="32">
        <v>870.6</v>
      </c>
      <c r="EN43" s="33">
        <v>528.71400000000006</v>
      </c>
      <c r="EO43" s="34">
        <f t="shared" si="127"/>
        <v>1399.3140000000001</v>
      </c>
      <c r="EQ43" s="47">
        <v>0.62216200223823959</v>
      </c>
      <c r="ER43" s="41">
        <v>0.37783799776176041</v>
      </c>
      <c r="ES43" s="42">
        <f t="shared" si="128"/>
        <v>1</v>
      </c>
      <c r="ET43" s="56"/>
      <c r="EU43" s="61">
        <f t="shared" si="129"/>
        <v>164.38</v>
      </c>
      <c r="EV43" s="33">
        <v>161.70500000000001</v>
      </c>
      <c r="EW43" s="34">
        <v>167.05500000000001</v>
      </c>
      <c r="EY43" s="61">
        <f t="shared" si="130"/>
        <v>1380.0509999999999</v>
      </c>
      <c r="EZ43" s="33">
        <v>1360.788</v>
      </c>
      <c r="FA43" s="34">
        <v>1399.3140000000001</v>
      </c>
      <c r="FC43" s="61">
        <f t="shared" si="131"/>
        <v>459.56600000000003</v>
      </c>
      <c r="FD43" s="33">
        <v>427</v>
      </c>
      <c r="FE43" s="34">
        <v>492.13200000000001</v>
      </c>
      <c r="FG43" s="61">
        <f t="shared" si="132"/>
        <v>1839.6170000000002</v>
      </c>
      <c r="FH43" s="56">
        <v>1787.788</v>
      </c>
      <c r="FI43" s="68">
        <v>1891.4460000000001</v>
      </c>
      <c r="FK43" s="61">
        <f t="shared" si="133"/>
        <v>1092.1395</v>
      </c>
      <c r="FL43" s="33">
        <v>1072.289</v>
      </c>
      <c r="FM43" s="34">
        <v>1111.99</v>
      </c>
      <c r="FN43" s="33"/>
      <c r="FO43" s="61">
        <f t="shared" si="134"/>
        <v>1574.6309999999999</v>
      </c>
      <c r="FP43" s="33">
        <v>1559.5239999999999</v>
      </c>
      <c r="FQ43" s="34">
        <v>1589.7380000000001</v>
      </c>
      <c r="FR43" s="33"/>
      <c r="FS43" s="72">
        <f t="shared" si="135"/>
        <v>0.56535731044989801</v>
      </c>
      <c r="FT43" s="1"/>
    </row>
    <row r="44" spans="1:176" ht="13.5" customHeight="1" x14ac:dyDescent="0.2">
      <c r="A44" s="1"/>
      <c r="B44" s="73" t="s">
        <v>182</v>
      </c>
      <c r="C44" s="32">
        <v>5021.3689999999997</v>
      </c>
      <c r="D44" s="33">
        <v>5013.8819999999996</v>
      </c>
      <c r="E44" s="33">
        <v>3960.7930000000001</v>
      </c>
      <c r="F44" s="33">
        <v>1409</v>
      </c>
      <c r="G44" s="33">
        <v>3659.7269999999999</v>
      </c>
      <c r="H44" s="33">
        <f t="shared" si="68"/>
        <v>6430.3689999999997</v>
      </c>
      <c r="I44" s="34">
        <f t="shared" si="69"/>
        <v>5369.7929999999997</v>
      </c>
      <c r="J44" s="33"/>
      <c r="K44" s="35">
        <v>115.86499999999999</v>
      </c>
      <c r="L44" s="36">
        <v>24.143000000000001</v>
      </c>
      <c r="M44" s="36">
        <v>0.17699999999999999</v>
      </c>
      <c r="N44" s="37">
        <f t="shared" si="70"/>
        <v>140.18499999999997</v>
      </c>
      <c r="O44" s="36">
        <v>80.063000000000002</v>
      </c>
      <c r="P44" s="37">
        <f t="shared" si="71"/>
        <v>60.121999999999971</v>
      </c>
      <c r="Q44" s="36">
        <v>-0.43</v>
      </c>
      <c r="R44" s="37">
        <f t="shared" si="72"/>
        <v>60.551999999999971</v>
      </c>
      <c r="S44" s="36">
        <v>7.2119999999999997</v>
      </c>
      <c r="T44" s="36">
        <v>2.5960000000000001</v>
      </c>
      <c r="U44" s="36">
        <v>5.2999999999999999E-2</v>
      </c>
      <c r="V44" s="37">
        <f t="shared" si="73"/>
        <v>70.412999999999968</v>
      </c>
      <c r="W44" s="36">
        <v>15.994</v>
      </c>
      <c r="X44" s="38">
        <f t="shared" si="74"/>
        <v>54.418999999999969</v>
      </c>
      <c r="Y44" s="36"/>
      <c r="Z44" s="39">
        <f t="shared" si="75"/>
        <v>2.3108840614916745E-2</v>
      </c>
      <c r="AA44" s="40">
        <f t="shared" si="76"/>
        <v>4.8152309926719457E-3</v>
      </c>
      <c r="AB44" s="41">
        <f t="shared" si="77"/>
        <v>0.5337782429846728</v>
      </c>
      <c r="AC44" s="41">
        <f t="shared" si="78"/>
        <v>0.54317930487051991</v>
      </c>
      <c r="AD44" s="41">
        <f t="shared" si="79"/>
        <v>0.57112387202625114</v>
      </c>
      <c r="AE44" s="40">
        <f t="shared" si="80"/>
        <v>1.5968265707090836E-2</v>
      </c>
      <c r="AF44" s="40">
        <f t="shared" si="81"/>
        <v>1.0853665882045085E-2</v>
      </c>
      <c r="AG44" s="40">
        <f t="shared" si="82"/>
        <v>2.1117891183428852E-2</v>
      </c>
      <c r="AH44" s="40">
        <f t="shared" si="83"/>
        <v>2.7137105247380146E-2</v>
      </c>
      <c r="AI44" s="40">
        <f t="shared" si="84"/>
        <v>2.3497869254102133E-2</v>
      </c>
      <c r="AJ44" s="42">
        <f t="shared" si="85"/>
        <v>0.10261201593324999</v>
      </c>
      <c r="AK44" s="36"/>
      <c r="AL44" s="47">
        <f t="shared" si="86"/>
        <v>-6.5191491169480378E-2</v>
      </c>
      <c r="AM44" s="41">
        <f t="shared" si="87"/>
        <v>1.7950553373185747E-2</v>
      </c>
      <c r="AN44" s="42">
        <f t="shared" si="88"/>
        <v>2.8034860284977821E-2</v>
      </c>
      <c r="AO44" s="36"/>
      <c r="AP44" s="47">
        <f t="shared" si="89"/>
        <v>0.92398845382730166</v>
      </c>
      <c r="AQ44" s="41">
        <f t="shared" si="90"/>
        <v>0.83053845373521684</v>
      </c>
      <c r="AR44" s="41">
        <f t="shared" si="91"/>
        <v>-4.5271717732753763E-2</v>
      </c>
      <c r="AS44" s="41">
        <f t="shared" si="92"/>
        <v>0.19398096415539268</v>
      </c>
      <c r="AT44" s="65">
        <v>3.63</v>
      </c>
      <c r="AU44" s="36"/>
      <c r="AV44" s="47">
        <f t="shared" si="93"/>
        <v>0.11094285243725369</v>
      </c>
      <c r="AW44" s="41">
        <f t="shared" si="94"/>
        <v>0.10541671305175938</v>
      </c>
      <c r="AX44" s="41">
        <f t="shared" si="95"/>
        <v>0.20069999999999999</v>
      </c>
      <c r="AY44" s="41">
        <f t="shared" si="96"/>
        <v>0.20069999999999999</v>
      </c>
      <c r="AZ44" s="42">
        <f t="shared" si="97"/>
        <v>0.21850000000000003</v>
      </c>
      <c r="BA44" s="36"/>
      <c r="BB44" s="39">
        <f t="shared" si="98"/>
        <v>-1.0490615595422335E-4</v>
      </c>
      <c r="BC44" s="41">
        <f t="shared" si="99"/>
        <v>-6.1490061490061506E-3</v>
      </c>
      <c r="BD44" s="40">
        <f t="shared" si="100"/>
        <v>1.234828480054373E-2</v>
      </c>
      <c r="BE44" s="41">
        <f t="shared" si="101"/>
        <v>8.340012072887501E-2</v>
      </c>
      <c r="BF44" s="41">
        <f t="shared" si="102"/>
        <v>0.76570348412552736</v>
      </c>
      <c r="BG44" s="42">
        <f t="shared" si="103"/>
        <v>0.82718142021489471</v>
      </c>
      <c r="BH44" s="36"/>
      <c r="BI44" s="35">
        <v>54.597999999999999</v>
      </c>
      <c r="BJ44" s="36">
        <v>317.40300000000002</v>
      </c>
      <c r="BK44" s="37">
        <f t="shared" si="104"/>
        <v>372.00100000000003</v>
      </c>
      <c r="BL44" s="33">
        <v>3960.7930000000001</v>
      </c>
      <c r="BM44" s="36">
        <v>10.186</v>
      </c>
      <c r="BN44" s="36">
        <v>19.167000000000002</v>
      </c>
      <c r="BO44" s="37">
        <f t="shared" si="105"/>
        <v>3931.44</v>
      </c>
      <c r="BP44" s="36">
        <v>598.428</v>
      </c>
      <c r="BQ44" s="36">
        <v>86.514999999999986</v>
      </c>
      <c r="BR44" s="37">
        <f t="shared" si="106"/>
        <v>684.94299999999998</v>
      </c>
      <c r="BS44" s="36">
        <v>1.837</v>
      </c>
      <c r="BT44" s="36">
        <v>5.4269999999999996</v>
      </c>
      <c r="BU44" s="36">
        <v>12.444000000000001</v>
      </c>
      <c r="BV44" s="36">
        <v>13.276999999999445</v>
      </c>
      <c r="BW44" s="37">
        <f t="shared" si="107"/>
        <v>5021.3689999999997</v>
      </c>
      <c r="BX44" s="36">
        <v>0</v>
      </c>
      <c r="BY44" s="33">
        <v>3659.7269999999999</v>
      </c>
      <c r="BZ44" s="37">
        <f t="shared" si="108"/>
        <v>3659.7269999999999</v>
      </c>
      <c r="CA44" s="36">
        <v>696.80100000000004</v>
      </c>
      <c r="CB44" s="36">
        <v>57.833000000000652</v>
      </c>
      <c r="CC44" s="37">
        <f t="shared" si="109"/>
        <v>754.6340000000007</v>
      </c>
      <c r="CD44" s="36">
        <v>49.923000000000002</v>
      </c>
      <c r="CE44" s="36">
        <v>557.08500000000004</v>
      </c>
      <c r="CF44" s="113">
        <f t="shared" si="110"/>
        <v>5021.3690000000006</v>
      </c>
      <c r="CG44" s="36"/>
      <c r="CH44" s="67">
        <v>974.05000000000007</v>
      </c>
      <c r="CI44" s="36"/>
      <c r="CJ44" s="32">
        <v>197</v>
      </c>
      <c r="CK44" s="33">
        <v>250</v>
      </c>
      <c r="CL44" s="33">
        <v>175</v>
      </c>
      <c r="CM44" s="33">
        <v>50</v>
      </c>
      <c r="CN44" s="33">
        <v>75</v>
      </c>
      <c r="CO44" s="33">
        <v>0</v>
      </c>
      <c r="CP44" s="116">
        <f t="shared" si="111"/>
        <v>747</v>
      </c>
      <c r="CQ44" s="42">
        <f t="shared" si="112"/>
        <v>0.14876421151283645</v>
      </c>
      <c r="CR44" s="36"/>
      <c r="CS44" s="61" t="s">
        <v>221</v>
      </c>
      <c r="CT44" s="56">
        <v>43</v>
      </c>
      <c r="CU44" s="68">
        <v>4</v>
      </c>
      <c r="CV44" s="69" t="s">
        <v>139</v>
      </c>
      <c r="CW44" s="68"/>
      <c r="CX44" s="56"/>
      <c r="CY44" s="70">
        <f t="shared" si="113"/>
        <v>1.3156040706500114E-3</v>
      </c>
      <c r="CZ44" s="56"/>
      <c r="DA44" s="32">
        <v>529.33621499999992</v>
      </c>
      <c r="DB44" s="33">
        <v>529.33621499999992</v>
      </c>
      <c r="DC44" s="34">
        <v>576.282825</v>
      </c>
      <c r="DD44" s="56"/>
      <c r="DE44" s="61">
        <v>2576.9144999999999</v>
      </c>
      <c r="DF44" s="33">
        <v>2516.3789999999999</v>
      </c>
      <c r="DG44" s="34">
        <v>2637.45</v>
      </c>
      <c r="DH44" s="56"/>
      <c r="DI44" s="32">
        <v>213.17500000000001</v>
      </c>
      <c r="DJ44" s="33">
        <v>40.814</v>
      </c>
      <c r="DK44" s="33">
        <v>92.527000000000001</v>
      </c>
      <c r="DL44" s="33">
        <v>59.546999999999997</v>
      </c>
      <c r="DM44" s="33">
        <v>422.04</v>
      </c>
      <c r="DN44" s="33">
        <v>87.347999999999999</v>
      </c>
      <c r="DO44" s="33">
        <v>12.43</v>
      </c>
      <c r="DP44" s="33">
        <v>0.11900000000014188</v>
      </c>
      <c r="DQ44" s="33">
        <v>3032.7930000000001</v>
      </c>
      <c r="DR44" s="119">
        <f t="shared" si="114"/>
        <v>3960.7930000000001</v>
      </c>
      <c r="DS44" s="56"/>
      <c r="DT44" s="47">
        <f t="shared" si="115"/>
        <v>5.3821292857263683E-2</v>
      </c>
      <c r="DU44" s="41">
        <f t="shared" si="116"/>
        <v>1.030450215398785E-2</v>
      </c>
      <c r="DV44" s="41">
        <f t="shared" si="117"/>
        <v>2.3360725996031603E-2</v>
      </c>
      <c r="DW44" s="41">
        <f t="shared" si="118"/>
        <v>1.5034110593509935E-2</v>
      </c>
      <c r="DX44" s="41">
        <f t="shared" si="119"/>
        <v>0.10655441978411899</v>
      </c>
      <c r="DY44" s="41">
        <f t="shared" si="120"/>
        <v>2.2053159556684732E-2</v>
      </c>
      <c r="DZ44" s="41">
        <f t="shared" si="121"/>
        <v>3.1382604443100153E-3</v>
      </c>
      <c r="EA44" s="41">
        <f t="shared" si="122"/>
        <v>3.0044488565835648E-5</v>
      </c>
      <c r="EB44" s="41">
        <f t="shared" si="123"/>
        <v>0.76570348412552736</v>
      </c>
      <c r="EC44" s="71">
        <f t="shared" si="124"/>
        <v>1</v>
      </c>
      <c r="ED44" s="56"/>
      <c r="EE44" s="35">
        <v>30.349</v>
      </c>
      <c r="EF44" s="36">
        <v>18.559999999999999</v>
      </c>
      <c r="EG44" s="66">
        <f t="shared" si="125"/>
        <v>48.908999999999999</v>
      </c>
      <c r="EI44" s="35">
        <v>10.186</v>
      </c>
      <c r="EJ44" s="36">
        <v>19.167000000000002</v>
      </c>
      <c r="EK44" s="66">
        <f t="shared" si="126"/>
        <v>29.353000000000002</v>
      </c>
      <c r="EM44" s="32">
        <v>3032.7930000000001</v>
      </c>
      <c r="EN44" s="33">
        <v>928.00000000000011</v>
      </c>
      <c r="EO44" s="34">
        <f t="shared" si="127"/>
        <v>3960.7930000000001</v>
      </c>
      <c r="EQ44" s="47">
        <v>0.76570348412552736</v>
      </c>
      <c r="ER44" s="41">
        <v>0.23429651587447264</v>
      </c>
      <c r="ES44" s="42">
        <f t="shared" si="128"/>
        <v>1</v>
      </c>
      <c r="ET44" s="56"/>
      <c r="EU44" s="61">
        <f t="shared" si="129"/>
        <v>530.33749999999998</v>
      </c>
      <c r="EV44" s="33">
        <v>503.59</v>
      </c>
      <c r="EW44" s="34">
        <v>557.08500000000004</v>
      </c>
      <c r="EY44" s="61">
        <f t="shared" si="130"/>
        <v>4098.9014999999999</v>
      </c>
      <c r="EZ44" s="33">
        <v>4237.01</v>
      </c>
      <c r="FA44" s="34">
        <v>3960.7930000000001</v>
      </c>
      <c r="FC44" s="61">
        <f t="shared" si="131"/>
        <v>1223.546</v>
      </c>
      <c r="FD44" s="33">
        <v>1038.0920000000001</v>
      </c>
      <c r="FE44" s="34">
        <v>1409</v>
      </c>
      <c r="FG44" s="61">
        <f t="shared" si="132"/>
        <v>5322.4475000000002</v>
      </c>
      <c r="FH44" s="56">
        <v>5275.1020000000008</v>
      </c>
      <c r="FI44" s="68">
        <v>5369.7929999999997</v>
      </c>
      <c r="FK44" s="61">
        <f t="shared" si="133"/>
        <v>3609.826</v>
      </c>
      <c r="FL44" s="33">
        <v>3559.9250000000002</v>
      </c>
      <c r="FM44" s="34">
        <v>3659.7269999999999</v>
      </c>
      <c r="FN44" s="33"/>
      <c r="FO44" s="61">
        <f t="shared" si="134"/>
        <v>5013.8819999999996</v>
      </c>
      <c r="FP44" s="33">
        <v>5006.3950000000004</v>
      </c>
      <c r="FQ44" s="34">
        <v>5021.3689999999997</v>
      </c>
      <c r="FR44" s="33"/>
      <c r="FS44" s="72">
        <f t="shared" si="135"/>
        <v>0.52524520703417732</v>
      </c>
      <c r="FT44" s="1"/>
    </row>
    <row r="45" spans="1:176" ht="13.5" customHeight="1" x14ac:dyDescent="0.2">
      <c r="A45" s="1"/>
      <c r="B45" s="73" t="s">
        <v>183</v>
      </c>
      <c r="C45" s="32">
        <v>2496.663</v>
      </c>
      <c r="D45" s="33">
        <v>2348.2950000000001</v>
      </c>
      <c r="E45" s="33">
        <v>2042.0540000000001</v>
      </c>
      <c r="F45" s="33">
        <v>356</v>
      </c>
      <c r="G45" s="33">
        <v>1663.1310000000001</v>
      </c>
      <c r="H45" s="33">
        <f t="shared" si="68"/>
        <v>2852.663</v>
      </c>
      <c r="I45" s="34">
        <f t="shared" si="69"/>
        <v>2398.0540000000001</v>
      </c>
      <c r="J45" s="33"/>
      <c r="K45" s="35">
        <v>49.357999999999997</v>
      </c>
      <c r="L45" s="36">
        <v>10.574</v>
      </c>
      <c r="M45" s="36">
        <v>0.52600000000000002</v>
      </c>
      <c r="N45" s="37">
        <f t="shared" si="70"/>
        <v>60.457999999999998</v>
      </c>
      <c r="O45" s="36">
        <v>36.517999999999994</v>
      </c>
      <c r="P45" s="37">
        <f t="shared" si="71"/>
        <v>23.940000000000005</v>
      </c>
      <c r="Q45" s="36">
        <v>1.696</v>
      </c>
      <c r="R45" s="37">
        <f t="shared" si="72"/>
        <v>22.244000000000003</v>
      </c>
      <c r="S45" s="36">
        <v>3.6139999999999999</v>
      </c>
      <c r="T45" s="36">
        <v>1.601</v>
      </c>
      <c r="U45" s="36">
        <v>5.0999999999999997E-2</v>
      </c>
      <c r="V45" s="37">
        <f t="shared" si="73"/>
        <v>27.51</v>
      </c>
      <c r="W45" s="36">
        <v>6.093</v>
      </c>
      <c r="X45" s="38">
        <f t="shared" si="74"/>
        <v>21.417000000000002</v>
      </c>
      <c r="Y45" s="36"/>
      <c r="Z45" s="39">
        <f t="shared" si="75"/>
        <v>2.1018653959574925E-2</v>
      </c>
      <c r="AA45" s="40">
        <f t="shared" si="76"/>
        <v>4.5028414232453759E-3</v>
      </c>
      <c r="AB45" s="41">
        <f t="shared" si="77"/>
        <v>0.55605804516315671</v>
      </c>
      <c r="AC45" s="41">
        <f t="shared" si="78"/>
        <v>0.56995255337745021</v>
      </c>
      <c r="AD45" s="41">
        <f t="shared" si="79"/>
        <v>0.60402262727844114</v>
      </c>
      <c r="AE45" s="40">
        <f t="shared" si="80"/>
        <v>1.5550857111223245E-2</v>
      </c>
      <c r="AF45" s="40">
        <f t="shared" si="81"/>
        <v>9.1202340421454725E-3</v>
      </c>
      <c r="AG45" s="40">
        <f t="shared" si="82"/>
        <v>1.8383533188556324E-2</v>
      </c>
      <c r="AH45" s="40">
        <f t="shared" si="83"/>
        <v>2.5025536261491323E-2</v>
      </c>
      <c r="AI45" s="40">
        <f t="shared" si="84"/>
        <v>1.9093398339928416E-2</v>
      </c>
      <c r="AJ45" s="42">
        <f t="shared" si="85"/>
        <v>8.8229114742752635E-2</v>
      </c>
      <c r="AK45" s="36"/>
      <c r="AL45" s="47">
        <f t="shared" si="86"/>
        <v>0.10783952050588193</v>
      </c>
      <c r="AM45" s="41">
        <f t="shared" si="87"/>
        <v>5.8824828044185318E-2</v>
      </c>
      <c r="AN45" s="42">
        <f t="shared" si="88"/>
        <v>0.18040874555074907</v>
      </c>
      <c r="AO45" s="36"/>
      <c r="AP45" s="47">
        <f t="shared" si="89"/>
        <v>0.81444026455715668</v>
      </c>
      <c r="AQ45" s="41">
        <f t="shared" si="90"/>
        <v>0.74952037628998158</v>
      </c>
      <c r="AR45" s="41">
        <f t="shared" si="91"/>
        <v>5.7764303792702518E-2</v>
      </c>
      <c r="AS45" s="41">
        <f t="shared" si="92"/>
        <v>0.16485124343974336</v>
      </c>
      <c r="AT45" s="65">
        <v>1.22</v>
      </c>
      <c r="AU45" s="36"/>
      <c r="AV45" s="47">
        <f t="shared" si="93"/>
        <v>0.10019854501788988</v>
      </c>
      <c r="AW45" s="41">
        <f t="shared" si="94"/>
        <v>0.10012568224065484</v>
      </c>
      <c r="AX45" s="41">
        <f t="shared" si="95"/>
        <v>0.19925820722250798</v>
      </c>
      <c r="AY45" s="41">
        <f t="shared" si="96"/>
        <v>0.20670000000000002</v>
      </c>
      <c r="AZ45" s="42">
        <f t="shared" si="97"/>
        <v>0.2223</v>
      </c>
      <c r="BA45" s="36"/>
      <c r="BB45" s="39">
        <f t="shared" si="98"/>
        <v>8.7302751632422466E-4</v>
      </c>
      <c r="BC45" s="41">
        <f t="shared" si="99"/>
        <v>5.8171840164637272E-2</v>
      </c>
      <c r="BD45" s="40">
        <f t="shared" si="100"/>
        <v>1.2635806888554367E-2</v>
      </c>
      <c r="BE45" s="41">
        <f t="shared" si="101"/>
        <v>9.656088616121547E-2</v>
      </c>
      <c r="BF45" s="41">
        <f t="shared" si="102"/>
        <v>0.81826386569600995</v>
      </c>
      <c r="BG45" s="42">
        <f t="shared" si="103"/>
        <v>0.84524326808320416</v>
      </c>
      <c r="BH45" s="36"/>
      <c r="BI45" s="35">
        <v>25.036999999999999</v>
      </c>
      <c r="BJ45" s="36">
        <v>96.581000000000003</v>
      </c>
      <c r="BK45" s="37">
        <f t="shared" si="104"/>
        <v>121.61799999999999</v>
      </c>
      <c r="BL45" s="33">
        <v>2042.0540000000001</v>
      </c>
      <c r="BM45" s="36">
        <v>10.058</v>
      </c>
      <c r="BN45" s="36">
        <v>7</v>
      </c>
      <c r="BO45" s="37">
        <f t="shared" si="105"/>
        <v>2024.9960000000001</v>
      </c>
      <c r="BP45" s="36">
        <v>285.77199999999999</v>
      </c>
      <c r="BQ45" s="36">
        <v>39.687000000000005</v>
      </c>
      <c r="BR45" s="37">
        <f t="shared" si="106"/>
        <v>325.459</v>
      </c>
      <c r="BS45" s="36">
        <v>1.05</v>
      </c>
      <c r="BT45" s="36">
        <v>2.9340000000000002</v>
      </c>
      <c r="BU45" s="36">
        <v>16.666</v>
      </c>
      <c r="BV45" s="36">
        <v>3.9399999999999729</v>
      </c>
      <c r="BW45" s="37">
        <f t="shared" si="107"/>
        <v>2496.6630000000005</v>
      </c>
      <c r="BX45" s="36">
        <v>90.808999999999997</v>
      </c>
      <c r="BY45" s="33">
        <v>1663.1310000000001</v>
      </c>
      <c r="BZ45" s="37">
        <f t="shared" si="108"/>
        <v>1753.94</v>
      </c>
      <c r="CA45" s="36">
        <v>434.98700000000002</v>
      </c>
      <c r="CB45" s="36">
        <v>27.573999999999927</v>
      </c>
      <c r="CC45" s="37">
        <f t="shared" si="109"/>
        <v>462.56099999999992</v>
      </c>
      <c r="CD45" s="36">
        <v>30</v>
      </c>
      <c r="CE45" s="36">
        <v>250.16200000000001</v>
      </c>
      <c r="CF45" s="113">
        <f t="shared" si="110"/>
        <v>2496.663</v>
      </c>
      <c r="CG45" s="36"/>
      <c r="CH45" s="67">
        <v>411.57799999999997</v>
      </c>
      <c r="CI45" s="36"/>
      <c r="CJ45" s="32">
        <v>75</v>
      </c>
      <c r="CK45" s="33">
        <v>240</v>
      </c>
      <c r="CL45" s="33">
        <v>140</v>
      </c>
      <c r="CM45" s="33">
        <v>100</v>
      </c>
      <c r="CN45" s="33">
        <v>0</v>
      </c>
      <c r="CO45" s="33">
        <v>0</v>
      </c>
      <c r="CP45" s="116">
        <f t="shared" si="111"/>
        <v>555</v>
      </c>
      <c r="CQ45" s="42">
        <f t="shared" si="112"/>
        <v>0.22229672166407721</v>
      </c>
      <c r="CR45" s="36"/>
      <c r="CS45" s="61" t="s">
        <v>226</v>
      </c>
      <c r="CT45" s="56">
        <v>21</v>
      </c>
      <c r="CU45" s="68">
        <v>3</v>
      </c>
      <c r="CV45" s="69" t="s">
        <v>139</v>
      </c>
      <c r="CW45" s="74" t="s">
        <v>142</v>
      </c>
      <c r="CX45" s="56"/>
      <c r="CY45" s="70">
        <f t="shared" si="113"/>
        <v>6.4837007670103452E-4</v>
      </c>
      <c r="CZ45" s="56"/>
      <c r="DA45" s="32">
        <v>240.98008620000002</v>
      </c>
      <c r="DB45" s="33">
        <v>249.98008620000002</v>
      </c>
      <c r="DC45" s="34">
        <v>268.84650779999998</v>
      </c>
      <c r="DD45" s="56"/>
      <c r="DE45" s="61">
        <v>1165.01</v>
      </c>
      <c r="DF45" s="33">
        <v>1120.634</v>
      </c>
      <c r="DG45" s="34">
        <v>1209.386</v>
      </c>
      <c r="DH45" s="56"/>
      <c r="DI45" s="32">
        <v>23.922000000000001</v>
      </c>
      <c r="DJ45" s="33">
        <v>6.585</v>
      </c>
      <c r="DK45" s="33">
        <v>91.911999999999992</v>
      </c>
      <c r="DL45" s="33">
        <v>26.48</v>
      </c>
      <c r="DM45" s="33">
        <v>172.58</v>
      </c>
      <c r="DN45" s="33">
        <v>7.6589999999999998</v>
      </c>
      <c r="DO45" s="33">
        <v>15.963999999999999</v>
      </c>
      <c r="DP45" s="33">
        <v>26.012999999999948</v>
      </c>
      <c r="DQ45" s="33">
        <v>1670.9390000000001</v>
      </c>
      <c r="DR45" s="119">
        <f t="shared" si="114"/>
        <v>2042.0540000000001</v>
      </c>
      <c r="DS45" s="56"/>
      <c r="DT45" s="47">
        <f t="shared" si="115"/>
        <v>1.1714675517885423E-2</v>
      </c>
      <c r="DU45" s="41">
        <f t="shared" si="116"/>
        <v>3.2246943518633689E-3</v>
      </c>
      <c r="DV45" s="41">
        <f t="shared" si="117"/>
        <v>4.5009583487997863E-2</v>
      </c>
      <c r="DW45" s="41">
        <f t="shared" si="118"/>
        <v>1.2967335829512833E-2</v>
      </c>
      <c r="DX45" s="41">
        <f t="shared" si="119"/>
        <v>8.4512946278599885E-2</v>
      </c>
      <c r="DY45" s="41">
        <f t="shared" si="120"/>
        <v>3.7506353896615855E-3</v>
      </c>
      <c r="DZ45" s="41">
        <f t="shared" si="121"/>
        <v>7.8176189268256355E-3</v>
      </c>
      <c r="EA45" s="41">
        <f t="shared" si="122"/>
        <v>1.2738644521643378E-2</v>
      </c>
      <c r="EB45" s="41">
        <f t="shared" si="123"/>
        <v>0.81826386569600995</v>
      </c>
      <c r="EC45" s="71">
        <f t="shared" si="124"/>
        <v>0.99999999999999989</v>
      </c>
      <c r="ED45" s="56"/>
      <c r="EE45" s="35">
        <v>6.524</v>
      </c>
      <c r="EF45" s="36">
        <v>19.279</v>
      </c>
      <c r="EG45" s="66">
        <f t="shared" si="125"/>
        <v>25.803000000000001</v>
      </c>
      <c r="EI45" s="35">
        <v>10.058</v>
      </c>
      <c r="EJ45" s="36">
        <v>7</v>
      </c>
      <c r="EK45" s="66">
        <f t="shared" si="126"/>
        <v>17.058</v>
      </c>
      <c r="EM45" s="32">
        <v>1670.9390000000001</v>
      </c>
      <c r="EN45" s="33">
        <v>371.11500000000012</v>
      </c>
      <c r="EO45" s="34">
        <f t="shared" si="127"/>
        <v>2042.0540000000001</v>
      </c>
      <c r="EQ45" s="47">
        <v>0.81826386569600995</v>
      </c>
      <c r="ER45" s="41">
        <v>0.18173613430399005</v>
      </c>
      <c r="ES45" s="42">
        <f t="shared" si="128"/>
        <v>1</v>
      </c>
      <c r="ET45" s="56"/>
      <c r="EU45" s="61">
        <f t="shared" si="129"/>
        <v>242.74299999999999</v>
      </c>
      <c r="EV45" s="33">
        <v>235.32400000000001</v>
      </c>
      <c r="EW45" s="34">
        <v>250.16200000000001</v>
      </c>
      <c r="EY45" s="61">
        <f t="shared" si="130"/>
        <v>1942.665</v>
      </c>
      <c r="EZ45" s="33">
        <v>1843.2760000000001</v>
      </c>
      <c r="FA45" s="34">
        <v>2042.0540000000001</v>
      </c>
      <c r="FC45" s="61">
        <f t="shared" si="131"/>
        <v>388.77499999999998</v>
      </c>
      <c r="FD45" s="33">
        <v>421.55</v>
      </c>
      <c r="FE45" s="34">
        <v>356</v>
      </c>
      <c r="FG45" s="61">
        <f t="shared" si="132"/>
        <v>2331.44</v>
      </c>
      <c r="FH45" s="56">
        <v>2264.826</v>
      </c>
      <c r="FI45" s="68">
        <v>2398.0540000000001</v>
      </c>
      <c r="FK45" s="61">
        <f t="shared" si="133"/>
        <v>1536.038</v>
      </c>
      <c r="FL45" s="33">
        <v>1408.9449999999999</v>
      </c>
      <c r="FM45" s="34">
        <v>1663.1310000000001</v>
      </c>
      <c r="FN45" s="33"/>
      <c r="FO45" s="61">
        <f t="shared" si="134"/>
        <v>2348.2950000000001</v>
      </c>
      <c r="FP45" s="33">
        <v>2199.9270000000001</v>
      </c>
      <c r="FQ45" s="34">
        <v>2496.663</v>
      </c>
      <c r="FR45" s="33"/>
      <c r="FS45" s="72">
        <f t="shared" si="135"/>
        <v>0.48440097842600299</v>
      </c>
      <c r="FT45" s="1"/>
    </row>
    <row r="46" spans="1:176" ht="13.5" customHeight="1" x14ac:dyDescent="0.2">
      <c r="A46" s="1"/>
      <c r="B46" s="73" t="s">
        <v>184</v>
      </c>
      <c r="C46" s="32">
        <v>3154.1849999999999</v>
      </c>
      <c r="D46" s="33">
        <v>3088.357</v>
      </c>
      <c r="E46" s="33">
        <v>2590.0810000000001</v>
      </c>
      <c r="F46" s="33">
        <v>473.53800000000001</v>
      </c>
      <c r="G46" s="33">
        <v>2148.5279999999998</v>
      </c>
      <c r="H46" s="33">
        <f t="shared" si="68"/>
        <v>3627.723</v>
      </c>
      <c r="I46" s="34">
        <f t="shared" si="69"/>
        <v>3063.6190000000001</v>
      </c>
      <c r="J46" s="33"/>
      <c r="K46" s="35">
        <v>57.125999999999998</v>
      </c>
      <c r="L46" s="36">
        <v>12.676</v>
      </c>
      <c r="M46" s="36">
        <v>0.51700000000000002</v>
      </c>
      <c r="N46" s="37">
        <f t="shared" si="70"/>
        <v>70.318999999999988</v>
      </c>
      <c r="O46" s="36">
        <v>42.225999999999999</v>
      </c>
      <c r="P46" s="37">
        <f t="shared" si="71"/>
        <v>28.092999999999989</v>
      </c>
      <c r="Q46" s="36">
        <v>2.0750000000000002</v>
      </c>
      <c r="R46" s="37">
        <f t="shared" si="72"/>
        <v>26.01799999999999</v>
      </c>
      <c r="S46" s="36">
        <v>4.1470000000000002</v>
      </c>
      <c r="T46" s="36">
        <v>2.8090000000000002</v>
      </c>
      <c r="U46" s="36">
        <v>6.0000000000000001E-3</v>
      </c>
      <c r="V46" s="37">
        <f t="shared" si="73"/>
        <v>32.97999999999999</v>
      </c>
      <c r="W46" s="36">
        <v>7.9029999999999996</v>
      </c>
      <c r="X46" s="38">
        <f t="shared" si="74"/>
        <v>25.076999999999991</v>
      </c>
      <c r="Y46" s="36"/>
      <c r="Z46" s="39">
        <f t="shared" si="75"/>
        <v>1.849721389075162E-2</v>
      </c>
      <c r="AA46" s="40">
        <f t="shared" si="76"/>
        <v>4.1044477694774277E-3</v>
      </c>
      <c r="AB46" s="41">
        <f t="shared" si="77"/>
        <v>0.54643804593982537</v>
      </c>
      <c r="AC46" s="41">
        <f t="shared" si="78"/>
        <v>0.56705073456342492</v>
      </c>
      <c r="AD46" s="41">
        <f t="shared" si="79"/>
        <v>0.60049204340220996</v>
      </c>
      <c r="AE46" s="40">
        <f t="shared" si="80"/>
        <v>1.3672642120065782E-2</v>
      </c>
      <c r="AF46" s="40">
        <f t="shared" si="81"/>
        <v>8.1198514290932011E-3</v>
      </c>
      <c r="AG46" s="40">
        <f t="shared" si="82"/>
        <v>1.3798085864293782E-2</v>
      </c>
      <c r="AH46" s="40">
        <f t="shared" si="83"/>
        <v>1.928496676068241E-2</v>
      </c>
      <c r="AI46" s="40">
        <f t="shared" si="84"/>
        <v>1.4315851099301976E-2</v>
      </c>
      <c r="AJ46" s="42">
        <f t="shared" si="85"/>
        <v>6.9664428970868261E-2</v>
      </c>
      <c r="AK46" s="36"/>
      <c r="AL46" s="47">
        <f t="shared" si="86"/>
        <v>2.4779095793274954E-2</v>
      </c>
      <c r="AM46" s="41">
        <f t="shared" si="87"/>
        <v>3.3161039723979616E-2</v>
      </c>
      <c r="AN46" s="42">
        <f t="shared" si="88"/>
        <v>8.9342681395881668E-2</v>
      </c>
      <c r="AO46" s="36"/>
      <c r="AP46" s="47">
        <f t="shared" si="89"/>
        <v>0.82952154778171017</v>
      </c>
      <c r="AQ46" s="41">
        <f t="shared" si="90"/>
        <v>0.78021500753150952</v>
      </c>
      <c r="AR46" s="41">
        <f t="shared" si="91"/>
        <v>2.311595546868685E-2</v>
      </c>
      <c r="AS46" s="41">
        <f t="shared" si="92"/>
        <v>0.16876752631820896</v>
      </c>
      <c r="AT46" s="65">
        <v>1.538</v>
      </c>
      <c r="AU46" s="36"/>
      <c r="AV46" s="47">
        <f t="shared" si="93"/>
        <v>0.11802002736047505</v>
      </c>
      <c r="AW46" s="41">
        <f t="shared" si="94"/>
        <v>0.11776512791735425</v>
      </c>
      <c r="AX46" s="41">
        <f t="shared" si="95"/>
        <v>0.19909460790015171</v>
      </c>
      <c r="AY46" s="41">
        <f t="shared" si="96"/>
        <v>0.19909460790015171</v>
      </c>
      <c r="AZ46" s="42">
        <f t="shared" si="97"/>
        <v>0.21517426868362782</v>
      </c>
      <c r="BA46" s="36"/>
      <c r="BB46" s="39">
        <f t="shared" si="98"/>
        <v>8.1093745542286594E-4</v>
      </c>
      <c r="BC46" s="41">
        <f t="shared" si="99"/>
        <v>5.9202830323261749E-2</v>
      </c>
      <c r="BD46" s="40">
        <f t="shared" si="100"/>
        <v>1.0081924078822245E-2</v>
      </c>
      <c r="BE46" s="41">
        <f t="shared" si="101"/>
        <v>6.3915507092068391E-2</v>
      </c>
      <c r="BF46" s="41">
        <f t="shared" si="102"/>
        <v>0.71012798441438696</v>
      </c>
      <c r="BG46" s="42">
        <f t="shared" si="103"/>
        <v>0.75493297306225093</v>
      </c>
      <c r="BH46" s="36"/>
      <c r="BI46" s="35">
        <v>67.713999999999999</v>
      </c>
      <c r="BJ46" s="36">
        <v>43.027000000000001</v>
      </c>
      <c r="BK46" s="37">
        <f t="shared" si="104"/>
        <v>110.741</v>
      </c>
      <c r="BL46" s="33">
        <v>2590.0810000000001</v>
      </c>
      <c r="BM46" s="36">
        <v>12.176</v>
      </c>
      <c r="BN46" s="36">
        <v>24.122</v>
      </c>
      <c r="BO46" s="37">
        <f t="shared" si="105"/>
        <v>2553.7830000000004</v>
      </c>
      <c r="BP46" s="36">
        <v>410.19799999999998</v>
      </c>
      <c r="BQ46" s="36">
        <v>50.483999999999995</v>
      </c>
      <c r="BR46" s="37">
        <f t="shared" si="106"/>
        <v>460.68199999999996</v>
      </c>
      <c r="BS46" s="36">
        <v>0</v>
      </c>
      <c r="BT46" s="36">
        <v>2.605</v>
      </c>
      <c r="BU46" s="36">
        <v>22.26</v>
      </c>
      <c r="BV46" s="36">
        <v>4.1139999999996419</v>
      </c>
      <c r="BW46" s="37">
        <f t="shared" si="107"/>
        <v>3154.1849999999999</v>
      </c>
      <c r="BX46" s="36">
        <v>0.14599999999999999</v>
      </c>
      <c r="BY46" s="33">
        <v>2148.5279999999998</v>
      </c>
      <c r="BZ46" s="37">
        <f t="shared" si="108"/>
        <v>2148.674</v>
      </c>
      <c r="CA46" s="36">
        <v>575.09</v>
      </c>
      <c r="CB46" s="36">
        <v>28.16399999999993</v>
      </c>
      <c r="CC46" s="37">
        <f t="shared" si="109"/>
        <v>603.25399999999991</v>
      </c>
      <c r="CD46" s="36">
        <v>30</v>
      </c>
      <c r="CE46" s="36">
        <v>372.25700000000001</v>
      </c>
      <c r="CF46" s="113">
        <f t="shared" si="110"/>
        <v>3154.1849999999999</v>
      </c>
      <c r="CG46" s="36"/>
      <c r="CH46" s="67">
        <v>532.32399999999996</v>
      </c>
      <c r="CI46" s="36"/>
      <c r="CJ46" s="32">
        <v>195</v>
      </c>
      <c r="CK46" s="33">
        <v>185</v>
      </c>
      <c r="CL46" s="33">
        <v>65</v>
      </c>
      <c r="CM46" s="33">
        <v>65</v>
      </c>
      <c r="CN46" s="33">
        <v>95</v>
      </c>
      <c r="CO46" s="33">
        <v>0</v>
      </c>
      <c r="CP46" s="116">
        <f t="shared" si="111"/>
        <v>605</v>
      </c>
      <c r="CQ46" s="42">
        <f t="shared" si="112"/>
        <v>0.19180866055732304</v>
      </c>
      <c r="CR46" s="36"/>
      <c r="CS46" s="61" t="s">
        <v>219</v>
      </c>
      <c r="CT46" s="56">
        <v>24.8</v>
      </c>
      <c r="CU46" s="68">
        <v>2</v>
      </c>
      <c r="CV46" s="69" t="s">
        <v>139</v>
      </c>
      <c r="CW46" s="68"/>
      <c r="CX46" s="56"/>
      <c r="CY46" s="70">
        <f t="shared" si="113"/>
        <v>7.9688516530830947E-4</v>
      </c>
      <c r="CZ46" s="56"/>
      <c r="DA46" s="32">
        <v>371.45299999999997</v>
      </c>
      <c r="DB46" s="33">
        <v>371.45299999999997</v>
      </c>
      <c r="DC46" s="34">
        <v>401.45299999999997</v>
      </c>
      <c r="DD46" s="56"/>
      <c r="DE46" s="61">
        <v>1817.4259999999999</v>
      </c>
      <c r="DF46" s="33">
        <v>1769.1410000000001</v>
      </c>
      <c r="DG46" s="34">
        <v>1865.711</v>
      </c>
      <c r="DH46" s="56"/>
      <c r="DI46" s="32">
        <v>143.25899999999999</v>
      </c>
      <c r="DJ46" s="33">
        <v>77.02</v>
      </c>
      <c r="DK46" s="33">
        <v>130.69</v>
      </c>
      <c r="DL46" s="33">
        <v>117.9</v>
      </c>
      <c r="DM46" s="33">
        <v>195.07499999999999</v>
      </c>
      <c r="DN46" s="33">
        <v>86.847999999999999</v>
      </c>
      <c r="DO46" s="33">
        <v>0</v>
      </c>
      <c r="DP46" s="33">
        <v>0</v>
      </c>
      <c r="DQ46" s="33">
        <v>1839.289</v>
      </c>
      <c r="DR46" s="119">
        <f t="shared" si="114"/>
        <v>2590.0810000000001</v>
      </c>
      <c r="DS46" s="56"/>
      <c r="DT46" s="47">
        <f t="shared" si="115"/>
        <v>5.5310625420594943E-2</v>
      </c>
      <c r="DU46" s="41">
        <f t="shared" si="116"/>
        <v>2.9736521753566777E-2</v>
      </c>
      <c r="DV46" s="41">
        <f t="shared" si="117"/>
        <v>5.0457881433051702E-2</v>
      </c>
      <c r="DW46" s="41">
        <f t="shared" si="118"/>
        <v>4.551981192866169E-2</v>
      </c>
      <c r="DX46" s="41">
        <f t="shared" si="119"/>
        <v>7.5316177370514659E-2</v>
      </c>
      <c r="DY46" s="41">
        <f t="shared" si="120"/>
        <v>3.3530997679223157E-2</v>
      </c>
      <c r="DZ46" s="41">
        <f t="shared" si="121"/>
        <v>0</v>
      </c>
      <c r="EA46" s="41">
        <f t="shared" si="122"/>
        <v>0</v>
      </c>
      <c r="EB46" s="41">
        <f t="shared" si="123"/>
        <v>0.71012798441438696</v>
      </c>
      <c r="EC46" s="71">
        <f t="shared" si="124"/>
        <v>0.99999999999999989</v>
      </c>
      <c r="ED46" s="56"/>
      <c r="EE46" s="35">
        <v>10.712999999999999</v>
      </c>
      <c r="EF46" s="36">
        <v>15.4</v>
      </c>
      <c r="EG46" s="66">
        <f t="shared" si="125"/>
        <v>26.113</v>
      </c>
      <c r="EI46" s="35">
        <v>12.176</v>
      </c>
      <c r="EJ46" s="36">
        <v>24.122</v>
      </c>
      <c r="EK46" s="66">
        <f t="shared" si="126"/>
        <v>36.298000000000002</v>
      </c>
      <c r="EM46" s="32">
        <v>1839.289</v>
      </c>
      <c r="EN46" s="33">
        <v>750.79200000000026</v>
      </c>
      <c r="EO46" s="34">
        <f t="shared" si="127"/>
        <v>2590.0810000000001</v>
      </c>
      <c r="EQ46" s="47">
        <v>0.71012798441438696</v>
      </c>
      <c r="ER46" s="41">
        <v>0.28987201558561304</v>
      </c>
      <c r="ES46" s="42">
        <f t="shared" si="128"/>
        <v>1</v>
      </c>
      <c r="ET46" s="56"/>
      <c r="EU46" s="61">
        <f t="shared" si="129"/>
        <v>359.96850000000001</v>
      </c>
      <c r="EV46" s="33">
        <v>347.68</v>
      </c>
      <c r="EW46" s="34">
        <v>372.25700000000001</v>
      </c>
      <c r="EY46" s="61">
        <f t="shared" si="130"/>
        <v>2558.7669999999998</v>
      </c>
      <c r="EZ46" s="33">
        <v>2527.453</v>
      </c>
      <c r="FA46" s="34">
        <v>2590.0810000000001</v>
      </c>
      <c r="FC46" s="61">
        <f t="shared" si="131"/>
        <v>455.68600000000004</v>
      </c>
      <c r="FD46" s="33">
        <v>437.834</v>
      </c>
      <c r="FE46" s="34">
        <v>473.53800000000001</v>
      </c>
      <c r="FG46" s="61">
        <f t="shared" si="132"/>
        <v>3014.453</v>
      </c>
      <c r="FH46" s="56">
        <v>2965.2869999999998</v>
      </c>
      <c r="FI46" s="68">
        <v>3063.6190000000001</v>
      </c>
      <c r="FK46" s="61">
        <f t="shared" si="133"/>
        <v>2060.422</v>
      </c>
      <c r="FL46" s="33">
        <v>1972.316</v>
      </c>
      <c r="FM46" s="34">
        <v>2148.5279999999998</v>
      </c>
      <c r="FN46" s="33"/>
      <c r="FO46" s="61">
        <f t="shared" si="134"/>
        <v>3088.357</v>
      </c>
      <c r="FP46" s="33">
        <v>3022.529</v>
      </c>
      <c r="FQ46" s="34">
        <v>3154.1849999999999</v>
      </c>
      <c r="FR46" s="33"/>
      <c r="FS46" s="72">
        <f t="shared" si="135"/>
        <v>0.59150335189597314</v>
      </c>
      <c r="FT46" s="1"/>
    </row>
    <row r="47" spans="1:176" x14ac:dyDescent="0.2">
      <c r="A47" s="1"/>
      <c r="B47" s="73" t="s">
        <v>185</v>
      </c>
      <c r="C47" s="32">
        <v>8836.0400000000009</v>
      </c>
      <c r="D47" s="33">
        <v>8431.0465000000004</v>
      </c>
      <c r="E47" s="33">
        <v>7443.6549999999997</v>
      </c>
      <c r="F47" s="33">
        <v>2270</v>
      </c>
      <c r="G47" s="33">
        <v>5749.5529999999999</v>
      </c>
      <c r="H47" s="33">
        <f t="shared" si="68"/>
        <v>11106.04</v>
      </c>
      <c r="I47" s="34">
        <f t="shared" si="69"/>
        <v>9713.6549999999988</v>
      </c>
      <c r="J47" s="33"/>
      <c r="K47" s="35">
        <v>149.58600000000001</v>
      </c>
      <c r="L47" s="36">
        <v>39.957999999999998</v>
      </c>
      <c r="M47" s="36">
        <v>0.47</v>
      </c>
      <c r="N47" s="37">
        <f t="shared" si="70"/>
        <v>190.01400000000001</v>
      </c>
      <c r="O47" s="36">
        <v>116.042</v>
      </c>
      <c r="P47" s="37">
        <f t="shared" si="71"/>
        <v>73.972000000000008</v>
      </c>
      <c r="Q47" s="36">
        <v>2.415</v>
      </c>
      <c r="R47" s="37">
        <f t="shared" si="72"/>
        <v>71.557000000000002</v>
      </c>
      <c r="S47" s="36">
        <v>15.288</v>
      </c>
      <c r="T47" s="36">
        <v>4.577</v>
      </c>
      <c r="U47" s="36">
        <v>1.0030000000000006</v>
      </c>
      <c r="V47" s="37">
        <f t="shared" si="73"/>
        <v>92.424999999999997</v>
      </c>
      <c r="W47" s="36">
        <v>22.631</v>
      </c>
      <c r="X47" s="38">
        <f t="shared" si="74"/>
        <v>69.793999999999997</v>
      </c>
      <c r="Y47" s="36"/>
      <c r="Z47" s="39">
        <f t="shared" si="75"/>
        <v>1.774228145936569E-2</v>
      </c>
      <c r="AA47" s="40">
        <f t="shared" si="76"/>
        <v>4.7393879277026875E-3</v>
      </c>
      <c r="AB47" s="41">
        <f t="shared" si="77"/>
        <v>0.55289952782317431</v>
      </c>
      <c r="AC47" s="41">
        <f t="shared" si="78"/>
        <v>0.56522586238809169</v>
      </c>
      <c r="AD47" s="41">
        <f t="shared" si="79"/>
        <v>0.61070236929910426</v>
      </c>
      <c r="AE47" s="40">
        <f t="shared" si="80"/>
        <v>1.3763653183504563E-2</v>
      </c>
      <c r="AF47" s="40">
        <f t="shared" si="81"/>
        <v>8.2782131494589656E-3</v>
      </c>
      <c r="AG47" s="40">
        <f t="shared" si="82"/>
        <v>1.5040393824978121E-2</v>
      </c>
      <c r="AH47" s="40">
        <f t="shared" si="83"/>
        <v>2.0221586889338224E-2</v>
      </c>
      <c r="AI47" s="40">
        <f t="shared" si="84"/>
        <v>1.5420314940166196E-2</v>
      </c>
      <c r="AJ47" s="42">
        <f t="shared" si="85"/>
        <v>7.2603879024049245E-2</v>
      </c>
      <c r="AK47" s="36"/>
      <c r="AL47" s="47">
        <f t="shared" si="86"/>
        <v>0.10789432127239311</v>
      </c>
      <c r="AM47" s="41">
        <f t="shared" si="87"/>
        <v>0.11627187805106758</v>
      </c>
      <c r="AN47" s="42">
        <f t="shared" si="88"/>
        <v>7.1129456897007892E-2</v>
      </c>
      <c r="AO47" s="36"/>
      <c r="AP47" s="47">
        <f t="shared" si="89"/>
        <v>0.77240992496293825</v>
      </c>
      <c r="AQ47" s="41">
        <f t="shared" si="90"/>
        <v>0.73899486827774075</v>
      </c>
      <c r="AR47" s="41">
        <f t="shared" si="91"/>
        <v>0.10242699218201817</v>
      </c>
      <c r="AS47" s="41">
        <f t="shared" si="92"/>
        <v>0.12739103204399982</v>
      </c>
      <c r="AT47" s="65">
        <v>2</v>
      </c>
      <c r="AU47" s="36"/>
      <c r="AV47" s="47">
        <f t="shared" si="93"/>
        <v>0.11236821019370667</v>
      </c>
      <c r="AW47" s="41">
        <f t="shared" si="94"/>
        <v>0.11027163070787366</v>
      </c>
      <c r="AX47" s="41">
        <f t="shared" si="95"/>
        <v>0.19439208322851981</v>
      </c>
      <c r="AY47" s="41">
        <f t="shared" si="96"/>
        <v>0.2014</v>
      </c>
      <c r="AZ47" s="42">
        <f t="shared" si="97"/>
        <v>0.2014</v>
      </c>
      <c r="BA47" s="36"/>
      <c r="BB47" s="39">
        <f t="shared" si="98"/>
        <v>3.4104398718973823E-4</v>
      </c>
      <c r="BC47" s="41">
        <f t="shared" si="99"/>
        <v>2.5736116883532081E-2</v>
      </c>
      <c r="BD47" s="40">
        <f t="shared" si="100"/>
        <v>3.5318670733665114E-3</v>
      </c>
      <c r="BE47" s="41">
        <f t="shared" si="101"/>
        <v>2.581954212297723E-2</v>
      </c>
      <c r="BF47" s="41">
        <f t="shared" si="102"/>
        <v>0.75556389972399318</v>
      </c>
      <c r="BG47" s="42">
        <f t="shared" si="103"/>
        <v>0.81268657369445396</v>
      </c>
      <c r="BH47" s="36"/>
      <c r="BI47" s="35">
        <v>51.715000000000003</v>
      </c>
      <c r="BJ47" s="36">
        <v>262.87900000000002</v>
      </c>
      <c r="BK47" s="37">
        <f t="shared" si="104"/>
        <v>314.59400000000005</v>
      </c>
      <c r="BL47" s="33">
        <v>7443.6549999999997</v>
      </c>
      <c r="BM47" s="36">
        <v>6.9790000000000001</v>
      </c>
      <c r="BN47" s="36">
        <v>18.352</v>
      </c>
      <c r="BO47" s="37">
        <f t="shared" si="105"/>
        <v>7418.3239999999996</v>
      </c>
      <c r="BP47" s="36">
        <v>809.31299999999999</v>
      </c>
      <c r="BQ47" s="36">
        <v>179.29699999999997</v>
      </c>
      <c r="BR47" s="37">
        <f t="shared" si="106"/>
        <v>988.6099999999999</v>
      </c>
      <c r="BS47" s="36">
        <v>8.4860000000000007</v>
      </c>
      <c r="BT47" s="36">
        <v>0</v>
      </c>
      <c r="BU47" s="36">
        <v>88.257000000000005</v>
      </c>
      <c r="BV47" s="36">
        <v>17.769000000000389</v>
      </c>
      <c r="BW47" s="37">
        <f t="shared" si="107"/>
        <v>8836.0400000000009</v>
      </c>
      <c r="BX47" s="36">
        <v>80.364999999999995</v>
      </c>
      <c r="BY47" s="33">
        <v>5749.5529999999999</v>
      </c>
      <c r="BZ47" s="37">
        <f t="shared" si="108"/>
        <v>5829.9179999999997</v>
      </c>
      <c r="CA47" s="36">
        <v>1900.357</v>
      </c>
      <c r="CB47" s="36">
        <v>62.914000000000783</v>
      </c>
      <c r="CC47" s="37">
        <f t="shared" si="109"/>
        <v>1963.2710000000006</v>
      </c>
      <c r="CD47" s="36">
        <v>49.959000000000003</v>
      </c>
      <c r="CE47" s="36">
        <v>992.89</v>
      </c>
      <c r="CF47" s="113">
        <f t="shared" si="110"/>
        <v>8836.0380000000005</v>
      </c>
      <c r="CG47" s="36"/>
      <c r="CH47" s="67">
        <v>1125.6320000000001</v>
      </c>
      <c r="CI47" s="36"/>
      <c r="CJ47" s="32">
        <v>255</v>
      </c>
      <c r="CK47" s="33">
        <v>475</v>
      </c>
      <c r="CL47" s="33">
        <v>410</v>
      </c>
      <c r="CM47" s="33">
        <v>540</v>
      </c>
      <c r="CN47" s="33">
        <v>350</v>
      </c>
      <c r="CO47" s="33">
        <v>0</v>
      </c>
      <c r="CP47" s="116">
        <f t="shared" si="111"/>
        <v>2030</v>
      </c>
      <c r="CQ47" s="42">
        <f t="shared" si="112"/>
        <v>0.22974092466761126</v>
      </c>
      <c r="CR47" s="36"/>
      <c r="CS47" s="61" t="s">
        <v>221</v>
      </c>
      <c r="CT47" s="56">
        <v>62</v>
      </c>
      <c r="CU47" s="68">
        <v>7</v>
      </c>
      <c r="CV47" s="69" t="s">
        <v>139</v>
      </c>
      <c r="CW47" s="68"/>
      <c r="CX47" s="56"/>
      <c r="CY47" s="70">
        <f t="shared" si="113"/>
        <v>2.4809368558681654E-3</v>
      </c>
      <c r="CZ47" s="56"/>
      <c r="DA47" s="32">
        <v>940.46053980000011</v>
      </c>
      <c r="DB47" s="33">
        <v>974.3645398000001</v>
      </c>
      <c r="DC47" s="34">
        <v>974.3645398000001</v>
      </c>
      <c r="DD47" s="56"/>
      <c r="DE47" s="61">
        <v>4640.4369999999999</v>
      </c>
      <c r="DF47" s="33">
        <v>4442.9169999999995</v>
      </c>
      <c r="DG47" s="34">
        <v>4837.9570000000003</v>
      </c>
      <c r="DH47" s="56"/>
      <c r="DI47" s="32">
        <v>506.22500000000002</v>
      </c>
      <c r="DJ47" s="33">
        <v>175.70699999999999</v>
      </c>
      <c r="DK47" s="33">
        <v>287.92099999999999</v>
      </c>
      <c r="DL47" s="33">
        <v>81.769000000000005</v>
      </c>
      <c r="DM47" s="33">
        <v>563.67100000000005</v>
      </c>
      <c r="DN47" s="33">
        <v>150.12700000000001</v>
      </c>
      <c r="DO47" s="33">
        <v>54.076999999999998</v>
      </c>
      <c r="DP47" s="33">
        <v>9.9999999747524271E-4</v>
      </c>
      <c r="DQ47" s="33">
        <v>5624.1570000000002</v>
      </c>
      <c r="DR47" s="119">
        <f t="shared" si="114"/>
        <v>7443.6549999999979</v>
      </c>
      <c r="DS47" s="56"/>
      <c r="DT47" s="47">
        <f t="shared" si="115"/>
        <v>6.8007584983452371E-2</v>
      </c>
      <c r="DU47" s="41">
        <f t="shared" si="116"/>
        <v>2.360493601597603E-2</v>
      </c>
      <c r="DV47" s="41">
        <f t="shared" si="117"/>
        <v>3.86800570418699E-2</v>
      </c>
      <c r="DW47" s="41">
        <f t="shared" si="118"/>
        <v>1.0985060430662091E-2</v>
      </c>
      <c r="DX47" s="41">
        <f t="shared" si="119"/>
        <v>7.5725030243878874E-2</v>
      </c>
      <c r="DY47" s="41">
        <f t="shared" si="120"/>
        <v>2.0168452191833185E-2</v>
      </c>
      <c r="DZ47" s="41">
        <f t="shared" si="121"/>
        <v>7.2648450257299692E-3</v>
      </c>
      <c r="EA47" s="41">
        <f t="shared" si="122"/>
        <v>1.3434260420119456E-7</v>
      </c>
      <c r="EB47" s="41">
        <f t="shared" si="123"/>
        <v>0.7555638997239934</v>
      </c>
      <c r="EC47" s="71">
        <f t="shared" si="124"/>
        <v>1</v>
      </c>
      <c r="ED47" s="56"/>
      <c r="EE47" s="35">
        <v>7.0000000000000007E-2</v>
      </c>
      <c r="EF47" s="36">
        <v>26.22</v>
      </c>
      <c r="EG47" s="66">
        <f t="shared" si="125"/>
        <v>26.29</v>
      </c>
      <c r="EI47" s="35">
        <v>6.9790000000000001</v>
      </c>
      <c r="EJ47" s="36">
        <v>18.352</v>
      </c>
      <c r="EK47" s="66">
        <f t="shared" si="126"/>
        <v>25.331</v>
      </c>
      <c r="EM47" s="32">
        <v>5624.1570000000002</v>
      </c>
      <c r="EN47" s="33">
        <v>1819.4979999999994</v>
      </c>
      <c r="EO47" s="34">
        <f t="shared" si="127"/>
        <v>7443.6549999999997</v>
      </c>
      <c r="EQ47" s="47">
        <v>0.75556389972399318</v>
      </c>
      <c r="ER47" s="41">
        <v>0.24443610027600682</v>
      </c>
      <c r="ES47" s="42">
        <f t="shared" si="128"/>
        <v>1</v>
      </c>
      <c r="ET47" s="56"/>
      <c r="EU47" s="61">
        <f t="shared" si="129"/>
        <v>961.29849999999999</v>
      </c>
      <c r="EV47" s="33">
        <v>929.70699999999999</v>
      </c>
      <c r="EW47" s="34">
        <v>992.89</v>
      </c>
      <c r="EY47" s="61">
        <f t="shared" si="130"/>
        <v>7081.1980000000003</v>
      </c>
      <c r="EZ47" s="33">
        <v>6718.741</v>
      </c>
      <c r="FA47" s="34">
        <v>7443.6549999999997</v>
      </c>
      <c r="FC47" s="61">
        <f t="shared" si="131"/>
        <v>2126.5654999999997</v>
      </c>
      <c r="FD47" s="33">
        <v>1983.1309999999999</v>
      </c>
      <c r="FE47" s="34">
        <v>2270</v>
      </c>
      <c r="FG47" s="61">
        <f t="shared" si="132"/>
        <v>9207.7634999999991</v>
      </c>
      <c r="FH47" s="56">
        <v>8701.8719999999994</v>
      </c>
      <c r="FI47" s="68">
        <v>9713.6549999999988</v>
      </c>
      <c r="FK47" s="61">
        <f t="shared" si="133"/>
        <v>5558.6504999999997</v>
      </c>
      <c r="FL47" s="33">
        <v>5367.7479999999996</v>
      </c>
      <c r="FM47" s="34">
        <v>5749.5529999999999</v>
      </c>
      <c r="FN47" s="33"/>
      <c r="FO47" s="61">
        <f t="shared" si="134"/>
        <v>8431.0465000000004</v>
      </c>
      <c r="FP47" s="33">
        <v>8026.0529999999999</v>
      </c>
      <c r="FQ47" s="34">
        <v>8836.0400000000009</v>
      </c>
      <c r="FR47" s="33"/>
      <c r="FS47" s="72">
        <f t="shared" si="135"/>
        <v>0.5475254752128782</v>
      </c>
      <c r="FT47" s="1"/>
    </row>
    <row r="48" spans="1:176" x14ac:dyDescent="0.2">
      <c r="A48" s="1"/>
      <c r="B48" s="73" t="s">
        <v>186</v>
      </c>
      <c r="C48" s="32">
        <v>1918.867</v>
      </c>
      <c r="D48" s="33">
        <v>1824.3809999999999</v>
      </c>
      <c r="E48" s="33">
        <v>1603.1659999999999</v>
      </c>
      <c r="F48" s="33">
        <v>275.52100000000002</v>
      </c>
      <c r="G48" s="33">
        <v>1341.7070000000001</v>
      </c>
      <c r="H48" s="33">
        <f t="shared" si="68"/>
        <v>2194.3879999999999</v>
      </c>
      <c r="I48" s="34">
        <f t="shared" si="69"/>
        <v>1878.6869999999999</v>
      </c>
      <c r="J48" s="33"/>
      <c r="K48" s="35">
        <v>30.565000000000001</v>
      </c>
      <c r="L48" s="36">
        <v>6.8419999999999996</v>
      </c>
      <c r="M48" s="36">
        <v>0</v>
      </c>
      <c r="N48" s="37">
        <f t="shared" si="70"/>
        <v>37.407000000000004</v>
      </c>
      <c r="O48" s="36">
        <v>24.695</v>
      </c>
      <c r="P48" s="37">
        <f t="shared" si="71"/>
        <v>12.712000000000003</v>
      </c>
      <c r="Q48" s="36">
        <v>1.734</v>
      </c>
      <c r="R48" s="37">
        <f t="shared" si="72"/>
        <v>10.978000000000003</v>
      </c>
      <c r="S48" s="36">
        <v>2.3820000000000001</v>
      </c>
      <c r="T48" s="36">
        <v>0.81699999999999995</v>
      </c>
      <c r="U48" s="36">
        <v>8.5000000000000006E-2</v>
      </c>
      <c r="V48" s="37">
        <f t="shared" si="73"/>
        <v>14.262000000000004</v>
      </c>
      <c r="W48" s="36">
        <v>3.2109999999999999</v>
      </c>
      <c r="X48" s="38">
        <f t="shared" si="74"/>
        <v>11.051000000000004</v>
      </c>
      <c r="Y48" s="36"/>
      <c r="Z48" s="39">
        <f t="shared" si="75"/>
        <v>1.6753627668781905E-2</v>
      </c>
      <c r="AA48" s="40">
        <f t="shared" si="76"/>
        <v>3.7503131199020383E-3</v>
      </c>
      <c r="AB48" s="41">
        <f t="shared" si="77"/>
        <v>0.60816135546470962</v>
      </c>
      <c r="AC48" s="41">
        <f t="shared" si="78"/>
        <v>0.62064892306918995</v>
      </c>
      <c r="AD48" s="41">
        <f t="shared" si="79"/>
        <v>0.66017055631298949</v>
      </c>
      <c r="AE48" s="40">
        <f t="shared" si="80"/>
        <v>1.3536097997074076E-2</v>
      </c>
      <c r="AF48" s="40">
        <f t="shared" si="81"/>
        <v>6.0573970020516574E-3</v>
      </c>
      <c r="AG48" s="40">
        <f t="shared" si="82"/>
        <v>1.2054382707834753E-2</v>
      </c>
      <c r="AH48" s="40">
        <f t="shared" si="83"/>
        <v>1.7355649557900529E-2</v>
      </c>
      <c r="AI48" s="40">
        <f t="shared" si="84"/>
        <v>1.197475462551895E-2</v>
      </c>
      <c r="AJ48" s="42">
        <f t="shared" si="85"/>
        <v>5.4256943523878276E-2</v>
      </c>
      <c r="AK48" s="36"/>
      <c r="AL48" s="47">
        <f t="shared" si="86"/>
        <v>8.8069531506633575E-2</v>
      </c>
      <c r="AM48" s="41">
        <f t="shared" si="87"/>
        <v>0.14665674644349005</v>
      </c>
      <c r="AN48" s="42">
        <f t="shared" si="88"/>
        <v>0.15737430861543669</v>
      </c>
      <c r="AO48" s="36"/>
      <c r="AP48" s="47">
        <f t="shared" si="89"/>
        <v>0.8369108376799409</v>
      </c>
      <c r="AQ48" s="41">
        <f t="shared" si="90"/>
        <v>0.78846439764208243</v>
      </c>
      <c r="AR48" s="41">
        <f t="shared" si="91"/>
        <v>3.3613585516870118E-2</v>
      </c>
      <c r="AS48" s="41">
        <f t="shared" si="92"/>
        <v>0.15397836327374434</v>
      </c>
      <c r="AT48" s="65">
        <v>2.88</v>
      </c>
      <c r="AU48" s="36"/>
      <c r="AV48" s="47">
        <f t="shared" si="93"/>
        <v>0.10892729928650605</v>
      </c>
      <c r="AW48" s="41">
        <f t="shared" si="94"/>
        <v>0.10165790542022976</v>
      </c>
      <c r="AX48" s="41">
        <f t="shared" si="95"/>
        <v>0.20446843636173059</v>
      </c>
      <c r="AY48" s="41">
        <f t="shared" si="96"/>
        <v>0.20446843636173059</v>
      </c>
      <c r="AZ48" s="42">
        <f t="shared" si="97"/>
        <v>0.23458399937108568</v>
      </c>
      <c r="BA48" s="36"/>
      <c r="BB48" s="39">
        <f t="shared" si="98"/>
        <v>1.1272293495678629E-3</v>
      </c>
      <c r="BC48" s="41">
        <f t="shared" si="99"/>
        <v>0.10898120796932938</v>
      </c>
      <c r="BD48" s="40">
        <f t="shared" si="100"/>
        <v>7.9261910494608807E-3</v>
      </c>
      <c r="BE48" s="41">
        <f t="shared" si="101"/>
        <v>5.8091267337776933E-2</v>
      </c>
      <c r="BF48" s="41">
        <f t="shared" si="102"/>
        <v>0.81331565165428921</v>
      </c>
      <c r="BG48" s="42">
        <f t="shared" si="103"/>
        <v>0.84069405920198526</v>
      </c>
      <c r="BH48" s="36"/>
      <c r="BI48" s="35">
        <v>64.283000000000001</v>
      </c>
      <c r="BJ48" s="36">
        <v>115.027</v>
      </c>
      <c r="BK48" s="37">
        <f t="shared" si="104"/>
        <v>179.31</v>
      </c>
      <c r="BL48" s="33">
        <v>1603.1659999999999</v>
      </c>
      <c r="BM48" s="36">
        <v>1.125</v>
      </c>
      <c r="BN48" s="36">
        <v>8.6</v>
      </c>
      <c r="BO48" s="37">
        <f t="shared" si="105"/>
        <v>1593.441</v>
      </c>
      <c r="BP48" s="36">
        <v>113.116</v>
      </c>
      <c r="BQ48" s="36">
        <v>26.619</v>
      </c>
      <c r="BR48" s="37">
        <f t="shared" si="106"/>
        <v>139.73500000000001</v>
      </c>
      <c r="BS48" s="36">
        <v>0</v>
      </c>
      <c r="BT48" s="36">
        <v>2E-3</v>
      </c>
      <c r="BU48" s="36">
        <v>4.3090000000000002</v>
      </c>
      <c r="BV48" s="36">
        <v>2.0699999999999719</v>
      </c>
      <c r="BW48" s="37">
        <f t="shared" si="107"/>
        <v>1918.8669999999997</v>
      </c>
      <c r="BX48" s="36">
        <v>110</v>
      </c>
      <c r="BY48" s="33">
        <v>1341.7070000000001</v>
      </c>
      <c r="BZ48" s="37">
        <f t="shared" si="108"/>
        <v>1451.7070000000001</v>
      </c>
      <c r="CA48" s="36">
        <v>219.964</v>
      </c>
      <c r="CB48" s="36">
        <v>8.1789999999998599</v>
      </c>
      <c r="CC48" s="37">
        <f t="shared" si="109"/>
        <v>228.14299999999986</v>
      </c>
      <c r="CD48" s="36">
        <v>30</v>
      </c>
      <c r="CE48" s="36">
        <v>209.017</v>
      </c>
      <c r="CF48" s="113">
        <f t="shared" si="110"/>
        <v>1918.867</v>
      </c>
      <c r="CG48" s="36"/>
      <c r="CH48" s="67">
        <v>295.464</v>
      </c>
      <c r="CI48" s="36"/>
      <c r="CJ48" s="32">
        <v>130</v>
      </c>
      <c r="CK48" s="33">
        <v>105</v>
      </c>
      <c r="CL48" s="33">
        <v>50</v>
      </c>
      <c r="CM48" s="33">
        <v>0</v>
      </c>
      <c r="CN48" s="33">
        <v>30</v>
      </c>
      <c r="CO48" s="33">
        <v>0</v>
      </c>
      <c r="CP48" s="116">
        <f t="shared" si="111"/>
        <v>315</v>
      </c>
      <c r="CQ48" s="42">
        <f t="shared" si="112"/>
        <v>0.16415937112890056</v>
      </c>
      <c r="CR48" s="36"/>
      <c r="CS48" s="61" t="s">
        <v>213</v>
      </c>
      <c r="CT48" s="56">
        <v>13</v>
      </c>
      <c r="CU48" s="68">
        <v>2</v>
      </c>
      <c r="CV48" s="69" t="s">
        <v>139</v>
      </c>
      <c r="CW48" s="68"/>
      <c r="CX48" s="56"/>
      <c r="CY48" s="70">
        <f t="shared" si="113"/>
        <v>4.6534504938300201E-4</v>
      </c>
      <c r="CZ48" s="56"/>
      <c r="DA48" s="32">
        <v>195.06800000000001</v>
      </c>
      <c r="DB48" s="33">
        <v>195.06800000000001</v>
      </c>
      <c r="DC48" s="34">
        <v>223.79900000000001</v>
      </c>
      <c r="DD48" s="56"/>
      <c r="DE48" s="61">
        <v>916.76199999999994</v>
      </c>
      <c r="DF48" s="33">
        <v>879.49900000000002</v>
      </c>
      <c r="DG48" s="34">
        <v>954.02499999999998</v>
      </c>
      <c r="DH48" s="56"/>
      <c r="DI48" s="32">
        <v>80.352999999999994</v>
      </c>
      <c r="DJ48" s="33">
        <v>15.365</v>
      </c>
      <c r="DK48" s="33">
        <v>94.114000000000004</v>
      </c>
      <c r="DL48" s="33">
        <v>4.8819999999999997</v>
      </c>
      <c r="DM48" s="33">
        <v>65.765000000000001</v>
      </c>
      <c r="DN48" s="33">
        <v>0</v>
      </c>
      <c r="DO48" s="33">
        <v>13.619</v>
      </c>
      <c r="DP48" s="33">
        <v>25.187999999999999</v>
      </c>
      <c r="DQ48" s="33">
        <v>1303.8800000000001</v>
      </c>
      <c r="DR48" s="119">
        <f t="shared" si="114"/>
        <v>1603.1660000000002</v>
      </c>
      <c r="DS48" s="56"/>
      <c r="DT48" s="47">
        <f t="shared" si="115"/>
        <v>5.0121447186379939E-2</v>
      </c>
      <c r="DU48" s="41">
        <f t="shared" si="116"/>
        <v>9.5841603427218383E-3</v>
      </c>
      <c r="DV48" s="41">
        <f t="shared" si="117"/>
        <v>5.8705087308488328E-2</v>
      </c>
      <c r="DW48" s="41">
        <f t="shared" si="118"/>
        <v>3.0452242624905961E-3</v>
      </c>
      <c r="DX48" s="41">
        <f t="shared" si="119"/>
        <v>4.1021952810875478E-2</v>
      </c>
      <c r="DY48" s="41">
        <f t="shared" si="120"/>
        <v>0</v>
      </c>
      <c r="DZ48" s="41">
        <f t="shared" si="121"/>
        <v>8.4950653893608018E-3</v>
      </c>
      <c r="EA48" s="41">
        <f t="shared" si="122"/>
        <v>1.5711411045393923E-2</v>
      </c>
      <c r="EB48" s="41">
        <f t="shared" si="123"/>
        <v>0.8133156516542891</v>
      </c>
      <c r="EC48" s="71">
        <f t="shared" si="124"/>
        <v>1</v>
      </c>
      <c r="ED48" s="56"/>
      <c r="EE48" s="35">
        <v>0.159</v>
      </c>
      <c r="EF48" s="36">
        <v>12.548</v>
      </c>
      <c r="EG48" s="66">
        <f t="shared" si="125"/>
        <v>12.707000000000001</v>
      </c>
      <c r="EI48" s="35">
        <v>1.125</v>
      </c>
      <c r="EJ48" s="36">
        <v>8.6</v>
      </c>
      <c r="EK48" s="66">
        <f t="shared" si="126"/>
        <v>9.7249999999999996</v>
      </c>
      <c r="EM48" s="32">
        <v>1303.8800000000001</v>
      </c>
      <c r="EN48" s="33">
        <v>299.28599999999977</v>
      </c>
      <c r="EO48" s="34">
        <f t="shared" si="127"/>
        <v>1603.1659999999999</v>
      </c>
      <c r="EQ48" s="47">
        <v>0.81331565165428921</v>
      </c>
      <c r="ER48" s="41">
        <v>0.18668434834571079</v>
      </c>
      <c r="ES48" s="42">
        <f t="shared" si="128"/>
        <v>1</v>
      </c>
      <c r="ET48" s="56"/>
      <c r="EU48" s="61">
        <f t="shared" si="129"/>
        <v>203.679</v>
      </c>
      <c r="EV48" s="33">
        <v>198.34100000000001</v>
      </c>
      <c r="EW48" s="34">
        <v>209.017</v>
      </c>
      <c r="EY48" s="61">
        <f t="shared" si="130"/>
        <v>1538.2849999999999</v>
      </c>
      <c r="EZ48" s="33">
        <v>1473.404</v>
      </c>
      <c r="FA48" s="34">
        <v>1603.1659999999999</v>
      </c>
      <c r="FC48" s="61">
        <f t="shared" si="131"/>
        <v>220.26050000000001</v>
      </c>
      <c r="FD48" s="33">
        <v>165</v>
      </c>
      <c r="FE48" s="34">
        <v>275.52100000000002</v>
      </c>
      <c r="FG48" s="61">
        <f t="shared" si="132"/>
        <v>1758.5454999999999</v>
      </c>
      <c r="FH48" s="56">
        <v>1638.404</v>
      </c>
      <c r="FI48" s="68">
        <v>1878.6869999999999</v>
      </c>
      <c r="FK48" s="61">
        <f t="shared" si="133"/>
        <v>1250.4875000000002</v>
      </c>
      <c r="FL48" s="33">
        <v>1159.268</v>
      </c>
      <c r="FM48" s="34">
        <v>1341.7070000000001</v>
      </c>
      <c r="FN48" s="33"/>
      <c r="FO48" s="61">
        <f t="shared" si="134"/>
        <v>1824.3809999999999</v>
      </c>
      <c r="FP48" s="33">
        <v>1729.895</v>
      </c>
      <c r="FQ48" s="34">
        <v>1918.867</v>
      </c>
      <c r="FR48" s="33"/>
      <c r="FS48" s="72">
        <f t="shared" si="135"/>
        <v>0.49718140965475982</v>
      </c>
      <c r="FT48" s="1"/>
    </row>
    <row r="49" spans="1:176" x14ac:dyDescent="0.2">
      <c r="A49" s="1"/>
      <c r="B49" s="73" t="s">
        <v>187</v>
      </c>
      <c r="C49" s="32">
        <v>5119.5259999999998</v>
      </c>
      <c r="D49" s="33">
        <v>4875.3495000000003</v>
      </c>
      <c r="E49" s="33">
        <v>4392.3130000000001</v>
      </c>
      <c r="F49" s="33">
        <v>1423</v>
      </c>
      <c r="G49" s="33">
        <v>3365.712</v>
      </c>
      <c r="H49" s="33">
        <f t="shared" si="68"/>
        <v>6542.5259999999998</v>
      </c>
      <c r="I49" s="34">
        <f t="shared" si="69"/>
        <v>5815.3130000000001</v>
      </c>
      <c r="J49" s="33"/>
      <c r="K49" s="35">
        <v>82.652000000000001</v>
      </c>
      <c r="L49" s="36">
        <v>19.608000000000001</v>
      </c>
      <c r="M49" s="36">
        <v>0.27600000000000002</v>
      </c>
      <c r="N49" s="37">
        <f t="shared" si="70"/>
        <v>102.536</v>
      </c>
      <c r="O49" s="36">
        <v>68.962000000000003</v>
      </c>
      <c r="P49" s="37">
        <f t="shared" si="71"/>
        <v>33.573999999999998</v>
      </c>
      <c r="Q49" s="36">
        <v>3.4990000000000001</v>
      </c>
      <c r="R49" s="37">
        <f t="shared" si="72"/>
        <v>30.074999999999999</v>
      </c>
      <c r="S49" s="36">
        <v>9.6679999999999993</v>
      </c>
      <c r="T49" s="36">
        <v>5.8810000000000002</v>
      </c>
      <c r="U49" s="36">
        <v>0.35199999999999998</v>
      </c>
      <c r="V49" s="37">
        <f t="shared" si="73"/>
        <v>45.975999999999992</v>
      </c>
      <c r="W49" s="36">
        <v>9.2810000000000006</v>
      </c>
      <c r="X49" s="38">
        <f t="shared" si="74"/>
        <v>36.694999999999993</v>
      </c>
      <c r="Y49" s="36"/>
      <c r="Z49" s="39">
        <f t="shared" si="75"/>
        <v>1.6953041007624171E-2</v>
      </c>
      <c r="AA49" s="40">
        <f t="shared" si="76"/>
        <v>4.0218655093342539E-3</v>
      </c>
      <c r="AB49" s="41">
        <f t="shared" si="77"/>
        <v>0.58400304865139518</v>
      </c>
      <c r="AC49" s="41">
        <f t="shared" si="78"/>
        <v>0.61461266978004347</v>
      </c>
      <c r="AD49" s="41">
        <f t="shared" si="79"/>
        <v>0.67256378247639859</v>
      </c>
      <c r="AE49" s="40">
        <f t="shared" si="80"/>
        <v>1.4145037191692616E-2</v>
      </c>
      <c r="AF49" s="40">
        <f t="shared" si="81"/>
        <v>7.526639884996961E-3</v>
      </c>
      <c r="AG49" s="40">
        <f t="shared" si="82"/>
        <v>1.285693588682813E-2</v>
      </c>
      <c r="AH49" s="40">
        <f t="shared" si="83"/>
        <v>1.7211371074224234E-2</v>
      </c>
      <c r="AI49" s="40">
        <f t="shared" si="84"/>
        <v>1.0537466870046494E-2</v>
      </c>
      <c r="AJ49" s="42">
        <f t="shared" si="85"/>
        <v>7.4623906290513631E-2</v>
      </c>
      <c r="AK49" s="36"/>
      <c r="AL49" s="47">
        <f t="shared" si="86"/>
        <v>0.1223714181603722</v>
      </c>
      <c r="AM49" s="41">
        <f t="shared" si="87"/>
        <v>0.12843718212869032</v>
      </c>
      <c r="AN49" s="42">
        <f t="shared" si="88"/>
        <v>8.8112661303228257E-2</v>
      </c>
      <c r="AO49" s="36"/>
      <c r="AP49" s="47">
        <f t="shared" si="89"/>
        <v>0.76627325966979132</v>
      </c>
      <c r="AQ49" s="41">
        <f t="shared" si="90"/>
        <v>0.73557941014421524</v>
      </c>
      <c r="AR49" s="41">
        <f t="shared" si="91"/>
        <v>0.11858441582287113</v>
      </c>
      <c r="AS49" s="41">
        <f t="shared" si="92"/>
        <v>0.11774234567809598</v>
      </c>
      <c r="AT49" s="65">
        <v>1.02</v>
      </c>
      <c r="AU49" s="36"/>
      <c r="AV49" s="47">
        <f t="shared" si="93"/>
        <v>9.9487726012134722E-2</v>
      </c>
      <c r="AW49" s="41">
        <f t="shared" si="94"/>
        <v>9.9430400880862815E-2</v>
      </c>
      <c r="AX49" s="41">
        <f t="shared" si="95"/>
        <v>0.15005482448020221</v>
      </c>
      <c r="AY49" s="41">
        <f t="shared" si="96"/>
        <v>0.16390000000000002</v>
      </c>
      <c r="AZ49" s="42">
        <f t="shared" si="97"/>
        <v>0.18579999999999999</v>
      </c>
      <c r="BA49" s="36"/>
      <c r="BB49" s="39">
        <f t="shared" si="98"/>
        <v>8.4255035827654023E-4</v>
      </c>
      <c r="BC49" s="41">
        <f t="shared" si="99"/>
        <v>7.1229363027502393E-2</v>
      </c>
      <c r="BD49" s="40">
        <f t="shared" si="100"/>
        <v>4.1584012796902223E-3</v>
      </c>
      <c r="BE49" s="41">
        <f t="shared" si="101"/>
        <v>3.4359509767958089E-2</v>
      </c>
      <c r="BF49" s="41">
        <f t="shared" si="102"/>
        <v>0.61785305373273713</v>
      </c>
      <c r="BG49" s="42">
        <f t="shared" si="103"/>
        <v>0.71136394550043991</v>
      </c>
      <c r="BH49" s="36"/>
      <c r="BI49" s="35">
        <v>70.066999999999993</v>
      </c>
      <c r="BJ49" s="36">
        <v>23.629000000000001</v>
      </c>
      <c r="BK49" s="37">
        <f t="shared" si="104"/>
        <v>93.695999999999998</v>
      </c>
      <c r="BL49" s="33">
        <v>4392.3130000000001</v>
      </c>
      <c r="BM49" s="36">
        <v>2.2549999999999999</v>
      </c>
      <c r="BN49" s="36">
        <v>20</v>
      </c>
      <c r="BO49" s="37">
        <f t="shared" si="105"/>
        <v>4370.058</v>
      </c>
      <c r="BP49" s="36">
        <v>506.18</v>
      </c>
      <c r="BQ49" s="36">
        <v>110.709</v>
      </c>
      <c r="BR49" s="37">
        <f t="shared" si="106"/>
        <v>616.88900000000001</v>
      </c>
      <c r="BS49" s="36">
        <v>0.54</v>
      </c>
      <c r="BT49" s="36">
        <v>7.1070000000000002</v>
      </c>
      <c r="BU49" s="36">
        <v>23.513000000000002</v>
      </c>
      <c r="BV49" s="36">
        <v>7.7229999999999244</v>
      </c>
      <c r="BW49" s="37">
        <f t="shared" si="107"/>
        <v>5119.5259999999998</v>
      </c>
      <c r="BX49" s="36">
        <v>100.881</v>
      </c>
      <c r="BY49" s="33">
        <v>3365.712</v>
      </c>
      <c r="BZ49" s="37">
        <f t="shared" si="108"/>
        <v>3466.5929999999998</v>
      </c>
      <c r="CA49" s="36">
        <v>984</v>
      </c>
      <c r="CB49" s="36">
        <v>34.603000000000009</v>
      </c>
      <c r="CC49" s="37">
        <f t="shared" si="109"/>
        <v>1018.6030000000001</v>
      </c>
      <c r="CD49" s="36">
        <v>125</v>
      </c>
      <c r="CE49" s="36">
        <v>509.33</v>
      </c>
      <c r="CF49" s="113">
        <f t="shared" si="110"/>
        <v>5119.5259999999998</v>
      </c>
      <c r="CG49" s="36"/>
      <c r="CH49" s="67">
        <v>602.78499999999997</v>
      </c>
      <c r="CI49" s="36"/>
      <c r="CJ49" s="32">
        <v>285</v>
      </c>
      <c r="CK49" s="33">
        <v>325</v>
      </c>
      <c r="CL49" s="33">
        <v>350</v>
      </c>
      <c r="CM49" s="33">
        <v>100</v>
      </c>
      <c r="CN49" s="33">
        <v>150</v>
      </c>
      <c r="CO49" s="33">
        <v>0</v>
      </c>
      <c r="CP49" s="116">
        <f t="shared" si="111"/>
        <v>1210</v>
      </c>
      <c r="CQ49" s="42">
        <f t="shared" si="112"/>
        <v>0.23635000584038446</v>
      </c>
      <c r="CR49" s="36"/>
      <c r="CS49" s="61" t="s">
        <v>219</v>
      </c>
      <c r="CT49" s="56">
        <v>43</v>
      </c>
      <c r="CU49" s="68">
        <v>2</v>
      </c>
      <c r="CV49" s="69" t="s">
        <v>139</v>
      </c>
      <c r="CW49" s="74" t="s">
        <v>188</v>
      </c>
      <c r="CX49" s="56"/>
      <c r="CY49" s="70">
        <f t="shared" si="113"/>
        <v>1.4823093369771413E-3</v>
      </c>
      <c r="CZ49" s="56"/>
      <c r="DA49" s="32">
        <v>466.03652250000005</v>
      </c>
      <c r="DB49" s="33">
        <v>509.03652250000005</v>
      </c>
      <c r="DC49" s="34">
        <v>577.05299500000001</v>
      </c>
      <c r="DD49" s="56"/>
      <c r="DE49" s="61">
        <v>2854.1014999999998</v>
      </c>
      <c r="DF49" s="33">
        <v>2602.4279999999999</v>
      </c>
      <c r="DG49" s="34">
        <v>3105.7750000000001</v>
      </c>
      <c r="DH49" s="56"/>
      <c r="DI49" s="32">
        <v>117.343</v>
      </c>
      <c r="DJ49" s="33">
        <v>99.64</v>
      </c>
      <c r="DK49" s="33">
        <v>291.767</v>
      </c>
      <c r="DL49" s="33">
        <v>214.56900000000002</v>
      </c>
      <c r="DM49" s="33">
        <v>719.827</v>
      </c>
      <c r="DN49" s="33">
        <v>146.91799999999998</v>
      </c>
      <c r="DO49" s="33">
        <v>24.974</v>
      </c>
      <c r="DP49" s="33">
        <v>63.471000000000004</v>
      </c>
      <c r="DQ49" s="33">
        <v>2713.8040000000001</v>
      </c>
      <c r="DR49" s="119">
        <f t="shared" si="114"/>
        <v>4392.3130000000001</v>
      </c>
      <c r="DS49" s="56"/>
      <c r="DT49" s="47">
        <f t="shared" si="115"/>
        <v>2.6715536893659447E-2</v>
      </c>
      <c r="DU49" s="41">
        <f t="shared" si="116"/>
        <v>2.2685086422575076E-2</v>
      </c>
      <c r="DV49" s="41">
        <f t="shared" si="117"/>
        <v>6.6426732338974934E-2</v>
      </c>
      <c r="DW49" s="41">
        <f t="shared" si="118"/>
        <v>4.8851026782472017E-2</v>
      </c>
      <c r="DX49" s="41">
        <f t="shared" si="119"/>
        <v>0.16388335712869279</v>
      </c>
      <c r="DY49" s="41">
        <f t="shared" si="120"/>
        <v>3.3448891278922969E-2</v>
      </c>
      <c r="DZ49" s="41">
        <f t="shared" si="121"/>
        <v>5.6858425162323355E-3</v>
      </c>
      <c r="EA49" s="41">
        <f t="shared" si="122"/>
        <v>1.4450472905733267E-2</v>
      </c>
      <c r="EB49" s="41">
        <f t="shared" si="123"/>
        <v>0.61785305373273713</v>
      </c>
      <c r="EC49" s="71">
        <f t="shared" si="124"/>
        <v>1</v>
      </c>
      <c r="ED49" s="56"/>
      <c r="EE49" s="35">
        <v>12.882999999999999</v>
      </c>
      <c r="EF49" s="36">
        <v>5.3819999999999997</v>
      </c>
      <c r="EG49" s="66">
        <f t="shared" si="125"/>
        <v>18.265000000000001</v>
      </c>
      <c r="EI49" s="35">
        <v>2.2549999999999999</v>
      </c>
      <c r="EJ49" s="36">
        <v>20</v>
      </c>
      <c r="EK49" s="66">
        <f t="shared" si="126"/>
        <v>22.254999999999999</v>
      </c>
      <c r="EM49" s="32">
        <v>2713.8040000000001</v>
      </c>
      <c r="EN49" s="33">
        <v>1678.5090000000002</v>
      </c>
      <c r="EO49" s="34">
        <f t="shared" si="127"/>
        <v>4392.3130000000001</v>
      </c>
      <c r="EQ49" s="47">
        <v>0.61785305373273713</v>
      </c>
      <c r="ER49" s="41">
        <v>0.38214694626726287</v>
      </c>
      <c r="ES49" s="42">
        <f t="shared" si="128"/>
        <v>1</v>
      </c>
      <c r="ET49" s="56"/>
      <c r="EU49" s="61">
        <f t="shared" si="129"/>
        <v>491.73249999999996</v>
      </c>
      <c r="EV49" s="33">
        <v>474.13499999999999</v>
      </c>
      <c r="EW49" s="34">
        <v>509.33</v>
      </c>
      <c r="EY49" s="61">
        <f t="shared" si="130"/>
        <v>4152.8675000000003</v>
      </c>
      <c r="EZ49" s="33">
        <v>3913.422</v>
      </c>
      <c r="FA49" s="34">
        <v>4392.3130000000001</v>
      </c>
      <c r="FC49" s="61">
        <f t="shared" si="131"/>
        <v>1331.5</v>
      </c>
      <c r="FD49" s="33">
        <v>1240</v>
      </c>
      <c r="FE49" s="34">
        <v>1423</v>
      </c>
      <c r="FG49" s="61">
        <f t="shared" si="132"/>
        <v>5484.3675000000003</v>
      </c>
      <c r="FH49" s="56">
        <v>5153.4220000000005</v>
      </c>
      <c r="FI49" s="68">
        <v>5815.3130000000001</v>
      </c>
      <c r="FK49" s="61">
        <f t="shared" si="133"/>
        <v>3229.4385000000002</v>
      </c>
      <c r="FL49" s="33">
        <v>3093.165</v>
      </c>
      <c r="FM49" s="34">
        <v>3365.712</v>
      </c>
      <c r="FN49" s="33"/>
      <c r="FO49" s="61">
        <f t="shared" si="134"/>
        <v>4875.3495000000003</v>
      </c>
      <c r="FP49" s="33">
        <v>4631.1729999999998</v>
      </c>
      <c r="FQ49" s="34">
        <v>5119.5259999999998</v>
      </c>
      <c r="FR49" s="33"/>
      <c r="FS49" s="72">
        <f t="shared" si="135"/>
        <v>0.60665284247018181</v>
      </c>
      <c r="FT49" s="1"/>
    </row>
    <row r="50" spans="1:176" x14ac:dyDescent="0.2">
      <c r="A50" s="1"/>
      <c r="B50" s="73" t="s">
        <v>189</v>
      </c>
      <c r="C50" s="32">
        <v>4027.1880000000001</v>
      </c>
      <c r="D50" s="33">
        <v>4028.7740000000003</v>
      </c>
      <c r="E50" s="33">
        <v>3370.636</v>
      </c>
      <c r="F50" s="33">
        <v>1375</v>
      </c>
      <c r="G50" s="33">
        <v>2860.0520000000001</v>
      </c>
      <c r="H50" s="33">
        <f t="shared" si="68"/>
        <v>5402.1880000000001</v>
      </c>
      <c r="I50" s="34">
        <f t="shared" si="69"/>
        <v>4745.6360000000004</v>
      </c>
      <c r="J50" s="33"/>
      <c r="K50" s="35">
        <v>75.34</v>
      </c>
      <c r="L50" s="36">
        <v>28.68</v>
      </c>
      <c r="M50" s="36">
        <v>0.308</v>
      </c>
      <c r="N50" s="37">
        <f t="shared" si="70"/>
        <v>104.32800000000002</v>
      </c>
      <c r="O50" s="36">
        <v>68.057999999999993</v>
      </c>
      <c r="P50" s="37">
        <f t="shared" si="71"/>
        <v>36.270000000000024</v>
      </c>
      <c r="Q50" s="36">
        <v>-0.75600000000000001</v>
      </c>
      <c r="R50" s="37">
        <f t="shared" si="72"/>
        <v>37.026000000000025</v>
      </c>
      <c r="S50" s="36">
        <v>7.0540000000000003</v>
      </c>
      <c r="T50" s="36">
        <v>0.49</v>
      </c>
      <c r="U50" s="36">
        <v>7.2999999999999995E-2</v>
      </c>
      <c r="V50" s="37">
        <f t="shared" si="73"/>
        <v>44.643000000000029</v>
      </c>
      <c r="W50" s="36">
        <v>9.9480000000000004</v>
      </c>
      <c r="X50" s="38">
        <f t="shared" si="74"/>
        <v>34.695000000000029</v>
      </c>
      <c r="Y50" s="36"/>
      <c r="Z50" s="39">
        <f t="shared" si="75"/>
        <v>1.8700478110710603E-2</v>
      </c>
      <c r="AA50" s="40">
        <f t="shared" si="76"/>
        <v>7.1187909771061857E-3</v>
      </c>
      <c r="AB50" s="41">
        <f t="shared" si="77"/>
        <v>0.6083559782608694</v>
      </c>
      <c r="AC50" s="41">
        <f t="shared" si="78"/>
        <v>0.61103230324468927</v>
      </c>
      <c r="AD50" s="41">
        <f t="shared" si="79"/>
        <v>0.65234644582470647</v>
      </c>
      <c r="AE50" s="40">
        <f t="shared" si="80"/>
        <v>1.6892980345881894E-2</v>
      </c>
      <c r="AF50" s="40">
        <f t="shared" si="81"/>
        <v>8.6118010094386101E-3</v>
      </c>
      <c r="AG50" s="40">
        <f t="shared" si="82"/>
        <v>1.6328215245362099E-2</v>
      </c>
      <c r="AH50" s="40">
        <f t="shared" si="83"/>
        <v>2.061981330913085E-2</v>
      </c>
      <c r="AI50" s="40">
        <f t="shared" si="84"/>
        <v>1.7425234116580975E-2</v>
      </c>
      <c r="AJ50" s="42">
        <f t="shared" si="85"/>
        <v>8.4597809893274437E-2</v>
      </c>
      <c r="AK50" s="36"/>
      <c r="AL50" s="47">
        <f t="shared" si="86"/>
        <v>2.0830090209815137E-2</v>
      </c>
      <c r="AM50" s="41">
        <f t="shared" si="87"/>
        <v>3.6649891717917035E-2</v>
      </c>
      <c r="AN50" s="42">
        <f t="shared" si="88"/>
        <v>3.9420580807484291E-2</v>
      </c>
      <c r="AO50" s="36"/>
      <c r="AP50" s="47">
        <f t="shared" si="89"/>
        <v>0.84851998257895545</v>
      </c>
      <c r="AQ50" s="41">
        <f t="shared" si="90"/>
        <v>0.80499832951810468</v>
      </c>
      <c r="AR50" s="41">
        <f t="shared" si="91"/>
        <v>4.0200258840660037E-2</v>
      </c>
      <c r="AS50" s="41">
        <f t="shared" si="92"/>
        <v>0.13183417312526757</v>
      </c>
      <c r="AT50" s="65">
        <v>1.4</v>
      </c>
      <c r="AU50" s="36"/>
      <c r="AV50" s="47">
        <f t="shared" si="93"/>
        <v>0.11094018953175266</v>
      </c>
      <c r="AW50" s="41">
        <f t="shared" si="94"/>
        <v>0.10985506512236329</v>
      </c>
      <c r="AX50" s="41">
        <f t="shared" si="95"/>
        <v>0.18921452002451247</v>
      </c>
      <c r="AY50" s="41">
        <f t="shared" si="96"/>
        <v>0.20983903741184909</v>
      </c>
      <c r="AZ50" s="42">
        <f t="shared" si="97"/>
        <v>0.22624834227886143</v>
      </c>
      <c r="BA50" s="36"/>
      <c r="BB50" s="39">
        <f t="shared" si="98"/>
        <v>-2.2660192725538605E-4</v>
      </c>
      <c r="BC50" s="41">
        <f t="shared" si="99"/>
        <v>-1.7254758752910018E-2</v>
      </c>
      <c r="BD50" s="40">
        <f t="shared" si="100"/>
        <v>1.0174044304991699E-2</v>
      </c>
      <c r="BE50" s="41">
        <f t="shared" si="101"/>
        <v>7.3276737045212217E-2</v>
      </c>
      <c r="BF50" s="41">
        <f t="shared" si="102"/>
        <v>0.73318447913094142</v>
      </c>
      <c r="BG50" s="42">
        <f t="shared" si="103"/>
        <v>0.81049157583936049</v>
      </c>
      <c r="BH50" s="36"/>
      <c r="BI50" s="35">
        <v>78.679000000000002</v>
      </c>
      <c r="BJ50" s="36">
        <v>7.867</v>
      </c>
      <c r="BK50" s="37">
        <f t="shared" si="104"/>
        <v>86.546000000000006</v>
      </c>
      <c r="BL50" s="33">
        <v>3370.636</v>
      </c>
      <c r="BM50" s="36">
        <v>11.313000000000001</v>
      </c>
      <c r="BN50" s="36">
        <v>9.9030000000000005</v>
      </c>
      <c r="BO50" s="37">
        <f t="shared" si="105"/>
        <v>3349.42</v>
      </c>
      <c r="BP50" s="36">
        <v>444.375</v>
      </c>
      <c r="BQ50" s="36">
        <v>100.39100000000001</v>
      </c>
      <c r="BR50" s="37">
        <f t="shared" si="106"/>
        <v>544.76599999999996</v>
      </c>
      <c r="BS50" s="36">
        <v>16.457999999999998</v>
      </c>
      <c r="BT50" s="36">
        <v>0</v>
      </c>
      <c r="BU50" s="36">
        <v>12.111000000000001</v>
      </c>
      <c r="BV50" s="36">
        <v>17.887000000000246</v>
      </c>
      <c r="BW50" s="37">
        <f t="shared" si="107"/>
        <v>4027.1880000000001</v>
      </c>
      <c r="BX50" s="36">
        <v>53.32</v>
      </c>
      <c r="BY50" s="33">
        <v>2860.0520000000001</v>
      </c>
      <c r="BZ50" s="37">
        <f t="shared" si="108"/>
        <v>2913.3720000000003</v>
      </c>
      <c r="CA50" s="36">
        <v>549.495</v>
      </c>
      <c r="CB50" s="36">
        <v>27.543999999999812</v>
      </c>
      <c r="CC50" s="37">
        <f t="shared" si="109"/>
        <v>577.03899999999976</v>
      </c>
      <c r="CD50" s="36">
        <v>90</v>
      </c>
      <c r="CE50" s="36">
        <v>446.77699999999999</v>
      </c>
      <c r="CF50" s="113">
        <f t="shared" si="110"/>
        <v>4027.1880000000001</v>
      </c>
      <c r="CG50" s="36"/>
      <c r="CH50" s="67">
        <v>530.92100000000005</v>
      </c>
      <c r="CI50" s="36"/>
      <c r="CJ50" s="32">
        <v>350</v>
      </c>
      <c r="CK50" s="33">
        <v>150</v>
      </c>
      <c r="CL50" s="33">
        <v>150</v>
      </c>
      <c r="CM50" s="33">
        <v>40</v>
      </c>
      <c r="CN50" s="33">
        <v>0</v>
      </c>
      <c r="CO50" s="33">
        <v>0</v>
      </c>
      <c r="CP50" s="116">
        <f t="shared" si="111"/>
        <v>690</v>
      </c>
      <c r="CQ50" s="42">
        <f t="shared" si="112"/>
        <v>0.17133543306148111</v>
      </c>
      <c r="CR50" s="36"/>
      <c r="CS50" s="61" t="s">
        <v>227</v>
      </c>
      <c r="CT50" s="56">
        <v>37</v>
      </c>
      <c r="CU50" s="68">
        <v>5</v>
      </c>
      <c r="CV50" s="69" t="s">
        <v>139</v>
      </c>
      <c r="CW50" s="74" t="s">
        <v>142</v>
      </c>
      <c r="CX50" s="56"/>
      <c r="CY50" s="70">
        <f t="shared" si="113"/>
        <v>1.222899353841684E-3</v>
      </c>
      <c r="CZ50" s="56"/>
      <c r="DA50" s="32">
        <v>398.92399999999998</v>
      </c>
      <c r="DB50" s="33">
        <v>442.40699999999998</v>
      </c>
      <c r="DC50" s="34">
        <v>477.00299999999999</v>
      </c>
      <c r="DD50" s="56"/>
      <c r="DE50" s="61">
        <v>2124.8494999999998</v>
      </c>
      <c r="DF50" s="33">
        <v>2141.3829999999998</v>
      </c>
      <c r="DG50" s="34">
        <v>2108.3159999999998</v>
      </c>
      <c r="DH50" s="56"/>
      <c r="DI50" s="32">
        <v>114.596</v>
      </c>
      <c r="DJ50" s="33">
        <v>33.1</v>
      </c>
      <c r="DK50" s="33">
        <v>102.218</v>
      </c>
      <c r="DL50" s="33">
        <v>38.571000000000005</v>
      </c>
      <c r="DM50" s="33">
        <v>472.39100000000002</v>
      </c>
      <c r="DN50" s="33">
        <v>78.027000000000001</v>
      </c>
      <c r="DO50" s="33">
        <v>8.5289999999999999</v>
      </c>
      <c r="DP50" s="33">
        <v>51.906000000000404</v>
      </c>
      <c r="DQ50" s="33">
        <v>2471.2979999999998</v>
      </c>
      <c r="DR50" s="119">
        <f t="shared" si="114"/>
        <v>3370.6360000000004</v>
      </c>
      <c r="DS50" s="56"/>
      <c r="DT50" s="47">
        <f t="shared" si="115"/>
        <v>3.3998331472161331E-2</v>
      </c>
      <c r="DU50" s="41">
        <f t="shared" si="116"/>
        <v>9.8201051670960601E-3</v>
      </c>
      <c r="DV50" s="41">
        <f t="shared" si="117"/>
        <v>3.0326027491547586E-2</v>
      </c>
      <c r="DW50" s="41">
        <f t="shared" si="118"/>
        <v>1.1443240978853842E-2</v>
      </c>
      <c r="DX50" s="41">
        <f t="shared" si="119"/>
        <v>0.14014892144983912</v>
      </c>
      <c r="DY50" s="41">
        <f t="shared" si="120"/>
        <v>2.3149043681963875E-2</v>
      </c>
      <c r="DZ50" s="41">
        <f t="shared" si="121"/>
        <v>2.5303829900351145E-3</v>
      </c>
      <c r="EA50" s="41">
        <f t="shared" si="122"/>
        <v>1.5399467637561694E-2</v>
      </c>
      <c r="EB50" s="41">
        <f t="shared" si="123"/>
        <v>0.73318447913094131</v>
      </c>
      <c r="EC50" s="71">
        <f t="shared" si="124"/>
        <v>1</v>
      </c>
      <c r="ED50" s="56"/>
      <c r="EE50" s="35">
        <v>17.298999999999999</v>
      </c>
      <c r="EF50" s="36">
        <v>16.994</v>
      </c>
      <c r="EG50" s="66">
        <f t="shared" si="125"/>
        <v>34.292999999999999</v>
      </c>
      <c r="EI50" s="35">
        <v>11.313000000000001</v>
      </c>
      <c r="EJ50" s="36">
        <v>9.9030000000000005</v>
      </c>
      <c r="EK50" s="66">
        <f t="shared" si="126"/>
        <v>21.216000000000001</v>
      </c>
      <c r="EM50" s="32">
        <v>2471.2979999999998</v>
      </c>
      <c r="EN50" s="33">
        <v>899.33800000000008</v>
      </c>
      <c r="EO50" s="34">
        <f t="shared" si="127"/>
        <v>3370.636</v>
      </c>
      <c r="EQ50" s="47">
        <v>0.73318447913094142</v>
      </c>
      <c r="ER50" s="41">
        <v>0.26681552086905858</v>
      </c>
      <c r="ES50" s="42">
        <f t="shared" si="128"/>
        <v>1</v>
      </c>
      <c r="ET50" s="56"/>
      <c r="EU50" s="61">
        <f t="shared" si="129"/>
        <v>410.11699999999996</v>
      </c>
      <c r="EV50" s="33">
        <v>373.45699999999999</v>
      </c>
      <c r="EW50" s="34">
        <v>446.77699999999999</v>
      </c>
      <c r="EY50" s="61">
        <f t="shared" si="130"/>
        <v>3336.2470000000003</v>
      </c>
      <c r="EZ50" s="33">
        <v>3301.8580000000002</v>
      </c>
      <c r="FA50" s="34">
        <v>3370.636</v>
      </c>
      <c r="FC50" s="61">
        <f t="shared" si="131"/>
        <v>1325.5</v>
      </c>
      <c r="FD50" s="33">
        <v>1276</v>
      </c>
      <c r="FE50" s="34">
        <v>1375</v>
      </c>
      <c r="FG50" s="61">
        <f t="shared" si="132"/>
        <v>4661.7470000000003</v>
      </c>
      <c r="FH50" s="56">
        <v>4577.8580000000002</v>
      </c>
      <c r="FI50" s="68">
        <v>4745.6360000000004</v>
      </c>
      <c r="FK50" s="61">
        <f t="shared" si="133"/>
        <v>2805.8175000000001</v>
      </c>
      <c r="FL50" s="33">
        <v>2751.5830000000001</v>
      </c>
      <c r="FM50" s="34">
        <v>2860.0520000000001</v>
      </c>
      <c r="FN50" s="33"/>
      <c r="FO50" s="61">
        <f t="shared" si="134"/>
        <v>4028.7740000000003</v>
      </c>
      <c r="FP50" s="33">
        <v>4030.36</v>
      </c>
      <c r="FQ50" s="34">
        <v>4027.1880000000001</v>
      </c>
      <c r="FR50" s="33"/>
      <c r="FS50" s="72">
        <f t="shared" si="135"/>
        <v>0.52352063027601392</v>
      </c>
      <c r="FT50" s="1"/>
    </row>
    <row r="51" spans="1:176" x14ac:dyDescent="0.2">
      <c r="A51" s="1"/>
      <c r="B51" s="73" t="s">
        <v>146</v>
      </c>
      <c r="C51" s="32">
        <v>8981.48</v>
      </c>
      <c r="D51" s="33">
        <v>8747.5845000000008</v>
      </c>
      <c r="E51" s="33">
        <v>7489.22</v>
      </c>
      <c r="F51" s="33">
        <v>2738.1570000000002</v>
      </c>
      <c r="G51" s="33">
        <v>5545.7030000000004</v>
      </c>
      <c r="H51" s="33">
        <f t="shared" si="68"/>
        <v>11719.636999999999</v>
      </c>
      <c r="I51" s="34">
        <f t="shared" si="69"/>
        <v>10227.377</v>
      </c>
      <c r="J51" s="33"/>
      <c r="K51" s="35">
        <v>137.28399999999999</v>
      </c>
      <c r="L51" s="36">
        <v>35.221999999999994</v>
      </c>
      <c r="M51" s="36">
        <v>1.8480000000000001</v>
      </c>
      <c r="N51" s="37">
        <f t="shared" si="70"/>
        <v>174.35399999999998</v>
      </c>
      <c r="O51" s="36">
        <v>113.39599999999999</v>
      </c>
      <c r="P51" s="37">
        <f t="shared" si="71"/>
        <v>60.957999999999998</v>
      </c>
      <c r="Q51" s="36">
        <v>30.756</v>
      </c>
      <c r="R51" s="37">
        <f t="shared" si="72"/>
        <v>30.201999999999998</v>
      </c>
      <c r="S51" s="36">
        <v>15.205</v>
      </c>
      <c r="T51" s="36">
        <v>7.0340000000000007</v>
      </c>
      <c r="U51" s="36">
        <v>-0.66400000000000003</v>
      </c>
      <c r="V51" s="37">
        <f t="shared" si="73"/>
        <v>51.776999999999994</v>
      </c>
      <c r="W51" s="36">
        <v>10.243</v>
      </c>
      <c r="X51" s="38">
        <f t="shared" si="74"/>
        <v>41.533999999999992</v>
      </c>
      <c r="Y51" s="36"/>
      <c r="Z51" s="39">
        <f t="shared" si="75"/>
        <v>1.5693932422144646E-2</v>
      </c>
      <c r="AA51" s="40">
        <f t="shared" si="76"/>
        <v>4.026482967955324E-3</v>
      </c>
      <c r="AB51" s="41">
        <f t="shared" si="77"/>
        <v>0.57680588830731505</v>
      </c>
      <c r="AC51" s="41">
        <f t="shared" si="78"/>
        <v>0.5982095284317811</v>
      </c>
      <c r="AD51" s="41">
        <f t="shared" si="79"/>
        <v>0.6503779666655195</v>
      </c>
      <c r="AE51" s="40">
        <f t="shared" si="80"/>
        <v>1.2963121419404405E-2</v>
      </c>
      <c r="AF51" s="40">
        <f t="shared" si="81"/>
        <v>4.7480535912513893E-3</v>
      </c>
      <c r="AG51" s="40">
        <f t="shared" si="82"/>
        <v>9.3163243607952625E-3</v>
      </c>
      <c r="AH51" s="40">
        <f t="shared" si="83"/>
        <v>1.866158419235045E-2</v>
      </c>
      <c r="AI51" s="40">
        <f t="shared" si="84"/>
        <v>6.7744890534198136E-3</v>
      </c>
      <c r="AJ51" s="42">
        <f t="shared" si="85"/>
        <v>4.8196769630488329E-2</v>
      </c>
      <c r="AK51" s="36"/>
      <c r="AL51" s="47">
        <f t="shared" si="86"/>
        <v>9.8608875483845407E-2</v>
      </c>
      <c r="AM51" s="41">
        <f t="shared" si="87"/>
        <v>0.10764980148705738</v>
      </c>
      <c r="AN51" s="42">
        <f t="shared" si="88"/>
        <v>-3.6661793551784894E-2</v>
      </c>
      <c r="AO51" s="36"/>
      <c r="AP51" s="47">
        <f t="shared" si="89"/>
        <v>0.74049139963841359</v>
      </c>
      <c r="AQ51" s="41">
        <f t="shared" si="90"/>
        <v>0.6943319645438536</v>
      </c>
      <c r="AR51" s="41">
        <f t="shared" si="91"/>
        <v>0.14836240797730441</v>
      </c>
      <c r="AS51" s="41">
        <f t="shared" si="92"/>
        <v>0.12346395026209488</v>
      </c>
      <c r="AT51" s="65">
        <v>1.67</v>
      </c>
      <c r="AU51" s="36"/>
      <c r="AV51" s="47">
        <f t="shared" si="93"/>
        <v>0.10349819851516677</v>
      </c>
      <c r="AW51" s="41">
        <f t="shared" si="94"/>
        <v>9.7197566548052214E-2</v>
      </c>
      <c r="AX51" s="41">
        <f t="shared" si="95"/>
        <v>0.17859588000386115</v>
      </c>
      <c r="AY51" s="41">
        <f t="shared" si="96"/>
        <v>0.19506388782627659</v>
      </c>
      <c r="AZ51" s="42">
        <f t="shared" si="97"/>
        <v>0.21376971245115459</v>
      </c>
      <c r="BA51" s="36"/>
      <c r="BB51" s="39">
        <f t="shared" si="98"/>
        <v>4.2996673545491358E-3</v>
      </c>
      <c r="BC51" s="41">
        <f t="shared" si="99"/>
        <v>0.36967679123045299</v>
      </c>
      <c r="BD51" s="40">
        <f t="shared" si="100"/>
        <v>1.2855143793345635E-2</v>
      </c>
      <c r="BE51" s="41">
        <f t="shared" si="101"/>
        <v>9.8859178937424269E-2</v>
      </c>
      <c r="BF51" s="41">
        <f t="shared" si="102"/>
        <v>0.75042714728636617</v>
      </c>
      <c r="BG51" s="42">
        <f t="shared" si="103"/>
        <v>0.81724483217935551</v>
      </c>
      <c r="BH51" s="36"/>
      <c r="BI51" s="35">
        <v>66.768000000000001</v>
      </c>
      <c r="BJ51" s="36">
        <v>92.159000000000006</v>
      </c>
      <c r="BK51" s="37">
        <f t="shared" si="104"/>
        <v>158.92700000000002</v>
      </c>
      <c r="BL51" s="33">
        <v>7489.22</v>
      </c>
      <c r="BM51" s="36">
        <v>33.628999999999998</v>
      </c>
      <c r="BN51" s="36">
        <v>10.664</v>
      </c>
      <c r="BO51" s="37">
        <f t="shared" si="105"/>
        <v>7444.9270000000006</v>
      </c>
      <c r="BP51" s="36">
        <v>932.94299999999998</v>
      </c>
      <c r="BQ51" s="36">
        <v>261.71800000000002</v>
      </c>
      <c r="BR51" s="37">
        <f t="shared" si="106"/>
        <v>1194.6610000000001</v>
      </c>
      <c r="BS51" s="36">
        <v>38.045999999999999</v>
      </c>
      <c r="BT51" s="36">
        <v>0</v>
      </c>
      <c r="BU51" s="36">
        <v>85.772000000000006</v>
      </c>
      <c r="BV51" s="36">
        <v>59.146999999999238</v>
      </c>
      <c r="BW51" s="37">
        <f t="shared" si="107"/>
        <v>8981.48</v>
      </c>
      <c r="BX51" s="36">
        <v>22.227</v>
      </c>
      <c r="BY51" s="33">
        <v>5545.7030000000004</v>
      </c>
      <c r="BZ51" s="37">
        <f t="shared" si="108"/>
        <v>5567.93</v>
      </c>
      <c r="CA51" s="36">
        <v>2229.1759999999999</v>
      </c>
      <c r="CB51" s="36">
        <v>64.806999999999334</v>
      </c>
      <c r="CC51" s="37">
        <f t="shared" si="109"/>
        <v>2293.9829999999993</v>
      </c>
      <c r="CD51" s="36">
        <v>190</v>
      </c>
      <c r="CE51" s="36">
        <v>929.56700000000001</v>
      </c>
      <c r="CF51" s="113">
        <f t="shared" si="110"/>
        <v>8981.48</v>
      </c>
      <c r="CG51" s="36"/>
      <c r="CH51" s="67">
        <v>1108.8889999999999</v>
      </c>
      <c r="CI51" s="36"/>
      <c r="CJ51" s="32">
        <v>640</v>
      </c>
      <c r="CK51" s="33">
        <v>515</v>
      </c>
      <c r="CL51" s="33">
        <v>600</v>
      </c>
      <c r="CM51" s="33">
        <v>360</v>
      </c>
      <c r="CN51" s="33">
        <v>305</v>
      </c>
      <c r="CO51" s="33">
        <v>0</v>
      </c>
      <c r="CP51" s="116">
        <f t="shared" si="111"/>
        <v>2420</v>
      </c>
      <c r="CQ51" s="42">
        <f t="shared" si="112"/>
        <v>0.26944334341333503</v>
      </c>
      <c r="CR51" s="36"/>
      <c r="CS51" s="61" t="s">
        <v>214</v>
      </c>
      <c r="CT51" s="56">
        <v>62.6</v>
      </c>
      <c r="CU51" s="68">
        <v>4</v>
      </c>
      <c r="CV51" s="69" t="s">
        <v>139</v>
      </c>
      <c r="CW51" s="74" t="s">
        <v>142</v>
      </c>
      <c r="CX51" s="56"/>
      <c r="CY51" s="70">
        <f t="shared" si="113"/>
        <v>2.606956150083902E-3</v>
      </c>
      <c r="CZ51" s="56"/>
      <c r="DA51" s="32">
        <v>799.27799999999991</v>
      </c>
      <c r="DB51" s="33">
        <v>872.97799999999995</v>
      </c>
      <c r="DC51" s="34">
        <v>956.69299999999998</v>
      </c>
      <c r="DD51" s="56"/>
      <c r="DE51" s="61">
        <v>4458.1959999999999</v>
      </c>
      <c r="DF51" s="33">
        <v>4441.0480000000007</v>
      </c>
      <c r="DG51" s="34">
        <v>4475.3440000000001</v>
      </c>
      <c r="DH51" s="56"/>
      <c r="DI51" s="32">
        <v>60.165999999999997</v>
      </c>
      <c r="DJ51" s="33">
        <v>107.586</v>
      </c>
      <c r="DK51" s="33">
        <v>253.24100000000001</v>
      </c>
      <c r="DL51" s="33">
        <v>187.18700000000001</v>
      </c>
      <c r="DM51" s="33">
        <v>1045.377</v>
      </c>
      <c r="DN51" s="33">
        <v>168.56800000000001</v>
      </c>
      <c r="DO51" s="33">
        <v>46.981000000000002</v>
      </c>
      <c r="DP51" s="33">
        <v>9.0949470177292824E-13</v>
      </c>
      <c r="DQ51" s="33">
        <v>5620.1139999999996</v>
      </c>
      <c r="DR51" s="119">
        <f t="shared" si="114"/>
        <v>7489.22</v>
      </c>
      <c r="DS51" s="56"/>
      <c r="DT51" s="47">
        <f t="shared" si="115"/>
        <v>8.0336804099759383E-3</v>
      </c>
      <c r="DU51" s="41">
        <f t="shared" si="116"/>
        <v>1.4365447937168357E-2</v>
      </c>
      <c r="DV51" s="41">
        <f t="shared" si="117"/>
        <v>3.3814068754823602E-2</v>
      </c>
      <c r="DW51" s="41">
        <f t="shared" si="118"/>
        <v>2.4994191651467042E-2</v>
      </c>
      <c r="DX51" s="41">
        <f t="shared" si="119"/>
        <v>0.13958422906524309</v>
      </c>
      <c r="DY51" s="41">
        <f t="shared" si="120"/>
        <v>2.2508084954107371E-2</v>
      </c>
      <c r="DZ51" s="41">
        <f t="shared" si="121"/>
        <v>6.2731499408483129E-3</v>
      </c>
      <c r="EA51" s="41">
        <f t="shared" si="122"/>
        <v>1.2144051073048038E-16</v>
      </c>
      <c r="EB51" s="41">
        <f t="shared" si="123"/>
        <v>0.75042714728636617</v>
      </c>
      <c r="EC51" s="71">
        <f t="shared" si="124"/>
        <v>1</v>
      </c>
      <c r="ED51" s="56"/>
      <c r="EE51" s="35">
        <v>35.533999999999999</v>
      </c>
      <c r="EF51" s="36">
        <v>60.741</v>
      </c>
      <c r="EG51" s="66">
        <f t="shared" si="125"/>
        <v>96.275000000000006</v>
      </c>
      <c r="EI51" s="35">
        <v>33.628999999999998</v>
      </c>
      <c r="EJ51" s="36">
        <v>10.664</v>
      </c>
      <c r="EK51" s="66">
        <f t="shared" si="126"/>
        <v>44.292999999999999</v>
      </c>
      <c r="EM51" s="32">
        <v>5620.1139999999996</v>
      </c>
      <c r="EN51" s="33">
        <v>1869.1060000000009</v>
      </c>
      <c r="EO51" s="34">
        <f t="shared" si="127"/>
        <v>7489.22</v>
      </c>
      <c r="EQ51" s="47">
        <v>0.75042714728636617</v>
      </c>
      <c r="ER51" s="41">
        <v>0.24957285271363383</v>
      </c>
      <c r="ES51" s="42">
        <f t="shared" si="128"/>
        <v>1</v>
      </c>
      <c r="ET51" s="56"/>
      <c r="EU51" s="61">
        <f t="shared" si="129"/>
        <v>861.75900000000001</v>
      </c>
      <c r="EV51" s="33">
        <v>793.95100000000002</v>
      </c>
      <c r="EW51" s="34">
        <v>929.56700000000001</v>
      </c>
      <c r="EY51" s="61">
        <f t="shared" si="130"/>
        <v>7153.1115</v>
      </c>
      <c r="EZ51" s="33">
        <v>6817.0029999999997</v>
      </c>
      <c r="FA51" s="34">
        <v>7489.22</v>
      </c>
      <c r="FC51" s="61">
        <f t="shared" si="131"/>
        <v>2577.2785000000003</v>
      </c>
      <c r="FD51" s="33">
        <v>2416.4</v>
      </c>
      <c r="FE51" s="34">
        <v>2738.1570000000002</v>
      </c>
      <c r="FG51" s="61">
        <f t="shared" si="132"/>
        <v>9730.39</v>
      </c>
      <c r="FH51" s="56">
        <v>9233.4030000000002</v>
      </c>
      <c r="FI51" s="68">
        <v>10227.377</v>
      </c>
      <c r="FK51" s="61">
        <f t="shared" si="133"/>
        <v>5651.2294999999995</v>
      </c>
      <c r="FL51" s="33">
        <v>5756.7559999999994</v>
      </c>
      <c r="FM51" s="34">
        <v>5545.7030000000004</v>
      </c>
      <c r="FN51" s="33"/>
      <c r="FO51" s="61">
        <f t="shared" si="134"/>
        <v>8747.5845000000008</v>
      </c>
      <c r="FP51" s="33">
        <v>8513.6890000000003</v>
      </c>
      <c r="FQ51" s="34">
        <v>8981.48</v>
      </c>
      <c r="FR51" s="33"/>
      <c r="FS51" s="72">
        <f t="shared" si="135"/>
        <v>0.49828580590281335</v>
      </c>
      <c r="FT51" s="1"/>
    </row>
    <row r="52" spans="1:176" x14ac:dyDescent="0.2">
      <c r="A52" s="1"/>
      <c r="B52" s="73" t="s">
        <v>180</v>
      </c>
      <c r="C52" s="32">
        <v>8988.8330000000005</v>
      </c>
      <c r="D52" s="33">
        <v>8894.6854999999996</v>
      </c>
      <c r="E52" s="33">
        <v>7389.3200000000006</v>
      </c>
      <c r="F52" s="33">
        <v>1531.9089999999997</v>
      </c>
      <c r="G52" s="33">
        <v>6570.0649999999996</v>
      </c>
      <c r="H52" s="33">
        <f t="shared" si="68"/>
        <v>10520.742</v>
      </c>
      <c r="I52" s="34">
        <f t="shared" si="69"/>
        <v>8921.2289999999994</v>
      </c>
      <c r="J52" s="33"/>
      <c r="K52" s="35">
        <v>176.87899999999999</v>
      </c>
      <c r="L52" s="36">
        <v>43.598999999999997</v>
      </c>
      <c r="M52" s="36">
        <v>2.37</v>
      </c>
      <c r="N52" s="37">
        <f t="shared" si="70"/>
        <v>222.84799999999998</v>
      </c>
      <c r="O52" s="36">
        <v>118.126</v>
      </c>
      <c r="P52" s="37">
        <f t="shared" si="71"/>
        <v>104.72199999999998</v>
      </c>
      <c r="Q52" s="36">
        <v>7.1899999999999995</v>
      </c>
      <c r="R52" s="37">
        <f t="shared" si="72"/>
        <v>97.531999999999982</v>
      </c>
      <c r="S52" s="36">
        <v>10.785</v>
      </c>
      <c r="T52" s="36">
        <v>6.9910000000000005</v>
      </c>
      <c r="U52" s="36">
        <v>-10.1</v>
      </c>
      <c r="V52" s="37">
        <f t="shared" si="73"/>
        <v>105.20799999999998</v>
      </c>
      <c r="W52" s="36">
        <v>23.846</v>
      </c>
      <c r="X52" s="38">
        <f t="shared" si="74"/>
        <v>81.361999999999981</v>
      </c>
      <c r="Y52" s="36"/>
      <c r="Z52" s="39">
        <f t="shared" si="75"/>
        <v>1.9885919519020655E-2</v>
      </c>
      <c r="AA52" s="40">
        <f t="shared" si="76"/>
        <v>4.9016910153821622E-3</v>
      </c>
      <c r="AB52" s="41">
        <f t="shared" si="77"/>
        <v>0.49091528692067293</v>
      </c>
      <c r="AC52" s="41">
        <f t="shared" si="78"/>
        <v>0.50560494450698323</v>
      </c>
      <c r="AD52" s="41">
        <f t="shared" si="79"/>
        <v>0.53007431074095357</v>
      </c>
      <c r="AE52" s="40">
        <f t="shared" si="80"/>
        <v>1.3280514527466992E-2</v>
      </c>
      <c r="AF52" s="40">
        <f t="shared" si="81"/>
        <v>9.1472599003078851E-3</v>
      </c>
      <c r="AG52" s="40">
        <f t="shared" si="82"/>
        <v>1.6615554398776163E-2</v>
      </c>
      <c r="AH52" s="40">
        <f t="shared" si="83"/>
        <v>2.5016250617503042E-2</v>
      </c>
      <c r="AI52" s="40">
        <f t="shared" si="84"/>
        <v>1.9917753393739544E-2</v>
      </c>
      <c r="AJ52" s="42">
        <f t="shared" si="85"/>
        <v>9.6718476031977155E-2</v>
      </c>
      <c r="AK52" s="36"/>
      <c r="AL52" s="47">
        <f t="shared" si="86"/>
        <v>9.8153794686053047E-3</v>
      </c>
      <c r="AM52" s="41">
        <f t="shared" si="87"/>
        <v>3.240674091873387E-2</v>
      </c>
      <c r="AN52" s="42">
        <f t="shared" si="88"/>
        <v>2.199634822695487E-2</v>
      </c>
      <c r="AO52" s="36"/>
      <c r="AP52" s="47">
        <f t="shared" si="89"/>
        <v>0.88912985227328079</v>
      </c>
      <c r="AQ52" s="41">
        <f t="shared" si="90"/>
        <v>0.81760679525324842</v>
      </c>
      <c r="AR52" s="41">
        <f t="shared" si="91"/>
        <v>1.657334161175315E-2</v>
      </c>
      <c r="AS52" s="41">
        <f t="shared" si="92"/>
        <v>0.14648030506295975</v>
      </c>
      <c r="AT52" s="65">
        <v>1.1259999999999999</v>
      </c>
      <c r="AU52" s="36"/>
      <c r="AV52" s="47">
        <f t="shared" si="93"/>
        <v>9.690323538105558E-2</v>
      </c>
      <c r="AW52" s="41">
        <f t="shared" si="94"/>
        <v>9.6887130687598702E-2</v>
      </c>
      <c r="AX52" s="41">
        <f t="shared" si="95"/>
        <v>0.1626269322468899</v>
      </c>
      <c r="AY52" s="41">
        <f t="shared" si="96"/>
        <v>0.1784</v>
      </c>
      <c r="AZ52" s="42">
        <f t="shared" si="97"/>
        <v>0.19726576943175375</v>
      </c>
      <c r="BA52" s="36"/>
      <c r="BB52" s="39">
        <f t="shared" si="98"/>
        <v>9.7777792283523508E-4</v>
      </c>
      <c r="BC52" s="41">
        <f t="shared" si="99"/>
        <v>5.8694835834054444E-2</v>
      </c>
      <c r="BD52" s="40">
        <f t="shared" si="100"/>
        <v>4.7266866233970101E-3</v>
      </c>
      <c r="BE52" s="41">
        <f t="shared" si="101"/>
        <v>3.9134288188900503E-2</v>
      </c>
      <c r="BF52" s="41">
        <f t="shared" si="102"/>
        <v>0.71250913480536759</v>
      </c>
      <c r="BG52" s="42">
        <f t="shared" si="103"/>
        <v>0.76187563395133107</v>
      </c>
      <c r="BH52" s="36"/>
      <c r="BI52" s="35">
        <v>88.724000000000004</v>
      </c>
      <c r="BJ52" s="36">
        <v>293.75099999999998</v>
      </c>
      <c r="BK52" s="37">
        <f t="shared" si="104"/>
        <v>382.47499999999997</v>
      </c>
      <c r="BL52" s="33">
        <v>7389.3200000000006</v>
      </c>
      <c r="BM52" s="36">
        <v>10.000999999999999</v>
      </c>
      <c r="BN52" s="36">
        <v>11.443</v>
      </c>
      <c r="BO52" s="37">
        <f t="shared" si="105"/>
        <v>7367.8760000000002</v>
      </c>
      <c r="BP52" s="36">
        <v>934.21199999999999</v>
      </c>
      <c r="BQ52" s="36">
        <v>182.34399999999999</v>
      </c>
      <c r="BR52" s="37">
        <f t="shared" si="106"/>
        <v>1116.556</v>
      </c>
      <c r="BS52" s="36">
        <v>0</v>
      </c>
      <c r="BT52" s="36">
        <v>4.7889999999999997</v>
      </c>
      <c r="BU52" s="36">
        <v>100.551</v>
      </c>
      <c r="BV52" s="36">
        <v>16.585999999999927</v>
      </c>
      <c r="BW52" s="37">
        <f t="shared" si="107"/>
        <v>8988.8330000000005</v>
      </c>
      <c r="BX52" s="36">
        <v>1.6459999999999999</v>
      </c>
      <c r="BY52" s="33">
        <v>6570.0649999999996</v>
      </c>
      <c r="BZ52" s="37">
        <f t="shared" si="108"/>
        <v>6571.7109999999993</v>
      </c>
      <c r="CA52" s="36">
        <v>1278.424</v>
      </c>
      <c r="CB52" s="36">
        <v>82.05900000000122</v>
      </c>
      <c r="CC52" s="37">
        <f t="shared" si="109"/>
        <v>1360.4830000000011</v>
      </c>
      <c r="CD52" s="36">
        <v>185.59199999999998</v>
      </c>
      <c r="CE52" s="36">
        <v>871.04700000000003</v>
      </c>
      <c r="CF52" s="113">
        <f t="shared" si="110"/>
        <v>8988.8330000000005</v>
      </c>
      <c r="CG52" s="36"/>
      <c r="CH52" s="67">
        <v>1316.6869999999999</v>
      </c>
      <c r="CI52" s="36"/>
      <c r="CJ52" s="32">
        <v>50</v>
      </c>
      <c r="CK52" s="33">
        <v>428</v>
      </c>
      <c r="CL52" s="33">
        <v>250</v>
      </c>
      <c r="CM52" s="33">
        <v>535</v>
      </c>
      <c r="CN52" s="33">
        <v>200</v>
      </c>
      <c r="CO52" s="33">
        <v>0</v>
      </c>
      <c r="CP52" s="116">
        <f t="shared" si="111"/>
        <v>1463</v>
      </c>
      <c r="CQ52" s="42">
        <f t="shared" si="112"/>
        <v>0.16275750144651702</v>
      </c>
      <c r="CR52" s="36"/>
      <c r="CS52" s="61" t="s">
        <v>221</v>
      </c>
      <c r="CT52" s="56">
        <v>64.7</v>
      </c>
      <c r="CU52" s="68">
        <v>10</v>
      </c>
      <c r="CV52" s="69" t="s">
        <v>139</v>
      </c>
      <c r="CW52" s="74" t="s">
        <v>145</v>
      </c>
      <c r="CX52" s="56"/>
      <c r="CY52" s="70">
        <f t="shared" si="113"/>
        <v>2.2930882746162316E-3</v>
      </c>
      <c r="CZ52" s="56"/>
      <c r="DA52" s="32">
        <v>793.90223759999992</v>
      </c>
      <c r="DB52" s="33">
        <v>870.90223759999992</v>
      </c>
      <c r="DC52" s="34">
        <v>963</v>
      </c>
      <c r="DD52" s="56"/>
      <c r="DE52" s="61">
        <v>4896.7369999999992</v>
      </c>
      <c r="DF52" s="33">
        <v>4911.7349999999997</v>
      </c>
      <c r="DG52" s="34">
        <v>4881.7389999999996</v>
      </c>
      <c r="DH52" s="56"/>
      <c r="DI52" s="32">
        <v>129.98699999999999</v>
      </c>
      <c r="DJ52" s="33">
        <v>50.579000000000001</v>
      </c>
      <c r="DK52" s="33">
        <v>349.666</v>
      </c>
      <c r="DL52" s="33">
        <v>185.55500000000001</v>
      </c>
      <c r="DM52" s="33">
        <v>1178.683</v>
      </c>
      <c r="DN52" s="33">
        <v>176.042</v>
      </c>
      <c r="DO52" s="33">
        <v>26.637</v>
      </c>
      <c r="DP52" s="33">
        <v>27.213000000000648</v>
      </c>
      <c r="DQ52" s="33">
        <v>5264.9579999999996</v>
      </c>
      <c r="DR52" s="119">
        <f t="shared" si="114"/>
        <v>7389.3200000000006</v>
      </c>
      <c r="DS52" s="56"/>
      <c r="DT52" s="47">
        <f t="shared" si="115"/>
        <v>1.7591199190182587E-2</v>
      </c>
      <c r="DU52" s="41">
        <f t="shared" si="116"/>
        <v>6.8448788251151658E-3</v>
      </c>
      <c r="DV52" s="41">
        <f t="shared" si="117"/>
        <v>4.7320457092127552E-2</v>
      </c>
      <c r="DW52" s="41">
        <f t="shared" si="118"/>
        <v>2.5111241629811674E-2</v>
      </c>
      <c r="DX52" s="41">
        <f t="shared" si="119"/>
        <v>0.1595117006706977</v>
      </c>
      <c r="DY52" s="41">
        <f t="shared" si="120"/>
        <v>2.3823843059983866E-2</v>
      </c>
      <c r="DZ52" s="41">
        <f t="shared" si="121"/>
        <v>3.6047971937877908E-3</v>
      </c>
      <c r="EA52" s="41">
        <f t="shared" si="122"/>
        <v>3.682747532925986E-3</v>
      </c>
      <c r="EB52" s="41">
        <f t="shared" si="123"/>
        <v>0.71250913480536759</v>
      </c>
      <c r="EC52" s="71">
        <f t="shared" si="124"/>
        <v>0.99999999999999989</v>
      </c>
      <c r="ED52" s="56"/>
      <c r="EE52" s="35">
        <v>15.278</v>
      </c>
      <c r="EF52" s="36">
        <v>19.649000000000001</v>
      </c>
      <c r="EG52" s="66">
        <f t="shared" si="125"/>
        <v>34.927</v>
      </c>
      <c r="EI52" s="35">
        <v>10.000999999999999</v>
      </c>
      <c r="EJ52" s="36">
        <v>11.443</v>
      </c>
      <c r="EK52" s="66">
        <f t="shared" si="126"/>
        <v>21.443999999999999</v>
      </c>
      <c r="EM52" s="32">
        <v>5264.9579999999996</v>
      </c>
      <c r="EN52" s="33">
        <v>2124.3620000000014</v>
      </c>
      <c r="EO52" s="34">
        <f t="shared" si="127"/>
        <v>7389.3200000000015</v>
      </c>
      <c r="EQ52" s="47">
        <v>0.71250913480536759</v>
      </c>
      <c r="ER52" s="41">
        <v>0.28749086519463241</v>
      </c>
      <c r="ES52" s="42">
        <f t="shared" si="128"/>
        <v>1</v>
      </c>
      <c r="ET52" s="56"/>
      <c r="EU52" s="61">
        <f t="shared" si="129"/>
        <v>841.22500000000002</v>
      </c>
      <c r="EV52" s="33">
        <v>811.40300000000002</v>
      </c>
      <c r="EW52" s="34">
        <v>871.04700000000003</v>
      </c>
      <c r="EY52" s="61">
        <f t="shared" si="130"/>
        <v>7353.4079999999994</v>
      </c>
      <c r="EZ52" s="33">
        <v>7317.4959999999992</v>
      </c>
      <c r="FA52" s="34">
        <v>7389.3200000000006</v>
      </c>
      <c r="FC52" s="61">
        <f t="shared" si="131"/>
        <v>1427.8044999999997</v>
      </c>
      <c r="FD52" s="33">
        <v>1323.7</v>
      </c>
      <c r="FE52" s="34">
        <v>1531.9089999999997</v>
      </c>
      <c r="FG52" s="61">
        <f t="shared" si="132"/>
        <v>8781.2124999999996</v>
      </c>
      <c r="FH52" s="56">
        <v>8641.1959999999999</v>
      </c>
      <c r="FI52" s="68">
        <v>8921.2289999999994</v>
      </c>
      <c r="FK52" s="61">
        <f t="shared" si="133"/>
        <v>6499.3615</v>
      </c>
      <c r="FL52" s="33">
        <v>6428.6580000000004</v>
      </c>
      <c r="FM52" s="34">
        <v>6570.0649999999996</v>
      </c>
      <c r="FN52" s="33"/>
      <c r="FO52" s="61">
        <f t="shared" si="134"/>
        <v>8894.6854999999996</v>
      </c>
      <c r="FP52" s="33">
        <v>8800.5380000000005</v>
      </c>
      <c r="FQ52" s="34">
        <v>8988.8330000000005</v>
      </c>
      <c r="FR52" s="33"/>
      <c r="FS52" s="72">
        <f t="shared" si="135"/>
        <v>0.54308929757622593</v>
      </c>
      <c r="FT52" s="1"/>
    </row>
    <row r="53" spans="1:176" x14ac:dyDescent="0.2">
      <c r="A53" s="1"/>
      <c r="B53" s="73" t="s">
        <v>190</v>
      </c>
      <c r="C53" s="32">
        <v>1560.376</v>
      </c>
      <c r="D53" s="33">
        <v>1476.2815000000001</v>
      </c>
      <c r="E53" s="33">
        <v>1357.143</v>
      </c>
      <c r="F53" s="33">
        <v>319.125</v>
      </c>
      <c r="G53" s="33">
        <v>1054.6089999999999</v>
      </c>
      <c r="H53" s="33">
        <f t="shared" si="68"/>
        <v>1879.501</v>
      </c>
      <c r="I53" s="34">
        <f t="shared" si="69"/>
        <v>1676.268</v>
      </c>
      <c r="J53" s="33"/>
      <c r="K53" s="35">
        <v>29.922000000000001</v>
      </c>
      <c r="L53" s="36">
        <v>7.7590000000000003</v>
      </c>
      <c r="M53" s="36">
        <v>0</v>
      </c>
      <c r="N53" s="37">
        <f t="shared" si="70"/>
        <v>37.680999999999997</v>
      </c>
      <c r="O53" s="36">
        <v>28.655999999999999</v>
      </c>
      <c r="P53" s="37">
        <f t="shared" si="71"/>
        <v>9.0249999999999986</v>
      </c>
      <c r="Q53" s="36">
        <v>0.95299999999999996</v>
      </c>
      <c r="R53" s="37">
        <f t="shared" si="72"/>
        <v>8.0719999999999992</v>
      </c>
      <c r="S53" s="36">
        <v>2.855</v>
      </c>
      <c r="T53" s="36">
        <v>0.61499999999999999</v>
      </c>
      <c r="U53" s="36">
        <v>1.2E-2</v>
      </c>
      <c r="V53" s="37">
        <f t="shared" si="73"/>
        <v>11.554</v>
      </c>
      <c r="W53" s="36">
        <v>2.4489999999999998</v>
      </c>
      <c r="X53" s="38">
        <f t="shared" si="74"/>
        <v>9.1050000000000004</v>
      </c>
      <c r="Y53" s="36"/>
      <c r="Z53" s="39">
        <f t="shared" si="75"/>
        <v>2.0268492154104756E-2</v>
      </c>
      <c r="AA53" s="40">
        <f t="shared" si="76"/>
        <v>5.2557726964674424E-3</v>
      </c>
      <c r="AB53" s="41">
        <f t="shared" si="77"/>
        <v>0.69636217831887437</v>
      </c>
      <c r="AC53" s="41">
        <f t="shared" si="78"/>
        <v>0.70692717584369458</v>
      </c>
      <c r="AD53" s="41">
        <f t="shared" si="79"/>
        <v>0.76048937130118632</v>
      </c>
      <c r="AE53" s="40">
        <f t="shared" si="80"/>
        <v>1.9410932129136617E-2</v>
      </c>
      <c r="AF53" s="40">
        <f t="shared" si="81"/>
        <v>6.1675229283845931E-3</v>
      </c>
      <c r="AG53" s="40">
        <f t="shared" si="82"/>
        <v>1.0844882448263479E-2</v>
      </c>
      <c r="AH53" s="40">
        <f t="shared" si="83"/>
        <v>1.4882680526200127E-2</v>
      </c>
      <c r="AI53" s="40">
        <f t="shared" si="84"/>
        <v>9.6144855708273254E-3</v>
      </c>
      <c r="AJ53" s="42">
        <f t="shared" si="85"/>
        <v>6.3482877751011843E-2</v>
      </c>
      <c r="AK53" s="36"/>
      <c r="AL53" s="47">
        <f t="shared" si="86"/>
        <v>0.11117360974651221</v>
      </c>
      <c r="AM53" s="41">
        <f t="shared" si="87"/>
        <v>0.11158060588698712</v>
      </c>
      <c r="AN53" s="42">
        <f t="shared" si="88"/>
        <v>5.5263263223198314E-2</v>
      </c>
      <c r="AO53" s="36"/>
      <c r="AP53" s="47">
        <f t="shared" si="89"/>
        <v>0.77708023399155424</v>
      </c>
      <c r="AQ53" s="41">
        <f t="shared" si="90"/>
        <v>0.75363235403410689</v>
      </c>
      <c r="AR53" s="41">
        <f t="shared" si="91"/>
        <v>0.10122175680733358</v>
      </c>
      <c r="AS53" s="41">
        <f t="shared" si="92"/>
        <v>0.11972434849036388</v>
      </c>
      <c r="AT53" s="65">
        <v>1.37</v>
      </c>
      <c r="AU53" s="36"/>
      <c r="AV53" s="47">
        <f t="shared" si="93"/>
        <v>9.4770106692233166E-2</v>
      </c>
      <c r="AW53" s="41">
        <f t="shared" si="94"/>
        <v>0.10648971786287408</v>
      </c>
      <c r="AX53" s="41">
        <f t="shared" si="95"/>
        <v>0.16058284111850382</v>
      </c>
      <c r="AY53" s="41">
        <f t="shared" si="96"/>
        <v>0.19270775950149546</v>
      </c>
      <c r="AZ53" s="42">
        <f t="shared" si="97"/>
        <v>0.19270775950149546</v>
      </c>
      <c r="BA53" s="36"/>
      <c r="BB53" s="39">
        <f t="shared" si="98"/>
        <v>7.3918859120970586E-4</v>
      </c>
      <c r="BC53" s="41">
        <f t="shared" si="99"/>
        <v>7.6270508203281309E-2</v>
      </c>
      <c r="BD53" s="40">
        <f t="shared" si="100"/>
        <v>1.2675893402537535E-2</v>
      </c>
      <c r="BE53" s="41">
        <f t="shared" si="101"/>
        <v>0.10526412404315075</v>
      </c>
      <c r="BF53" s="41">
        <f t="shared" si="102"/>
        <v>0.74160202719978663</v>
      </c>
      <c r="BG53" s="42">
        <f t="shared" si="103"/>
        <v>0.790795385940673</v>
      </c>
      <c r="BH53" s="36"/>
      <c r="BI53" s="35">
        <v>27.835999999999999</v>
      </c>
      <c r="BJ53" s="36">
        <v>43.792999999999999</v>
      </c>
      <c r="BK53" s="37">
        <f t="shared" si="104"/>
        <v>71.628999999999991</v>
      </c>
      <c r="BL53" s="33">
        <v>1357.143</v>
      </c>
      <c r="BM53" s="36">
        <v>10.55</v>
      </c>
      <c r="BN53" s="36">
        <v>5</v>
      </c>
      <c r="BO53" s="37">
        <f t="shared" si="105"/>
        <v>1341.5930000000001</v>
      </c>
      <c r="BP53" s="36">
        <v>113.71299999999999</v>
      </c>
      <c r="BQ53" s="36">
        <v>25.198</v>
      </c>
      <c r="BR53" s="37">
        <f t="shared" si="106"/>
        <v>138.911</v>
      </c>
      <c r="BS53" s="36">
        <v>0</v>
      </c>
      <c r="BT53" s="36">
        <v>0.121</v>
      </c>
      <c r="BU53" s="36">
        <v>5.3360000000000003</v>
      </c>
      <c r="BV53" s="36">
        <v>2.7859999999999943</v>
      </c>
      <c r="BW53" s="37">
        <f t="shared" si="107"/>
        <v>1560.3760000000002</v>
      </c>
      <c r="BX53" s="36">
        <v>80.022000000000006</v>
      </c>
      <c r="BY53" s="33">
        <v>1054.6089999999999</v>
      </c>
      <c r="BZ53" s="37">
        <f t="shared" si="108"/>
        <v>1134.6309999999999</v>
      </c>
      <c r="CA53" s="36">
        <v>224.80099999999999</v>
      </c>
      <c r="CB53" s="36">
        <v>13.131000000000114</v>
      </c>
      <c r="CC53" s="37">
        <f t="shared" si="109"/>
        <v>237.9320000000001</v>
      </c>
      <c r="CD53" s="36">
        <v>39.936</v>
      </c>
      <c r="CE53" s="36">
        <v>147.87700000000001</v>
      </c>
      <c r="CF53" s="113">
        <f t="shared" si="110"/>
        <v>1560.3759999999997</v>
      </c>
      <c r="CG53" s="36"/>
      <c r="CH53" s="67">
        <v>186.815</v>
      </c>
      <c r="CI53" s="36"/>
      <c r="CJ53" s="32">
        <v>75</v>
      </c>
      <c r="CK53" s="33">
        <v>70</v>
      </c>
      <c r="CL53" s="33">
        <v>50</v>
      </c>
      <c r="CM53" s="33">
        <v>50</v>
      </c>
      <c r="CN53" s="33">
        <v>50</v>
      </c>
      <c r="CO53" s="33">
        <v>0</v>
      </c>
      <c r="CP53" s="116">
        <f t="shared" si="111"/>
        <v>295</v>
      </c>
      <c r="CQ53" s="42">
        <f t="shared" si="112"/>
        <v>0.1890569965187878</v>
      </c>
      <c r="CR53" s="36"/>
      <c r="CS53" s="61" t="s">
        <v>215</v>
      </c>
      <c r="CT53" s="56">
        <v>16.100000000000001</v>
      </c>
      <c r="CU53" s="68">
        <v>3</v>
      </c>
      <c r="CV53" s="61"/>
      <c r="CW53" s="74" t="s">
        <v>188</v>
      </c>
      <c r="CX53" s="56"/>
      <c r="CY53" s="70">
        <f t="shared" si="113"/>
        <v>4.3261104595956299E-4</v>
      </c>
      <c r="CZ53" s="56"/>
      <c r="DA53" s="32">
        <v>138.464</v>
      </c>
      <c r="DB53" s="33">
        <v>166.16399999999999</v>
      </c>
      <c r="DC53" s="34">
        <v>166.16399999999999</v>
      </c>
      <c r="DD53" s="56"/>
      <c r="DE53" s="61">
        <v>839.56650000000002</v>
      </c>
      <c r="DF53" s="33">
        <v>816.87400000000002</v>
      </c>
      <c r="DG53" s="34">
        <v>862.25900000000001</v>
      </c>
      <c r="DH53" s="56"/>
      <c r="DI53" s="32">
        <v>79.951999999999998</v>
      </c>
      <c r="DJ53" s="33">
        <v>9.9710000000000001</v>
      </c>
      <c r="DK53" s="33">
        <v>60.210999999999999</v>
      </c>
      <c r="DL53" s="33">
        <v>12.38</v>
      </c>
      <c r="DM53" s="33">
        <v>132.792</v>
      </c>
      <c r="DN53" s="33">
        <v>35.840000000000003</v>
      </c>
      <c r="DO53" s="33">
        <v>19.538</v>
      </c>
      <c r="DP53" s="33">
        <v>-9.9999999997635314E-4</v>
      </c>
      <c r="DQ53" s="33">
        <v>1006.46</v>
      </c>
      <c r="DR53" s="119">
        <f t="shared" si="114"/>
        <v>1357.143</v>
      </c>
      <c r="DS53" s="56"/>
      <c r="DT53" s="47">
        <f t="shared" si="115"/>
        <v>5.8911993798737496E-2</v>
      </c>
      <c r="DU53" s="41">
        <f t="shared" si="116"/>
        <v>7.3470518582050672E-3</v>
      </c>
      <c r="DV53" s="41">
        <f t="shared" si="117"/>
        <v>4.4365995329895228E-2</v>
      </c>
      <c r="DW53" s="41">
        <f t="shared" si="118"/>
        <v>9.1221043029363902E-3</v>
      </c>
      <c r="DX53" s="41">
        <f t="shared" si="119"/>
        <v>9.784672654244983E-2</v>
      </c>
      <c r="DY53" s="41">
        <f t="shared" si="120"/>
        <v>2.6408418272798079E-2</v>
      </c>
      <c r="DZ53" s="41">
        <f t="shared" si="121"/>
        <v>1.4396419537218996E-2</v>
      </c>
      <c r="EA53" s="41">
        <f t="shared" si="122"/>
        <v>-7.3684202768341516E-7</v>
      </c>
      <c r="EB53" s="41">
        <f t="shared" si="123"/>
        <v>0.74160202719978663</v>
      </c>
      <c r="EC53" s="71">
        <f t="shared" si="124"/>
        <v>1</v>
      </c>
      <c r="ED53" s="56"/>
      <c r="EE53" s="35">
        <v>8.1000000000000003E-2</v>
      </c>
      <c r="EF53" s="36">
        <v>17.122</v>
      </c>
      <c r="EG53" s="66">
        <f t="shared" si="125"/>
        <v>17.202999999999999</v>
      </c>
      <c r="EI53" s="35">
        <v>10.55</v>
      </c>
      <c r="EJ53" s="36">
        <v>5</v>
      </c>
      <c r="EK53" s="66">
        <f t="shared" si="126"/>
        <v>15.55</v>
      </c>
      <c r="EM53" s="32">
        <v>1006.46</v>
      </c>
      <c r="EN53" s="33">
        <v>350.68299999999999</v>
      </c>
      <c r="EO53" s="34">
        <f t="shared" si="127"/>
        <v>1357.143</v>
      </c>
      <c r="EQ53" s="47">
        <v>0.74160202719978663</v>
      </c>
      <c r="ER53" s="41">
        <v>0.25839797280021337</v>
      </c>
      <c r="ES53" s="42">
        <f t="shared" si="128"/>
        <v>1</v>
      </c>
      <c r="ET53" s="56"/>
      <c r="EU53" s="61">
        <f t="shared" si="129"/>
        <v>143.42450000000002</v>
      </c>
      <c r="EV53" s="33">
        <v>138.97200000000001</v>
      </c>
      <c r="EW53" s="34">
        <v>147.87700000000001</v>
      </c>
      <c r="EY53" s="61">
        <f t="shared" si="130"/>
        <v>1289.2514999999999</v>
      </c>
      <c r="EZ53" s="33">
        <v>1221.3599999999999</v>
      </c>
      <c r="FA53" s="34">
        <v>1357.143</v>
      </c>
      <c r="FC53" s="61">
        <f t="shared" si="131"/>
        <v>302.8845</v>
      </c>
      <c r="FD53" s="33">
        <v>286.64400000000001</v>
      </c>
      <c r="FE53" s="34">
        <v>319.125</v>
      </c>
      <c r="FG53" s="61">
        <f t="shared" si="132"/>
        <v>1592.136</v>
      </c>
      <c r="FH53" s="56">
        <v>1508.0039999999999</v>
      </c>
      <c r="FI53" s="68">
        <v>1676.268</v>
      </c>
      <c r="FK53" s="61">
        <f t="shared" si="133"/>
        <v>1026.9945</v>
      </c>
      <c r="FL53" s="33">
        <v>999.38</v>
      </c>
      <c r="FM53" s="34">
        <v>1054.6089999999999</v>
      </c>
      <c r="FN53" s="33"/>
      <c r="FO53" s="61">
        <f t="shared" si="134"/>
        <v>1476.2815000000001</v>
      </c>
      <c r="FP53" s="33">
        <v>1392.1869999999999</v>
      </c>
      <c r="FQ53" s="34">
        <v>1560.376</v>
      </c>
      <c r="FR53" s="33"/>
      <c r="FS53" s="72">
        <f t="shared" si="135"/>
        <v>0.55259693817387601</v>
      </c>
      <c r="FT53" s="1"/>
    </row>
    <row r="54" spans="1:176" x14ac:dyDescent="0.2">
      <c r="A54" s="1"/>
      <c r="B54" s="73" t="s">
        <v>152</v>
      </c>
      <c r="C54" s="32">
        <v>4931.9679999999998</v>
      </c>
      <c r="D54" s="33">
        <v>4731.07</v>
      </c>
      <c r="E54" s="33">
        <v>4280.4539999999997</v>
      </c>
      <c r="F54" s="33">
        <v>789.53599999999994</v>
      </c>
      <c r="G54" s="33">
        <v>3636.393</v>
      </c>
      <c r="H54" s="33">
        <f t="shared" si="68"/>
        <v>5721.5039999999999</v>
      </c>
      <c r="I54" s="34">
        <f t="shared" si="69"/>
        <v>5069.99</v>
      </c>
      <c r="J54" s="33"/>
      <c r="K54" s="35">
        <v>88.018000000000001</v>
      </c>
      <c r="L54" s="36">
        <v>19.03</v>
      </c>
      <c r="M54" s="36">
        <v>0.88700000000000001</v>
      </c>
      <c r="N54" s="37">
        <f t="shared" si="70"/>
        <v>107.935</v>
      </c>
      <c r="O54" s="36">
        <v>62.395000000000003</v>
      </c>
      <c r="P54" s="37">
        <f t="shared" si="71"/>
        <v>45.54</v>
      </c>
      <c r="Q54" s="36">
        <v>5.1040000000000001</v>
      </c>
      <c r="R54" s="37">
        <f t="shared" si="72"/>
        <v>40.436</v>
      </c>
      <c r="S54" s="36">
        <v>7.774</v>
      </c>
      <c r="T54" s="36">
        <v>0.91100000000000003</v>
      </c>
      <c r="U54" s="36">
        <v>-0.154</v>
      </c>
      <c r="V54" s="37">
        <f t="shared" si="73"/>
        <v>48.966999999999999</v>
      </c>
      <c r="W54" s="36">
        <v>10.856</v>
      </c>
      <c r="X54" s="38">
        <f t="shared" si="74"/>
        <v>38.110999999999997</v>
      </c>
      <c r="Y54" s="36"/>
      <c r="Z54" s="39">
        <f t="shared" si="75"/>
        <v>1.8604248087641908E-2</v>
      </c>
      <c r="AA54" s="40">
        <f t="shared" si="76"/>
        <v>4.0223458963828482E-3</v>
      </c>
      <c r="AB54" s="41">
        <f t="shared" si="77"/>
        <v>0.53502829703309895</v>
      </c>
      <c r="AC54" s="41">
        <f t="shared" si="78"/>
        <v>0.53924068136445735</v>
      </c>
      <c r="AD54" s="41">
        <f t="shared" si="79"/>
        <v>0.57807939963867139</v>
      </c>
      <c r="AE54" s="40">
        <f t="shared" si="80"/>
        <v>1.3188348513127054E-2</v>
      </c>
      <c r="AF54" s="40">
        <f t="shared" si="81"/>
        <v>8.0554715952205307E-3</v>
      </c>
      <c r="AG54" s="40">
        <f t="shared" si="82"/>
        <v>1.4967953866449767E-2</v>
      </c>
      <c r="AH54" s="40">
        <f t="shared" si="83"/>
        <v>2.1296667587002143E-2</v>
      </c>
      <c r="AI54" s="40">
        <f t="shared" si="84"/>
        <v>1.5881088991203662E-2</v>
      </c>
      <c r="AJ54" s="42">
        <f t="shared" si="85"/>
        <v>8.6363198595020244E-2</v>
      </c>
      <c r="AK54" s="36"/>
      <c r="AL54" s="47">
        <f t="shared" si="86"/>
        <v>7.5179206832993575E-2</v>
      </c>
      <c r="AM54" s="41">
        <f t="shared" si="87"/>
        <v>0.11691157259256614</v>
      </c>
      <c r="AN54" s="42">
        <f t="shared" si="88"/>
        <v>6.9313490243127898E-2</v>
      </c>
      <c r="AO54" s="36"/>
      <c r="AP54" s="47">
        <f t="shared" si="89"/>
        <v>0.84953441854532263</v>
      </c>
      <c r="AQ54" s="41">
        <f t="shared" si="90"/>
        <v>0.81947770928001018</v>
      </c>
      <c r="AR54" s="41">
        <f t="shared" si="91"/>
        <v>5.0774660338428798E-2</v>
      </c>
      <c r="AS54" s="41">
        <f t="shared" si="92"/>
        <v>0.11164711530975059</v>
      </c>
      <c r="AT54" s="65">
        <v>1.22</v>
      </c>
      <c r="AU54" s="36"/>
      <c r="AV54" s="47">
        <f t="shared" si="93"/>
        <v>9.306994692585191E-2</v>
      </c>
      <c r="AW54" s="41">
        <f t="shared" si="94"/>
        <v>9.7453998079468473E-2</v>
      </c>
      <c r="AX54" s="41">
        <f t="shared" si="95"/>
        <v>0.16868490735232147</v>
      </c>
      <c r="AY54" s="41">
        <f t="shared" si="96"/>
        <v>0.18132288292217158</v>
      </c>
      <c r="AZ54" s="42">
        <f t="shared" si="97"/>
        <v>0.19587277670658881</v>
      </c>
      <c r="BA54" s="36"/>
      <c r="BB54" s="39">
        <f t="shared" si="98"/>
        <v>1.2355948139877854E-3</v>
      </c>
      <c r="BC54" s="41">
        <f t="shared" si="99"/>
        <v>9.4126325495620097E-2</v>
      </c>
      <c r="BD54" s="40">
        <f t="shared" si="100"/>
        <v>7.5949887558656162E-3</v>
      </c>
      <c r="BE54" s="41">
        <f t="shared" si="101"/>
        <v>6.5371962646890852E-2</v>
      </c>
      <c r="BF54" s="41">
        <f t="shared" si="102"/>
        <v>0.77677531402042876</v>
      </c>
      <c r="BG54" s="42">
        <f t="shared" si="103"/>
        <v>0.81153749810157416</v>
      </c>
      <c r="BH54" s="36"/>
      <c r="BI54" s="35">
        <v>46.07</v>
      </c>
      <c r="BJ54" s="36">
        <v>152.261</v>
      </c>
      <c r="BK54" s="37">
        <f t="shared" si="104"/>
        <v>198.33099999999999</v>
      </c>
      <c r="BL54" s="33">
        <v>4280.4539999999997</v>
      </c>
      <c r="BM54" s="36">
        <v>10.89</v>
      </c>
      <c r="BN54" s="36">
        <v>27.4</v>
      </c>
      <c r="BO54" s="37">
        <f t="shared" si="105"/>
        <v>4242.1639999999998</v>
      </c>
      <c r="BP54" s="36">
        <v>351.83800000000002</v>
      </c>
      <c r="BQ54" s="36">
        <v>60.228999999999999</v>
      </c>
      <c r="BR54" s="37">
        <f t="shared" si="106"/>
        <v>412.06700000000001</v>
      </c>
      <c r="BS54" s="36">
        <v>12.676</v>
      </c>
      <c r="BT54" s="36">
        <v>0</v>
      </c>
      <c r="BU54" s="36">
        <v>39.122999999999998</v>
      </c>
      <c r="BV54" s="36">
        <v>27.60699999999995</v>
      </c>
      <c r="BW54" s="37">
        <f t="shared" si="107"/>
        <v>4931.9679999999998</v>
      </c>
      <c r="BX54" s="36">
        <v>176.059</v>
      </c>
      <c r="BY54" s="33">
        <v>3636.393</v>
      </c>
      <c r="BZ54" s="37">
        <f t="shared" si="108"/>
        <v>3812.4520000000002</v>
      </c>
      <c r="CA54" s="36">
        <v>550</v>
      </c>
      <c r="CB54" s="36">
        <v>35.497999999999649</v>
      </c>
      <c r="CC54" s="37">
        <f t="shared" si="109"/>
        <v>585.49799999999959</v>
      </c>
      <c r="CD54" s="36">
        <v>75</v>
      </c>
      <c r="CE54" s="36">
        <v>459.01799999999997</v>
      </c>
      <c r="CF54" s="113">
        <f t="shared" si="110"/>
        <v>4931.9679999999998</v>
      </c>
      <c r="CG54" s="36"/>
      <c r="CH54" s="67">
        <v>550.64</v>
      </c>
      <c r="CI54" s="36"/>
      <c r="CJ54" s="32">
        <v>100</v>
      </c>
      <c r="CK54" s="33">
        <v>200</v>
      </c>
      <c r="CL54" s="33">
        <v>175</v>
      </c>
      <c r="CM54" s="33">
        <v>75</v>
      </c>
      <c r="CN54" s="33">
        <v>175</v>
      </c>
      <c r="CO54" s="33">
        <v>0</v>
      </c>
      <c r="CP54" s="116">
        <f t="shared" si="111"/>
        <v>725</v>
      </c>
      <c r="CQ54" s="42">
        <f t="shared" si="112"/>
        <v>0.14700014274220757</v>
      </c>
      <c r="CR54" s="36"/>
      <c r="CS54" s="61" t="s">
        <v>213</v>
      </c>
      <c r="CT54" s="56">
        <v>38.4</v>
      </c>
      <c r="CU54" s="68">
        <v>4</v>
      </c>
      <c r="CV54" s="69" t="s">
        <v>139</v>
      </c>
      <c r="CW54" s="74" t="s">
        <v>142</v>
      </c>
      <c r="CX54" s="56"/>
      <c r="CY54" s="70">
        <f t="shared" si="113"/>
        <v>1.2734187649091188E-3</v>
      </c>
      <c r="CZ54" s="56"/>
      <c r="DA54" s="32">
        <v>447.14</v>
      </c>
      <c r="DB54" s="33">
        <v>480.64</v>
      </c>
      <c r="DC54" s="34">
        <v>519.20799999999997</v>
      </c>
      <c r="DD54" s="56"/>
      <c r="DE54" s="61">
        <v>2546.1729999999998</v>
      </c>
      <c r="DF54" s="33">
        <v>2441.605</v>
      </c>
      <c r="DG54" s="34">
        <v>2650.741</v>
      </c>
      <c r="DH54" s="56"/>
      <c r="DI54" s="32">
        <v>111.902</v>
      </c>
      <c r="DJ54" s="33">
        <v>109.753</v>
      </c>
      <c r="DK54" s="33">
        <v>129.30000000000001</v>
      </c>
      <c r="DL54" s="33">
        <v>67.335999999999999</v>
      </c>
      <c r="DM54" s="33">
        <v>390.30500000000001</v>
      </c>
      <c r="DN54" s="33">
        <v>112.93600000000001</v>
      </c>
      <c r="DO54" s="33">
        <v>33.970999999999997</v>
      </c>
      <c r="DP54" s="33">
        <v>0</v>
      </c>
      <c r="DQ54" s="33">
        <v>3324.951</v>
      </c>
      <c r="DR54" s="119">
        <f t="shared" si="114"/>
        <v>4280.4539999999997</v>
      </c>
      <c r="DS54" s="56"/>
      <c r="DT54" s="47">
        <f t="shared" si="115"/>
        <v>2.6142554037492285E-2</v>
      </c>
      <c r="DU54" s="41">
        <f t="shared" si="116"/>
        <v>2.5640504488542572E-2</v>
      </c>
      <c r="DV54" s="41">
        <f t="shared" si="117"/>
        <v>3.0207076165285274E-2</v>
      </c>
      <c r="DW54" s="41">
        <f t="shared" si="118"/>
        <v>1.5731041613810125E-2</v>
      </c>
      <c r="DX54" s="41">
        <f t="shared" si="119"/>
        <v>9.1183084784931701E-2</v>
      </c>
      <c r="DY54" s="41">
        <f t="shared" si="120"/>
        <v>2.6384117198783124E-2</v>
      </c>
      <c r="DZ54" s="41">
        <f t="shared" si="121"/>
        <v>7.9363076907262645E-3</v>
      </c>
      <c r="EA54" s="41">
        <f t="shared" si="122"/>
        <v>0</v>
      </c>
      <c r="EB54" s="41">
        <f t="shared" si="123"/>
        <v>0.77677531402042876</v>
      </c>
      <c r="EC54" s="71">
        <f t="shared" si="124"/>
        <v>1</v>
      </c>
      <c r="ED54" s="56"/>
      <c r="EE54" s="35">
        <v>18.948</v>
      </c>
      <c r="EF54" s="36">
        <v>13.561999999999999</v>
      </c>
      <c r="EG54" s="66">
        <f t="shared" si="125"/>
        <v>32.51</v>
      </c>
      <c r="EI54" s="35">
        <v>10.89</v>
      </c>
      <c r="EJ54" s="36">
        <v>27.4</v>
      </c>
      <c r="EK54" s="66">
        <f t="shared" si="126"/>
        <v>38.29</v>
      </c>
      <c r="EM54" s="32">
        <v>3324.951</v>
      </c>
      <c r="EN54" s="33">
        <v>955.50299999999959</v>
      </c>
      <c r="EO54" s="34">
        <f t="shared" si="127"/>
        <v>4280.4539999999997</v>
      </c>
      <c r="EQ54" s="47">
        <v>0.77677531402042876</v>
      </c>
      <c r="ER54" s="41">
        <v>0.22322468597957124</v>
      </c>
      <c r="ES54" s="42">
        <f t="shared" si="128"/>
        <v>1</v>
      </c>
      <c r="ET54" s="56"/>
      <c r="EU54" s="61">
        <f t="shared" si="129"/>
        <v>441.28750000000002</v>
      </c>
      <c r="EV54" s="33">
        <v>423.55700000000002</v>
      </c>
      <c r="EW54" s="34">
        <v>459.01799999999997</v>
      </c>
      <c r="EY54" s="61">
        <f t="shared" si="130"/>
        <v>4130.8040000000001</v>
      </c>
      <c r="EZ54" s="33">
        <v>3981.154</v>
      </c>
      <c r="FA54" s="34">
        <v>4280.4539999999997</v>
      </c>
      <c r="FC54" s="61">
        <f t="shared" si="131"/>
        <v>673.83799999999997</v>
      </c>
      <c r="FD54" s="33">
        <v>558.14</v>
      </c>
      <c r="FE54" s="34">
        <v>789.53599999999994</v>
      </c>
      <c r="FG54" s="61">
        <f t="shared" si="132"/>
        <v>4804.6419999999998</v>
      </c>
      <c r="FH54" s="56">
        <v>4539.2939999999999</v>
      </c>
      <c r="FI54" s="68">
        <v>5069.99</v>
      </c>
      <c r="FK54" s="61">
        <f t="shared" si="133"/>
        <v>3518.5365000000002</v>
      </c>
      <c r="FL54" s="33">
        <v>3400.68</v>
      </c>
      <c r="FM54" s="34">
        <v>3636.393</v>
      </c>
      <c r="FN54" s="33"/>
      <c r="FO54" s="61">
        <f t="shared" si="134"/>
        <v>4731.07</v>
      </c>
      <c r="FP54" s="33">
        <v>4530.1719999999996</v>
      </c>
      <c r="FQ54" s="34">
        <v>4931.9679999999998</v>
      </c>
      <c r="FR54" s="33"/>
      <c r="FS54" s="72">
        <f t="shared" si="135"/>
        <v>0.537461110858789</v>
      </c>
      <c r="FT54" s="1"/>
    </row>
    <row r="55" spans="1:176" x14ac:dyDescent="0.2">
      <c r="A55" s="1"/>
      <c r="B55" s="76" t="s">
        <v>193</v>
      </c>
      <c r="C55" s="32">
        <v>5498.0590000000002</v>
      </c>
      <c r="D55" s="33">
        <v>5328.2945</v>
      </c>
      <c r="E55" s="33">
        <v>4399.3779999999997</v>
      </c>
      <c r="F55" s="33">
        <v>2041</v>
      </c>
      <c r="G55" s="33">
        <v>3579.9169999999999</v>
      </c>
      <c r="H55" s="33">
        <f t="shared" si="68"/>
        <v>7539.0590000000002</v>
      </c>
      <c r="I55" s="34">
        <f t="shared" si="69"/>
        <v>6440.3779999999997</v>
      </c>
      <c r="J55" s="33"/>
      <c r="K55" s="35">
        <v>111.911</v>
      </c>
      <c r="L55" s="36">
        <v>32.838999999999999</v>
      </c>
      <c r="M55" s="36">
        <v>0.16600000000000001</v>
      </c>
      <c r="N55" s="37">
        <f t="shared" si="70"/>
        <v>144.916</v>
      </c>
      <c r="O55" s="36">
        <v>76.768000000000001</v>
      </c>
      <c r="P55" s="37">
        <f t="shared" si="71"/>
        <v>68.147999999999996</v>
      </c>
      <c r="Q55" s="36">
        <v>-1.02</v>
      </c>
      <c r="R55" s="37">
        <f t="shared" si="72"/>
        <v>69.167999999999992</v>
      </c>
      <c r="S55" s="36">
        <v>11.141</v>
      </c>
      <c r="T55" s="36">
        <v>1.835</v>
      </c>
      <c r="U55" s="36">
        <v>0.29799999999999999</v>
      </c>
      <c r="V55" s="37">
        <f t="shared" si="73"/>
        <v>82.441999999999993</v>
      </c>
      <c r="W55" s="36">
        <v>18.28</v>
      </c>
      <c r="X55" s="38">
        <f t="shared" si="74"/>
        <v>64.161999999999992</v>
      </c>
      <c r="Y55" s="36"/>
      <c r="Z55" s="39">
        <f t="shared" si="75"/>
        <v>2.100315588787369E-2</v>
      </c>
      <c r="AA55" s="40">
        <f t="shared" si="76"/>
        <v>6.1631353146865287E-3</v>
      </c>
      <c r="AB55" s="41">
        <f t="shared" si="77"/>
        <v>0.48620576089985562</v>
      </c>
      <c r="AC55" s="41">
        <f t="shared" si="78"/>
        <v>0.49192282307105739</v>
      </c>
      <c r="AD55" s="41">
        <f t="shared" si="79"/>
        <v>0.52974136741284605</v>
      </c>
      <c r="AE55" s="40">
        <f t="shared" si="80"/>
        <v>1.4407612041714287E-2</v>
      </c>
      <c r="AF55" s="40">
        <f t="shared" si="81"/>
        <v>1.2041751821337952E-2</v>
      </c>
      <c r="AG55" s="40">
        <f t="shared" si="82"/>
        <v>1.9863670615129225E-2</v>
      </c>
      <c r="AH55" s="40">
        <f t="shared" si="83"/>
        <v>2.511487196442978E-2</v>
      </c>
      <c r="AI55" s="40">
        <f t="shared" si="84"/>
        <v>2.1413459198704191E-2</v>
      </c>
      <c r="AJ55" s="42">
        <f t="shared" si="85"/>
        <v>8.4225974817008484E-2</v>
      </c>
      <c r="AK55" s="36"/>
      <c r="AL55" s="47">
        <f t="shared" si="86"/>
        <v>3.161091701838234E-2</v>
      </c>
      <c r="AM55" s="41">
        <f t="shared" si="87"/>
        <v>3.2633487649383751E-2</v>
      </c>
      <c r="AN55" s="42">
        <f t="shared" si="88"/>
        <v>4.0676874257446718E-2</v>
      </c>
      <c r="AO55" s="36"/>
      <c r="AP55" s="47">
        <f t="shared" si="89"/>
        <v>0.81373253218977781</v>
      </c>
      <c r="AQ55" s="41">
        <f t="shared" si="90"/>
        <v>0.77205414079704149</v>
      </c>
      <c r="AR55" s="41">
        <f t="shared" si="91"/>
        <v>3.2567675246846201E-2</v>
      </c>
      <c r="AS55" s="41">
        <f t="shared" si="92"/>
        <v>0.15967398676514746</v>
      </c>
      <c r="AT55" s="65">
        <v>1.35</v>
      </c>
      <c r="AU55" s="36"/>
      <c r="AV55" s="47">
        <f t="shared" si="93"/>
        <v>0.1421530762038021</v>
      </c>
      <c r="AW55" s="41">
        <f t="shared" si="94"/>
        <v>0.12819387996745762</v>
      </c>
      <c r="AX55" s="41">
        <f t="shared" si="95"/>
        <v>0.21350000000000002</v>
      </c>
      <c r="AY55" s="41">
        <f t="shared" si="96"/>
        <v>0.21350000000000002</v>
      </c>
      <c r="AZ55" s="42">
        <f t="shared" si="97"/>
        <v>0.21350000000000002</v>
      </c>
      <c r="BA55" s="36"/>
      <c r="BB55" s="39">
        <f t="shared" si="98"/>
        <v>-2.3545844972079128E-4</v>
      </c>
      <c r="BC55" s="41">
        <f t="shared" si="99"/>
        <v>-1.2573344509639565E-2</v>
      </c>
      <c r="BD55" s="40">
        <f t="shared" si="100"/>
        <v>9.4692931591693185E-3</v>
      </c>
      <c r="BE55" s="41">
        <f t="shared" si="101"/>
        <v>5.1004816557006533E-2</v>
      </c>
      <c r="BF55" s="41">
        <f t="shared" si="102"/>
        <v>0.72587033894336883</v>
      </c>
      <c r="BG55" s="42">
        <f t="shared" si="103"/>
        <v>0.81274391037296256</v>
      </c>
      <c r="BH55" s="36"/>
      <c r="BI55" s="35">
        <v>62.441000000000003</v>
      </c>
      <c r="BJ55" s="36">
        <v>150.07900000000001</v>
      </c>
      <c r="BK55" s="37">
        <f t="shared" si="104"/>
        <v>212.52</v>
      </c>
      <c r="BL55" s="33">
        <v>4399.3779999999997</v>
      </c>
      <c r="BM55" s="36">
        <v>14.13</v>
      </c>
      <c r="BN55" s="36">
        <v>21.07</v>
      </c>
      <c r="BO55" s="37">
        <f t="shared" si="105"/>
        <v>4364.1779999999999</v>
      </c>
      <c r="BP55" s="36">
        <v>665.37699999999995</v>
      </c>
      <c r="BQ55" s="36">
        <v>155.86099999999999</v>
      </c>
      <c r="BR55" s="37">
        <f t="shared" si="106"/>
        <v>821.23799999999994</v>
      </c>
      <c r="BS55" s="36">
        <v>0</v>
      </c>
      <c r="BT55" s="36">
        <v>2.8839999999999999</v>
      </c>
      <c r="BU55" s="36">
        <v>87.316000000000003</v>
      </c>
      <c r="BV55" s="36">
        <v>9.9229999999999308</v>
      </c>
      <c r="BW55" s="37">
        <f t="shared" si="107"/>
        <v>5498.0590000000002</v>
      </c>
      <c r="BX55" s="36">
        <v>0</v>
      </c>
      <c r="BY55" s="33">
        <v>3579.9169999999999</v>
      </c>
      <c r="BZ55" s="37">
        <f t="shared" si="108"/>
        <v>3579.9169999999999</v>
      </c>
      <c r="CA55" s="36">
        <v>1056.9559999999999</v>
      </c>
      <c r="CB55" s="36">
        <v>79.620000000000346</v>
      </c>
      <c r="CC55" s="37">
        <f t="shared" si="109"/>
        <v>1136.5760000000002</v>
      </c>
      <c r="CD55" s="36">
        <v>0</v>
      </c>
      <c r="CE55" s="36">
        <v>781.56600000000003</v>
      </c>
      <c r="CF55" s="113">
        <f t="shared" si="110"/>
        <v>5498.0590000000002</v>
      </c>
      <c r="CG55" s="36"/>
      <c r="CH55" s="67">
        <v>877.89699999999993</v>
      </c>
      <c r="CI55" s="36"/>
      <c r="CJ55" s="32">
        <v>287</v>
      </c>
      <c r="CK55" s="33">
        <v>0</v>
      </c>
      <c r="CL55" s="33">
        <v>370</v>
      </c>
      <c r="CM55" s="33">
        <v>200</v>
      </c>
      <c r="CN55" s="33">
        <v>200</v>
      </c>
      <c r="CO55" s="33">
        <v>0</v>
      </c>
      <c r="CP55" s="116">
        <f t="shared" si="111"/>
        <v>1057</v>
      </c>
      <c r="CQ55" s="42">
        <f t="shared" si="112"/>
        <v>0.19224966483626313</v>
      </c>
      <c r="CR55" s="36"/>
      <c r="CS55" s="61" t="s">
        <v>228</v>
      </c>
      <c r="CT55" s="56">
        <v>46</v>
      </c>
      <c r="CU55" s="68">
        <v>3</v>
      </c>
      <c r="CV55" s="69" t="s">
        <v>139</v>
      </c>
      <c r="CW55" s="68"/>
      <c r="CX55" s="56"/>
      <c r="CY55" s="70">
        <f t="shared" si="113"/>
        <v>1.6768889711602632E-3</v>
      </c>
      <c r="CZ55" s="56"/>
      <c r="DA55" s="32">
        <v>704.81751550000013</v>
      </c>
      <c r="DB55" s="33">
        <v>704.81751550000013</v>
      </c>
      <c r="DC55" s="34">
        <v>704.81751550000013</v>
      </c>
      <c r="DD55" s="56"/>
      <c r="DE55" s="61">
        <v>3230.1180000000004</v>
      </c>
      <c r="DF55" s="33">
        <v>3158.9830000000002</v>
      </c>
      <c r="DG55" s="34">
        <v>3301.2530000000002</v>
      </c>
      <c r="DH55" s="56"/>
      <c r="DI55" s="32">
        <v>30.099</v>
      </c>
      <c r="DJ55" s="33">
        <v>72.08</v>
      </c>
      <c r="DK55" s="33">
        <v>362.01300000000003</v>
      </c>
      <c r="DL55" s="33">
        <v>89.570000000000007</v>
      </c>
      <c r="DM55" s="33">
        <v>528.98</v>
      </c>
      <c r="DN55" s="33">
        <v>77.176999999999992</v>
      </c>
      <c r="DO55" s="33">
        <v>42.956000000000003</v>
      </c>
      <c r="DP55" s="33">
        <v>3.1249999999995453</v>
      </c>
      <c r="DQ55" s="33">
        <v>3193.3779999999997</v>
      </c>
      <c r="DR55" s="119">
        <f t="shared" si="114"/>
        <v>4399.3779999999988</v>
      </c>
      <c r="DS55" s="56"/>
      <c r="DT55" s="47">
        <f t="shared" si="115"/>
        <v>6.8416489785601527E-3</v>
      </c>
      <c r="DU55" s="41">
        <f t="shared" si="116"/>
        <v>1.6384134302621874E-2</v>
      </c>
      <c r="DV55" s="41">
        <f t="shared" si="117"/>
        <v>8.2287314252151134E-2</v>
      </c>
      <c r="DW55" s="41">
        <f t="shared" si="118"/>
        <v>2.0359696302522774E-2</v>
      </c>
      <c r="DX55" s="41">
        <f t="shared" si="119"/>
        <v>0.12023972479746005</v>
      </c>
      <c r="DY55" s="41">
        <f t="shared" si="120"/>
        <v>1.7542707173605E-2</v>
      </c>
      <c r="DZ55" s="41">
        <f t="shared" si="121"/>
        <v>9.7641075624781536E-3</v>
      </c>
      <c r="EA55" s="41">
        <f t="shared" si="122"/>
        <v>7.1032768723204652E-4</v>
      </c>
      <c r="EB55" s="41">
        <f t="shared" si="123"/>
        <v>0.72587033894336894</v>
      </c>
      <c r="EC55" s="71">
        <f t="shared" si="124"/>
        <v>1</v>
      </c>
      <c r="ED55" s="56"/>
      <c r="EE55" s="35">
        <v>4.7370000000000001</v>
      </c>
      <c r="EF55" s="36">
        <v>36.921999999999997</v>
      </c>
      <c r="EG55" s="66">
        <f t="shared" si="125"/>
        <v>41.658999999999999</v>
      </c>
      <c r="EI55" s="35">
        <v>14.13</v>
      </c>
      <c r="EJ55" s="36">
        <v>21.07</v>
      </c>
      <c r="EK55" s="66">
        <f t="shared" si="126"/>
        <v>35.200000000000003</v>
      </c>
      <c r="EM55" s="32">
        <v>3193.3779999999997</v>
      </c>
      <c r="EN55" s="33">
        <v>1205.9999999999998</v>
      </c>
      <c r="EO55" s="34">
        <f t="shared" si="127"/>
        <v>4399.3779999999997</v>
      </c>
      <c r="EQ55" s="47">
        <v>0.72587033894336883</v>
      </c>
      <c r="ER55" s="41">
        <v>0.27412966105663117</v>
      </c>
      <c r="ES55" s="42">
        <f t="shared" si="128"/>
        <v>1</v>
      </c>
      <c r="ET55" s="56"/>
      <c r="EU55" s="61">
        <f t="shared" si="129"/>
        <v>761.78399999999999</v>
      </c>
      <c r="EV55" s="33">
        <v>742.00199999999995</v>
      </c>
      <c r="EW55" s="34">
        <v>781.56600000000003</v>
      </c>
      <c r="EY55" s="61">
        <f t="shared" si="130"/>
        <v>4331.9745000000003</v>
      </c>
      <c r="EZ55" s="33">
        <v>4264.5709999999999</v>
      </c>
      <c r="FA55" s="34">
        <v>4399.3779999999997</v>
      </c>
      <c r="FC55" s="61">
        <f t="shared" si="131"/>
        <v>2006.6384505250001</v>
      </c>
      <c r="FD55" s="33">
        <v>1972.2769010500001</v>
      </c>
      <c r="FE55" s="34">
        <v>2041</v>
      </c>
      <c r="FG55" s="61">
        <f t="shared" si="132"/>
        <v>6338.6129505249992</v>
      </c>
      <c r="FH55" s="56">
        <v>6236.8479010499996</v>
      </c>
      <c r="FI55" s="68">
        <v>6440.3779999999997</v>
      </c>
      <c r="FK55" s="61">
        <f t="shared" si="133"/>
        <v>3509.953</v>
      </c>
      <c r="FL55" s="33">
        <v>3439.989</v>
      </c>
      <c r="FM55" s="34">
        <v>3579.9169999999999</v>
      </c>
      <c r="FN55" s="33"/>
      <c r="FO55" s="61">
        <f t="shared" si="134"/>
        <v>5328.2945</v>
      </c>
      <c r="FP55" s="33">
        <v>5158.53</v>
      </c>
      <c r="FQ55" s="34">
        <v>5498.0590000000002</v>
      </c>
      <c r="FR55" s="33"/>
      <c r="FS55" s="72">
        <f t="shared" si="135"/>
        <v>0.60043971881713165</v>
      </c>
      <c r="FT55" s="1"/>
    </row>
    <row r="56" spans="1:176" x14ac:dyDescent="0.2">
      <c r="A56" s="1"/>
      <c r="B56" s="73" t="s">
        <v>194</v>
      </c>
      <c r="C56" s="32">
        <v>3049.1</v>
      </c>
      <c r="D56" s="33">
        <v>3020.4960000000001</v>
      </c>
      <c r="E56" s="33">
        <v>2590.971</v>
      </c>
      <c r="F56" s="33">
        <v>901</v>
      </c>
      <c r="G56" s="33">
        <v>2014.095</v>
      </c>
      <c r="H56" s="33">
        <f t="shared" si="68"/>
        <v>3950.1</v>
      </c>
      <c r="I56" s="34">
        <f t="shared" si="69"/>
        <v>3491.971</v>
      </c>
      <c r="J56" s="33"/>
      <c r="K56" s="35">
        <v>61.625999999999998</v>
      </c>
      <c r="L56" s="36">
        <v>19.587</v>
      </c>
      <c r="M56" s="36">
        <v>0.30800000000000027</v>
      </c>
      <c r="N56" s="37">
        <f t="shared" si="70"/>
        <v>81.521000000000001</v>
      </c>
      <c r="O56" s="36">
        <v>48.304000000000002</v>
      </c>
      <c r="P56" s="37">
        <f t="shared" si="71"/>
        <v>33.216999999999999</v>
      </c>
      <c r="Q56" s="36">
        <v>5.7510000000000003</v>
      </c>
      <c r="R56" s="37">
        <f t="shared" si="72"/>
        <v>27.465999999999998</v>
      </c>
      <c r="S56" s="36">
        <v>3.3580000000000001</v>
      </c>
      <c r="T56" s="36">
        <v>0.872</v>
      </c>
      <c r="U56" s="36">
        <v>1.4039999999999999</v>
      </c>
      <c r="V56" s="37">
        <f t="shared" si="73"/>
        <v>33.099999999999994</v>
      </c>
      <c r="W56" s="36">
        <v>8</v>
      </c>
      <c r="X56" s="38">
        <f t="shared" si="74"/>
        <v>25.099999999999994</v>
      </c>
      <c r="Y56" s="36"/>
      <c r="Z56" s="39">
        <f t="shared" si="75"/>
        <v>2.0402609372765265E-2</v>
      </c>
      <c r="AA56" s="40">
        <f t="shared" si="76"/>
        <v>6.4846965531488868E-3</v>
      </c>
      <c r="AB56" s="41">
        <f t="shared" si="77"/>
        <v>0.5633053841937703</v>
      </c>
      <c r="AC56" s="41">
        <f t="shared" si="78"/>
        <v>0.56909247281424147</v>
      </c>
      <c r="AD56" s="41">
        <f t="shared" si="79"/>
        <v>0.59253443897891345</v>
      </c>
      <c r="AE56" s="40">
        <f t="shared" si="80"/>
        <v>1.5992075473697034E-2</v>
      </c>
      <c r="AF56" s="40">
        <f t="shared" si="81"/>
        <v>8.3098934744492269E-3</v>
      </c>
      <c r="AG56" s="40">
        <f t="shared" si="82"/>
        <v>1.5222370941888747E-2</v>
      </c>
      <c r="AH56" s="40">
        <f t="shared" si="83"/>
        <v>2.2710443213581989E-2</v>
      </c>
      <c r="AI56" s="40">
        <f t="shared" si="84"/>
        <v>1.6657276505574355E-2</v>
      </c>
      <c r="AJ56" s="42">
        <f t="shared" si="85"/>
        <v>8.3785362597012414E-2</v>
      </c>
      <c r="AK56" s="36"/>
      <c r="AL56" s="47">
        <f t="shared" si="86"/>
        <v>4.5514486852841131E-2</v>
      </c>
      <c r="AM56" s="41">
        <f t="shared" si="87"/>
        <v>4.8248656732637056E-2</v>
      </c>
      <c r="AN56" s="42">
        <f t="shared" si="88"/>
        <v>1.6104547887596101E-2</v>
      </c>
      <c r="AO56" s="36"/>
      <c r="AP56" s="47">
        <f t="shared" si="89"/>
        <v>0.77735142539225643</v>
      </c>
      <c r="AQ56" s="41">
        <f t="shared" si="90"/>
        <v>0.74155326358250528</v>
      </c>
      <c r="AR56" s="41">
        <f t="shared" si="91"/>
        <v>0.10970679872749337</v>
      </c>
      <c r="AS56" s="41">
        <f t="shared" si="92"/>
        <v>0.12050998655340921</v>
      </c>
      <c r="AT56" s="65">
        <v>1.63</v>
      </c>
      <c r="AU56" s="36"/>
      <c r="AV56" s="47">
        <f t="shared" si="93"/>
        <v>0.10187432357088977</v>
      </c>
      <c r="AW56" s="41">
        <f t="shared" si="94"/>
        <v>0.10635565002787707</v>
      </c>
      <c r="AX56" s="41">
        <f t="shared" si="95"/>
        <v>0.16851156963342998</v>
      </c>
      <c r="AY56" s="41">
        <f t="shared" si="96"/>
        <v>0.19289999999999996</v>
      </c>
      <c r="AZ56" s="42">
        <f t="shared" si="97"/>
        <v>0.2084</v>
      </c>
      <c r="BA56" s="36"/>
      <c r="BB56" s="39">
        <f t="shared" si="98"/>
        <v>2.2690199084698442E-3</v>
      </c>
      <c r="BC56" s="41">
        <f t="shared" si="99"/>
        <v>0.15357705557187495</v>
      </c>
      <c r="BD56" s="40">
        <f t="shared" si="100"/>
        <v>6.3096036196468421E-3</v>
      </c>
      <c r="BE56" s="41">
        <f t="shared" si="101"/>
        <v>5.0114188495317506E-2</v>
      </c>
      <c r="BF56" s="41">
        <f t="shared" si="102"/>
        <v>0.70453509514386692</v>
      </c>
      <c r="BG56" s="42">
        <f t="shared" si="103"/>
        <v>0.78077108887788593</v>
      </c>
      <c r="BH56" s="36"/>
      <c r="BI56" s="35">
        <v>59.856999999999999</v>
      </c>
      <c r="BJ56" s="36">
        <v>44.591000000000001</v>
      </c>
      <c r="BK56" s="37">
        <f t="shared" si="104"/>
        <v>104.44800000000001</v>
      </c>
      <c r="BL56" s="33">
        <v>2590.971</v>
      </c>
      <c r="BM56" s="36">
        <v>6.19</v>
      </c>
      <c r="BN56" s="36">
        <v>9.4</v>
      </c>
      <c r="BO56" s="37">
        <f t="shared" si="105"/>
        <v>2575.3809999999999</v>
      </c>
      <c r="BP56" s="36">
        <v>262.99900000000002</v>
      </c>
      <c r="BQ56" s="36">
        <v>65.498000000000005</v>
      </c>
      <c r="BR56" s="37">
        <f t="shared" si="106"/>
        <v>328.49700000000001</v>
      </c>
      <c r="BS56" s="36">
        <v>1.2490000000000001</v>
      </c>
      <c r="BT56" s="36">
        <v>0.47899999999999998</v>
      </c>
      <c r="BU56" s="36">
        <v>30.986999999999998</v>
      </c>
      <c r="BV56" s="36">
        <v>8.0590000000001716</v>
      </c>
      <c r="BW56" s="37">
        <f t="shared" si="107"/>
        <v>3049.0999999999995</v>
      </c>
      <c r="BX56" s="36">
        <v>0</v>
      </c>
      <c r="BY56" s="33">
        <v>2014.095</v>
      </c>
      <c r="BZ56" s="37">
        <f t="shared" si="108"/>
        <v>2014.095</v>
      </c>
      <c r="CA56" s="36">
        <v>619.57299999999998</v>
      </c>
      <c r="CB56" s="36">
        <v>22.425999999999931</v>
      </c>
      <c r="CC56" s="37">
        <f t="shared" si="109"/>
        <v>641.99899999999991</v>
      </c>
      <c r="CD56" s="36">
        <v>82.381</v>
      </c>
      <c r="CE56" s="36">
        <v>310.625</v>
      </c>
      <c r="CF56" s="113">
        <f t="shared" si="110"/>
        <v>3049.1</v>
      </c>
      <c r="CG56" s="36"/>
      <c r="CH56" s="67">
        <v>367.447</v>
      </c>
      <c r="CI56" s="36"/>
      <c r="CJ56" s="32">
        <v>180</v>
      </c>
      <c r="CK56" s="33">
        <v>207.5</v>
      </c>
      <c r="CL56" s="33">
        <v>50</v>
      </c>
      <c r="CM56" s="33">
        <v>85</v>
      </c>
      <c r="CN56" s="33">
        <v>180</v>
      </c>
      <c r="CO56" s="33">
        <v>0</v>
      </c>
      <c r="CP56" s="116">
        <f t="shared" si="111"/>
        <v>702.5</v>
      </c>
      <c r="CQ56" s="42">
        <f t="shared" si="112"/>
        <v>0.23039585451444689</v>
      </c>
      <c r="CR56" s="36"/>
      <c r="CS56" s="61" t="s">
        <v>219</v>
      </c>
      <c r="CT56" s="56">
        <v>26</v>
      </c>
      <c r="CU56" s="68">
        <v>3</v>
      </c>
      <c r="CV56" s="69" t="s">
        <v>139</v>
      </c>
      <c r="CW56" s="74" t="s">
        <v>142</v>
      </c>
      <c r="CX56" s="56"/>
      <c r="CY56" s="70">
        <f t="shared" si="113"/>
        <v>9.0639968334242183E-4</v>
      </c>
      <c r="CZ56" s="56"/>
      <c r="DA56" s="32">
        <v>283.28901249999996</v>
      </c>
      <c r="DB56" s="33">
        <v>324.28901249999996</v>
      </c>
      <c r="DC56" s="34">
        <v>350.34645</v>
      </c>
      <c r="DD56" s="56"/>
      <c r="DE56" s="61">
        <v>1648.8890000000001</v>
      </c>
      <c r="DF56" s="33">
        <v>1616.653</v>
      </c>
      <c r="DG56" s="34">
        <v>1681.125</v>
      </c>
      <c r="DH56" s="56"/>
      <c r="DI56" s="32">
        <v>126.705</v>
      </c>
      <c r="DJ56" s="33">
        <v>65.465999999999994</v>
      </c>
      <c r="DK56" s="33">
        <v>92.587999999999994</v>
      </c>
      <c r="DL56" s="33">
        <v>35.064999999999998</v>
      </c>
      <c r="DM56" s="33">
        <v>413.60500000000002</v>
      </c>
      <c r="DN56" s="33">
        <v>0</v>
      </c>
      <c r="DO56" s="33">
        <v>0</v>
      </c>
      <c r="DP56" s="33">
        <v>32.111999999999853</v>
      </c>
      <c r="DQ56" s="33">
        <v>1825.43</v>
      </c>
      <c r="DR56" s="119">
        <f t="shared" si="114"/>
        <v>2590.971</v>
      </c>
      <c r="DS56" s="56"/>
      <c r="DT56" s="47">
        <f t="shared" si="115"/>
        <v>4.8902515697782797E-2</v>
      </c>
      <c r="DU56" s="41">
        <f t="shared" si="116"/>
        <v>2.5266975199645228E-2</v>
      </c>
      <c r="DV56" s="41">
        <f t="shared" si="117"/>
        <v>3.5734865423040239E-2</v>
      </c>
      <c r="DW56" s="41">
        <f t="shared" si="118"/>
        <v>1.353353626883512E-2</v>
      </c>
      <c r="DX56" s="41">
        <f t="shared" si="119"/>
        <v>0.1596332031504791</v>
      </c>
      <c r="DY56" s="41">
        <f t="shared" si="120"/>
        <v>0</v>
      </c>
      <c r="DZ56" s="41">
        <f t="shared" si="121"/>
        <v>0</v>
      </c>
      <c r="EA56" s="41">
        <f t="shared" si="122"/>
        <v>1.2393809116350532E-2</v>
      </c>
      <c r="EB56" s="41">
        <f t="shared" si="123"/>
        <v>0.70453509514386692</v>
      </c>
      <c r="EC56" s="71">
        <f t="shared" si="124"/>
        <v>1</v>
      </c>
      <c r="ED56" s="56"/>
      <c r="EE56" s="35">
        <v>10.193</v>
      </c>
      <c r="EF56" s="36">
        <v>6.1550000000000002</v>
      </c>
      <c r="EG56" s="66">
        <f t="shared" si="125"/>
        <v>16.347999999999999</v>
      </c>
      <c r="EI56" s="35">
        <v>6.19</v>
      </c>
      <c r="EJ56" s="36">
        <v>9.4</v>
      </c>
      <c r="EK56" s="66">
        <f t="shared" si="126"/>
        <v>15.59</v>
      </c>
      <c r="EM56" s="32">
        <v>1825.43</v>
      </c>
      <c r="EN56" s="33">
        <v>765.54099999999994</v>
      </c>
      <c r="EO56" s="34">
        <f t="shared" si="127"/>
        <v>2590.971</v>
      </c>
      <c r="EQ56" s="47">
        <v>0.70453509514386692</v>
      </c>
      <c r="ER56" s="41">
        <v>0.29546490485613308</v>
      </c>
      <c r="ES56" s="42">
        <f t="shared" si="128"/>
        <v>1</v>
      </c>
      <c r="ET56" s="56"/>
      <c r="EU56" s="61">
        <f t="shared" si="129"/>
        <v>299.57499999999999</v>
      </c>
      <c r="EV56" s="33">
        <v>288.52499999999998</v>
      </c>
      <c r="EW56" s="34">
        <v>310.625</v>
      </c>
      <c r="EY56" s="61">
        <f t="shared" si="130"/>
        <v>2534.5744999999997</v>
      </c>
      <c r="EZ56" s="33">
        <v>2478.1779999999999</v>
      </c>
      <c r="FA56" s="34">
        <v>2590.971</v>
      </c>
      <c r="FC56" s="61">
        <f t="shared" si="131"/>
        <v>877.03250000000003</v>
      </c>
      <c r="FD56" s="33">
        <v>853.06500000000005</v>
      </c>
      <c r="FE56" s="34">
        <v>901</v>
      </c>
      <c r="FG56" s="61">
        <f t="shared" si="132"/>
        <v>3411.607</v>
      </c>
      <c r="FH56" s="56">
        <v>3331.2429999999999</v>
      </c>
      <c r="FI56" s="68">
        <v>3491.971</v>
      </c>
      <c r="FK56" s="61">
        <f t="shared" si="133"/>
        <v>1998.134</v>
      </c>
      <c r="FL56" s="33">
        <v>1982.173</v>
      </c>
      <c r="FM56" s="34">
        <v>2014.095</v>
      </c>
      <c r="FN56" s="33"/>
      <c r="FO56" s="61">
        <f t="shared" si="134"/>
        <v>3020.4960000000001</v>
      </c>
      <c r="FP56" s="33">
        <v>2991.8919999999998</v>
      </c>
      <c r="FQ56" s="34">
        <v>3049.1</v>
      </c>
      <c r="FR56" s="33"/>
      <c r="FS56" s="72">
        <f t="shared" si="135"/>
        <v>0.55135121839231249</v>
      </c>
      <c r="FT56" s="1"/>
    </row>
    <row r="57" spans="1:176" x14ac:dyDescent="0.2">
      <c r="A57" s="1"/>
      <c r="B57" s="73" t="s">
        <v>195</v>
      </c>
      <c r="C57" s="32">
        <v>3199.4110000000001</v>
      </c>
      <c r="D57" s="33">
        <v>3047.2915000000003</v>
      </c>
      <c r="E57" s="33">
        <v>2705.2719999999999</v>
      </c>
      <c r="F57" s="33">
        <v>858</v>
      </c>
      <c r="G57" s="33">
        <v>2277.2040000000002</v>
      </c>
      <c r="H57" s="33">
        <f t="shared" si="68"/>
        <v>4057.4110000000001</v>
      </c>
      <c r="I57" s="34">
        <f t="shared" si="69"/>
        <v>3563.2719999999999</v>
      </c>
      <c r="J57" s="33"/>
      <c r="K57" s="35">
        <v>58.052999999999997</v>
      </c>
      <c r="L57" s="36">
        <v>17.488</v>
      </c>
      <c r="M57" s="36">
        <v>0.25</v>
      </c>
      <c r="N57" s="37">
        <f t="shared" si="70"/>
        <v>75.790999999999997</v>
      </c>
      <c r="O57" s="36">
        <v>42.808</v>
      </c>
      <c r="P57" s="37">
        <f t="shared" si="71"/>
        <v>32.982999999999997</v>
      </c>
      <c r="Q57" s="36">
        <v>4.1859999999999999</v>
      </c>
      <c r="R57" s="37">
        <f t="shared" si="72"/>
        <v>28.796999999999997</v>
      </c>
      <c r="S57" s="36">
        <v>12.288</v>
      </c>
      <c r="T57" s="36">
        <v>0.57799999999999996</v>
      </c>
      <c r="U57" s="36">
        <v>4.5999999999999999E-2</v>
      </c>
      <c r="V57" s="37">
        <f t="shared" si="73"/>
        <v>41.708999999999996</v>
      </c>
      <c r="W57" s="36">
        <v>8.0280000000000005</v>
      </c>
      <c r="X57" s="38">
        <f t="shared" si="74"/>
        <v>33.680999999999997</v>
      </c>
      <c r="Y57" s="36"/>
      <c r="Z57" s="39">
        <f t="shared" si="75"/>
        <v>1.9050688127473198E-2</v>
      </c>
      <c r="AA57" s="40">
        <f t="shared" si="76"/>
        <v>5.7388667936756291E-3</v>
      </c>
      <c r="AB57" s="41">
        <f t="shared" si="77"/>
        <v>0.48284963398265224</v>
      </c>
      <c r="AC57" s="41">
        <f t="shared" si="78"/>
        <v>0.48601823363117203</v>
      </c>
      <c r="AD57" s="41">
        <f t="shared" si="79"/>
        <v>0.56481640300299507</v>
      </c>
      <c r="AE57" s="40">
        <f t="shared" si="80"/>
        <v>1.4047884818370673E-2</v>
      </c>
      <c r="AF57" s="40">
        <f t="shared" si="81"/>
        <v>1.1052766038299912E-2</v>
      </c>
      <c r="AG57" s="40">
        <f t="shared" si="82"/>
        <v>2.1108243909546836E-2</v>
      </c>
      <c r="AH57" s="40">
        <f t="shared" si="83"/>
        <v>2.8734060004418312E-2</v>
      </c>
      <c r="AI57" s="40">
        <f t="shared" si="84"/>
        <v>1.8047388731427815E-2</v>
      </c>
      <c r="AJ57" s="42">
        <f t="shared" si="85"/>
        <v>0.10990090287045587</v>
      </c>
      <c r="AK57" s="36"/>
      <c r="AL57" s="47">
        <f t="shared" si="86"/>
        <v>9.7202799471773182E-2</v>
      </c>
      <c r="AM57" s="41">
        <f t="shared" si="87"/>
        <v>9.6717362760746675E-2</v>
      </c>
      <c r="AN57" s="42">
        <f t="shared" si="88"/>
        <v>8.9127824029545888E-2</v>
      </c>
      <c r="AO57" s="36"/>
      <c r="AP57" s="47">
        <f t="shared" si="89"/>
        <v>0.8417652642691752</v>
      </c>
      <c r="AQ57" s="41">
        <f t="shared" si="90"/>
        <v>0.80129039477170549</v>
      </c>
      <c r="AR57" s="41">
        <f t="shared" si="91"/>
        <v>5.1475724750586899E-2</v>
      </c>
      <c r="AS57" s="41">
        <f t="shared" si="92"/>
        <v>0.12503082598640811</v>
      </c>
      <c r="AT57" s="65">
        <v>1.57</v>
      </c>
      <c r="AU57" s="36"/>
      <c r="AV57" s="47">
        <f t="shared" si="93"/>
        <v>0.10093482831683707</v>
      </c>
      <c r="AW57" s="41">
        <f t="shared" si="94"/>
        <v>0.10895222526896359</v>
      </c>
      <c r="AX57" s="41">
        <f t="shared" si="95"/>
        <v>0.1824198828968536</v>
      </c>
      <c r="AY57" s="41">
        <f t="shared" si="96"/>
        <v>0.21050000000000002</v>
      </c>
      <c r="AZ57" s="42">
        <f t="shared" si="97"/>
        <v>0.23300000000000001</v>
      </c>
      <c r="BA57" s="36"/>
      <c r="BB57" s="39">
        <f t="shared" si="98"/>
        <v>1.6190667739340305E-3</v>
      </c>
      <c r="BC57" s="41">
        <f t="shared" si="99"/>
        <v>9.1299701193046728E-2</v>
      </c>
      <c r="BD57" s="40">
        <f t="shared" si="100"/>
        <v>6.8481099127925028E-3</v>
      </c>
      <c r="BE57" s="41">
        <f t="shared" si="101"/>
        <v>5.2837830129484911E-2</v>
      </c>
      <c r="BF57" s="41">
        <f t="shared" si="102"/>
        <v>0.77229646408937802</v>
      </c>
      <c r="BG57" s="42">
        <f t="shared" si="103"/>
        <v>0.82712518157468751</v>
      </c>
      <c r="BH57" s="36"/>
      <c r="BI57" s="35">
        <v>72.677999999999997</v>
      </c>
      <c r="BJ57" s="36">
        <v>112.57899999999999</v>
      </c>
      <c r="BK57" s="37">
        <f t="shared" si="104"/>
        <v>185.25700000000001</v>
      </c>
      <c r="BL57" s="33">
        <v>2705.2719999999999</v>
      </c>
      <c r="BM57" s="36">
        <v>4.585</v>
      </c>
      <c r="BN57" s="36">
        <v>23.103000000000002</v>
      </c>
      <c r="BO57" s="37">
        <f t="shared" si="105"/>
        <v>2677.5839999999998</v>
      </c>
      <c r="BP57" s="36">
        <v>213.11799999999999</v>
      </c>
      <c r="BQ57" s="36">
        <v>57.311999999999998</v>
      </c>
      <c r="BR57" s="37">
        <f t="shared" si="106"/>
        <v>270.43</v>
      </c>
      <c r="BS57" s="36">
        <v>43.973999999999997</v>
      </c>
      <c r="BT57" s="36">
        <v>1.079</v>
      </c>
      <c r="BU57" s="36">
        <v>4.5410000000000004</v>
      </c>
      <c r="BV57" s="36">
        <v>16.546000000000159</v>
      </c>
      <c r="BW57" s="37">
        <f t="shared" si="107"/>
        <v>3199.4110000000005</v>
      </c>
      <c r="BX57" s="36">
        <v>0</v>
      </c>
      <c r="BY57" s="33">
        <v>2277.2040000000002</v>
      </c>
      <c r="BZ57" s="37">
        <f t="shared" si="108"/>
        <v>2277.2040000000002</v>
      </c>
      <c r="CA57" s="36">
        <v>474.71699999999998</v>
      </c>
      <c r="CB57" s="36">
        <v>34.557999999999879</v>
      </c>
      <c r="CC57" s="37">
        <f t="shared" si="109"/>
        <v>509.27499999999986</v>
      </c>
      <c r="CD57" s="36">
        <v>90</v>
      </c>
      <c r="CE57" s="36">
        <v>322.93200000000002</v>
      </c>
      <c r="CF57" s="113">
        <f t="shared" si="110"/>
        <v>3199.4110000000001</v>
      </c>
      <c r="CG57" s="36"/>
      <c r="CH57" s="67">
        <v>400.02499999999998</v>
      </c>
      <c r="CI57" s="36"/>
      <c r="CJ57" s="32">
        <v>100</v>
      </c>
      <c r="CK57" s="33">
        <v>225</v>
      </c>
      <c r="CL57" s="33">
        <v>100</v>
      </c>
      <c r="CM57" s="33">
        <v>100</v>
      </c>
      <c r="CN57" s="33">
        <v>40</v>
      </c>
      <c r="CO57" s="33">
        <v>0</v>
      </c>
      <c r="CP57" s="116">
        <f t="shared" si="111"/>
        <v>565</v>
      </c>
      <c r="CQ57" s="42">
        <f t="shared" si="112"/>
        <v>0.1765950045180191</v>
      </c>
      <c r="CR57" s="36"/>
      <c r="CS57" s="61" t="s">
        <v>229</v>
      </c>
      <c r="CT57" s="56">
        <v>23</v>
      </c>
      <c r="CU57" s="68">
        <v>1</v>
      </c>
      <c r="CV57" s="69" t="s">
        <v>139</v>
      </c>
      <c r="CW57" s="68"/>
      <c r="CX57" s="56"/>
      <c r="CY57" s="70">
        <f t="shared" si="113"/>
        <v>9.1815380631251828E-4</v>
      </c>
      <c r="CZ57" s="56"/>
      <c r="DA57" s="32">
        <v>302.08294800000004</v>
      </c>
      <c r="DB57" s="33">
        <v>348.58294800000004</v>
      </c>
      <c r="DC57" s="34">
        <v>385.84240800000003</v>
      </c>
      <c r="DD57" s="56"/>
      <c r="DE57" s="61">
        <v>1595.6325000000002</v>
      </c>
      <c r="DF57" s="33">
        <v>1535.289</v>
      </c>
      <c r="DG57" s="34">
        <v>1655.9760000000001</v>
      </c>
      <c r="DH57" s="56"/>
      <c r="DI57" s="32">
        <v>0.64600000000000002</v>
      </c>
      <c r="DJ57" s="33">
        <v>4.2210000000000001</v>
      </c>
      <c r="DK57" s="33">
        <v>278.98099999999999</v>
      </c>
      <c r="DL57" s="33">
        <v>12.803000000000001</v>
      </c>
      <c r="DM57" s="33">
        <v>275.92</v>
      </c>
      <c r="DN57" s="33">
        <v>16.164000000000001</v>
      </c>
      <c r="DO57" s="33">
        <v>24.318999999999999</v>
      </c>
      <c r="DP57" s="33">
        <v>2.9460000000000544</v>
      </c>
      <c r="DQ57" s="33">
        <v>2089.2719999999999</v>
      </c>
      <c r="DR57" s="119">
        <f t="shared" si="114"/>
        <v>2705.2719999999999</v>
      </c>
      <c r="DS57" s="56"/>
      <c r="DT57" s="47">
        <f t="shared" si="115"/>
        <v>2.3879299382834702E-4</v>
      </c>
      <c r="DU57" s="41">
        <f t="shared" si="116"/>
        <v>1.5602867290239208E-3</v>
      </c>
      <c r="DV57" s="41">
        <f t="shared" si="117"/>
        <v>0.10312493531149548</v>
      </c>
      <c r="DW57" s="41">
        <f t="shared" si="118"/>
        <v>4.732610990687813E-3</v>
      </c>
      <c r="DX57" s="41">
        <f t="shared" si="119"/>
        <v>0.10199344095529027</v>
      </c>
      <c r="DY57" s="41">
        <f t="shared" si="120"/>
        <v>5.9749999260702812E-3</v>
      </c>
      <c r="DZ57" s="41">
        <f t="shared" si="121"/>
        <v>8.9894842367052186E-3</v>
      </c>
      <c r="EA57" s="41">
        <f t="shared" si="122"/>
        <v>1.0889847675206244E-3</v>
      </c>
      <c r="EB57" s="41">
        <f t="shared" si="123"/>
        <v>0.77229646408937802</v>
      </c>
      <c r="EC57" s="71">
        <f t="shared" si="124"/>
        <v>1</v>
      </c>
      <c r="ED57" s="56"/>
      <c r="EE57" s="35">
        <v>3.585</v>
      </c>
      <c r="EF57" s="36">
        <v>14.941000000000001</v>
      </c>
      <c r="EG57" s="66">
        <f t="shared" si="125"/>
        <v>18.526</v>
      </c>
      <c r="EI57" s="35">
        <v>4.585</v>
      </c>
      <c r="EJ57" s="36">
        <v>23.103000000000002</v>
      </c>
      <c r="EK57" s="66">
        <f t="shared" si="126"/>
        <v>27.688000000000002</v>
      </c>
      <c r="EM57" s="32">
        <v>2089.2719999999999</v>
      </c>
      <c r="EN57" s="33">
        <v>616.00000000000011</v>
      </c>
      <c r="EO57" s="34">
        <f t="shared" si="127"/>
        <v>2705.2719999999999</v>
      </c>
      <c r="EQ57" s="47">
        <v>0.77229646408937802</v>
      </c>
      <c r="ER57" s="41">
        <v>0.22770353591062198</v>
      </c>
      <c r="ES57" s="42">
        <f t="shared" si="128"/>
        <v>1</v>
      </c>
      <c r="ET57" s="56"/>
      <c r="EU57" s="61">
        <f t="shared" si="129"/>
        <v>306.46699999999998</v>
      </c>
      <c r="EV57" s="33">
        <v>290.00200000000001</v>
      </c>
      <c r="EW57" s="34">
        <v>322.93200000000002</v>
      </c>
      <c r="EY57" s="61">
        <f t="shared" si="130"/>
        <v>2585.44</v>
      </c>
      <c r="EZ57" s="33">
        <v>2465.6080000000002</v>
      </c>
      <c r="FA57" s="34">
        <v>2705.2719999999999</v>
      </c>
      <c r="FC57" s="61">
        <f t="shared" si="131"/>
        <v>820.71299999999997</v>
      </c>
      <c r="FD57" s="33">
        <v>783.42600000000004</v>
      </c>
      <c r="FE57" s="34">
        <v>858</v>
      </c>
      <c r="FG57" s="61">
        <f t="shared" si="132"/>
        <v>3406.1530000000002</v>
      </c>
      <c r="FH57" s="56">
        <v>3249.0340000000001</v>
      </c>
      <c r="FI57" s="68">
        <v>3563.2719999999999</v>
      </c>
      <c r="FK57" s="61">
        <f t="shared" si="133"/>
        <v>2184.0275000000001</v>
      </c>
      <c r="FL57" s="33">
        <v>2090.8510000000001</v>
      </c>
      <c r="FM57" s="34">
        <v>2277.2040000000002</v>
      </c>
      <c r="FN57" s="33"/>
      <c r="FO57" s="61">
        <f t="shared" si="134"/>
        <v>3047.2915000000003</v>
      </c>
      <c r="FP57" s="33">
        <v>2895.172</v>
      </c>
      <c r="FQ57" s="34">
        <v>3199.4110000000001</v>
      </c>
      <c r="FR57" s="33"/>
      <c r="FS57" s="72">
        <f t="shared" si="135"/>
        <v>0.5175877684986393</v>
      </c>
      <c r="FT57" s="1"/>
    </row>
    <row r="58" spans="1:176" x14ac:dyDescent="0.2">
      <c r="A58" s="1"/>
      <c r="B58" s="73" t="s">
        <v>196</v>
      </c>
      <c r="C58" s="32">
        <v>3108.1410000000001</v>
      </c>
      <c r="D58" s="33">
        <v>2856.3230000000003</v>
      </c>
      <c r="E58" s="33">
        <v>2494.5540000000001</v>
      </c>
      <c r="F58" s="33">
        <v>1032.8</v>
      </c>
      <c r="G58" s="33">
        <v>1862.24</v>
      </c>
      <c r="H58" s="33">
        <f t="shared" si="68"/>
        <v>4140.9409999999998</v>
      </c>
      <c r="I58" s="34">
        <f t="shared" si="69"/>
        <v>3527.3540000000003</v>
      </c>
      <c r="J58" s="33"/>
      <c r="K58" s="35">
        <v>53.024000000000001</v>
      </c>
      <c r="L58" s="36">
        <v>15.911000000000001</v>
      </c>
      <c r="M58" s="36">
        <v>0.57199999999999995</v>
      </c>
      <c r="N58" s="37">
        <f t="shared" si="70"/>
        <v>69.507000000000005</v>
      </c>
      <c r="O58" s="36">
        <v>46.146000000000001</v>
      </c>
      <c r="P58" s="37">
        <f t="shared" si="71"/>
        <v>23.361000000000004</v>
      </c>
      <c r="Q58" s="36">
        <v>-3.8130000000000002</v>
      </c>
      <c r="R58" s="37">
        <f t="shared" si="72"/>
        <v>27.174000000000003</v>
      </c>
      <c r="S58" s="36">
        <v>3.9470000000000001</v>
      </c>
      <c r="T58" s="36">
        <v>1.621</v>
      </c>
      <c r="U58" s="36">
        <v>-6.5000000000000002E-2</v>
      </c>
      <c r="V58" s="37">
        <f t="shared" si="73"/>
        <v>32.677000000000007</v>
      </c>
      <c r="W58" s="36">
        <v>8.3960000000000008</v>
      </c>
      <c r="X58" s="38">
        <f t="shared" si="74"/>
        <v>24.281000000000006</v>
      </c>
      <c r="Y58" s="36"/>
      <c r="Z58" s="39">
        <f t="shared" si="75"/>
        <v>1.8563726861422884E-2</v>
      </c>
      <c r="AA58" s="40">
        <f t="shared" si="76"/>
        <v>5.5704484401799094E-3</v>
      </c>
      <c r="AB58" s="41">
        <f t="shared" si="77"/>
        <v>0.61466533466533468</v>
      </c>
      <c r="AC58" s="41">
        <f t="shared" si="78"/>
        <v>0.62822991259836081</v>
      </c>
      <c r="AD58" s="41">
        <f t="shared" si="79"/>
        <v>0.66390435495705469</v>
      </c>
      <c r="AE58" s="40">
        <f t="shared" si="80"/>
        <v>1.6155735888413177E-2</v>
      </c>
      <c r="AF58" s="40">
        <f t="shared" si="81"/>
        <v>8.5007893014900637E-3</v>
      </c>
      <c r="AG58" s="40">
        <f t="shared" si="82"/>
        <v>1.5230096391625677E-2</v>
      </c>
      <c r="AH58" s="40">
        <f t="shared" si="83"/>
        <v>1.8145523599247936E-2</v>
      </c>
      <c r="AI58" s="40">
        <f t="shared" si="84"/>
        <v>1.7044711475887982E-2</v>
      </c>
      <c r="AJ58" s="42">
        <f t="shared" si="85"/>
        <v>7.3764092219545482E-2</v>
      </c>
      <c r="AK58" s="36"/>
      <c r="AL58" s="47">
        <f t="shared" si="86"/>
        <v>0.19225787580521678</v>
      </c>
      <c r="AM58" s="41">
        <f t="shared" si="87"/>
        <v>0.23001521760052904</v>
      </c>
      <c r="AN58" s="42">
        <f t="shared" si="88"/>
        <v>4.9959095212025455E-2</v>
      </c>
      <c r="AO58" s="36"/>
      <c r="AP58" s="47">
        <f t="shared" si="89"/>
        <v>0.74652222401278945</v>
      </c>
      <c r="AQ58" s="41">
        <f t="shared" si="90"/>
        <v>0.68386714856806685</v>
      </c>
      <c r="AR58" s="41">
        <f t="shared" si="91"/>
        <v>0.10904460254538004</v>
      </c>
      <c r="AS58" s="41">
        <f t="shared" si="92"/>
        <v>0.16792545769319986</v>
      </c>
      <c r="AT58" s="65">
        <v>3.29</v>
      </c>
      <c r="AU58" s="36"/>
      <c r="AV58" s="47">
        <f t="shared" si="93"/>
        <v>0.11541207429135293</v>
      </c>
      <c r="AW58" s="41">
        <f t="shared" si="94"/>
        <v>0.11001302707953081</v>
      </c>
      <c r="AX58" s="41">
        <f t="shared" si="95"/>
        <v>0.18710991878013478</v>
      </c>
      <c r="AY58" s="41">
        <f t="shared" si="96"/>
        <v>0.19702040176637073</v>
      </c>
      <c r="AZ58" s="42">
        <f t="shared" si="97"/>
        <v>0.22190839026099141</v>
      </c>
      <c r="BA58" s="36"/>
      <c r="BB58" s="39">
        <f t="shared" si="98"/>
        <v>-1.6625796189452975E-3</v>
      </c>
      <c r="BC58" s="41">
        <f t="shared" si="99"/>
        <v>-0.13180545473400393</v>
      </c>
      <c r="BD58" s="40">
        <f t="shared" si="100"/>
        <v>7.4349963961493721E-3</v>
      </c>
      <c r="BE58" s="41">
        <f t="shared" si="101"/>
        <v>4.9975614422250431E-2</v>
      </c>
      <c r="BF58" s="41">
        <f t="shared" si="102"/>
        <v>0.71920872428498239</v>
      </c>
      <c r="BG58" s="42">
        <f t="shared" si="103"/>
        <v>0.80142367338237086</v>
      </c>
      <c r="BH58" s="36"/>
      <c r="BI58" s="35">
        <v>70.024000000000001</v>
      </c>
      <c r="BJ58" s="36">
        <v>227.501</v>
      </c>
      <c r="BK58" s="37">
        <f t="shared" si="104"/>
        <v>297.52499999999998</v>
      </c>
      <c r="BL58" s="33">
        <v>2494.5540000000001</v>
      </c>
      <c r="BM58" s="36">
        <v>8.1259999999999994</v>
      </c>
      <c r="BN58" s="36">
        <v>4.2779999999999996</v>
      </c>
      <c r="BO58" s="37">
        <f t="shared" si="105"/>
        <v>2482.15</v>
      </c>
      <c r="BP58" s="36">
        <v>224.411</v>
      </c>
      <c r="BQ58" s="36">
        <v>66.477999999999994</v>
      </c>
      <c r="BR58" s="37">
        <f t="shared" si="106"/>
        <v>290.88900000000001</v>
      </c>
      <c r="BS58" s="36">
        <v>0</v>
      </c>
      <c r="BT58" s="36">
        <v>0.63300000000000001</v>
      </c>
      <c r="BU58" s="36">
        <v>32.942</v>
      </c>
      <c r="BV58" s="36">
        <v>4.0019999999998817</v>
      </c>
      <c r="BW58" s="37">
        <f t="shared" si="107"/>
        <v>3108.1410000000001</v>
      </c>
      <c r="BX58" s="36">
        <v>10.862</v>
      </c>
      <c r="BY58" s="33">
        <v>1862.24</v>
      </c>
      <c r="BZ58" s="37">
        <f t="shared" si="108"/>
        <v>1873.1020000000001</v>
      </c>
      <c r="CA58" s="36">
        <v>750</v>
      </c>
      <c r="CB58" s="36">
        <v>26.322000000000003</v>
      </c>
      <c r="CC58" s="37">
        <f t="shared" si="109"/>
        <v>776.322</v>
      </c>
      <c r="CD58" s="36">
        <v>100</v>
      </c>
      <c r="CE58" s="36">
        <v>358.71699999999998</v>
      </c>
      <c r="CF58" s="113">
        <f t="shared" si="110"/>
        <v>3108.1410000000001</v>
      </c>
      <c r="CG58" s="36"/>
      <c r="CH58" s="67">
        <v>521.93599999999992</v>
      </c>
      <c r="CI58" s="36"/>
      <c r="CJ58" s="32">
        <v>150</v>
      </c>
      <c r="CK58" s="33">
        <v>220</v>
      </c>
      <c r="CL58" s="33">
        <v>300</v>
      </c>
      <c r="CM58" s="33">
        <v>180</v>
      </c>
      <c r="CN58" s="33">
        <v>0</v>
      </c>
      <c r="CO58" s="33">
        <v>0</v>
      </c>
      <c r="CP58" s="116">
        <f t="shared" si="111"/>
        <v>850</v>
      </c>
      <c r="CQ58" s="42">
        <f t="shared" si="112"/>
        <v>0.27347536678677059</v>
      </c>
      <c r="CR58" s="36"/>
      <c r="CS58" s="61" t="s">
        <v>215</v>
      </c>
      <c r="CT58" s="56">
        <v>25.5</v>
      </c>
      <c r="CU58" s="68">
        <v>3</v>
      </c>
      <c r="CV58" s="69" t="s">
        <v>139</v>
      </c>
      <c r="CW58" s="74" t="s">
        <v>145</v>
      </c>
      <c r="CX58" s="56"/>
      <c r="CY58" s="70">
        <f t="shared" si="113"/>
        <v>8.6059486989458085E-4</v>
      </c>
      <c r="CZ58" s="56"/>
      <c r="DA58" s="32">
        <v>324.73599999999999</v>
      </c>
      <c r="DB58" s="33">
        <v>341.93599999999998</v>
      </c>
      <c r="DC58" s="34">
        <v>385.13</v>
      </c>
      <c r="DD58" s="56"/>
      <c r="DE58" s="61">
        <v>1594.2775000000001</v>
      </c>
      <c r="DF58" s="33">
        <v>1453.019</v>
      </c>
      <c r="DG58" s="34">
        <v>1735.5360000000001</v>
      </c>
      <c r="DH58" s="56"/>
      <c r="DI58" s="32">
        <v>72.427999999999997</v>
      </c>
      <c r="DJ58" s="33">
        <v>65.067999999999998</v>
      </c>
      <c r="DK58" s="33">
        <v>169.65799999999999</v>
      </c>
      <c r="DL58" s="33">
        <v>25.472000000000001</v>
      </c>
      <c r="DM58" s="33">
        <v>328.77199999999999</v>
      </c>
      <c r="DN58" s="33">
        <v>14.089</v>
      </c>
      <c r="DO58" s="33">
        <v>17.971</v>
      </c>
      <c r="DP58" s="33">
        <v>6.9909999999999854</v>
      </c>
      <c r="DQ58" s="33">
        <v>1794.105</v>
      </c>
      <c r="DR58" s="119">
        <f t="shared" si="114"/>
        <v>2494.5540000000001</v>
      </c>
      <c r="DS58" s="56"/>
      <c r="DT58" s="47">
        <f t="shared" si="115"/>
        <v>2.9034448642923743E-2</v>
      </c>
      <c r="DU58" s="41">
        <f t="shared" si="116"/>
        <v>2.6084021432288093E-2</v>
      </c>
      <c r="DV58" s="41">
        <f t="shared" si="117"/>
        <v>6.8011355937774839E-2</v>
      </c>
      <c r="DW58" s="41">
        <f t="shared" si="118"/>
        <v>1.0211043737678158E-2</v>
      </c>
      <c r="DX58" s="41">
        <f t="shared" si="119"/>
        <v>0.13179590419770426</v>
      </c>
      <c r="DY58" s="41">
        <f t="shared" si="120"/>
        <v>5.6479033927507687E-3</v>
      </c>
      <c r="DZ58" s="41">
        <f t="shared" si="121"/>
        <v>7.2040933970561466E-3</v>
      </c>
      <c r="EA58" s="41">
        <f t="shared" si="122"/>
        <v>2.8025049768415455E-3</v>
      </c>
      <c r="EB58" s="41">
        <f t="shared" si="123"/>
        <v>0.71920872428498239</v>
      </c>
      <c r="EC58" s="71">
        <f t="shared" si="124"/>
        <v>1</v>
      </c>
      <c r="ED58" s="56"/>
      <c r="EE58" s="35">
        <v>5.0279999999999996</v>
      </c>
      <c r="EF58" s="36">
        <v>13.519</v>
      </c>
      <c r="EG58" s="66">
        <f t="shared" si="125"/>
        <v>18.547000000000001</v>
      </c>
      <c r="EI58" s="35">
        <v>8.1259999999999994</v>
      </c>
      <c r="EJ58" s="36">
        <v>4.2779999999999996</v>
      </c>
      <c r="EK58" s="66">
        <f t="shared" si="126"/>
        <v>12.404</v>
      </c>
      <c r="EM58" s="32">
        <v>1794.105</v>
      </c>
      <c r="EN58" s="33">
        <v>700.44900000000007</v>
      </c>
      <c r="EO58" s="34">
        <f t="shared" si="127"/>
        <v>2494.5540000000001</v>
      </c>
      <c r="EQ58" s="47">
        <v>0.71920872428498239</v>
      </c>
      <c r="ER58" s="41">
        <v>0.28079127571501761</v>
      </c>
      <c r="ES58" s="42">
        <f t="shared" si="128"/>
        <v>1</v>
      </c>
      <c r="ET58" s="56"/>
      <c r="EU58" s="61">
        <f t="shared" si="129"/>
        <v>329.17099999999999</v>
      </c>
      <c r="EV58" s="33">
        <v>299.625</v>
      </c>
      <c r="EW58" s="34">
        <v>358.71699999999998</v>
      </c>
      <c r="EY58" s="61">
        <f t="shared" si="130"/>
        <v>2293.424</v>
      </c>
      <c r="EZ58" s="33">
        <v>2092.2939999999999</v>
      </c>
      <c r="FA58" s="34">
        <v>2494.5540000000001</v>
      </c>
      <c r="FC58" s="61">
        <f t="shared" si="131"/>
        <v>904.11899999999991</v>
      </c>
      <c r="FD58" s="33">
        <v>775.43799999999999</v>
      </c>
      <c r="FE58" s="34">
        <v>1032.8</v>
      </c>
      <c r="FG58" s="61">
        <f t="shared" si="132"/>
        <v>3197.5430000000001</v>
      </c>
      <c r="FH58" s="56">
        <v>2867.732</v>
      </c>
      <c r="FI58" s="68">
        <v>3527.3540000000003</v>
      </c>
      <c r="FK58" s="61">
        <f t="shared" si="133"/>
        <v>1817.9355</v>
      </c>
      <c r="FL58" s="33">
        <v>1773.6310000000001</v>
      </c>
      <c r="FM58" s="34">
        <v>1862.24</v>
      </c>
      <c r="FN58" s="33"/>
      <c r="FO58" s="61">
        <f t="shared" si="134"/>
        <v>2856.3230000000003</v>
      </c>
      <c r="FP58" s="33">
        <v>2604.5050000000001</v>
      </c>
      <c r="FQ58" s="34">
        <v>3108.1410000000001</v>
      </c>
      <c r="FR58" s="33"/>
      <c r="FS58" s="72">
        <f t="shared" si="135"/>
        <v>0.558383934319582</v>
      </c>
      <c r="FT58" s="1"/>
    </row>
    <row r="59" spans="1:176" x14ac:dyDescent="0.2">
      <c r="A59" s="1"/>
      <c r="B59" s="73" t="s">
        <v>197</v>
      </c>
      <c r="C59" s="32">
        <v>5319.6719999999996</v>
      </c>
      <c r="D59" s="33">
        <v>4922.9229999999998</v>
      </c>
      <c r="E59" s="33">
        <v>4458.8729999999996</v>
      </c>
      <c r="F59" s="33">
        <v>1464</v>
      </c>
      <c r="G59" s="33">
        <v>3286.4580000000001</v>
      </c>
      <c r="H59" s="33">
        <f t="shared" si="68"/>
        <v>6783.6719999999996</v>
      </c>
      <c r="I59" s="34">
        <f t="shared" si="69"/>
        <v>5922.8729999999996</v>
      </c>
      <c r="J59" s="33"/>
      <c r="K59" s="35">
        <v>86.647999999999996</v>
      </c>
      <c r="L59" s="36">
        <v>28.917999999999999</v>
      </c>
      <c r="M59" s="36">
        <v>5.0000000000000001E-3</v>
      </c>
      <c r="N59" s="37">
        <f t="shared" si="70"/>
        <v>115.571</v>
      </c>
      <c r="O59" s="36">
        <v>64.787000000000006</v>
      </c>
      <c r="P59" s="37">
        <f t="shared" si="71"/>
        <v>50.783999999999992</v>
      </c>
      <c r="Q59" s="36">
        <v>3.6840000000000002</v>
      </c>
      <c r="R59" s="37">
        <f t="shared" si="72"/>
        <v>47.099999999999994</v>
      </c>
      <c r="S59" s="36">
        <v>6.8789999999999996</v>
      </c>
      <c r="T59" s="36">
        <v>1.629</v>
      </c>
      <c r="U59" s="36">
        <v>6.0999999999999999E-2</v>
      </c>
      <c r="V59" s="37">
        <f t="shared" si="73"/>
        <v>55.66899999999999</v>
      </c>
      <c r="W59" s="36">
        <v>12.488</v>
      </c>
      <c r="X59" s="38">
        <f t="shared" si="74"/>
        <v>43.18099999999999</v>
      </c>
      <c r="Y59" s="36"/>
      <c r="Z59" s="39">
        <f t="shared" si="75"/>
        <v>1.7600925303930207E-2</v>
      </c>
      <c r="AA59" s="40">
        <f t="shared" si="76"/>
        <v>5.8741524090464145E-3</v>
      </c>
      <c r="AB59" s="41">
        <f t="shared" si="77"/>
        <v>0.52214315073461259</v>
      </c>
      <c r="AC59" s="41">
        <f t="shared" si="78"/>
        <v>0.52908942425479788</v>
      </c>
      <c r="AD59" s="41">
        <f t="shared" si="79"/>
        <v>0.56058180685466086</v>
      </c>
      <c r="AE59" s="40">
        <f t="shared" si="80"/>
        <v>1.3160270839092955E-2</v>
      </c>
      <c r="AF59" s="40">
        <f t="shared" si="81"/>
        <v>8.7714148687680054E-3</v>
      </c>
      <c r="AG59" s="40">
        <f t="shared" si="82"/>
        <v>1.6587976761236044E-2</v>
      </c>
      <c r="AH59" s="40">
        <f t="shared" si="83"/>
        <v>2.2777015773771045E-2</v>
      </c>
      <c r="AI59" s="40">
        <f t="shared" si="84"/>
        <v>1.8093460212922761E-2</v>
      </c>
      <c r="AJ59" s="42">
        <f t="shared" si="85"/>
        <v>9.148914306659503E-2</v>
      </c>
      <c r="AK59" s="36"/>
      <c r="AL59" s="47">
        <f t="shared" si="86"/>
        <v>0.16483467967570736</v>
      </c>
      <c r="AM59" s="41">
        <f t="shared" si="87"/>
        <v>0.14739331948217996</v>
      </c>
      <c r="AN59" s="42">
        <f t="shared" si="88"/>
        <v>0.12991876789318765</v>
      </c>
      <c r="AO59" s="36"/>
      <c r="AP59" s="47">
        <f t="shared" si="89"/>
        <v>0.7370602392129133</v>
      </c>
      <c r="AQ59" s="41">
        <f t="shared" si="90"/>
        <v>0.68761400227219949</v>
      </c>
      <c r="AR59" s="41">
        <f t="shared" si="91"/>
        <v>0.14994270323433473</v>
      </c>
      <c r="AS59" s="41">
        <f t="shared" si="92"/>
        <v>0.1307234731765417</v>
      </c>
      <c r="AT59" s="65">
        <v>1.1599999999999999</v>
      </c>
      <c r="AU59" s="36"/>
      <c r="AV59" s="47">
        <f t="shared" si="93"/>
        <v>9.2136883627411612E-2</v>
      </c>
      <c r="AW59" s="41">
        <f t="shared" si="94"/>
        <v>9.9247660382068684E-2</v>
      </c>
      <c r="AX59" s="41">
        <f t="shared" si="95"/>
        <v>0.15523887919209634</v>
      </c>
      <c r="AY59" s="41">
        <f t="shared" si="96"/>
        <v>0.1875681000827415</v>
      </c>
      <c r="AZ59" s="42">
        <f t="shared" si="97"/>
        <v>0.20297030934090662</v>
      </c>
      <c r="BA59" s="36"/>
      <c r="BB59" s="39">
        <f t="shared" si="98"/>
        <v>8.8912755565343578E-4</v>
      </c>
      <c r="BC59" s="41">
        <f t="shared" si="99"/>
        <v>6.2133171422788923E-2</v>
      </c>
      <c r="BD59" s="40">
        <f t="shared" si="100"/>
        <v>5.39396390074353E-3</v>
      </c>
      <c r="BE59" s="41">
        <f t="shared" si="101"/>
        <v>4.7506552866372884E-2</v>
      </c>
      <c r="BF59" s="41">
        <f t="shared" si="102"/>
        <v>0.77244115273074621</v>
      </c>
      <c r="BG59" s="42">
        <f t="shared" si="103"/>
        <v>0.82868854354972676</v>
      </c>
      <c r="BH59" s="36"/>
      <c r="BI59" s="35">
        <v>45.343000000000004</v>
      </c>
      <c r="BJ59" s="36">
        <v>152.95500000000001</v>
      </c>
      <c r="BK59" s="37">
        <f t="shared" si="104"/>
        <v>198.298</v>
      </c>
      <c r="BL59" s="33">
        <v>4458.8729999999996</v>
      </c>
      <c r="BM59" s="36">
        <v>7.0789999999999997</v>
      </c>
      <c r="BN59" s="36">
        <v>9.0500000000000007</v>
      </c>
      <c r="BO59" s="37">
        <f t="shared" si="105"/>
        <v>4442.7439999999997</v>
      </c>
      <c r="BP59" s="36">
        <v>478.166</v>
      </c>
      <c r="BQ59" s="36">
        <v>129.52199999999999</v>
      </c>
      <c r="BR59" s="37">
        <f t="shared" si="106"/>
        <v>607.68799999999999</v>
      </c>
      <c r="BS59" s="36">
        <v>0</v>
      </c>
      <c r="BT59" s="36">
        <v>0.93500000000000005</v>
      </c>
      <c r="BU59" s="36">
        <v>58.389000000000003</v>
      </c>
      <c r="BV59" s="36">
        <v>11.618000000000116</v>
      </c>
      <c r="BW59" s="37">
        <f t="shared" si="107"/>
        <v>5319.6720000000005</v>
      </c>
      <c r="BX59" s="36">
        <v>143.05199999999999</v>
      </c>
      <c r="BY59" s="33">
        <v>3286.4580000000001</v>
      </c>
      <c r="BZ59" s="37">
        <f t="shared" si="108"/>
        <v>3429.51</v>
      </c>
      <c r="CA59" s="36">
        <v>1200</v>
      </c>
      <c r="CB59" s="36">
        <v>50.023999999999376</v>
      </c>
      <c r="CC59" s="37">
        <f t="shared" si="109"/>
        <v>1250.0239999999994</v>
      </c>
      <c r="CD59" s="36">
        <v>150</v>
      </c>
      <c r="CE59" s="36">
        <v>490.13799999999998</v>
      </c>
      <c r="CF59" s="113">
        <f t="shared" si="110"/>
        <v>5319.6719999999996</v>
      </c>
      <c r="CG59" s="36"/>
      <c r="CH59" s="67">
        <v>695.40599999999995</v>
      </c>
      <c r="CI59" s="36"/>
      <c r="CJ59" s="32">
        <v>327</v>
      </c>
      <c r="CK59" s="33">
        <v>300</v>
      </c>
      <c r="CL59" s="33">
        <v>200</v>
      </c>
      <c r="CM59" s="33">
        <v>300</v>
      </c>
      <c r="CN59" s="33">
        <v>260</v>
      </c>
      <c r="CO59" s="33">
        <v>100</v>
      </c>
      <c r="CP59" s="116">
        <f t="shared" si="111"/>
        <v>1487</v>
      </c>
      <c r="CQ59" s="42">
        <f t="shared" si="112"/>
        <v>0.27952851228421605</v>
      </c>
      <c r="CR59" s="36"/>
      <c r="CS59" s="61" t="s">
        <v>219</v>
      </c>
      <c r="CT59" s="56">
        <v>37</v>
      </c>
      <c r="CU59" s="68">
        <v>3</v>
      </c>
      <c r="CV59" s="69" t="s">
        <v>139</v>
      </c>
      <c r="CW59" s="74" t="s">
        <v>145</v>
      </c>
      <c r="CX59" s="56"/>
      <c r="CY59" s="70">
        <f t="shared" si="113"/>
        <v>1.5245978090832719E-3</v>
      </c>
      <c r="CZ59" s="56"/>
      <c r="DA59" s="32">
        <v>436.96500000000003</v>
      </c>
      <c r="DB59" s="33">
        <v>527.96500000000003</v>
      </c>
      <c r="DC59" s="34">
        <v>571.31899999999996</v>
      </c>
      <c r="DD59" s="56"/>
      <c r="DE59" s="61">
        <v>2603.1505000000002</v>
      </c>
      <c r="DF59" s="33">
        <v>2391.5100000000002</v>
      </c>
      <c r="DG59" s="34">
        <v>2814.7910000000002</v>
      </c>
      <c r="DH59" s="56"/>
      <c r="DI59" s="32">
        <v>156.98699999999999</v>
      </c>
      <c r="DJ59" s="33">
        <v>147.08699999999999</v>
      </c>
      <c r="DK59" s="33">
        <v>123.28700000000001</v>
      </c>
      <c r="DL59" s="33">
        <v>76.36</v>
      </c>
      <c r="DM59" s="33">
        <v>208.845</v>
      </c>
      <c r="DN59" s="33">
        <v>55.694000000000003</v>
      </c>
      <c r="DO59" s="33">
        <v>24.535</v>
      </c>
      <c r="DP59" s="33">
        <v>221.86099999999942</v>
      </c>
      <c r="DQ59" s="33">
        <v>3444.2170000000001</v>
      </c>
      <c r="DR59" s="119">
        <f t="shared" si="114"/>
        <v>4458.8729999999996</v>
      </c>
      <c r="DS59" s="56"/>
      <c r="DT59" s="47">
        <f t="shared" si="115"/>
        <v>3.5207775597107166E-2</v>
      </c>
      <c r="DU59" s="41">
        <f t="shared" si="116"/>
        <v>3.2987483608526193E-2</v>
      </c>
      <c r="DV59" s="41">
        <f t="shared" si="117"/>
        <v>2.7649811959210326E-2</v>
      </c>
      <c r="DW59" s="41">
        <f t="shared" si="118"/>
        <v>1.712540366141848E-2</v>
      </c>
      <c r="DX59" s="41">
        <f t="shared" si="119"/>
        <v>4.6838068722746762E-2</v>
      </c>
      <c r="DY59" s="41">
        <f t="shared" si="120"/>
        <v>1.2490600203235214E-2</v>
      </c>
      <c r="DZ59" s="41">
        <f t="shared" si="121"/>
        <v>5.5025115090741542E-3</v>
      </c>
      <c r="EA59" s="41">
        <f t="shared" si="122"/>
        <v>4.9757192007935512E-2</v>
      </c>
      <c r="EB59" s="41">
        <f t="shared" si="123"/>
        <v>0.77244115273074621</v>
      </c>
      <c r="EC59" s="71">
        <f t="shared" si="124"/>
        <v>1</v>
      </c>
      <c r="ED59" s="56"/>
      <c r="EE59" s="35">
        <v>16.887</v>
      </c>
      <c r="EF59" s="36">
        <v>7.1639999999999997</v>
      </c>
      <c r="EG59" s="66">
        <f t="shared" si="125"/>
        <v>24.051000000000002</v>
      </c>
      <c r="EI59" s="35">
        <v>7.0789999999999997</v>
      </c>
      <c r="EJ59" s="36">
        <v>9.0500000000000007</v>
      </c>
      <c r="EK59" s="66">
        <f t="shared" si="126"/>
        <v>16.129000000000001</v>
      </c>
      <c r="EM59" s="32">
        <v>3444.2170000000001</v>
      </c>
      <c r="EN59" s="33">
        <v>1014.6559999999994</v>
      </c>
      <c r="EO59" s="34">
        <f t="shared" si="127"/>
        <v>4458.8729999999996</v>
      </c>
      <c r="EQ59" s="47">
        <v>0.77244115273074621</v>
      </c>
      <c r="ER59" s="41">
        <v>0.22755884726925379</v>
      </c>
      <c r="ES59" s="42">
        <f t="shared" si="128"/>
        <v>1</v>
      </c>
      <c r="ET59" s="56"/>
      <c r="EU59" s="61">
        <f t="shared" si="129"/>
        <v>471.97950000000003</v>
      </c>
      <c r="EV59" s="33">
        <v>453.82100000000003</v>
      </c>
      <c r="EW59" s="34">
        <v>490.13799999999998</v>
      </c>
      <c r="EY59" s="61">
        <f t="shared" si="130"/>
        <v>4143.3874999999998</v>
      </c>
      <c r="EZ59" s="33">
        <v>3827.902</v>
      </c>
      <c r="FA59" s="34">
        <v>4458.8729999999996</v>
      </c>
      <c r="FC59" s="61">
        <f t="shared" si="131"/>
        <v>1399.0615</v>
      </c>
      <c r="FD59" s="33">
        <v>1334.123</v>
      </c>
      <c r="FE59" s="34">
        <v>1464</v>
      </c>
      <c r="FG59" s="61">
        <f t="shared" si="132"/>
        <v>5542.4489999999996</v>
      </c>
      <c r="FH59" s="56">
        <v>5162.0249999999996</v>
      </c>
      <c r="FI59" s="68">
        <v>5922.8729999999996</v>
      </c>
      <c r="FK59" s="61">
        <f t="shared" si="133"/>
        <v>3097.5185000000001</v>
      </c>
      <c r="FL59" s="33">
        <v>2908.5790000000002</v>
      </c>
      <c r="FM59" s="34">
        <v>3286.4580000000001</v>
      </c>
      <c r="FN59" s="33"/>
      <c r="FO59" s="61">
        <f t="shared" si="134"/>
        <v>4922.9229999999998</v>
      </c>
      <c r="FP59" s="33">
        <v>4526.174</v>
      </c>
      <c r="FQ59" s="34">
        <v>5319.6719999999996</v>
      </c>
      <c r="FR59" s="33"/>
      <c r="FS59" s="72">
        <f t="shared" si="135"/>
        <v>0.52912867560255605</v>
      </c>
      <c r="FT59" s="1"/>
    </row>
    <row r="60" spans="1:176" x14ac:dyDescent="0.2">
      <c r="A60" s="1"/>
      <c r="B60" s="73" t="s">
        <v>198</v>
      </c>
      <c r="C60" s="32">
        <v>2944.6669999999999</v>
      </c>
      <c r="D60" s="33">
        <v>2872.2245000000003</v>
      </c>
      <c r="E60" s="33">
        <v>2371.6</v>
      </c>
      <c r="F60" s="33">
        <v>655.745</v>
      </c>
      <c r="G60" s="33">
        <v>2280.2020000000002</v>
      </c>
      <c r="H60" s="33">
        <f t="shared" si="68"/>
        <v>3600.4119999999998</v>
      </c>
      <c r="I60" s="34">
        <f t="shared" si="69"/>
        <v>3027.3449999999998</v>
      </c>
      <c r="J60" s="33"/>
      <c r="K60" s="35">
        <v>54.683999999999997</v>
      </c>
      <c r="L60" s="36">
        <v>15.071999999999999</v>
      </c>
      <c r="M60" s="36">
        <v>0.12</v>
      </c>
      <c r="N60" s="37">
        <f t="shared" si="70"/>
        <v>69.876000000000005</v>
      </c>
      <c r="O60" s="36">
        <v>48.186999999999998</v>
      </c>
      <c r="P60" s="37">
        <f t="shared" si="71"/>
        <v>21.689000000000007</v>
      </c>
      <c r="Q60" s="36">
        <v>1.099</v>
      </c>
      <c r="R60" s="37">
        <f t="shared" si="72"/>
        <v>20.590000000000007</v>
      </c>
      <c r="S60" s="36">
        <v>6.7649999999999997</v>
      </c>
      <c r="T60" s="36">
        <v>1.92</v>
      </c>
      <c r="U60" s="36">
        <v>8.6999999999999994E-2</v>
      </c>
      <c r="V60" s="37">
        <f t="shared" si="73"/>
        <v>29.362000000000005</v>
      </c>
      <c r="W60" s="36">
        <v>6.11</v>
      </c>
      <c r="X60" s="38">
        <f t="shared" si="74"/>
        <v>23.252000000000006</v>
      </c>
      <c r="Y60" s="36"/>
      <c r="Z60" s="39">
        <f t="shared" si="75"/>
        <v>1.9038901729304235E-2</v>
      </c>
      <c r="AA60" s="40">
        <f t="shared" si="76"/>
        <v>5.2475006741290586E-3</v>
      </c>
      <c r="AB60" s="41">
        <f t="shared" si="77"/>
        <v>0.61337050190297981</v>
      </c>
      <c r="AC60" s="41">
        <f t="shared" si="78"/>
        <v>0.62873657702796149</v>
      </c>
      <c r="AD60" s="41">
        <f t="shared" si="79"/>
        <v>0.6896073043677371</v>
      </c>
      <c r="AE60" s="40">
        <f t="shared" si="80"/>
        <v>1.6776891917745285E-2</v>
      </c>
      <c r="AF60" s="40">
        <f t="shared" si="81"/>
        <v>8.0954674678111009E-3</v>
      </c>
      <c r="AG60" s="40">
        <f t="shared" si="82"/>
        <v>1.5672001428893995E-2</v>
      </c>
      <c r="AH60" s="40">
        <f t="shared" si="83"/>
        <v>2.0472276423586195E-2</v>
      </c>
      <c r="AI60" s="40">
        <f t="shared" si="84"/>
        <v>1.3877795863621509E-2</v>
      </c>
      <c r="AJ60" s="42">
        <f t="shared" si="85"/>
        <v>8.4504943568273247E-2</v>
      </c>
      <c r="AK60" s="36"/>
      <c r="AL60" s="47">
        <f t="shared" si="86"/>
        <v>5.3770932344671465E-2</v>
      </c>
      <c r="AM60" s="41">
        <f t="shared" si="87"/>
        <v>3.7062805546677416E-2</v>
      </c>
      <c r="AN60" s="42">
        <f t="shared" si="88"/>
        <v>8.5477079658866792E-2</v>
      </c>
      <c r="AO60" s="36"/>
      <c r="AP60" s="47">
        <f t="shared" si="89"/>
        <v>0.96146146061730486</v>
      </c>
      <c r="AQ60" s="41">
        <f t="shared" si="90"/>
        <v>0.86528546957690533</v>
      </c>
      <c r="AR60" s="41">
        <f t="shared" si="91"/>
        <v>-5.0685527429756919E-2</v>
      </c>
      <c r="AS60" s="41">
        <f t="shared" si="92"/>
        <v>0.17124245288176898</v>
      </c>
      <c r="AT60" s="65">
        <v>3.52</v>
      </c>
      <c r="AU60" s="36"/>
      <c r="AV60" s="47">
        <f t="shared" si="93"/>
        <v>9.7305060300536539E-2</v>
      </c>
      <c r="AW60" s="41">
        <f t="shared" si="94"/>
        <v>0.10008635951026042</v>
      </c>
      <c r="AX60" s="41">
        <f t="shared" si="95"/>
        <v>0.17231999797130057</v>
      </c>
      <c r="AY60" s="41">
        <f t="shared" si="96"/>
        <v>0.19667773775990208</v>
      </c>
      <c r="AZ60" s="42">
        <f t="shared" si="97"/>
        <v>0.22103547754850358</v>
      </c>
      <c r="BA60" s="36"/>
      <c r="BB60" s="39">
        <f t="shared" si="98"/>
        <v>4.755327784441295E-4</v>
      </c>
      <c r="BC60" s="41">
        <f t="shared" si="99"/>
        <v>3.6182261144399805E-2</v>
      </c>
      <c r="BD60" s="40">
        <f t="shared" si="100"/>
        <v>1.1233344577500423E-2</v>
      </c>
      <c r="BE60" s="41">
        <f t="shared" si="101"/>
        <v>8.7793995037057301E-2</v>
      </c>
      <c r="BF60" s="41">
        <f t="shared" si="102"/>
        <v>0.73170770787653905</v>
      </c>
      <c r="BG60" s="42">
        <f t="shared" si="103"/>
        <v>0.78982177452520286</v>
      </c>
      <c r="BH60" s="36"/>
      <c r="BI60" s="35">
        <v>65.185000000000002</v>
      </c>
      <c r="BJ60" s="36">
        <v>172.91900000000001</v>
      </c>
      <c r="BK60" s="37">
        <f t="shared" si="104"/>
        <v>238.10400000000001</v>
      </c>
      <c r="BL60" s="33">
        <v>2371.6</v>
      </c>
      <c r="BM60" s="36">
        <v>11.59</v>
      </c>
      <c r="BN60" s="36">
        <v>5.3280000000000003</v>
      </c>
      <c r="BO60" s="37">
        <f t="shared" si="105"/>
        <v>2354.6819999999998</v>
      </c>
      <c r="BP60" s="36">
        <v>263.89600000000002</v>
      </c>
      <c r="BQ60" s="36">
        <v>65.353999999999999</v>
      </c>
      <c r="BR60" s="37">
        <f t="shared" si="106"/>
        <v>329.25</v>
      </c>
      <c r="BS60" s="36">
        <v>0</v>
      </c>
      <c r="BT60" s="36">
        <v>0.44</v>
      </c>
      <c r="BU60" s="36">
        <v>14.023999999999999</v>
      </c>
      <c r="BV60" s="36">
        <v>8.1670000000003125</v>
      </c>
      <c r="BW60" s="37">
        <f t="shared" si="107"/>
        <v>2944.6669999999999</v>
      </c>
      <c r="BX60" s="36">
        <v>0</v>
      </c>
      <c r="BY60" s="33">
        <v>2280.2020000000002</v>
      </c>
      <c r="BZ60" s="37">
        <f t="shared" si="108"/>
        <v>2280.2020000000002</v>
      </c>
      <c r="CA60" s="36">
        <v>275</v>
      </c>
      <c r="CB60" s="36">
        <v>22.933999999999685</v>
      </c>
      <c r="CC60" s="37">
        <f t="shared" si="109"/>
        <v>297.93399999999968</v>
      </c>
      <c r="CD60" s="36">
        <v>80</v>
      </c>
      <c r="CE60" s="36">
        <v>286.53100000000001</v>
      </c>
      <c r="CF60" s="113">
        <f t="shared" si="110"/>
        <v>2944.6669999999999</v>
      </c>
      <c r="CG60" s="36"/>
      <c r="CH60" s="67">
        <v>504.25200000000001</v>
      </c>
      <c r="CI60" s="36"/>
      <c r="CJ60" s="32">
        <v>115</v>
      </c>
      <c r="CK60" s="33">
        <v>150</v>
      </c>
      <c r="CL60" s="33">
        <v>0</v>
      </c>
      <c r="CM60" s="33">
        <v>50</v>
      </c>
      <c r="CN60" s="33">
        <v>40</v>
      </c>
      <c r="CO60" s="33">
        <v>0</v>
      </c>
      <c r="CP60" s="116">
        <f t="shared" si="111"/>
        <v>355</v>
      </c>
      <c r="CQ60" s="42">
        <f t="shared" si="112"/>
        <v>0.12055692545201206</v>
      </c>
      <c r="CR60" s="36"/>
      <c r="CS60" s="61" t="s">
        <v>213</v>
      </c>
      <c r="CT60" s="56">
        <v>29.7</v>
      </c>
      <c r="CU60" s="68">
        <v>4</v>
      </c>
      <c r="CV60" s="69" t="s">
        <v>139</v>
      </c>
      <c r="CW60" s="68"/>
      <c r="CX60" s="56"/>
      <c r="CY60" s="70">
        <f t="shared" si="113"/>
        <v>8.0011016694002239E-4</v>
      </c>
      <c r="CZ60" s="56"/>
      <c r="DA60" s="32">
        <v>258.221</v>
      </c>
      <c r="DB60" s="33">
        <v>294.721</v>
      </c>
      <c r="DC60" s="34">
        <v>331.221</v>
      </c>
      <c r="DD60" s="56"/>
      <c r="DE60" s="61">
        <v>1483.665</v>
      </c>
      <c r="DF60" s="33">
        <v>1468.8330000000001</v>
      </c>
      <c r="DG60" s="34">
        <v>1498.4970000000001</v>
      </c>
      <c r="DH60" s="56"/>
      <c r="DI60" s="32">
        <v>26.411000000000001</v>
      </c>
      <c r="DJ60" s="33">
        <v>98.471999999999994</v>
      </c>
      <c r="DK60" s="33">
        <v>82.875</v>
      </c>
      <c r="DL60" s="33">
        <v>69.066000000000003</v>
      </c>
      <c r="DM60" s="33">
        <v>308.06099999999998</v>
      </c>
      <c r="DN60" s="33">
        <v>25.754999999999999</v>
      </c>
      <c r="DO60" s="33">
        <v>25.646000000000001</v>
      </c>
      <c r="DP60" s="33">
        <v>-4.0000000001327862E-3</v>
      </c>
      <c r="DQ60" s="33">
        <v>1735.318</v>
      </c>
      <c r="DR60" s="119">
        <f t="shared" si="114"/>
        <v>2371.6</v>
      </c>
      <c r="DS60" s="56"/>
      <c r="DT60" s="47">
        <f t="shared" si="115"/>
        <v>1.1136363636363637E-2</v>
      </c>
      <c r="DU60" s="41">
        <f t="shared" si="116"/>
        <v>4.1521335807050093E-2</v>
      </c>
      <c r="DV60" s="41">
        <f t="shared" si="117"/>
        <v>3.4944763029178615E-2</v>
      </c>
      <c r="DW60" s="41">
        <f t="shared" si="118"/>
        <v>2.9122111654579189E-2</v>
      </c>
      <c r="DX60" s="41">
        <f t="shared" si="119"/>
        <v>0.1298958509023444</v>
      </c>
      <c r="DY60" s="41">
        <f t="shared" si="120"/>
        <v>1.0859757125990892E-2</v>
      </c>
      <c r="DZ60" s="41">
        <f t="shared" si="121"/>
        <v>1.0813796593017374E-2</v>
      </c>
      <c r="EA60" s="41">
        <f t="shared" si="122"/>
        <v>-1.68662506330443E-6</v>
      </c>
      <c r="EB60" s="41">
        <f t="shared" si="123"/>
        <v>0.73170770787653905</v>
      </c>
      <c r="EC60" s="71">
        <f t="shared" si="124"/>
        <v>1</v>
      </c>
      <c r="ED60" s="56"/>
      <c r="EE60" s="35">
        <v>2.8</v>
      </c>
      <c r="EF60" s="36">
        <v>23.841000000000001</v>
      </c>
      <c r="EG60" s="66">
        <f t="shared" si="125"/>
        <v>26.641000000000002</v>
      </c>
      <c r="EI60" s="35">
        <v>11.59</v>
      </c>
      <c r="EJ60" s="36">
        <v>5.3280000000000003</v>
      </c>
      <c r="EK60" s="66">
        <f t="shared" si="126"/>
        <v>16.917999999999999</v>
      </c>
      <c r="EM60" s="32">
        <v>1735.318</v>
      </c>
      <c r="EN60" s="33">
        <v>636.28199999999993</v>
      </c>
      <c r="EO60" s="34">
        <f t="shared" si="127"/>
        <v>2371.6</v>
      </c>
      <c r="EQ60" s="47">
        <v>0.73170770787653905</v>
      </c>
      <c r="ER60" s="41">
        <v>0.26829229212346095</v>
      </c>
      <c r="ES60" s="42">
        <f t="shared" si="128"/>
        <v>1</v>
      </c>
      <c r="ET60" s="56"/>
      <c r="EU60" s="61">
        <f t="shared" si="129"/>
        <v>275.15549999999996</v>
      </c>
      <c r="EV60" s="33">
        <v>263.77999999999997</v>
      </c>
      <c r="EW60" s="34">
        <v>286.53100000000001</v>
      </c>
      <c r="EY60" s="61">
        <f t="shared" si="130"/>
        <v>2311.0919999999996</v>
      </c>
      <c r="EZ60" s="33">
        <v>2250.5839999999998</v>
      </c>
      <c r="FA60" s="34">
        <v>2371.6</v>
      </c>
      <c r="FC60" s="61">
        <f t="shared" si="131"/>
        <v>662.15699999999993</v>
      </c>
      <c r="FD60" s="33">
        <v>668.56899999999996</v>
      </c>
      <c r="FE60" s="34">
        <v>655.745</v>
      </c>
      <c r="FG60" s="61">
        <f t="shared" si="132"/>
        <v>2973.2489999999998</v>
      </c>
      <c r="FH60" s="56">
        <v>2919.1529999999998</v>
      </c>
      <c r="FI60" s="68">
        <v>3027.3449999999998</v>
      </c>
      <c r="FK60" s="61">
        <f t="shared" si="133"/>
        <v>2190.4234999999999</v>
      </c>
      <c r="FL60" s="33">
        <v>2100.645</v>
      </c>
      <c r="FM60" s="34">
        <v>2280.2020000000002</v>
      </c>
      <c r="FN60" s="33"/>
      <c r="FO60" s="61">
        <f t="shared" si="134"/>
        <v>2872.2245000000003</v>
      </c>
      <c r="FP60" s="33">
        <v>2799.7820000000002</v>
      </c>
      <c r="FQ60" s="34">
        <v>2944.6669999999999</v>
      </c>
      <c r="FR60" s="33"/>
      <c r="FS60" s="72">
        <f t="shared" si="135"/>
        <v>0.50888504540581336</v>
      </c>
      <c r="FT60" s="1"/>
    </row>
    <row r="61" spans="1:176" x14ac:dyDescent="0.2">
      <c r="A61" s="1"/>
      <c r="B61" s="73" t="s">
        <v>199</v>
      </c>
      <c r="C61" s="32">
        <v>3624.0740000000001</v>
      </c>
      <c r="D61" s="33">
        <v>3358.9670000000001</v>
      </c>
      <c r="E61" s="33">
        <v>3060.5569999999998</v>
      </c>
      <c r="F61" s="33">
        <v>556</v>
      </c>
      <c r="G61" s="33">
        <v>2988.893</v>
      </c>
      <c r="H61" s="33">
        <f t="shared" si="68"/>
        <v>4180.0740000000005</v>
      </c>
      <c r="I61" s="34">
        <f t="shared" si="69"/>
        <v>3616.5569999999998</v>
      </c>
      <c r="J61" s="33"/>
      <c r="K61" s="35">
        <v>65.052000000000007</v>
      </c>
      <c r="L61" s="36">
        <v>17.141999999999999</v>
      </c>
      <c r="M61" s="36">
        <v>0.57099999999999995</v>
      </c>
      <c r="N61" s="37">
        <f t="shared" si="70"/>
        <v>82.765000000000001</v>
      </c>
      <c r="O61" s="36">
        <v>44.686999999999998</v>
      </c>
      <c r="P61" s="37">
        <f t="shared" si="71"/>
        <v>38.078000000000003</v>
      </c>
      <c r="Q61" s="36">
        <v>2.577</v>
      </c>
      <c r="R61" s="37">
        <f t="shared" si="72"/>
        <v>35.501000000000005</v>
      </c>
      <c r="S61" s="36">
        <v>5.6260000000000003</v>
      </c>
      <c r="T61" s="36">
        <v>0.30299999999999999</v>
      </c>
      <c r="U61" s="36">
        <v>0.11700000000000001</v>
      </c>
      <c r="V61" s="37">
        <f t="shared" si="73"/>
        <v>41.546999999999997</v>
      </c>
      <c r="W61" s="36">
        <v>9.8179999999999996</v>
      </c>
      <c r="X61" s="38">
        <f t="shared" si="74"/>
        <v>31.728999999999999</v>
      </c>
      <c r="Y61" s="36"/>
      <c r="Z61" s="39">
        <f t="shared" si="75"/>
        <v>1.9366668383464323E-2</v>
      </c>
      <c r="AA61" s="40">
        <f t="shared" si="76"/>
        <v>5.1033546920824166E-3</v>
      </c>
      <c r="AB61" s="41">
        <f t="shared" si="77"/>
        <v>0.50383340473989213</v>
      </c>
      <c r="AC61" s="41">
        <f t="shared" si="78"/>
        <v>0.50556052086750913</v>
      </c>
      <c r="AD61" s="41">
        <f t="shared" si="79"/>
        <v>0.53992629734791275</v>
      </c>
      <c r="AE61" s="40">
        <f t="shared" si="80"/>
        <v>1.3303792505255334E-2</v>
      </c>
      <c r="AF61" s="40">
        <f t="shared" si="81"/>
        <v>9.4460588627396456E-3</v>
      </c>
      <c r="AG61" s="40">
        <f t="shared" si="82"/>
        <v>1.758578327790376E-2</v>
      </c>
      <c r="AH61" s="40">
        <f t="shared" si="83"/>
        <v>2.439085898423243E-2</v>
      </c>
      <c r="AI61" s="40">
        <f t="shared" si="84"/>
        <v>1.967641249799431E-2</v>
      </c>
      <c r="AJ61" s="42">
        <f t="shared" si="85"/>
        <v>0.10094168548977189</v>
      </c>
      <c r="AK61" s="36"/>
      <c r="AL61" s="47">
        <f t="shared" si="86"/>
        <v>0.14324834866165292</v>
      </c>
      <c r="AM61" s="41">
        <f t="shared" si="87"/>
        <v>0.15690174663339376</v>
      </c>
      <c r="AN61" s="42">
        <f t="shared" si="88"/>
        <v>0.16601458799277979</v>
      </c>
      <c r="AO61" s="36"/>
      <c r="AP61" s="47">
        <f t="shared" si="89"/>
        <v>0.97658465436193487</v>
      </c>
      <c r="AQ61" s="41">
        <f t="shared" si="90"/>
        <v>0.91462164857503336</v>
      </c>
      <c r="AR61" s="41">
        <f t="shared" si="91"/>
        <v>-6.3887492363566542E-2</v>
      </c>
      <c r="AS61" s="41">
        <f t="shared" si="92"/>
        <v>0.14087488279764707</v>
      </c>
      <c r="AT61" s="65">
        <v>1.77</v>
      </c>
      <c r="AU61" s="36"/>
      <c r="AV61" s="47">
        <f t="shared" si="93"/>
        <v>9.1111550150466014E-2</v>
      </c>
      <c r="AW61" s="41">
        <f t="shared" si="94"/>
        <v>9.5487449124935078E-2</v>
      </c>
      <c r="AX61" s="41">
        <f t="shared" si="95"/>
        <v>0.16419219086894948</v>
      </c>
      <c r="AY61" s="41">
        <f t="shared" si="96"/>
        <v>0.17610000000000001</v>
      </c>
      <c r="AZ61" s="42">
        <f t="shared" si="97"/>
        <v>0.19600000000000001</v>
      </c>
      <c r="BA61" s="36"/>
      <c r="BB61" s="39">
        <f t="shared" si="98"/>
        <v>8.9828061352182471E-4</v>
      </c>
      <c r="BC61" s="41">
        <f t="shared" si="99"/>
        <v>5.8558865635012614E-2</v>
      </c>
      <c r="BD61" s="40">
        <f t="shared" si="100"/>
        <v>8.7866358966684835E-3</v>
      </c>
      <c r="BE61" s="41">
        <f t="shared" si="101"/>
        <v>7.6653383728686006E-2</v>
      </c>
      <c r="BF61" s="41">
        <f t="shared" si="102"/>
        <v>0.77380261174681597</v>
      </c>
      <c r="BG61" s="42">
        <f t="shared" si="103"/>
        <v>0.80857760571726089</v>
      </c>
      <c r="BH61" s="36"/>
      <c r="BI61" s="35">
        <v>71.513999999999996</v>
      </c>
      <c r="BJ61" s="36">
        <v>180.57499999999999</v>
      </c>
      <c r="BK61" s="37">
        <f t="shared" si="104"/>
        <v>252.089</v>
      </c>
      <c r="BL61" s="33">
        <v>3060.5569999999998</v>
      </c>
      <c r="BM61" s="36">
        <v>5.476</v>
      </c>
      <c r="BN61" s="36">
        <v>15.154999999999999</v>
      </c>
      <c r="BO61" s="37">
        <f t="shared" si="105"/>
        <v>3039.9259999999995</v>
      </c>
      <c r="BP61" s="36">
        <v>253.41400000000002</v>
      </c>
      <c r="BQ61" s="36">
        <v>48.417999999999992</v>
      </c>
      <c r="BR61" s="37">
        <f t="shared" si="106"/>
        <v>301.83199999999999</v>
      </c>
      <c r="BS61" s="36">
        <v>0</v>
      </c>
      <c r="BT61" s="36">
        <v>0.7</v>
      </c>
      <c r="BU61" s="36">
        <v>17</v>
      </c>
      <c r="BV61" s="36">
        <v>12.527000000000658</v>
      </c>
      <c r="BW61" s="37">
        <f t="shared" si="107"/>
        <v>3624.0739999999996</v>
      </c>
      <c r="BX61" s="36">
        <v>8.0000000000000002E-3</v>
      </c>
      <c r="BY61" s="33">
        <v>2988.893</v>
      </c>
      <c r="BZ61" s="37">
        <f t="shared" si="108"/>
        <v>2988.9009999999998</v>
      </c>
      <c r="CA61" s="36">
        <v>214</v>
      </c>
      <c r="CB61" s="36">
        <v>25.978000000000236</v>
      </c>
      <c r="CC61" s="37">
        <f t="shared" si="109"/>
        <v>239.97800000000024</v>
      </c>
      <c r="CD61" s="36">
        <v>65</v>
      </c>
      <c r="CE61" s="36">
        <v>330.19499999999999</v>
      </c>
      <c r="CF61" s="113">
        <f t="shared" si="110"/>
        <v>3624.0740000000001</v>
      </c>
      <c r="CG61" s="36"/>
      <c r="CH61" s="67">
        <v>510.54100000000005</v>
      </c>
      <c r="CI61" s="36"/>
      <c r="CJ61" s="32">
        <v>64</v>
      </c>
      <c r="CK61" s="33">
        <v>0</v>
      </c>
      <c r="CL61" s="33">
        <v>100</v>
      </c>
      <c r="CM61" s="33">
        <v>50</v>
      </c>
      <c r="CN61" s="33">
        <v>65</v>
      </c>
      <c r="CO61" s="33">
        <v>0</v>
      </c>
      <c r="CP61" s="116">
        <f t="shared" si="111"/>
        <v>279</v>
      </c>
      <c r="CQ61" s="42">
        <f t="shared" si="112"/>
        <v>7.6985182973636851E-2</v>
      </c>
      <c r="CR61" s="36"/>
      <c r="CS61" s="61" t="s">
        <v>215</v>
      </c>
      <c r="CT61" s="56">
        <v>28</v>
      </c>
      <c r="CU61" s="68">
        <v>5</v>
      </c>
      <c r="CV61" s="69" t="s">
        <v>139</v>
      </c>
      <c r="CW61" s="68"/>
      <c r="CX61" s="56"/>
      <c r="CY61" s="70">
        <f t="shared" si="113"/>
        <v>9.2364346756891613E-4</v>
      </c>
      <c r="CZ61" s="56"/>
      <c r="DA61" s="32">
        <v>322.65358170000002</v>
      </c>
      <c r="DB61" s="33">
        <v>346.0535817</v>
      </c>
      <c r="DC61" s="34">
        <v>385.15901200000002</v>
      </c>
      <c r="DD61" s="56"/>
      <c r="DE61" s="61">
        <v>1804.2415000000001</v>
      </c>
      <c r="DF61" s="33">
        <v>1643.386</v>
      </c>
      <c r="DG61" s="34">
        <v>1965.097</v>
      </c>
      <c r="DH61" s="56"/>
      <c r="DI61" s="32">
        <v>309.25700000000001</v>
      </c>
      <c r="DJ61" s="33">
        <v>47.387999999999998</v>
      </c>
      <c r="DK61" s="33">
        <v>65.181999999999988</v>
      </c>
      <c r="DL61" s="33">
        <v>37.702999999999996</v>
      </c>
      <c r="DM61" s="33">
        <v>154.554</v>
      </c>
      <c r="DN61" s="33">
        <v>46.858999999999995</v>
      </c>
      <c r="DO61" s="33">
        <v>13.196999999999999</v>
      </c>
      <c r="DP61" s="33">
        <v>18.150000000000091</v>
      </c>
      <c r="DQ61" s="33">
        <v>2368.2669999999998</v>
      </c>
      <c r="DR61" s="119">
        <f t="shared" si="114"/>
        <v>3060.5569999999998</v>
      </c>
      <c r="DS61" s="56"/>
      <c r="DT61" s="47">
        <f t="shared" si="115"/>
        <v>0.10104598607377678</v>
      </c>
      <c r="DU61" s="41">
        <f t="shared" si="116"/>
        <v>1.5483456115994573E-2</v>
      </c>
      <c r="DV61" s="41">
        <f t="shared" si="117"/>
        <v>2.1297430500395842E-2</v>
      </c>
      <c r="DW61" s="41">
        <f t="shared" si="118"/>
        <v>1.2318999450100095E-2</v>
      </c>
      <c r="DX61" s="41">
        <f t="shared" si="119"/>
        <v>5.049865106253535E-2</v>
      </c>
      <c r="DY61" s="41">
        <f t="shared" si="120"/>
        <v>1.5310611761192488E-2</v>
      </c>
      <c r="DZ61" s="41">
        <f t="shared" si="121"/>
        <v>4.3119602085502735E-3</v>
      </c>
      <c r="EA61" s="41">
        <f t="shared" si="122"/>
        <v>5.9302930806386196E-3</v>
      </c>
      <c r="EB61" s="41">
        <f t="shared" si="123"/>
        <v>0.77380261174681597</v>
      </c>
      <c r="EC61" s="71">
        <f t="shared" si="124"/>
        <v>1</v>
      </c>
      <c r="ED61" s="56"/>
      <c r="EE61" s="35">
        <v>16.593</v>
      </c>
      <c r="EF61" s="36">
        <v>10.298999999999999</v>
      </c>
      <c r="EG61" s="66">
        <f t="shared" si="125"/>
        <v>26.891999999999999</v>
      </c>
      <c r="EI61" s="35">
        <v>5.476</v>
      </c>
      <c r="EJ61" s="36">
        <v>15.154999999999999</v>
      </c>
      <c r="EK61" s="66">
        <f t="shared" si="126"/>
        <v>20.631</v>
      </c>
      <c r="EM61" s="32">
        <v>2368.2669999999998</v>
      </c>
      <c r="EN61" s="33">
        <v>692.29000000000008</v>
      </c>
      <c r="EO61" s="34">
        <f t="shared" si="127"/>
        <v>3060.5569999999998</v>
      </c>
      <c r="EQ61" s="47">
        <v>0.77380261174681597</v>
      </c>
      <c r="ER61" s="41">
        <v>0.22619738825318403</v>
      </c>
      <c r="ES61" s="42">
        <f t="shared" si="128"/>
        <v>1</v>
      </c>
      <c r="ET61" s="56"/>
      <c r="EU61" s="61">
        <f t="shared" si="129"/>
        <v>314.33</v>
      </c>
      <c r="EV61" s="33">
        <v>298.46499999999997</v>
      </c>
      <c r="EW61" s="34">
        <v>330.19499999999999</v>
      </c>
      <c r="EY61" s="61">
        <f t="shared" si="130"/>
        <v>2868.8139999999999</v>
      </c>
      <c r="EZ61" s="33">
        <v>2677.0709999999999</v>
      </c>
      <c r="FA61" s="34">
        <v>3060.5569999999998</v>
      </c>
      <c r="FC61" s="61">
        <f t="shared" si="131"/>
        <v>502.5</v>
      </c>
      <c r="FD61" s="33">
        <v>449</v>
      </c>
      <c r="FE61" s="34">
        <v>556</v>
      </c>
      <c r="FG61" s="61">
        <f t="shared" si="132"/>
        <v>3371.3139999999999</v>
      </c>
      <c r="FH61" s="56">
        <v>3126.0709999999999</v>
      </c>
      <c r="FI61" s="68">
        <v>3616.5569999999998</v>
      </c>
      <c r="FK61" s="61">
        <f t="shared" si="133"/>
        <v>2776.1170000000002</v>
      </c>
      <c r="FL61" s="33">
        <v>2563.3409999999999</v>
      </c>
      <c r="FM61" s="34">
        <v>2988.893</v>
      </c>
      <c r="FN61" s="33"/>
      <c r="FO61" s="61">
        <f t="shared" si="134"/>
        <v>3358.9670000000001</v>
      </c>
      <c r="FP61" s="33">
        <v>3093.86</v>
      </c>
      <c r="FQ61" s="34">
        <v>3624.0740000000001</v>
      </c>
      <c r="FR61" s="33"/>
      <c r="FS61" s="72">
        <f t="shared" si="135"/>
        <v>0.54223423693887041</v>
      </c>
      <c r="FT61" s="1"/>
    </row>
    <row r="62" spans="1:176" x14ac:dyDescent="0.2">
      <c r="A62" s="1"/>
      <c r="B62" s="73" t="s">
        <v>200</v>
      </c>
      <c r="C62" s="32">
        <v>13208.415999999999</v>
      </c>
      <c r="D62" s="33">
        <v>12798.869500000001</v>
      </c>
      <c r="E62" s="33">
        <v>10563.514999999999</v>
      </c>
      <c r="F62" s="33">
        <v>4830</v>
      </c>
      <c r="G62" s="33">
        <v>8177.25</v>
      </c>
      <c r="H62" s="33">
        <f t="shared" si="68"/>
        <v>18038.415999999997</v>
      </c>
      <c r="I62" s="34">
        <f t="shared" si="69"/>
        <v>15393.514999999999</v>
      </c>
      <c r="J62" s="33"/>
      <c r="K62" s="35">
        <v>260.21899999999999</v>
      </c>
      <c r="L62" s="36">
        <v>79.870999999999995</v>
      </c>
      <c r="M62" s="36">
        <v>0.44000000000000006</v>
      </c>
      <c r="N62" s="37">
        <f t="shared" si="70"/>
        <v>340.53</v>
      </c>
      <c r="O62" s="36">
        <v>167.66499999999999</v>
      </c>
      <c r="P62" s="37">
        <f t="shared" si="71"/>
        <v>172.86499999999998</v>
      </c>
      <c r="Q62" s="36">
        <v>-4.7649999999999997</v>
      </c>
      <c r="R62" s="37">
        <f t="shared" si="72"/>
        <v>177.62999999999997</v>
      </c>
      <c r="S62" s="36">
        <v>21.36</v>
      </c>
      <c r="T62" s="36">
        <v>10.271000000000001</v>
      </c>
      <c r="U62" s="36">
        <v>4.1000000000000002E-2</v>
      </c>
      <c r="V62" s="37">
        <f t="shared" si="73"/>
        <v>209.30199999999996</v>
      </c>
      <c r="W62" s="36">
        <v>46.722000000000001</v>
      </c>
      <c r="X62" s="38">
        <f t="shared" si="74"/>
        <v>162.57999999999996</v>
      </c>
      <c r="Y62" s="36"/>
      <c r="Z62" s="39">
        <f t="shared" si="75"/>
        <v>2.033140505104767E-2</v>
      </c>
      <c r="AA62" s="40">
        <f t="shared" si="76"/>
        <v>6.240473035528645E-3</v>
      </c>
      <c r="AB62" s="41">
        <f t="shared" si="77"/>
        <v>0.45051738360548255</v>
      </c>
      <c r="AC62" s="41">
        <f t="shared" si="78"/>
        <v>0.46330376633783749</v>
      </c>
      <c r="AD62" s="41">
        <f t="shared" si="79"/>
        <v>0.49236484303879247</v>
      </c>
      <c r="AE62" s="40">
        <f t="shared" si="80"/>
        <v>1.3099985119779523E-2</v>
      </c>
      <c r="AF62" s="40">
        <f t="shared" si="81"/>
        <v>1.2702684405056239E-2</v>
      </c>
      <c r="AG62" s="40">
        <f t="shared" si="82"/>
        <v>2.1795342033238092E-2</v>
      </c>
      <c r="AH62" s="40">
        <f t="shared" si="83"/>
        <v>2.7414566763618267E-2</v>
      </c>
      <c r="AI62" s="40">
        <f t="shared" si="84"/>
        <v>2.3812932743043934E-2</v>
      </c>
      <c r="AJ62" s="42">
        <f t="shared" si="85"/>
        <v>0.11909148244649562</v>
      </c>
      <c r="AK62" s="36"/>
      <c r="AL62" s="47">
        <f t="shared" si="86"/>
        <v>1.8642672499541185E-2</v>
      </c>
      <c r="AM62" s="41">
        <f t="shared" si="87"/>
        <v>2.5879037226773774E-2</v>
      </c>
      <c r="AN62" s="42">
        <f t="shared" si="88"/>
        <v>7.676520494256589E-2</v>
      </c>
      <c r="AO62" s="36"/>
      <c r="AP62" s="47">
        <f t="shared" si="89"/>
        <v>0.77410312760477928</v>
      </c>
      <c r="AQ62" s="41">
        <f t="shared" si="90"/>
        <v>0.70098751608291543</v>
      </c>
      <c r="AR62" s="41">
        <f t="shared" si="91"/>
        <v>0.10330421149667</v>
      </c>
      <c r="AS62" s="41">
        <f t="shared" si="92"/>
        <v>0.16077582656391196</v>
      </c>
      <c r="AT62" s="65">
        <v>1.68</v>
      </c>
      <c r="AU62" s="36"/>
      <c r="AV62" s="47">
        <f t="shared" si="93"/>
        <v>0.10708089448424399</v>
      </c>
      <c r="AW62" s="41">
        <f t="shared" si="94"/>
        <v>9.9784031635587495E-2</v>
      </c>
      <c r="AX62" s="41">
        <f t="shared" si="95"/>
        <v>0.1606781234496967</v>
      </c>
      <c r="AY62" s="41">
        <f t="shared" si="96"/>
        <v>0.17529503144829753</v>
      </c>
      <c r="AZ62" s="42">
        <f t="shared" si="97"/>
        <v>0.19680529453934131</v>
      </c>
      <c r="BA62" s="36"/>
      <c r="BB62" s="39">
        <f t="shared" si="98"/>
        <v>-4.5524675950770681E-4</v>
      </c>
      <c r="BC62" s="41">
        <f t="shared" si="99"/>
        <v>-2.3301189265315703E-2</v>
      </c>
      <c r="BD62" s="40">
        <f t="shared" si="100"/>
        <v>1.538815441640401E-2</v>
      </c>
      <c r="BE62" s="41">
        <f t="shared" si="101"/>
        <v>0.10799414297881613</v>
      </c>
      <c r="BF62" s="41">
        <f t="shared" si="102"/>
        <v>0.68985683269252707</v>
      </c>
      <c r="BG62" s="42">
        <f t="shared" si="103"/>
        <v>0.78716998684186168</v>
      </c>
      <c r="BH62" s="36"/>
      <c r="BI62" s="35">
        <v>84.593999999999994</v>
      </c>
      <c r="BJ62" s="36">
        <v>480.79700000000003</v>
      </c>
      <c r="BK62" s="37">
        <f t="shared" si="104"/>
        <v>565.39100000000008</v>
      </c>
      <c r="BL62" s="33">
        <v>10563.514999999999</v>
      </c>
      <c r="BM62" s="36">
        <v>57.834000000000003</v>
      </c>
      <c r="BN62" s="36">
        <v>32.999000000000002</v>
      </c>
      <c r="BO62" s="37">
        <f t="shared" si="105"/>
        <v>10472.681999999999</v>
      </c>
      <c r="BP62" s="36">
        <v>1554.0910000000001</v>
      </c>
      <c r="BQ62" s="36">
        <v>331.012</v>
      </c>
      <c r="BR62" s="37">
        <f t="shared" si="106"/>
        <v>1885.1030000000001</v>
      </c>
      <c r="BS62" s="36">
        <v>184.77</v>
      </c>
      <c r="BT62" s="36">
        <v>2.879</v>
      </c>
      <c r="BU62" s="36">
        <v>16.25</v>
      </c>
      <c r="BV62" s="36">
        <v>81.341000000000676</v>
      </c>
      <c r="BW62" s="37">
        <f t="shared" si="107"/>
        <v>13208.416000000001</v>
      </c>
      <c r="BX62" s="36">
        <v>131.327</v>
      </c>
      <c r="BY62" s="33">
        <v>8177.25</v>
      </c>
      <c r="BZ62" s="37">
        <f t="shared" si="108"/>
        <v>8308.5769999999993</v>
      </c>
      <c r="CA62" s="36">
        <v>3048.8739999999998</v>
      </c>
      <c r="CB62" s="36">
        <v>128.7180000000003</v>
      </c>
      <c r="CC62" s="37">
        <f t="shared" si="109"/>
        <v>3177.5920000000001</v>
      </c>
      <c r="CD62" s="36">
        <v>307.87799999999999</v>
      </c>
      <c r="CE62" s="36">
        <v>1414.3689999999999</v>
      </c>
      <c r="CF62" s="113">
        <f t="shared" si="110"/>
        <v>13208.416000000001</v>
      </c>
      <c r="CG62" s="36"/>
      <c r="CH62" s="67">
        <v>2123.5940000000001</v>
      </c>
      <c r="CI62" s="36"/>
      <c r="CJ62" s="32">
        <v>25</v>
      </c>
      <c r="CK62" s="33">
        <v>890</v>
      </c>
      <c r="CL62" s="33">
        <v>900</v>
      </c>
      <c r="CM62" s="33">
        <v>943</v>
      </c>
      <c r="CN62" s="33">
        <v>600</v>
      </c>
      <c r="CO62" s="33">
        <v>0</v>
      </c>
      <c r="CP62" s="116">
        <f t="shared" si="111"/>
        <v>3358</v>
      </c>
      <c r="CQ62" s="42">
        <f t="shared" si="112"/>
        <v>0.25423184733127729</v>
      </c>
      <c r="CR62" s="36"/>
      <c r="CS62" s="61" t="s">
        <v>215</v>
      </c>
      <c r="CT62" s="56">
        <v>94</v>
      </c>
      <c r="CU62" s="68">
        <v>6</v>
      </c>
      <c r="CV62" s="69" t="s">
        <v>139</v>
      </c>
      <c r="CW62" s="74" t="s">
        <v>145</v>
      </c>
      <c r="CX62" s="56"/>
      <c r="CY62" s="70">
        <f t="shared" si="113"/>
        <v>3.9999397318937766E-3</v>
      </c>
      <c r="CZ62" s="56"/>
      <c r="DA62" s="32">
        <v>1208.0889999999999</v>
      </c>
      <c r="DB62" s="33">
        <v>1317.989</v>
      </c>
      <c r="DC62" s="34">
        <v>1479.7180000000001</v>
      </c>
      <c r="DD62" s="56"/>
      <c r="DE62" s="61">
        <v>7459.3919999999998</v>
      </c>
      <c r="DF62" s="33">
        <v>7400.0940000000001</v>
      </c>
      <c r="DG62" s="34">
        <v>7518.69</v>
      </c>
      <c r="DH62" s="56"/>
      <c r="DI62" s="32">
        <v>730.30600000000004</v>
      </c>
      <c r="DJ62" s="33">
        <v>95.025000000000006</v>
      </c>
      <c r="DK62" s="33">
        <v>585.35500000000002</v>
      </c>
      <c r="DL62" s="33">
        <v>104.58500000000001</v>
      </c>
      <c r="DM62" s="33">
        <v>1370.4059999999999</v>
      </c>
      <c r="DN62" s="33">
        <v>213.036</v>
      </c>
      <c r="DO62" s="33">
        <v>75.138000000000005</v>
      </c>
      <c r="DP62" s="33">
        <v>102.35100000000057</v>
      </c>
      <c r="DQ62" s="33">
        <v>7287.3130000000001</v>
      </c>
      <c r="DR62" s="119">
        <f t="shared" si="114"/>
        <v>10563.515000000001</v>
      </c>
      <c r="DS62" s="56"/>
      <c r="DT62" s="47">
        <f t="shared" si="115"/>
        <v>6.9134752968117136E-2</v>
      </c>
      <c r="DU62" s="41">
        <f t="shared" si="116"/>
        <v>8.9955852763024431E-3</v>
      </c>
      <c r="DV62" s="41">
        <f t="shared" si="117"/>
        <v>5.5412899967482408E-2</v>
      </c>
      <c r="DW62" s="41">
        <f t="shared" si="118"/>
        <v>9.9005870678462605E-3</v>
      </c>
      <c r="DX62" s="41">
        <f t="shared" si="119"/>
        <v>0.12973011350861904</v>
      </c>
      <c r="DY62" s="41">
        <f t="shared" si="120"/>
        <v>2.0167150801603442E-2</v>
      </c>
      <c r="DZ62" s="41">
        <f t="shared" si="121"/>
        <v>7.112973285880694E-3</v>
      </c>
      <c r="EA62" s="41">
        <f t="shared" si="122"/>
        <v>9.6891044316215341E-3</v>
      </c>
      <c r="EB62" s="41">
        <f t="shared" si="123"/>
        <v>0.68985683269252696</v>
      </c>
      <c r="EC62" s="71">
        <f t="shared" si="124"/>
        <v>0.99999999999999978</v>
      </c>
      <c r="ED62" s="56"/>
      <c r="EE62" s="35">
        <v>79.688999999999993</v>
      </c>
      <c r="EF62" s="36">
        <v>82.864000000000004</v>
      </c>
      <c r="EG62" s="66">
        <f t="shared" si="125"/>
        <v>162.553</v>
      </c>
      <c r="EI62" s="35">
        <v>57.834000000000003</v>
      </c>
      <c r="EJ62" s="36">
        <v>32.999000000000002</v>
      </c>
      <c r="EK62" s="66">
        <f t="shared" si="126"/>
        <v>90.832999999999998</v>
      </c>
      <c r="EM62" s="32">
        <v>7287.3130000000001</v>
      </c>
      <c r="EN62" s="33">
        <v>3276.2019999999998</v>
      </c>
      <c r="EO62" s="34">
        <f t="shared" si="127"/>
        <v>10563.514999999999</v>
      </c>
      <c r="EQ62" s="47">
        <v>0.68985683269252707</v>
      </c>
      <c r="ER62" s="41">
        <v>0.31014316730747293</v>
      </c>
      <c r="ES62" s="42">
        <f t="shared" si="128"/>
        <v>1</v>
      </c>
      <c r="ET62" s="56"/>
      <c r="EU62" s="61">
        <f t="shared" si="129"/>
        <v>1365.1689999999999</v>
      </c>
      <c r="EV62" s="33">
        <v>1315.9690000000001</v>
      </c>
      <c r="EW62" s="34">
        <v>1414.3689999999999</v>
      </c>
      <c r="EY62" s="61">
        <f t="shared" si="130"/>
        <v>10466.850999999999</v>
      </c>
      <c r="EZ62" s="33">
        <v>10370.187</v>
      </c>
      <c r="FA62" s="34">
        <v>10563.514999999999</v>
      </c>
      <c r="FC62" s="61">
        <f t="shared" si="131"/>
        <v>4732.5039999999999</v>
      </c>
      <c r="FD62" s="33">
        <v>4635.0079999999998</v>
      </c>
      <c r="FE62" s="34">
        <v>4830</v>
      </c>
      <c r="FG62" s="61">
        <f t="shared" si="132"/>
        <v>15199.355</v>
      </c>
      <c r="FH62" s="56">
        <v>15005.195</v>
      </c>
      <c r="FI62" s="68">
        <v>15393.514999999999</v>
      </c>
      <c r="FK62" s="61">
        <f t="shared" si="133"/>
        <v>7885.7620000000006</v>
      </c>
      <c r="FL62" s="33">
        <v>7594.2740000000003</v>
      </c>
      <c r="FM62" s="34">
        <v>8177.25</v>
      </c>
      <c r="FN62" s="33"/>
      <c r="FO62" s="61">
        <f t="shared" si="134"/>
        <v>12798.869500000001</v>
      </c>
      <c r="FP62" s="33">
        <v>12389.323</v>
      </c>
      <c r="FQ62" s="34">
        <v>13208.415999999999</v>
      </c>
      <c r="FR62" s="33"/>
      <c r="FS62" s="72">
        <f t="shared" si="135"/>
        <v>0.56923479696581336</v>
      </c>
      <c r="FT62" s="1"/>
    </row>
    <row r="63" spans="1:176" x14ac:dyDescent="0.2">
      <c r="A63" s="1"/>
      <c r="B63" s="73" t="s">
        <v>201</v>
      </c>
      <c r="C63" s="32">
        <v>2814.502</v>
      </c>
      <c r="D63" s="33">
        <v>2721.7963405649948</v>
      </c>
      <c r="E63" s="33">
        <v>2244.366</v>
      </c>
      <c r="F63" s="33">
        <v>1001</v>
      </c>
      <c r="G63" s="33">
        <v>1902.3979999999999</v>
      </c>
      <c r="H63" s="33">
        <f t="shared" si="68"/>
        <v>3815.502</v>
      </c>
      <c r="I63" s="34">
        <f t="shared" si="69"/>
        <v>3245.366</v>
      </c>
      <c r="J63" s="33"/>
      <c r="K63" s="35">
        <v>50.828000000000003</v>
      </c>
      <c r="L63" s="36">
        <v>22.158999999999999</v>
      </c>
      <c r="M63" s="36">
        <v>1.4670000000000001</v>
      </c>
      <c r="N63" s="37">
        <f t="shared" si="70"/>
        <v>74.453999999999994</v>
      </c>
      <c r="O63" s="36">
        <v>44.921999999999997</v>
      </c>
      <c r="P63" s="37">
        <f t="shared" si="71"/>
        <v>29.531999999999996</v>
      </c>
      <c r="Q63" s="36">
        <v>-1.0409999999999999</v>
      </c>
      <c r="R63" s="37">
        <f t="shared" si="72"/>
        <v>30.572999999999997</v>
      </c>
      <c r="S63" s="36">
        <v>5.7370000000000001</v>
      </c>
      <c r="T63" s="36">
        <v>3.629</v>
      </c>
      <c r="U63" s="36">
        <v>5.5E-2</v>
      </c>
      <c r="V63" s="37">
        <f t="shared" si="73"/>
        <v>39.993999999999993</v>
      </c>
      <c r="W63" s="36">
        <v>9.7859999999999996</v>
      </c>
      <c r="X63" s="38">
        <f t="shared" si="74"/>
        <v>30.207999999999991</v>
      </c>
      <c r="Y63" s="36"/>
      <c r="Z63" s="39">
        <f t="shared" si="75"/>
        <v>1.8674431750264255E-2</v>
      </c>
      <c r="AA63" s="40">
        <f t="shared" si="76"/>
        <v>8.1413144950441812E-3</v>
      </c>
      <c r="AB63" s="41">
        <f t="shared" si="77"/>
        <v>0.53593414459556188</v>
      </c>
      <c r="AC63" s="41">
        <f t="shared" si="78"/>
        <v>0.56018755221907701</v>
      </c>
      <c r="AD63" s="41">
        <f t="shared" si="79"/>
        <v>0.60335240551212832</v>
      </c>
      <c r="AE63" s="40">
        <f t="shared" si="80"/>
        <v>1.65045412584672E-2</v>
      </c>
      <c r="AF63" s="40">
        <f t="shared" si="81"/>
        <v>1.1098552654284695E-2</v>
      </c>
      <c r="AG63" s="40">
        <f t="shared" si="82"/>
        <v>1.9587760113265646E-2</v>
      </c>
      <c r="AH63" s="40">
        <f t="shared" si="83"/>
        <v>2.5222612979535462E-2</v>
      </c>
      <c r="AI63" s="40">
        <f t="shared" si="84"/>
        <v>1.9824436902240158E-2</v>
      </c>
      <c r="AJ63" s="42">
        <f t="shared" si="85"/>
        <v>8.7660991651626496E-2</v>
      </c>
      <c r="AK63" s="36"/>
      <c r="AL63" s="47">
        <f t="shared" si="86"/>
        <v>3.0702052206665619E-2</v>
      </c>
      <c r="AM63" s="41">
        <f t="shared" si="87"/>
        <v>0.10639378931434509</v>
      </c>
      <c r="AN63" s="42">
        <f t="shared" si="88"/>
        <v>6.2977161685009067E-2</v>
      </c>
      <c r="AO63" s="36"/>
      <c r="AP63" s="47">
        <f t="shared" si="89"/>
        <v>0.84763269448922318</v>
      </c>
      <c r="AQ63" s="41">
        <f t="shared" si="90"/>
        <v>0.78160546467036052</v>
      </c>
      <c r="AR63" s="41">
        <f t="shared" si="91"/>
        <v>2.2444467973375071E-2</v>
      </c>
      <c r="AS63" s="41">
        <f t="shared" si="92"/>
        <v>0.16642162627704654</v>
      </c>
      <c r="AT63" s="65">
        <v>1.85</v>
      </c>
      <c r="AU63" s="36"/>
      <c r="AV63" s="47">
        <f t="shared" si="93"/>
        <v>0.12758242843671813</v>
      </c>
      <c r="AW63" s="41">
        <f t="shared" si="94"/>
        <v>0.11960585187006442</v>
      </c>
      <c r="AX63" s="41">
        <f t="shared" si="95"/>
        <v>0.21210000000000001</v>
      </c>
      <c r="AY63" s="41">
        <f t="shared" si="96"/>
        <v>0.21210000000000001</v>
      </c>
      <c r="AZ63" s="42">
        <f t="shared" si="97"/>
        <v>0.22719999999999999</v>
      </c>
      <c r="BA63" s="36"/>
      <c r="BB63" s="39">
        <f t="shared" si="98"/>
        <v>-4.7084067895829571E-4</v>
      </c>
      <c r="BC63" s="41">
        <f t="shared" si="99"/>
        <v>-2.676230140367114E-2</v>
      </c>
      <c r="BD63" s="40">
        <f t="shared" si="100"/>
        <v>1.6753060775292444E-3</v>
      </c>
      <c r="BE63" s="41">
        <f t="shared" si="101"/>
        <v>1.0219001907909399E-2</v>
      </c>
      <c r="BF63" s="41">
        <f t="shared" si="102"/>
        <v>0.69211795224130113</v>
      </c>
      <c r="BG63" s="42">
        <f t="shared" si="103"/>
        <v>0.78708102568400606</v>
      </c>
      <c r="BH63" s="36"/>
      <c r="BI63" s="35">
        <v>20.832000000000001</v>
      </c>
      <c r="BJ63" s="36">
        <v>71.86</v>
      </c>
      <c r="BK63" s="37">
        <f t="shared" si="104"/>
        <v>92.692000000000007</v>
      </c>
      <c r="BL63" s="33">
        <v>2244.366</v>
      </c>
      <c r="BM63" s="36">
        <v>1.861</v>
      </c>
      <c r="BN63" s="36">
        <v>7</v>
      </c>
      <c r="BO63" s="37">
        <f t="shared" si="105"/>
        <v>2235.5050000000001</v>
      </c>
      <c r="BP63" s="36">
        <v>374.79200000000003</v>
      </c>
      <c r="BQ63" s="36">
        <v>59.367999999999995</v>
      </c>
      <c r="BR63" s="37">
        <f t="shared" si="106"/>
        <v>434.16</v>
      </c>
      <c r="BS63" s="36">
        <v>0.58199999999999996</v>
      </c>
      <c r="BT63" s="36">
        <v>0.88200000000000001</v>
      </c>
      <c r="BU63" s="36">
        <v>42.476999999999997</v>
      </c>
      <c r="BV63" s="36">
        <v>8.2039999999998159</v>
      </c>
      <c r="BW63" s="37">
        <f t="shared" si="107"/>
        <v>2814.5019999999995</v>
      </c>
      <c r="BX63" s="36">
        <v>5.0640000000000001</v>
      </c>
      <c r="BY63" s="33">
        <v>1902.3979999999999</v>
      </c>
      <c r="BZ63" s="37">
        <f t="shared" si="108"/>
        <v>1907.462</v>
      </c>
      <c r="CA63" s="36">
        <v>500</v>
      </c>
      <c r="CB63" s="36">
        <v>21.458999999999946</v>
      </c>
      <c r="CC63" s="37">
        <f t="shared" si="109"/>
        <v>521.45899999999995</v>
      </c>
      <c r="CD63" s="36">
        <v>26.5</v>
      </c>
      <c r="CE63" s="36">
        <v>359.08100000000002</v>
      </c>
      <c r="CF63" s="113">
        <f t="shared" si="110"/>
        <v>2814.502</v>
      </c>
      <c r="CG63" s="36"/>
      <c r="CH63" s="67">
        <v>468.39400000000001</v>
      </c>
      <c r="CI63" s="36"/>
      <c r="CJ63" s="32">
        <v>50</v>
      </c>
      <c r="CK63" s="33">
        <v>125</v>
      </c>
      <c r="CL63" s="33">
        <v>100</v>
      </c>
      <c r="CM63" s="33">
        <v>150</v>
      </c>
      <c r="CN63" s="33">
        <v>75</v>
      </c>
      <c r="CO63" s="33">
        <v>26.5</v>
      </c>
      <c r="CP63" s="116">
        <f t="shared" si="111"/>
        <v>526.5</v>
      </c>
      <c r="CQ63" s="42">
        <f t="shared" si="112"/>
        <v>0.18706684166506188</v>
      </c>
      <c r="CR63" s="36"/>
      <c r="CS63" s="61" t="s">
        <v>221</v>
      </c>
      <c r="CT63" s="56">
        <v>23</v>
      </c>
      <c r="CU63" s="68">
        <v>2</v>
      </c>
      <c r="CV63" s="69" t="s">
        <v>139</v>
      </c>
      <c r="CW63" s="68"/>
      <c r="CX63" s="56"/>
      <c r="CY63" s="70">
        <f t="shared" si="113"/>
        <v>7.8957456506955302E-4</v>
      </c>
      <c r="CZ63" s="56"/>
      <c r="DA63" s="32">
        <v>336.63090930000004</v>
      </c>
      <c r="DB63" s="33">
        <v>336.63090930000004</v>
      </c>
      <c r="DC63" s="34">
        <v>360.5966176</v>
      </c>
      <c r="DD63" s="56"/>
      <c r="DE63" s="61">
        <v>1542.1875612792439</v>
      </c>
      <c r="DF63" s="33">
        <v>1497.2421225584878</v>
      </c>
      <c r="DG63" s="34">
        <v>1587.133</v>
      </c>
      <c r="DH63" s="56"/>
      <c r="DI63" s="32">
        <v>142.995</v>
      </c>
      <c r="DJ63" s="33">
        <v>32.890999999999998</v>
      </c>
      <c r="DK63" s="33">
        <v>143.14500000000001</v>
      </c>
      <c r="DL63" s="33">
        <v>52.341999999999999</v>
      </c>
      <c r="DM63" s="33">
        <v>260.25900000000001</v>
      </c>
      <c r="DN63" s="33">
        <v>47.332000000000001</v>
      </c>
      <c r="DO63" s="33">
        <v>11.866</v>
      </c>
      <c r="DP63" s="33">
        <v>0.16999999999984539</v>
      </c>
      <c r="DQ63" s="33">
        <v>1553.366</v>
      </c>
      <c r="DR63" s="119">
        <f t="shared" si="114"/>
        <v>2244.366</v>
      </c>
      <c r="DS63" s="56"/>
      <c r="DT63" s="47">
        <f t="shared" si="115"/>
        <v>6.3712870360716573E-2</v>
      </c>
      <c r="DU63" s="41">
        <f t="shared" si="116"/>
        <v>1.4654918137237865E-2</v>
      </c>
      <c r="DV63" s="41">
        <f t="shared" si="117"/>
        <v>6.3779704379766947E-2</v>
      </c>
      <c r="DW63" s="41">
        <f t="shared" si="118"/>
        <v>2.3321508167562687E-2</v>
      </c>
      <c r="DX63" s="41">
        <f t="shared" si="119"/>
        <v>0.11596103309353288</v>
      </c>
      <c r="DY63" s="41">
        <f t="shared" si="120"/>
        <v>2.1089251931280372E-2</v>
      </c>
      <c r="DZ63" s="41">
        <f t="shared" si="121"/>
        <v>5.2870164670111739E-3</v>
      </c>
      <c r="EA63" s="41">
        <f t="shared" si="122"/>
        <v>7.5745221590349071E-5</v>
      </c>
      <c r="EB63" s="41">
        <f t="shared" si="123"/>
        <v>0.69211795224130113</v>
      </c>
      <c r="EC63" s="71">
        <f t="shared" si="124"/>
        <v>1</v>
      </c>
      <c r="ED63" s="56"/>
      <c r="EE63" s="35">
        <v>1.673</v>
      </c>
      <c r="EF63" s="36">
        <v>2.0870000000000002</v>
      </c>
      <c r="EG63" s="66">
        <f t="shared" si="125"/>
        <v>3.7600000000000002</v>
      </c>
      <c r="EI63" s="35">
        <v>1.861</v>
      </c>
      <c r="EJ63" s="36">
        <v>7</v>
      </c>
      <c r="EK63" s="66">
        <f t="shared" si="126"/>
        <v>8.8610000000000007</v>
      </c>
      <c r="EM63" s="32">
        <v>1553.366</v>
      </c>
      <c r="EN63" s="33">
        <v>691</v>
      </c>
      <c r="EO63" s="34">
        <f t="shared" si="127"/>
        <v>2244.366</v>
      </c>
      <c r="EQ63" s="47">
        <v>0.69211795224130113</v>
      </c>
      <c r="ER63" s="41">
        <v>0.30788204775869887</v>
      </c>
      <c r="ES63" s="42">
        <f t="shared" si="128"/>
        <v>1</v>
      </c>
      <c r="ET63" s="56"/>
      <c r="EU63" s="61">
        <f t="shared" si="129"/>
        <v>344.60025412499999</v>
      </c>
      <c r="EV63" s="33">
        <v>330.11950825000002</v>
      </c>
      <c r="EW63" s="34">
        <v>359.08100000000002</v>
      </c>
      <c r="EY63" s="61">
        <f t="shared" si="130"/>
        <v>2210.9389577449947</v>
      </c>
      <c r="EZ63" s="33">
        <v>2177.5119154899899</v>
      </c>
      <c r="FA63" s="34">
        <v>2244.366</v>
      </c>
      <c r="FC63" s="61">
        <f t="shared" si="131"/>
        <v>878.38549999999998</v>
      </c>
      <c r="FD63" s="33">
        <v>755.77099999999996</v>
      </c>
      <c r="FE63" s="34">
        <v>1001</v>
      </c>
      <c r="FG63" s="61">
        <f t="shared" si="132"/>
        <v>3089.324457744995</v>
      </c>
      <c r="FH63" s="56">
        <v>2933.28291548999</v>
      </c>
      <c r="FI63" s="68">
        <v>3245.366</v>
      </c>
      <c r="FK63" s="61">
        <f t="shared" si="133"/>
        <v>1846.043249044993</v>
      </c>
      <c r="FL63" s="33">
        <v>1789.6884980899858</v>
      </c>
      <c r="FM63" s="34">
        <v>1902.3979999999999</v>
      </c>
      <c r="FN63" s="33"/>
      <c r="FO63" s="61">
        <f t="shared" si="134"/>
        <v>2721.7963405649948</v>
      </c>
      <c r="FP63" s="33">
        <v>2629.0906811299897</v>
      </c>
      <c r="FQ63" s="34">
        <v>2814.502</v>
      </c>
      <c r="FR63" s="33"/>
      <c r="FS63" s="72">
        <f t="shared" si="135"/>
        <v>0.56391255007102503</v>
      </c>
      <c r="FT63" s="1"/>
    </row>
    <row r="64" spans="1:176" x14ac:dyDescent="0.2">
      <c r="A64" s="1"/>
      <c r="B64" s="73" t="s">
        <v>202</v>
      </c>
      <c r="C64" s="32">
        <v>2185.415</v>
      </c>
      <c r="D64" s="33">
        <v>2003.0664999999999</v>
      </c>
      <c r="E64" s="33">
        <v>1836.7380000000001</v>
      </c>
      <c r="F64" s="33">
        <v>774</v>
      </c>
      <c r="G64" s="33">
        <v>1441.99</v>
      </c>
      <c r="H64" s="33">
        <f t="shared" si="68"/>
        <v>2959.415</v>
      </c>
      <c r="I64" s="34">
        <f t="shared" si="69"/>
        <v>2610.7380000000003</v>
      </c>
      <c r="J64" s="33"/>
      <c r="K64" s="35">
        <v>42.734000000000002</v>
      </c>
      <c r="L64" s="36">
        <v>9.8810000000000002</v>
      </c>
      <c r="M64" s="36">
        <v>7.0000000000000001E-3</v>
      </c>
      <c r="N64" s="37">
        <f t="shared" si="70"/>
        <v>52.622</v>
      </c>
      <c r="O64" s="36">
        <v>30.158999999999999</v>
      </c>
      <c r="P64" s="37">
        <f t="shared" si="71"/>
        <v>22.463000000000001</v>
      </c>
      <c r="Q64" s="36">
        <v>1.5469999999999999</v>
      </c>
      <c r="R64" s="37">
        <f t="shared" si="72"/>
        <v>20.916</v>
      </c>
      <c r="S64" s="36">
        <v>1.4490000000000001</v>
      </c>
      <c r="T64" s="36">
        <v>0.52400000000000002</v>
      </c>
      <c r="U64" s="36">
        <v>-2E-3</v>
      </c>
      <c r="V64" s="37">
        <f t="shared" si="73"/>
        <v>22.887000000000004</v>
      </c>
      <c r="W64" s="36">
        <v>5.2859999999999996</v>
      </c>
      <c r="X64" s="38">
        <f t="shared" si="74"/>
        <v>17.601000000000006</v>
      </c>
      <c r="Y64" s="36"/>
      <c r="Z64" s="39">
        <f t="shared" si="75"/>
        <v>2.1334289201082442E-2</v>
      </c>
      <c r="AA64" s="40">
        <f t="shared" si="76"/>
        <v>4.9329365749963871E-3</v>
      </c>
      <c r="AB64" s="41">
        <f t="shared" si="77"/>
        <v>0.55241322465427234</v>
      </c>
      <c r="AC64" s="41">
        <f t="shared" si="78"/>
        <v>0.55776664015831035</v>
      </c>
      <c r="AD64" s="41">
        <f t="shared" si="79"/>
        <v>0.57312530880620272</v>
      </c>
      <c r="AE64" s="40">
        <f t="shared" si="80"/>
        <v>1.5056414752081372E-2</v>
      </c>
      <c r="AF64" s="40">
        <f t="shared" si="81"/>
        <v>8.7870272904069877E-3</v>
      </c>
      <c r="AG64" s="40">
        <f t="shared" si="82"/>
        <v>1.5754839974381943E-2</v>
      </c>
      <c r="AH64" s="40">
        <f t="shared" si="83"/>
        <v>2.1872920266689227E-2</v>
      </c>
      <c r="AI64" s="40">
        <f t="shared" si="84"/>
        <v>1.8722131293913563E-2</v>
      </c>
      <c r="AJ64" s="42">
        <f t="shared" si="85"/>
        <v>8.0116891186049546E-2</v>
      </c>
      <c r="AK64" s="36"/>
      <c r="AL64" s="47">
        <f t="shared" si="86"/>
        <v>0.20453052021893195</v>
      </c>
      <c r="AM64" s="41">
        <f t="shared" si="87"/>
        <v>0.20271210926936797</v>
      </c>
      <c r="AN64" s="42">
        <f t="shared" si="88"/>
        <v>0.16031813214843815</v>
      </c>
      <c r="AO64" s="36"/>
      <c r="AP64" s="47">
        <f t="shared" si="89"/>
        <v>0.78508203129678811</v>
      </c>
      <c r="AQ64" s="41">
        <f t="shared" si="90"/>
        <v>0.75024986823710349</v>
      </c>
      <c r="AR64" s="41">
        <f t="shared" si="91"/>
        <v>8.0662025290391071E-2</v>
      </c>
      <c r="AS64" s="41">
        <f t="shared" si="92"/>
        <v>0.13898641676752471</v>
      </c>
      <c r="AT64" s="65">
        <v>1.36</v>
      </c>
      <c r="AU64" s="36"/>
      <c r="AV64" s="47">
        <f t="shared" si="93"/>
        <v>0.11055977926389267</v>
      </c>
      <c r="AW64" s="41">
        <f t="shared" si="94"/>
        <v>0.10932797660856176</v>
      </c>
      <c r="AX64" s="41">
        <f t="shared" si="95"/>
        <v>0.17617629484528372</v>
      </c>
      <c r="AY64" s="41">
        <f t="shared" si="96"/>
        <v>0.1901000040577667</v>
      </c>
      <c r="AZ64" s="42">
        <f t="shared" si="97"/>
        <v>0.2119626144429442</v>
      </c>
      <c r="BA64" s="36"/>
      <c r="BB64" s="39">
        <f t="shared" si="98"/>
        <v>9.2039614516438017E-4</v>
      </c>
      <c r="BC64" s="41">
        <f t="shared" si="99"/>
        <v>6.3308233753478466E-2</v>
      </c>
      <c r="BD64" s="40">
        <f t="shared" si="100"/>
        <v>3.0436567436400837E-2</v>
      </c>
      <c r="BE64" s="41">
        <f t="shared" si="101"/>
        <v>0.22102645406418403</v>
      </c>
      <c r="BF64" s="41">
        <f t="shared" si="102"/>
        <v>0.75361102127793944</v>
      </c>
      <c r="BG64" s="42">
        <f t="shared" si="103"/>
        <v>0.8266574432210354</v>
      </c>
      <c r="BH64" s="36"/>
      <c r="BI64" s="35">
        <v>63.51</v>
      </c>
      <c r="BJ64" s="36">
        <v>122.89400000000001</v>
      </c>
      <c r="BK64" s="37">
        <f t="shared" si="104"/>
        <v>186.404</v>
      </c>
      <c r="BL64" s="33">
        <v>1836.7380000000001</v>
      </c>
      <c r="BM64" s="36">
        <v>4.8099999999999996</v>
      </c>
      <c r="BN64" s="36">
        <v>6.5</v>
      </c>
      <c r="BO64" s="37">
        <f t="shared" si="105"/>
        <v>1825.4280000000001</v>
      </c>
      <c r="BP64" s="36">
        <v>117.339</v>
      </c>
      <c r="BQ64" s="36">
        <v>43.779000000000003</v>
      </c>
      <c r="BR64" s="37">
        <f t="shared" si="106"/>
        <v>161.11799999999999</v>
      </c>
      <c r="BS64" s="36">
        <v>3.4359999999999999</v>
      </c>
      <c r="BT64" s="36">
        <v>1.014</v>
      </c>
      <c r="BU64" s="36">
        <v>7.8140000000000001</v>
      </c>
      <c r="BV64" s="36">
        <v>0.20099999999986196</v>
      </c>
      <c r="BW64" s="37">
        <f t="shared" si="107"/>
        <v>2185.4150000000004</v>
      </c>
      <c r="BX64" s="36">
        <v>220.02600000000001</v>
      </c>
      <c r="BY64" s="33">
        <v>1441.99</v>
      </c>
      <c r="BZ64" s="37">
        <f t="shared" si="108"/>
        <v>1662.0160000000001</v>
      </c>
      <c r="CA64" s="36">
        <v>209.99700000000001</v>
      </c>
      <c r="CB64" s="36">
        <v>21.782999999999873</v>
      </c>
      <c r="CC64" s="37">
        <f t="shared" si="109"/>
        <v>231.77999999999989</v>
      </c>
      <c r="CD64" s="36">
        <v>50</v>
      </c>
      <c r="CE64" s="36">
        <v>241.619</v>
      </c>
      <c r="CF64" s="113">
        <f t="shared" si="110"/>
        <v>2185.415</v>
      </c>
      <c r="CG64" s="36"/>
      <c r="CH64" s="67">
        <v>303.74299999999999</v>
      </c>
      <c r="CI64" s="36"/>
      <c r="CJ64" s="32">
        <v>135</v>
      </c>
      <c r="CK64" s="33">
        <v>195</v>
      </c>
      <c r="CL64" s="33">
        <v>100</v>
      </c>
      <c r="CM64" s="33">
        <v>0</v>
      </c>
      <c r="CN64" s="33">
        <v>30</v>
      </c>
      <c r="CO64" s="33">
        <v>0</v>
      </c>
      <c r="CP64" s="116">
        <f t="shared" si="111"/>
        <v>460</v>
      </c>
      <c r="CQ64" s="42">
        <f t="shared" si="112"/>
        <v>0.21048633783514803</v>
      </c>
      <c r="CR64" s="36"/>
      <c r="CS64" s="61" t="s">
        <v>214</v>
      </c>
      <c r="CT64" s="56">
        <v>17</v>
      </c>
      <c r="CU64" s="68">
        <v>4</v>
      </c>
      <c r="CV64" s="69" t="s">
        <v>139</v>
      </c>
      <c r="CW64" s="74" t="s">
        <v>145</v>
      </c>
      <c r="CX64" s="56"/>
      <c r="CY64" s="70">
        <f t="shared" si="113"/>
        <v>6.5336653956851189E-4</v>
      </c>
      <c r="CZ64" s="56"/>
      <c r="DA64" s="32">
        <v>221.42699999999999</v>
      </c>
      <c r="DB64" s="33">
        <v>238.92699999999999</v>
      </c>
      <c r="DC64" s="34">
        <v>266.40499999999997</v>
      </c>
      <c r="DD64" s="56"/>
      <c r="DE64" s="61">
        <v>1117.1804999999999</v>
      </c>
      <c r="DF64" s="33">
        <v>977.51199999999994</v>
      </c>
      <c r="DG64" s="34">
        <v>1256.8489999999999</v>
      </c>
      <c r="DH64" s="56"/>
      <c r="DI64" s="32">
        <v>19.695</v>
      </c>
      <c r="DJ64" s="33">
        <v>17.545000000000002</v>
      </c>
      <c r="DK64" s="33">
        <v>101.288</v>
      </c>
      <c r="DL64" s="33">
        <v>33.975999999999999</v>
      </c>
      <c r="DM64" s="33">
        <v>238.11500000000001</v>
      </c>
      <c r="DN64" s="33">
        <v>22.946000000000002</v>
      </c>
      <c r="DO64" s="33">
        <v>18.986999999999998</v>
      </c>
      <c r="DP64" s="33">
        <v>0</v>
      </c>
      <c r="DQ64" s="33">
        <v>1384.1859999999999</v>
      </c>
      <c r="DR64" s="119">
        <f t="shared" si="114"/>
        <v>1836.7380000000001</v>
      </c>
      <c r="DS64" s="56"/>
      <c r="DT64" s="47">
        <f t="shared" si="115"/>
        <v>1.0722814032268074E-2</v>
      </c>
      <c r="DU64" s="41">
        <f t="shared" si="116"/>
        <v>9.5522605837087271E-3</v>
      </c>
      <c r="DV64" s="41">
        <f t="shared" si="117"/>
        <v>5.5145589626827557E-2</v>
      </c>
      <c r="DW64" s="41">
        <f t="shared" si="118"/>
        <v>1.8498011148024376E-2</v>
      </c>
      <c r="DX64" s="41">
        <f t="shared" si="119"/>
        <v>0.12964015553660893</v>
      </c>
      <c r="DY64" s="41">
        <f t="shared" si="120"/>
        <v>1.24927997351827E-2</v>
      </c>
      <c r="DZ64" s="41">
        <f t="shared" si="121"/>
        <v>1.0337348059440159E-2</v>
      </c>
      <c r="EA64" s="41">
        <f t="shared" si="122"/>
        <v>0</v>
      </c>
      <c r="EB64" s="41">
        <f t="shared" si="123"/>
        <v>0.75361102127793944</v>
      </c>
      <c r="EC64" s="71">
        <f t="shared" si="124"/>
        <v>1</v>
      </c>
      <c r="ED64" s="56"/>
      <c r="EE64" s="35">
        <v>48.728000000000002</v>
      </c>
      <c r="EF64" s="36">
        <v>7.1760000000000002</v>
      </c>
      <c r="EG64" s="66">
        <f t="shared" si="125"/>
        <v>55.904000000000003</v>
      </c>
      <c r="EI64" s="35">
        <v>4.8099999999999996</v>
      </c>
      <c r="EJ64" s="36">
        <v>6.5</v>
      </c>
      <c r="EK64" s="66">
        <f t="shared" si="126"/>
        <v>11.309999999999999</v>
      </c>
      <c r="EM64" s="32">
        <v>1384.1859999999999</v>
      </c>
      <c r="EN64" s="33">
        <v>452.55200000000008</v>
      </c>
      <c r="EO64" s="34">
        <f t="shared" si="127"/>
        <v>1836.7380000000001</v>
      </c>
      <c r="EQ64" s="47">
        <v>0.75361102127793944</v>
      </c>
      <c r="ER64" s="41">
        <v>0.24638897872206056</v>
      </c>
      <c r="ES64" s="42">
        <f t="shared" si="128"/>
        <v>1</v>
      </c>
      <c r="ET64" s="56"/>
      <c r="EU64" s="61">
        <f t="shared" si="129"/>
        <v>219.69150000000002</v>
      </c>
      <c r="EV64" s="33">
        <v>197.76400000000001</v>
      </c>
      <c r="EW64" s="34">
        <v>241.619</v>
      </c>
      <c r="EY64" s="61">
        <f t="shared" si="130"/>
        <v>1680.798</v>
      </c>
      <c r="EZ64" s="33">
        <v>1524.8579999999999</v>
      </c>
      <c r="FA64" s="34">
        <v>1836.7380000000001</v>
      </c>
      <c r="FC64" s="61">
        <f t="shared" si="131"/>
        <v>709.92550000000006</v>
      </c>
      <c r="FD64" s="33">
        <v>645.851</v>
      </c>
      <c r="FE64" s="34">
        <v>774</v>
      </c>
      <c r="FG64" s="61">
        <f t="shared" si="132"/>
        <v>2390.7235000000001</v>
      </c>
      <c r="FH64" s="56">
        <v>2170.7089999999998</v>
      </c>
      <c r="FI64" s="68">
        <v>2610.7380000000003</v>
      </c>
      <c r="FK64" s="61">
        <f t="shared" si="133"/>
        <v>1342.3719999999998</v>
      </c>
      <c r="FL64" s="33">
        <v>1242.7539999999999</v>
      </c>
      <c r="FM64" s="34">
        <v>1441.99</v>
      </c>
      <c r="FN64" s="33"/>
      <c r="FO64" s="61">
        <f t="shared" si="134"/>
        <v>2003.0664999999999</v>
      </c>
      <c r="FP64" s="33">
        <v>1820.7180000000001</v>
      </c>
      <c r="FQ64" s="34">
        <v>2185.415</v>
      </c>
      <c r="FR64" s="33"/>
      <c r="FS64" s="72">
        <f t="shared" si="135"/>
        <v>0.57510770265601729</v>
      </c>
      <c r="FT64" s="1"/>
    </row>
    <row r="65" spans="1:184" x14ac:dyDescent="0.2">
      <c r="A65" s="1"/>
      <c r="B65" s="73" t="s">
        <v>206</v>
      </c>
      <c r="C65" s="32">
        <v>1803.021</v>
      </c>
      <c r="D65" s="33">
        <v>1709.5756952349996</v>
      </c>
      <c r="E65" s="33">
        <v>1521.9490000000001</v>
      </c>
      <c r="F65" s="33">
        <v>249.09100000000001</v>
      </c>
      <c r="G65" s="33">
        <v>1527.038</v>
      </c>
      <c r="H65" s="33">
        <f t="shared" si="68"/>
        <v>2052.1120000000001</v>
      </c>
      <c r="I65" s="34">
        <f t="shared" si="69"/>
        <v>1771.04</v>
      </c>
      <c r="J65" s="33"/>
      <c r="K65" s="35">
        <v>32.377000000000002</v>
      </c>
      <c r="L65" s="36">
        <v>10.733000000000001</v>
      </c>
      <c r="M65" s="36">
        <v>0.23699999999999999</v>
      </c>
      <c r="N65" s="37">
        <f t="shared" si="70"/>
        <v>43.347000000000001</v>
      </c>
      <c r="O65" s="36">
        <v>33.647999999999996</v>
      </c>
      <c r="P65" s="37">
        <f t="shared" si="71"/>
        <v>9.6990000000000052</v>
      </c>
      <c r="Q65" s="36">
        <v>-1.0940000000000001</v>
      </c>
      <c r="R65" s="37">
        <f t="shared" si="72"/>
        <v>10.793000000000005</v>
      </c>
      <c r="S65" s="36">
        <v>3.8119999999999998</v>
      </c>
      <c r="T65" s="36">
        <v>0.34699999999999998</v>
      </c>
      <c r="U65" s="36">
        <v>-1.6060000000000001</v>
      </c>
      <c r="V65" s="37">
        <f t="shared" si="73"/>
        <v>13.346000000000004</v>
      </c>
      <c r="W65" s="36">
        <v>2.7269999999999999</v>
      </c>
      <c r="X65" s="38">
        <f t="shared" si="74"/>
        <v>10.619000000000003</v>
      </c>
      <c r="Y65" s="36"/>
      <c r="Z65" s="39">
        <f t="shared" si="75"/>
        <v>1.8938617395089626E-2</v>
      </c>
      <c r="AA65" s="40">
        <f t="shared" si="76"/>
        <v>6.2781659975135731E-3</v>
      </c>
      <c r="AB65" s="41">
        <f t="shared" si="77"/>
        <v>0.70828947922367691</v>
      </c>
      <c r="AC65" s="41">
        <f t="shared" si="78"/>
        <v>0.71350113446001817</v>
      </c>
      <c r="AD65" s="41">
        <f t="shared" si="79"/>
        <v>0.77624749117585978</v>
      </c>
      <c r="AE65" s="40">
        <f t="shared" si="80"/>
        <v>1.9682076724525915E-2</v>
      </c>
      <c r="AF65" s="40">
        <f t="shared" si="81"/>
        <v>6.2114827846451734E-3</v>
      </c>
      <c r="AG65" s="40">
        <f t="shared" si="82"/>
        <v>1.1843087866987722E-2</v>
      </c>
      <c r="AH65" s="40">
        <f t="shared" si="83"/>
        <v>1.545545829745888E-2</v>
      </c>
      <c r="AI65" s="40">
        <f t="shared" si="84"/>
        <v>1.2037145432564129E-2</v>
      </c>
      <c r="AJ65" s="42">
        <f t="shared" si="85"/>
        <v>5.5055972133529071E-2</v>
      </c>
      <c r="AK65" s="36"/>
      <c r="AL65" s="47">
        <f t="shared" si="86"/>
        <v>0.13070399660822632</v>
      </c>
      <c r="AM65" s="41">
        <f t="shared" si="87"/>
        <v>0.14796838497466158</v>
      </c>
      <c r="AN65" s="42">
        <f t="shared" si="88"/>
        <v>0.13808832548715</v>
      </c>
      <c r="AO65" s="36"/>
      <c r="AP65" s="47">
        <f t="shared" si="89"/>
        <v>1.0033437388506448</v>
      </c>
      <c r="AQ65" s="41">
        <f t="shared" si="90"/>
        <v>0.95863712438619253</v>
      </c>
      <c r="AR65" s="41">
        <f t="shared" si="91"/>
        <v>-0.10176198724252242</v>
      </c>
      <c r="AS65" s="41">
        <f t="shared" si="92"/>
        <v>0.1383051001624496</v>
      </c>
      <c r="AT65" s="65">
        <v>1.05</v>
      </c>
      <c r="AU65" s="36"/>
      <c r="AV65" s="47">
        <f t="shared" si="93"/>
        <v>0.10983565915205647</v>
      </c>
      <c r="AW65" s="41">
        <f t="shared" si="94"/>
        <v>0.10661883583164034</v>
      </c>
      <c r="AX65" s="41">
        <f t="shared" si="95"/>
        <v>0.20158997649955587</v>
      </c>
      <c r="AY65" s="41">
        <f t="shared" si="96"/>
        <v>0.20158997649955587</v>
      </c>
      <c r="AZ65" s="42">
        <f t="shared" si="97"/>
        <v>0.20158997649955587</v>
      </c>
      <c r="BA65" s="36"/>
      <c r="BB65" s="39">
        <f t="shared" si="98"/>
        <v>-7.629095033067398E-4</v>
      </c>
      <c r="BC65" s="41">
        <f t="shared" si="99"/>
        <v>-7.8943570500793744E-2</v>
      </c>
      <c r="BD65" s="40">
        <f t="shared" si="100"/>
        <v>1.6543918357316837E-2</v>
      </c>
      <c r="BE65" s="41">
        <f t="shared" si="101"/>
        <v>0.12172883076699946</v>
      </c>
      <c r="BF65" s="41">
        <f t="shared" si="102"/>
        <v>0.78248285586442112</v>
      </c>
      <c r="BG65" s="42">
        <f t="shared" si="103"/>
        <v>0.81307593278525603</v>
      </c>
      <c r="BH65" s="36"/>
      <c r="BI65" s="35">
        <v>62.293999999999997</v>
      </c>
      <c r="BJ65" s="36">
        <v>99.953000000000003</v>
      </c>
      <c r="BK65" s="37">
        <f t="shared" si="104"/>
        <v>162.24700000000001</v>
      </c>
      <c r="BL65" s="33">
        <v>1521.9490000000001</v>
      </c>
      <c r="BM65" s="36">
        <v>4.3390000000000004</v>
      </c>
      <c r="BN65" s="36">
        <v>4.47</v>
      </c>
      <c r="BO65" s="37">
        <f t="shared" si="105"/>
        <v>1513.14</v>
      </c>
      <c r="BP65" s="36">
        <v>87.12</v>
      </c>
      <c r="BQ65" s="36">
        <v>29.667999999999999</v>
      </c>
      <c r="BR65" s="37">
        <f t="shared" si="106"/>
        <v>116.78800000000001</v>
      </c>
      <c r="BS65" s="36">
        <v>2.008</v>
      </c>
      <c r="BT65" s="36">
        <v>0.94499999999999995</v>
      </c>
      <c r="BU65" s="36">
        <v>4.452</v>
      </c>
      <c r="BV65" s="36">
        <v>3.4409999999997769</v>
      </c>
      <c r="BW65" s="37">
        <f t="shared" si="107"/>
        <v>1803.021</v>
      </c>
      <c r="BX65" s="36">
        <v>65.888000000000005</v>
      </c>
      <c r="BY65" s="33">
        <v>1527.038</v>
      </c>
      <c r="BZ65" s="37">
        <f t="shared" si="108"/>
        <v>1592.9259999999999</v>
      </c>
      <c r="CA65" s="36">
        <v>0</v>
      </c>
      <c r="CB65" s="36">
        <v>12.059000000000026</v>
      </c>
      <c r="CC65" s="37">
        <f t="shared" si="109"/>
        <v>12.059000000000026</v>
      </c>
      <c r="CD65" s="36">
        <v>0</v>
      </c>
      <c r="CE65" s="36">
        <v>198.036</v>
      </c>
      <c r="CF65" s="113">
        <f t="shared" si="110"/>
        <v>1803.021</v>
      </c>
      <c r="CG65" s="36"/>
      <c r="CH65" s="67">
        <v>249.36700000000002</v>
      </c>
      <c r="CI65" s="36"/>
      <c r="CJ65" s="32">
        <v>0</v>
      </c>
      <c r="CK65" s="33">
        <v>30</v>
      </c>
      <c r="CL65" s="33">
        <v>25</v>
      </c>
      <c r="CM65" s="33">
        <v>0</v>
      </c>
      <c r="CN65" s="33">
        <v>0</v>
      </c>
      <c r="CO65" s="33">
        <v>0</v>
      </c>
      <c r="CP65" s="116">
        <f t="shared" si="111"/>
        <v>55</v>
      </c>
      <c r="CQ65" s="42">
        <f t="shared" si="112"/>
        <v>3.0504359072911519E-2</v>
      </c>
      <c r="CR65" s="36"/>
      <c r="CS65" s="61" t="s">
        <v>230</v>
      </c>
      <c r="CT65" s="56">
        <v>22</v>
      </c>
      <c r="CU65" s="68">
        <v>3</v>
      </c>
      <c r="CV65" s="61"/>
      <c r="CW65" s="68"/>
      <c r="CX65" s="56"/>
      <c r="CY65" s="70">
        <f t="shared" si="113"/>
        <v>4.523237992171989E-4</v>
      </c>
      <c r="CZ65" s="56"/>
      <c r="DA65" s="32">
        <v>192.23599999999999</v>
      </c>
      <c r="DB65" s="33">
        <v>192.23599999999999</v>
      </c>
      <c r="DC65" s="34">
        <v>192.23599999999999</v>
      </c>
      <c r="DD65" s="56"/>
      <c r="DE65" s="61">
        <v>896.641156365999</v>
      </c>
      <c r="DF65" s="33">
        <v>839.68331273199806</v>
      </c>
      <c r="DG65" s="34">
        <v>953.59900000000005</v>
      </c>
      <c r="DH65" s="56"/>
      <c r="DI65" s="32">
        <v>114.752</v>
      </c>
      <c r="DJ65" s="33">
        <v>15.048999999999999</v>
      </c>
      <c r="DK65" s="33">
        <v>75.462999999999994</v>
      </c>
      <c r="DL65" s="33">
        <v>20.49</v>
      </c>
      <c r="DM65" s="33">
        <v>91.817999999999998</v>
      </c>
      <c r="DN65" s="33">
        <v>7.45</v>
      </c>
      <c r="DO65" s="33">
        <v>6.0270000000000001</v>
      </c>
      <c r="DP65" s="33">
        <v>0</v>
      </c>
      <c r="DQ65" s="33">
        <v>1190.8989999999999</v>
      </c>
      <c r="DR65" s="119">
        <f t="shared" si="114"/>
        <v>1521.9479999999999</v>
      </c>
      <c r="DS65" s="56"/>
      <c r="DT65" s="47">
        <f t="shared" si="115"/>
        <v>7.5398108213946866E-2</v>
      </c>
      <c r="DU65" s="41">
        <f t="shared" si="116"/>
        <v>9.8879856604824883E-3</v>
      </c>
      <c r="DV65" s="41">
        <f t="shared" si="117"/>
        <v>4.9583165784901982E-2</v>
      </c>
      <c r="DW65" s="41">
        <f t="shared" si="118"/>
        <v>1.3463009248673411E-2</v>
      </c>
      <c r="DX65" s="41">
        <f t="shared" si="119"/>
        <v>6.032926223497781E-2</v>
      </c>
      <c r="DY65" s="41">
        <f t="shared" si="120"/>
        <v>4.8950424061794499E-3</v>
      </c>
      <c r="DZ65" s="41">
        <f t="shared" si="121"/>
        <v>3.9600564539655761E-3</v>
      </c>
      <c r="EA65" s="41">
        <f t="shared" si="122"/>
        <v>0</v>
      </c>
      <c r="EB65" s="41">
        <f t="shared" si="123"/>
        <v>0.7824833699968724</v>
      </c>
      <c r="EC65" s="71">
        <f t="shared" si="124"/>
        <v>1</v>
      </c>
      <c r="ED65" s="56"/>
      <c r="EE65" s="35">
        <v>8.4350000000000005</v>
      </c>
      <c r="EF65" s="36">
        <v>16.744</v>
      </c>
      <c r="EG65" s="66">
        <f t="shared" si="125"/>
        <v>25.179000000000002</v>
      </c>
      <c r="EI65" s="35">
        <v>4.3390000000000004</v>
      </c>
      <c r="EJ65" s="36">
        <v>4.47</v>
      </c>
      <c r="EK65" s="66">
        <f t="shared" si="126"/>
        <v>8.8090000000000011</v>
      </c>
      <c r="EM65" s="32">
        <v>1190.8989999999999</v>
      </c>
      <c r="EN65" s="33">
        <v>331.05000000000013</v>
      </c>
      <c r="EO65" s="34">
        <f t="shared" si="127"/>
        <v>1521.9490000000001</v>
      </c>
      <c r="EQ65" s="47">
        <v>0.78248285586442112</v>
      </c>
      <c r="ER65" s="41">
        <v>0.21751714413557888</v>
      </c>
      <c r="ES65" s="42">
        <f t="shared" si="128"/>
        <v>1</v>
      </c>
      <c r="ET65" s="56"/>
      <c r="EU65" s="61">
        <f t="shared" si="129"/>
        <v>192.87644170999999</v>
      </c>
      <c r="EV65" s="33">
        <v>187.71688341999999</v>
      </c>
      <c r="EW65" s="34">
        <v>198.036</v>
      </c>
      <c r="EY65" s="61">
        <f t="shared" si="130"/>
        <v>1433.9839722249994</v>
      </c>
      <c r="EZ65" s="33">
        <v>1346.018944449999</v>
      </c>
      <c r="FA65" s="34">
        <v>1521.9490000000001</v>
      </c>
      <c r="FC65" s="61">
        <f t="shared" si="131"/>
        <v>222.916156</v>
      </c>
      <c r="FD65" s="33">
        <v>196.74131199999999</v>
      </c>
      <c r="FE65" s="34">
        <v>249.09100000000001</v>
      </c>
      <c r="FG65" s="61">
        <f t="shared" si="132"/>
        <v>1656.9001282249994</v>
      </c>
      <c r="FH65" s="56">
        <v>1542.7602564499989</v>
      </c>
      <c r="FI65" s="68">
        <v>1771.04</v>
      </c>
      <c r="FK65" s="61">
        <f t="shared" si="133"/>
        <v>1434.3975099549998</v>
      </c>
      <c r="FL65" s="33">
        <v>1341.7570199099996</v>
      </c>
      <c r="FM65" s="34">
        <v>1527.038</v>
      </c>
      <c r="FN65" s="33"/>
      <c r="FO65" s="61">
        <f t="shared" si="134"/>
        <v>1709.5756952349996</v>
      </c>
      <c r="FP65" s="33">
        <v>1616.1303904699992</v>
      </c>
      <c r="FQ65" s="34">
        <v>1803.021</v>
      </c>
      <c r="FR65" s="33"/>
      <c r="FS65" s="72">
        <f t="shared" si="135"/>
        <v>0.5288895692285337</v>
      </c>
      <c r="FT65" s="1"/>
    </row>
    <row r="66" spans="1:184" x14ac:dyDescent="0.2">
      <c r="A66" s="1"/>
      <c r="B66" s="73" t="s">
        <v>203</v>
      </c>
      <c r="C66" s="32">
        <v>1606.8340000000001</v>
      </c>
      <c r="D66" s="33">
        <v>1556.2745</v>
      </c>
      <c r="E66" s="33">
        <v>1342.4680000000001</v>
      </c>
      <c r="F66" s="33">
        <v>621.79999999999995</v>
      </c>
      <c r="G66" s="33">
        <v>1161.8989999999999</v>
      </c>
      <c r="H66" s="33">
        <f t="shared" si="68"/>
        <v>2228.634</v>
      </c>
      <c r="I66" s="34">
        <f t="shared" si="69"/>
        <v>1964.268</v>
      </c>
      <c r="J66" s="33"/>
      <c r="K66" s="35">
        <v>29.003</v>
      </c>
      <c r="L66" s="36">
        <v>6.6290000000000004</v>
      </c>
      <c r="M66" s="36">
        <v>0.20799999999999999</v>
      </c>
      <c r="N66" s="37">
        <f t="shared" si="70"/>
        <v>35.839999999999996</v>
      </c>
      <c r="O66" s="36">
        <v>25.285</v>
      </c>
      <c r="P66" s="37">
        <f t="shared" si="71"/>
        <v>10.554999999999996</v>
      </c>
      <c r="Q66" s="36">
        <v>6.0970000000000004</v>
      </c>
      <c r="R66" s="37">
        <f t="shared" si="72"/>
        <v>4.4579999999999957</v>
      </c>
      <c r="S66" s="36">
        <v>2.1859999999999999</v>
      </c>
      <c r="T66" s="36">
        <v>0.33700000000000002</v>
      </c>
      <c r="U66" s="36">
        <v>3.5790000000000002</v>
      </c>
      <c r="V66" s="37">
        <f t="shared" si="73"/>
        <v>10.559999999999995</v>
      </c>
      <c r="W66" s="36">
        <v>1.1950000000000001</v>
      </c>
      <c r="X66" s="38">
        <f t="shared" si="74"/>
        <v>9.3649999999999949</v>
      </c>
      <c r="Y66" s="36"/>
      <c r="Z66" s="39">
        <f t="shared" si="75"/>
        <v>1.8636172474714455E-2</v>
      </c>
      <c r="AA66" s="40">
        <f t="shared" si="76"/>
        <v>4.2595313358922225E-3</v>
      </c>
      <c r="AB66" s="41">
        <f t="shared" si="77"/>
        <v>0.65909861064046082</v>
      </c>
      <c r="AC66" s="41">
        <f t="shared" si="78"/>
        <v>0.66493977804659976</v>
      </c>
      <c r="AD66" s="41">
        <f t="shared" si="79"/>
        <v>0.70549665178571441</v>
      </c>
      <c r="AE66" s="40">
        <f t="shared" si="80"/>
        <v>1.6247133780062577E-2</v>
      </c>
      <c r="AF66" s="40">
        <f t="shared" si="81"/>
        <v>6.0175759482019369E-3</v>
      </c>
      <c r="AG66" s="40">
        <f t="shared" si="82"/>
        <v>1.1561186018433697E-2</v>
      </c>
      <c r="AH66" s="40">
        <f t="shared" si="83"/>
        <v>1.6144921596270786E-2</v>
      </c>
      <c r="AI66" s="40">
        <f t="shared" si="84"/>
        <v>5.5034455173707843E-3</v>
      </c>
      <c r="AJ66" s="42">
        <f t="shared" si="85"/>
        <v>4.7145115333111803E-2</v>
      </c>
      <c r="AK66" s="36"/>
      <c r="AL66" s="47">
        <f t="shared" si="86"/>
        <v>5.3545726936412207E-2</v>
      </c>
      <c r="AM66" s="41">
        <f t="shared" si="87"/>
        <v>0.10355978691392617</v>
      </c>
      <c r="AN66" s="42">
        <f t="shared" si="88"/>
        <v>4.0586397225100539E-2</v>
      </c>
      <c r="AO66" s="36"/>
      <c r="AP66" s="47">
        <f t="shared" si="89"/>
        <v>0.86549474549858907</v>
      </c>
      <c r="AQ66" s="41">
        <f t="shared" si="90"/>
        <v>0.83154342723004704</v>
      </c>
      <c r="AR66" s="41">
        <f t="shared" si="91"/>
        <v>1.1744834874044248E-2</v>
      </c>
      <c r="AS66" s="41">
        <f t="shared" si="92"/>
        <v>0.13474260564563609</v>
      </c>
      <c r="AT66" s="65">
        <v>1.81</v>
      </c>
      <c r="AU66" s="36"/>
      <c r="AV66" s="47">
        <f t="shared" si="93"/>
        <v>0.12594518164290772</v>
      </c>
      <c r="AW66" s="41">
        <f t="shared" si="94"/>
        <v>0.11167861770413123</v>
      </c>
      <c r="AX66" s="41">
        <f t="shared" si="95"/>
        <v>0.2171738320109598</v>
      </c>
      <c r="AY66" s="41">
        <f t="shared" si="96"/>
        <v>0.2171738320109598</v>
      </c>
      <c r="AZ66" s="42">
        <f t="shared" si="97"/>
        <v>0.2171738320109598</v>
      </c>
      <c r="BA66" s="36"/>
      <c r="BB66" s="39">
        <f t="shared" si="98"/>
        <v>4.6600573392654738E-3</v>
      </c>
      <c r="BC66" s="41">
        <f t="shared" si="99"/>
        <v>0.46620278330019899</v>
      </c>
      <c r="BD66" s="40">
        <f t="shared" si="100"/>
        <v>1.2996957841825653E-2</v>
      </c>
      <c r="BE66" s="41">
        <f t="shared" si="101"/>
        <v>8.2012907350044892E-2</v>
      </c>
      <c r="BF66" s="41">
        <f t="shared" si="102"/>
        <v>0.88556300783333375</v>
      </c>
      <c r="BG66" s="42">
        <f t="shared" si="103"/>
        <v>0.92178867649424612</v>
      </c>
      <c r="BH66" s="36"/>
      <c r="BI66" s="35">
        <v>24.768000000000001</v>
      </c>
      <c r="BJ66" s="36">
        <v>70.808000000000007</v>
      </c>
      <c r="BK66" s="37">
        <f t="shared" si="104"/>
        <v>95.576000000000008</v>
      </c>
      <c r="BL66" s="33">
        <v>1342.4680000000001</v>
      </c>
      <c r="BM66" s="36">
        <v>7.774</v>
      </c>
      <c r="BN66" s="36">
        <v>2.6</v>
      </c>
      <c r="BO66" s="37">
        <f t="shared" si="105"/>
        <v>1332.0940000000003</v>
      </c>
      <c r="BP66" s="36">
        <v>120.747</v>
      </c>
      <c r="BQ66" s="36">
        <v>36.882000000000005</v>
      </c>
      <c r="BR66" s="37">
        <f t="shared" si="106"/>
        <v>157.62900000000002</v>
      </c>
      <c r="BS66" s="36">
        <v>0</v>
      </c>
      <c r="BT66" s="36">
        <v>0</v>
      </c>
      <c r="BU66" s="36">
        <v>14.638</v>
      </c>
      <c r="BV66" s="36">
        <v>6.8969999999997409</v>
      </c>
      <c r="BW66" s="37">
        <f t="shared" si="107"/>
        <v>1606.8340000000001</v>
      </c>
      <c r="BX66" s="36">
        <v>160.46600000000001</v>
      </c>
      <c r="BY66" s="33">
        <v>1161.8989999999999</v>
      </c>
      <c r="BZ66" s="37">
        <f t="shared" si="108"/>
        <v>1322.3649999999998</v>
      </c>
      <c r="CA66" s="36">
        <v>74.915000000000006</v>
      </c>
      <c r="CB66" s="36">
        <v>7.1810000000002674</v>
      </c>
      <c r="CC66" s="37">
        <f t="shared" si="109"/>
        <v>82.096000000000274</v>
      </c>
      <c r="CD66" s="36">
        <v>0</v>
      </c>
      <c r="CE66" s="36">
        <v>202.37299999999999</v>
      </c>
      <c r="CF66" s="113">
        <f t="shared" si="110"/>
        <v>1606.8340000000001</v>
      </c>
      <c r="CG66" s="36"/>
      <c r="CH66" s="67">
        <v>216.50900000000001</v>
      </c>
      <c r="CI66" s="36"/>
      <c r="CJ66" s="32">
        <v>60</v>
      </c>
      <c r="CK66" s="33">
        <v>75</v>
      </c>
      <c r="CL66" s="33">
        <v>50</v>
      </c>
      <c r="CM66" s="33">
        <v>50</v>
      </c>
      <c r="CN66" s="33">
        <v>0</v>
      </c>
      <c r="CO66" s="33">
        <v>0</v>
      </c>
      <c r="CP66" s="116">
        <f t="shared" si="111"/>
        <v>235</v>
      </c>
      <c r="CQ66" s="42">
        <f t="shared" si="112"/>
        <v>0.14625032828531137</v>
      </c>
      <c r="CR66" s="36"/>
      <c r="CS66" s="61" t="s">
        <v>218</v>
      </c>
      <c r="CT66" s="56">
        <v>12.9</v>
      </c>
      <c r="CU66" s="68">
        <v>3</v>
      </c>
      <c r="CV66" s="69" t="s">
        <v>139</v>
      </c>
      <c r="CW66" s="68"/>
      <c r="CX66" s="56"/>
      <c r="CY66" s="70">
        <f t="shared" si="113"/>
        <v>4.86441518356244E-4</v>
      </c>
      <c r="CZ66" s="56"/>
      <c r="DA66" s="32">
        <v>179.44900000000001</v>
      </c>
      <c r="DB66" s="33">
        <v>179.44900000000001</v>
      </c>
      <c r="DC66" s="34">
        <v>179.44900000000001</v>
      </c>
      <c r="DD66" s="56"/>
      <c r="DE66" s="61">
        <v>810.03800000000001</v>
      </c>
      <c r="DF66" s="33">
        <v>793.78399999999999</v>
      </c>
      <c r="DG66" s="34">
        <v>826.29200000000003</v>
      </c>
      <c r="DH66" s="56"/>
      <c r="DI66" s="32">
        <v>13.082000000000001</v>
      </c>
      <c r="DJ66" s="33">
        <v>12.504</v>
      </c>
      <c r="DK66" s="33">
        <v>39.046999999999997</v>
      </c>
      <c r="DL66" s="33">
        <v>23.021999999999998</v>
      </c>
      <c r="DM66" s="33">
        <v>53.052999999999997</v>
      </c>
      <c r="DN66" s="33">
        <v>10.590999999999999</v>
      </c>
      <c r="DO66" s="33">
        <v>2.4870000000000001</v>
      </c>
      <c r="DP66" s="33">
        <v>0</v>
      </c>
      <c r="DQ66" s="33">
        <v>1188.8399999999999</v>
      </c>
      <c r="DR66" s="119">
        <f t="shared" si="114"/>
        <v>1342.626</v>
      </c>
      <c r="DS66" s="56"/>
      <c r="DT66" s="47">
        <f t="shared" si="115"/>
        <v>9.7435920353099083E-3</v>
      </c>
      <c r="DU66" s="41">
        <f t="shared" si="116"/>
        <v>9.3130924025007708E-3</v>
      </c>
      <c r="DV66" s="41">
        <f t="shared" si="117"/>
        <v>2.9082559104322423E-2</v>
      </c>
      <c r="DW66" s="41">
        <f t="shared" si="118"/>
        <v>1.7146994025141773E-2</v>
      </c>
      <c r="DX66" s="41">
        <f t="shared" si="119"/>
        <v>3.9514354704884305E-2</v>
      </c>
      <c r="DY66" s="41">
        <f t="shared" si="120"/>
        <v>7.8882726835321233E-3</v>
      </c>
      <c r="DZ66" s="41">
        <f t="shared" si="121"/>
        <v>1.8523401155645727E-3</v>
      </c>
      <c r="EA66" s="41">
        <f t="shared" si="122"/>
        <v>0</v>
      </c>
      <c r="EB66" s="41">
        <f t="shared" si="123"/>
        <v>0.88545879492874402</v>
      </c>
      <c r="EC66" s="71">
        <f t="shared" si="124"/>
        <v>0.99999999999999989</v>
      </c>
      <c r="ED66" s="56"/>
      <c r="EE66" s="35">
        <v>10.702</v>
      </c>
      <c r="EF66" s="36">
        <v>6.7460000000000004</v>
      </c>
      <c r="EG66" s="66">
        <f t="shared" si="125"/>
        <v>17.448</v>
      </c>
      <c r="EI66" s="35">
        <v>7.774</v>
      </c>
      <c r="EJ66" s="36">
        <v>2.6</v>
      </c>
      <c r="EK66" s="66">
        <f t="shared" si="126"/>
        <v>10.374000000000001</v>
      </c>
      <c r="EM66" s="32">
        <v>1188.8399999999999</v>
      </c>
      <c r="EN66" s="33">
        <v>153.62800000000013</v>
      </c>
      <c r="EO66" s="34">
        <f t="shared" si="127"/>
        <v>1342.4680000000001</v>
      </c>
      <c r="EQ66" s="47">
        <v>0.88556300783333375</v>
      </c>
      <c r="ER66" s="41">
        <v>0.11443699216666625</v>
      </c>
      <c r="ES66" s="42">
        <f t="shared" si="128"/>
        <v>1</v>
      </c>
      <c r="ET66" s="56"/>
      <c r="EU66" s="61">
        <f t="shared" si="129"/>
        <v>198.642</v>
      </c>
      <c r="EV66" s="33">
        <v>194.911</v>
      </c>
      <c r="EW66" s="34">
        <v>202.37299999999999</v>
      </c>
      <c r="EY66" s="61">
        <f t="shared" si="130"/>
        <v>1308.3530000000001</v>
      </c>
      <c r="EZ66" s="33">
        <v>1274.2380000000001</v>
      </c>
      <c r="FA66" s="34">
        <v>1342.4680000000001</v>
      </c>
      <c r="FC66" s="61">
        <f t="shared" si="131"/>
        <v>563.75</v>
      </c>
      <c r="FD66" s="33">
        <v>505.7</v>
      </c>
      <c r="FE66" s="34">
        <v>621.79999999999995</v>
      </c>
      <c r="FG66" s="61">
        <f t="shared" si="132"/>
        <v>1872.1030000000001</v>
      </c>
      <c r="FH66" s="56">
        <v>1779.9380000000001</v>
      </c>
      <c r="FI66" s="68">
        <v>1964.268</v>
      </c>
      <c r="FK66" s="61">
        <f t="shared" si="133"/>
        <v>1139.2399999999998</v>
      </c>
      <c r="FL66" s="33">
        <v>1116.5809999999999</v>
      </c>
      <c r="FM66" s="34">
        <v>1161.8989999999999</v>
      </c>
      <c r="FN66" s="33"/>
      <c r="FO66" s="61">
        <f t="shared" si="134"/>
        <v>1556.2745</v>
      </c>
      <c r="FP66" s="33">
        <v>1505.7149999999999</v>
      </c>
      <c r="FQ66" s="34">
        <v>1606.8340000000001</v>
      </c>
      <c r="FR66" s="33"/>
      <c r="FS66" s="72">
        <f t="shared" si="135"/>
        <v>0.51423606918947451</v>
      </c>
      <c r="FT66" s="1"/>
    </row>
    <row r="67" spans="1:184" ht="13.5" customHeight="1" x14ac:dyDescent="0.2">
      <c r="A67" s="1"/>
      <c r="B67" s="73" t="s">
        <v>237</v>
      </c>
      <c r="C67" s="32">
        <v>4564.3980000000001</v>
      </c>
      <c r="D67" s="33">
        <v>4414.3575000000001</v>
      </c>
      <c r="E67" s="33">
        <v>4211.7960000000003</v>
      </c>
      <c r="F67" s="33">
        <v>383.37900000000002</v>
      </c>
      <c r="G67" s="33">
        <v>2928.0990000000002</v>
      </c>
      <c r="H67" s="33">
        <f t="shared" si="68"/>
        <v>4947.777</v>
      </c>
      <c r="I67" s="34">
        <f t="shared" si="69"/>
        <v>4595.1750000000002</v>
      </c>
      <c r="J67" s="33"/>
      <c r="K67" s="35">
        <v>82.97699999999999</v>
      </c>
      <c r="L67" s="36">
        <v>7.3339999999999996</v>
      </c>
      <c r="M67" s="36">
        <v>0.32699999999999996</v>
      </c>
      <c r="N67" s="37">
        <f t="shared" si="70"/>
        <v>90.637999999999991</v>
      </c>
      <c r="O67" s="36">
        <v>53.785000000000004</v>
      </c>
      <c r="P67" s="37">
        <f t="shared" si="71"/>
        <v>36.852999999999987</v>
      </c>
      <c r="Q67" s="36">
        <v>-0.23539999999999994</v>
      </c>
      <c r="R67" s="37">
        <f t="shared" si="72"/>
        <v>37.088399999999986</v>
      </c>
      <c r="S67" s="36">
        <v>1.1519999999999999</v>
      </c>
      <c r="T67" s="36">
        <v>-9.0530000000000008</v>
      </c>
      <c r="U67" s="36">
        <v>-8.0000000000000002E-3</v>
      </c>
      <c r="V67" s="37">
        <f t="shared" si="73"/>
        <v>29.179399999999987</v>
      </c>
      <c r="W67" s="36">
        <v>8.8320000000000007</v>
      </c>
      <c r="X67" s="38">
        <f t="shared" si="74"/>
        <v>20.347399999999986</v>
      </c>
      <c r="Y67" s="36"/>
      <c r="Z67" s="39">
        <f t="shared" si="75"/>
        <v>1.8797072960221275E-2</v>
      </c>
      <c r="AA67" s="40">
        <f t="shared" si="76"/>
        <v>1.6613969303573622E-3</v>
      </c>
      <c r="AB67" s="41">
        <f t="shared" si="77"/>
        <v>0.6500719146210282</v>
      </c>
      <c r="AC67" s="41">
        <f t="shared" si="78"/>
        <v>0.58595707593419777</v>
      </c>
      <c r="AD67" s="41">
        <f t="shared" si="79"/>
        <v>0.5934045323153645</v>
      </c>
      <c r="AE67" s="40">
        <f t="shared" si="80"/>
        <v>1.218410606753078E-2</v>
      </c>
      <c r="AF67" s="40">
        <f t="shared" si="81"/>
        <v>4.6093684075202302E-3</v>
      </c>
      <c r="AG67" s="40">
        <f t="shared" si="82"/>
        <v>8.752183486412159E-3</v>
      </c>
      <c r="AH67" s="40">
        <f t="shared" si="83"/>
        <v>1.2453346191582459E-2</v>
      </c>
      <c r="AI67" s="40">
        <f t="shared" si="84"/>
        <v>1.5953118433679431E-2</v>
      </c>
      <c r="AJ67" s="42">
        <f t="shared" si="85"/>
        <v>5.2211979497443564E-2</v>
      </c>
      <c r="AK67" s="36"/>
      <c r="AL67" s="47">
        <f t="shared" si="86"/>
        <v>0.12728076645957814</v>
      </c>
      <c r="AM67" s="41">
        <f t="shared" si="87"/>
        <v>0.14474250627030943</v>
      </c>
      <c r="AN67" s="42">
        <f t="shared" si="88"/>
        <v>-2.4030763323462784E-2</v>
      </c>
      <c r="AO67" s="36"/>
      <c r="AP67" s="47">
        <f t="shared" si="89"/>
        <v>0.69521387075727314</v>
      </c>
      <c r="AQ67" s="41">
        <f t="shared" si="90"/>
        <v>0.70892513345161268</v>
      </c>
      <c r="AR67" s="41">
        <f t="shared" si="91"/>
        <v>0.20043716608411449</v>
      </c>
      <c r="AS67" s="41">
        <f t="shared" si="92"/>
        <v>6.2957261833871639E-2</v>
      </c>
      <c r="AT67" s="65">
        <v>1.31</v>
      </c>
      <c r="AU67" s="36"/>
      <c r="AV67" s="47">
        <f t="shared" si="93"/>
        <v>8.7346458393856102E-2</v>
      </c>
      <c r="AW67" s="41">
        <f t="shared" si="94"/>
        <v>8.8755844691895847E-2</v>
      </c>
      <c r="AX67" s="41">
        <f t="shared" si="95"/>
        <v>0.15456764031502343</v>
      </c>
      <c r="AY67" s="41">
        <f t="shared" si="96"/>
        <v>0.1615460073771309</v>
      </c>
      <c r="AZ67" s="42">
        <f t="shared" si="97"/>
        <v>0.17731233177150832</v>
      </c>
      <c r="BA67" s="36"/>
      <c r="BB67" s="39">
        <f t="shared" si="98"/>
        <v>-5.9234729568547694E-5</v>
      </c>
      <c r="BC67" s="41">
        <f t="shared" si="99"/>
        <v>-8.1306990881458985E-3</v>
      </c>
      <c r="BD67" s="40">
        <f t="shared" si="100"/>
        <v>1.0905798856354865E-2</v>
      </c>
      <c r="BE67" s="41">
        <f t="shared" si="101"/>
        <v>0.10631408401805346</v>
      </c>
      <c r="BF67" s="41">
        <f t="shared" si="102"/>
        <v>0.77377513060936476</v>
      </c>
      <c r="BG67" s="42">
        <f t="shared" si="103"/>
        <v>0.79264924622022015</v>
      </c>
      <c r="BH67" s="36"/>
      <c r="BI67" s="35">
        <v>74.052000000000007</v>
      </c>
      <c r="BJ67" s="36">
        <v>14.625</v>
      </c>
      <c r="BK67" s="37">
        <f t="shared" si="104"/>
        <v>88.677000000000007</v>
      </c>
      <c r="BL67" s="33">
        <v>4211.7960000000003</v>
      </c>
      <c r="BM67" s="36">
        <v>12.89</v>
      </c>
      <c r="BN67" s="36">
        <v>20.475999999999999</v>
      </c>
      <c r="BO67" s="37">
        <f t="shared" si="105"/>
        <v>4178.43</v>
      </c>
      <c r="BP67" s="36">
        <v>198.685</v>
      </c>
      <c r="BQ67" s="36">
        <v>57.372</v>
      </c>
      <c r="BR67" s="37">
        <f t="shared" si="106"/>
        <v>256.05700000000002</v>
      </c>
      <c r="BS67" s="36">
        <v>0</v>
      </c>
      <c r="BT67" s="36">
        <v>0</v>
      </c>
      <c r="BU67" s="36">
        <v>29.687000000000001</v>
      </c>
      <c r="BV67" s="36">
        <v>11.54700000000015</v>
      </c>
      <c r="BW67" s="37">
        <f t="shared" si="107"/>
        <v>4564.3980000000001</v>
      </c>
      <c r="BX67" s="36">
        <v>0</v>
      </c>
      <c r="BY67" s="33">
        <v>2928.0990000000002</v>
      </c>
      <c r="BZ67" s="37">
        <f t="shared" si="108"/>
        <v>2928.0990000000002</v>
      </c>
      <c r="CA67" s="36">
        <v>1124.4380000000001</v>
      </c>
      <c r="CB67" s="36">
        <v>35.377999999999872</v>
      </c>
      <c r="CC67" s="37">
        <f t="shared" si="109"/>
        <v>1159.816</v>
      </c>
      <c r="CD67" s="36">
        <v>77.799000000000007</v>
      </c>
      <c r="CE67" s="36">
        <v>398.68400000000003</v>
      </c>
      <c r="CF67" s="113">
        <f t="shared" si="110"/>
        <v>4564.3980000000001</v>
      </c>
      <c r="CG67" s="36"/>
      <c r="CH67" s="67">
        <v>287.36200000000002</v>
      </c>
      <c r="CI67" s="36"/>
      <c r="CJ67" s="32">
        <v>150</v>
      </c>
      <c r="CK67" s="33">
        <v>200</v>
      </c>
      <c r="CL67" s="33">
        <v>275</v>
      </c>
      <c r="CM67" s="33">
        <v>250</v>
      </c>
      <c r="CN67" s="33">
        <v>225</v>
      </c>
      <c r="CO67" s="33">
        <v>100</v>
      </c>
      <c r="CP67" s="116">
        <f t="shared" si="111"/>
        <v>1200</v>
      </c>
      <c r="CQ67" s="42">
        <f t="shared" si="112"/>
        <v>0.26290433042867867</v>
      </c>
      <c r="CR67" s="36"/>
      <c r="CS67" s="61" t="s">
        <v>204</v>
      </c>
      <c r="CT67" s="56">
        <v>22.2</v>
      </c>
      <c r="CU67" s="68">
        <v>1</v>
      </c>
      <c r="CV67" s="69" t="s">
        <v>139</v>
      </c>
      <c r="CW67" s="74" t="s">
        <v>205</v>
      </c>
      <c r="CX67" s="56"/>
      <c r="CY67" s="70">
        <f t="shared" si="113"/>
        <v>1.1815991207699162E-3</v>
      </c>
      <c r="CZ67" s="56"/>
      <c r="DA67" s="32">
        <v>387.61700000000002</v>
      </c>
      <c r="DB67" s="33">
        <v>405.11700000000002</v>
      </c>
      <c r="DC67" s="34">
        <v>444.65499999999997</v>
      </c>
      <c r="DD67" s="56"/>
      <c r="DE67" s="61">
        <v>2324.837</v>
      </c>
      <c r="DF67" s="33">
        <v>2141.924</v>
      </c>
      <c r="DG67" s="34">
        <v>2507.75</v>
      </c>
      <c r="DH67" s="56"/>
      <c r="DI67" s="32">
        <v>32.972000000000001</v>
      </c>
      <c r="DJ67" s="33">
        <v>44.515999999999998</v>
      </c>
      <c r="DK67" s="33">
        <v>105.73</v>
      </c>
      <c r="DL67" s="33">
        <v>89.075999999999993</v>
      </c>
      <c r="DM67" s="33">
        <v>494.16300000000001</v>
      </c>
      <c r="DN67" s="33">
        <v>126.764</v>
      </c>
      <c r="DO67" s="33">
        <v>31.715</v>
      </c>
      <c r="DP67" s="33">
        <v>27.877000000000621</v>
      </c>
      <c r="DQ67" s="33">
        <v>3258.9830000000002</v>
      </c>
      <c r="DR67" s="119">
        <f t="shared" si="114"/>
        <v>4211.7960000000012</v>
      </c>
      <c r="DS67" s="56"/>
      <c r="DT67" s="47">
        <f t="shared" si="115"/>
        <v>7.8284893190458393E-3</v>
      </c>
      <c r="DU67" s="41">
        <f t="shared" si="116"/>
        <v>1.0569362808645049E-2</v>
      </c>
      <c r="DV67" s="41">
        <f t="shared" si="117"/>
        <v>2.5103305098347586E-2</v>
      </c>
      <c r="DW67" s="41">
        <f t="shared" si="118"/>
        <v>2.1149172467042555E-2</v>
      </c>
      <c r="DX67" s="41">
        <f t="shared" si="119"/>
        <v>0.11732833214144271</v>
      </c>
      <c r="DY67" s="41">
        <f t="shared" si="120"/>
        <v>3.009737413682903E-2</v>
      </c>
      <c r="DZ67" s="41">
        <f t="shared" si="121"/>
        <v>7.5300418158904163E-3</v>
      </c>
      <c r="EA67" s="41">
        <f t="shared" si="122"/>
        <v>6.6187916033921424E-3</v>
      </c>
      <c r="EB67" s="41">
        <f t="shared" si="123"/>
        <v>0.77377513060936454</v>
      </c>
      <c r="EC67" s="71">
        <f t="shared" si="124"/>
        <v>0.99999999999999989</v>
      </c>
      <c r="ED67" s="56"/>
      <c r="EE67" s="35">
        <v>16.106999999999999</v>
      </c>
      <c r="EF67" s="36">
        <v>29.826000000000001</v>
      </c>
      <c r="EG67" s="66">
        <f t="shared" si="125"/>
        <v>45.933</v>
      </c>
      <c r="EI67" s="35">
        <v>12.89</v>
      </c>
      <c r="EJ67" s="36">
        <v>20.475999999999999</v>
      </c>
      <c r="EK67" s="66">
        <f t="shared" si="126"/>
        <v>33.366</v>
      </c>
      <c r="EM67" s="32">
        <v>3258.9830000000002</v>
      </c>
      <c r="EN67" s="33">
        <v>952.81299999999999</v>
      </c>
      <c r="EO67" s="34">
        <f t="shared" si="127"/>
        <v>4211.7960000000003</v>
      </c>
      <c r="EQ67" s="47">
        <v>0.77377513060936476</v>
      </c>
      <c r="ER67" s="41">
        <v>0.22622486939063524</v>
      </c>
      <c r="ES67" s="42">
        <f t="shared" si="128"/>
        <v>1</v>
      </c>
      <c r="ET67" s="56"/>
      <c r="EU67" s="61">
        <f t="shared" si="129"/>
        <v>389.70749999999998</v>
      </c>
      <c r="EV67" s="33">
        <v>380.73099999999999</v>
      </c>
      <c r="EW67" s="34">
        <v>398.68400000000003</v>
      </c>
      <c r="EY67" s="61">
        <f t="shared" si="130"/>
        <v>3974.0200000000004</v>
      </c>
      <c r="EZ67" s="33">
        <v>3736.2440000000001</v>
      </c>
      <c r="FA67" s="34">
        <v>4211.7960000000003</v>
      </c>
      <c r="FC67" s="61">
        <f t="shared" si="131"/>
        <v>330.64549999999997</v>
      </c>
      <c r="FD67" s="33">
        <v>277.91199999999998</v>
      </c>
      <c r="FE67" s="34">
        <v>383.37900000000002</v>
      </c>
      <c r="FG67" s="61">
        <f t="shared" si="132"/>
        <v>4304.6655000000001</v>
      </c>
      <c r="FH67" s="56">
        <v>4014.1559999999999</v>
      </c>
      <c r="FI67" s="68">
        <v>4595.1750000000002</v>
      </c>
      <c r="FK67" s="61">
        <f t="shared" si="133"/>
        <v>2964.1475</v>
      </c>
      <c r="FL67" s="33">
        <v>3000.1959999999999</v>
      </c>
      <c r="FM67" s="34">
        <v>2928.0990000000002</v>
      </c>
      <c r="FN67" s="33"/>
      <c r="FO67" s="61">
        <f t="shared" si="134"/>
        <v>4414.3575000000001</v>
      </c>
      <c r="FP67" s="33">
        <v>4264.317</v>
      </c>
      <c r="FQ67" s="34">
        <v>4564.3980000000001</v>
      </c>
      <c r="FR67" s="33"/>
      <c r="FS67" s="72">
        <f t="shared" si="135"/>
        <v>0.5494152788604324</v>
      </c>
      <c r="FT67" s="1"/>
    </row>
    <row r="68" spans="1:184" ht="13.5" customHeight="1" x14ac:dyDescent="0.2">
      <c r="A68" s="1"/>
      <c r="B68" s="73" t="s">
        <v>207</v>
      </c>
      <c r="C68" s="32">
        <v>1305.2919999999999</v>
      </c>
      <c r="D68" s="33">
        <v>1275.646</v>
      </c>
      <c r="E68" s="33">
        <v>1054.575</v>
      </c>
      <c r="F68" s="33">
        <v>60.100999999999999</v>
      </c>
      <c r="G68" s="33">
        <v>1105.047</v>
      </c>
      <c r="H68" s="33">
        <f t="shared" si="68"/>
        <v>1365.393</v>
      </c>
      <c r="I68" s="34">
        <f t="shared" si="69"/>
        <v>1114.6759999999999</v>
      </c>
      <c r="J68" s="33"/>
      <c r="K68" s="35">
        <v>23.09</v>
      </c>
      <c r="L68" s="36">
        <v>4.4859999999999998</v>
      </c>
      <c r="M68" s="36">
        <v>1.728</v>
      </c>
      <c r="N68" s="37">
        <f t="shared" si="70"/>
        <v>29.304000000000002</v>
      </c>
      <c r="O68" s="36">
        <v>22.454000000000001</v>
      </c>
      <c r="P68" s="37">
        <f t="shared" si="71"/>
        <v>6.8500000000000014</v>
      </c>
      <c r="Q68" s="36">
        <v>1.0660000000000001</v>
      </c>
      <c r="R68" s="37">
        <f t="shared" si="72"/>
        <v>5.7840000000000016</v>
      </c>
      <c r="S68" s="36">
        <v>3.6989999999999998</v>
      </c>
      <c r="T68" s="36">
        <v>3.8820000000000001</v>
      </c>
      <c r="U68" s="36">
        <v>5.5E-2</v>
      </c>
      <c r="V68" s="37">
        <f t="shared" si="73"/>
        <v>13.42</v>
      </c>
      <c r="W68" s="36">
        <v>3.0169999999999999</v>
      </c>
      <c r="X68" s="38">
        <f t="shared" si="74"/>
        <v>10.403</v>
      </c>
      <c r="Y68" s="36"/>
      <c r="Z68" s="39">
        <f t="shared" si="75"/>
        <v>1.8100632934215294E-2</v>
      </c>
      <c r="AA68" s="40">
        <f t="shared" si="76"/>
        <v>3.516649603416622E-3</v>
      </c>
      <c r="AB68" s="41">
        <f t="shared" si="77"/>
        <v>0.60875694726853735</v>
      </c>
      <c r="AC68" s="41">
        <f t="shared" si="78"/>
        <v>0.68036239129776077</v>
      </c>
      <c r="AD68" s="41">
        <f t="shared" si="79"/>
        <v>0.76624351624351617</v>
      </c>
      <c r="AE68" s="40">
        <f t="shared" si="80"/>
        <v>1.7602062014069737E-2</v>
      </c>
      <c r="AF68" s="40">
        <f t="shared" si="81"/>
        <v>8.1550837771607494E-3</v>
      </c>
      <c r="AG68" s="40">
        <f t="shared" si="82"/>
        <v>1.5484099513210156E-2</v>
      </c>
      <c r="AH68" s="40">
        <f t="shared" si="83"/>
        <v>2.1479480926188194E-2</v>
      </c>
      <c r="AI68" s="40">
        <f t="shared" si="84"/>
        <v>8.6090581163517799E-3</v>
      </c>
      <c r="AJ68" s="42">
        <f t="shared" si="85"/>
        <v>7.0314295370057456E-2</v>
      </c>
      <c r="AK68" s="36"/>
      <c r="AL68" s="47">
        <f t="shared" si="86"/>
        <v>6.6012245380689505E-2</v>
      </c>
      <c r="AM68" s="41">
        <f t="shared" si="87"/>
        <v>4.7164272206570143E-2</v>
      </c>
      <c r="AN68" s="42">
        <f t="shared" si="88"/>
        <v>4.5456007568590376E-2</v>
      </c>
      <c r="AO68" s="36"/>
      <c r="AP68" s="47">
        <f t="shared" si="89"/>
        <v>1.0478600384040964</v>
      </c>
      <c r="AQ68" s="41">
        <f t="shared" si="90"/>
        <v>0.96403306361911401</v>
      </c>
      <c r="AR68" s="41">
        <f t="shared" si="91"/>
        <v>-0.13785880860374536</v>
      </c>
      <c r="AS68" s="41">
        <f t="shared" si="92"/>
        <v>0.16944407841310605</v>
      </c>
      <c r="AT68" s="65">
        <v>1.51</v>
      </c>
      <c r="AU68" s="36"/>
      <c r="AV68" s="47">
        <f t="shared" si="93"/>
        <v>0.117138540648376</v>
      </c>
      <c r="AW68" s="41">
        <f t="shared" si="94"/>
        <v>0.11483330932848743</v>
      </c>
      <c r="AX68" s="41">
        <f t="shared" si="95"/>
        <v>0.22503453038674032</v>
      </c>
      <c r="AY68" s="41">
        <f t="shared" si="96"/>
        <v>0.22503453038674032</v>
      </c>
      <c r="AZ68" s="42">
        <f t="shared" si="97"/>
        <v>0.22503453038674032</v>
      </c>
      <c r="BA68" s="36"/>
      <c r="BB68" s="39">
        <f t="shared" si="98"/>
        <v>1.0431314296674016E-3</v>
      </c>
      <c r="BC68" s="41">
        <f t="shared" si="99"/>
        <v>7.386875476404961E-2</v>
      </c>
      <c r="BD68" s="40">
        <f t="shared" si="100"/>
        <v>9.3687030320271198E-4</v>
      </c>
      <c r="BE68" s="41">
        <f t="shared" si="101"/>
        <v>6.2735336884949238E-3</v>
      </c>
      <c r="BF68" s="41">
        <f t="shared" si="102"/>
        <v>0.8714714458431122</v>
      </c>
      <c r="BG68" s="42">
        <f t="shared" si="103"/>
        <v>0.87840143683007443</v>
      </c>
      <c r="BH68" s="36"/>
      <c r="BI68" s="35">
        <v>59.838000000000001</v>
      </c>
      <c r="BJ68" s="36">
        <v>53.738999999999997</v>
      </c>
      <c r="BK68" s="37">
        <f t="shared" si="104"/>
        <v>113.577</v>
      </c>
      <c r="BL68" s="33">
        <v>1054.575</v>
      </c>
      <c r="BM68" s="36">
        <v>0.38700000000000001</v>
      </c>
      <c r="BN68" s="36">
        <v>4.2</v>
      </c>
      <c r="BO68" s="37">
        <f t="shared" si="105"/>
        <v>1049.9880000000001</v>
      </c>
      <c r="BP68" s="36">
        <v>104.11799999999999</v>
      </c>
      <c r="BQ68" s="36">
        <v>19.792000000000002</v>
      </c>
      <c r="BR68" s="37">
        <f t="shared" si="106"/>
        <v>123.91</v>
      </c>
      <c r="BS68" s="36">
        <v>0</v>
      </c>
      <c r="BT68" s="36">
        <v>6.4000000000000001E-2</v>
      </c>
      <c r="BU68" s="36">
        <v>16.986000000000001</v>
      </c>
      <c r="BV68" s="36">
        <v>0.76699999999986446</v>
      </c>
      <c r="BW68" s="37">
        <f t="shared" si="107"/>
        <v>1305.2920000000001</v>
      </c>
      <c r="BX68" s="36">
        <v>41.228000000000002</v>
      </c>
      <c r="BY68" s="33">
        <v>1105.047</v>
      </c>
      <c r="BZ68" s="37">
        <f t="shared" si="108"/>
        <v>1146.2750000000001</v>
      </c>
      <c r="CA68" s="36">
        <v>0</v>
      </c>
      <c r="CB68" s="36">
        <v>6.1169999999998197</v>
      </c>
      <c r="CC68" s="37">
        <f t="shared" si="109"/>
        <v>6.1169999999998197</v>
      </c>
      <c r="CD68" s="36">
        <v>0</v>
      </c>
      <c r="CE68" s="36">
        <v>152.9</v>
      </c>
      <c r="CF68" s="113">
        <f t="shared" si="110"/>
        <v>1305.2919999999999</v>
      </c>
      <c r="CG68" s="36"/>
      <c r="CH68" s="67">
        <v>221.17400000000001</v>
      </c>
      <c r="CI68" s="36"/>
      <c r="CJ68" s="32">
        <v>0</v>
      </c>
      <c r="CK68" s="33">
        <v>0</v>
      </c>
      <c r="CL68" s="33">
        <v>20</v>
      </c>
      <c r="CM68" s="33">
        <v>0</v>
      </c>
      <c r="CN68" s="33">
        <v>0</v>
      </c>
      <c r="CO68" s="33">
        <v>0</v>
      </c>
      <c r="CP68" s="116">
        <f t="shared" si="111"/>
        <v>20</v>
      </c>
      <c r="CQ68" s="42">
        <f t="shared" si="112"/>
        <v>1.5322242073038065E-2</v>
      </c>
      <c r="CR68" s="36"/>
      <c r="CS68" s="61" t="s">
        <v>216</v>
      </c>
      <c r="CT68" s="56">
        <v>11</v>
      </c>
      <c r="CU68" s="68">
        <v>1</v>
      </c>
      <c r="CV68" s="61"/>
      <c r="CW68" s="68"/>
      <c r="CX68" s="56"/>
      <c r="CY68" s="70">
        <f t="shared" si="113"/>
        <v>2.9733362318169288E-4</v>
      </c>
      <c r="CZ68" s="56"/>
      <c r="DA68" s="32">
        <v>149.89099999999999</v>
      </c>
      <c r="DB68" s="33">
        <v>149.89099999999999</v>
      </c>
      <c r="DC68" s="34">
        <v>149.89099999999999</v>
      </c>
      <c r="DD68" s="56"/>
      <c r="DE68" s="61">
        <v>671.85050000000001</v>
      </c>
      <c r="DF68" s="33">
        <v>677.62099999999998</v>
      </c>
      <c r="DG68" s="34">
        <v>666.08</v>
      </c>
      <c r="DH68" s="56"/>
      <c r="DI68" s="32">
        <v>40.963000000000001</v>
      </c>
      <c r="DJ68" s="33">
        <v>13.615</v>
      </c>
      <c r="DK68" s="33">
        <v>31.262</v>
      </c>
      <c r="DL68" s="33">
        <v>14.750999999999999</v>
      </c>
      <c r="DM68" s="33">
        <v>22.504999999999999</v>
      </c>
      <c r="DN68" s="33">
        <v>10.461</v>
      </c>
      <c r="DO68" s="33">
        <v>1.9850000000000001</v>
      </c>
      <c r="DP68" s="33">
        <v>1.00000000009004E-3</v>
      </c>
      <c r="DQ68" s="33">
        <v>919.03200000000004</v>
      </c>
      <c r="DR68" s="119">
        <f t="shared" si="114"/>
        <v>1054.5750000000003</v>
      </c>
      <c r="DS68" s="56"/>
      <c r="DT68" s="47">
        <f t="shared" si="115"/>
        <v>3.8843135860417696E-2</v>
      </c>
      <c r="DU68" s="41">
        <f t="shared" si="116"/>
        <v>1.2910414147879475E-2</v>
      </c>
      <c r="DV68" s="41">
        <f t="shared" si="117"/>
        <v>2.9644169452148962E-2</v>
      </c>
      <c r="DW68" s="41">
        <f t="shared" si="118"/>
        <v>1.3987625346703645E-2</v>
      </c>
      <c r="DX68" s="41">
        <f t="shared" si="119"/>
        <v>2.1340350378114398E-2</v>
      </c>
      <c r="DY68" s="41">
        <f t="shared" si="120"/>
        <v>9.9196358722708176E-3</v>
      </c>
      <c r="DZ68" s="41">
        <f t="shared" si="121"/>
        <v>1.8822748500580799E-3</v>
      </c>
      <c r="EA68" s="41">
        <f t="shared" si="122"/>
        <v>9.4824929482496717E-7</v>
      </c>
      <c r="EB68" s="41">
        <f t="shared" si="123"/>
        <v>0.87147144584311198</v>
      </c>
      <c r="EC68" s="71">
        <f t="shared" si="124"/>
        <v>0.99999999999999989</v>
      </c>
      <c r="ED68" s="56"/>
      <c r="EE68" s="35">
        <v>0.95599999999999996</v>
      </c>
      <c r="EF68" s="36">
        <v>3.2000000000000001E-2</v>
      </c>
      <c r="EG68" s="66">
        <f t="shared" si="125"/>
        <v>0.98799999999999999</v>
      </c>
      <c r="EI68" s="35">
        <v>0.38700000000000001</v>
      </c>
      <c r="EJ68" s="36">
        <v>4.2</v>
      </c>
      <c r="EK68" s="66">
        <f t="shared" si="126"/>
        <v>4.5869999999999997</v>
      </c>
      <c r="EM68" s="32">
        <v>919.03200000000004</v>
      </c>
      <c r="EN68" s="33">
        <v>135.54299999999995</v>
      </c>
      <c r="EO68" s="34">
        <f t="shared" si="127"/>
        <v>1054.575</v>
      </c>
      <c r="EQ68" s="47">
        <v>0.8714714458431122</v>
      </c>
      <c r="ER68" s="41">
        <v>0.1285285541568878</v>
      </c>
      <c r="ES68" s="42">
        <f t="shared" si="128"/>
        <v>1</v>
      </c>
      <c r="ET68" s="56"/>
      <c r="EU68" s="61">
        <f t="shared" si="129"/>
        <v>147.94999999999999</v>
      </c>
      <c r="EV68" s="33">
        <v>143</v>
      </c>
      <c r="EW68" s="34">
        <v>152.9</v>
      </c>
      <c r="EY68" s="61">
        <f t="shared" si="130"/>
        <v>1021.923</v>
      </c>
      <c r="EZ68" s="33">
        <v>989.27099999999996</v>
      </c>
      <c r="FA68" s="34">
        <v>1054.575</v>
      </c>
      <c r="FC68" s="61">
        <f t="shared" si="131"/>
        <v>67.650499999999994</v>
      </c>
      <c r="FD68" s="33">
        <v>75.2</v>
      </c>
      <c r="FE68" s="34">
        <v>60.100999999999999</v>
      </c>
      <c r="FG68" s="61">
        <f t="shared" si="132"/>
        <v>1089.5735</v>
      </c>
      <c r="FH68" s="56">
        <v>1064.471</v>
      </c>
      <c r="FI68" s="68">
        <v>1114.6759999999999</v>
      </c>
      <c r="FK68" s="61">
        <f t="shared" si="133"/>
        <v>1081.0235</v>
      </c>
      <c r="FL68" s="33">
        <v>1057</v>
      </c>
      <c r="FM68" s="34">
        <v>1105.047</v>
      </c>
      <c r="FN68" s="33"/>
      <c r="FO68" s="61">
        <f t="shared" si="134"/>
        <v>1275.646</v>
      </c>
      <c r="FP68" s="33">
        <v>1246</v>
      </c>
      <c r="FQ68" s="34">
        <v>1305.2919999999999</v>
      </c>
      <c r="FR68" s="33"/>
      <c r="FS68" s="72">
        <f t="shared" si="135"/>
        <v>0.51029195000045968</v>
      </c>
      <c r="FT68" s="1"/>
    </row>
    <row r="69" spans="1:184" ht="13.5" customHeight="1" x14ac:dyDescent="0.2">
      <c r="A69" s="1"/>
      <c r="B69" s="73" t="s">
        <v>208</v>
      </c>
      <c r="C69" s="32">
        <v>3156.8530000000001</v>
      </c>
      <c r="D69" s="33">
        <v>3126.3175000000001</v>
      </c>
      <c r="E69" s="33">
        <v>2632.5659999999998</v>
      </c>
      <c r="F69" s="33">
        <v>719.947</v>
      </c>
      <c r="G69" s="33">
        <v>2049.8110000000001</v>
      </c>
      <c r="H69" s="33">
        <f t="shared" si="68"/>
        <v>3876.8</v>
      </c>
      <c r="I69" s="34">
        <f t="shared" si="69"/>
        <v>3352.5129999999999</v>
      </c>
      <c r="J69" s="33"/>
      <c r="K69" s="35">
        <v>72.888000000000005</v>
      </c>
      <c r="L69" s="36">
        <v>17.827999999999999</v>
      </c>
      <c r="M69" s="36">
        <v>0</v>
      </c>
      <c r="N69" s="37">
        <f t="shared" ref="N69:N72" si="136">K69+L69+M69</f>
        <v>90.716000000000008</v>
      </c>
      <c r="O69" s="36">
        <v>48.061999999999998</v>
      </c>
      <c r="P69" s="37">
        <f t="shared" ref="P69:P72" si="137">N69-O69</f>
        <v>42.654000000000011</v>
      </c>
      <c r="Q69" s="36">
        <v>5.1280000000000001</v>
      </c>
      <c r="R69" s="37">
        <f t="shared" ref="R69:R72" si="138">P69-Q69</f>
        <v>37.52600000000001</v>
      </c>
      <c r="S69" s="36">
        <v>5.476</v>
      </c>
      <c r="T69" s="36">
        <v>0.91700000000000004</v>
      </c>
      <c r="U69" s="36">
        <v>1.4999999999999999E-2</v>
      </c>
      <c r="V69" s="37">
        <f t="shared" ref="V69:V72" si="139">R69+S69+T69+U69</f>
        <v>43.934000000000012</v>
      </c>
      <c r="W69" s="36">
        <v>9.8490000000000002</v>
      </c>
      <c r="X69" s="38">
        <f t="shared" ref="X69:X72" si="140">V69-W69</f>
        <v>34.085000000000008</v>
      </c>
      <c r="Y69" s="36"/>
      <c r="Z69" s="39">
        <f t="shared" si="75"/>
        <v>2.3314330678186078E-2</v>
      </c>
      <c r="AA69" s="40">
        <f t="shared" si="76"/>
        <v>5.7025558024736767E-3</v>
      </c>
      <c r="AB69" s="41">
        <f t="shared" si="77"/>
        <v>0.49492837944989643</v>
      </c>
      <c r="AC69" s="41">
        <f t="shared" si="78"/>
        <v>0.49964654025282762</v>
      </c>
      <c r="AD69" s="41">
        <f t="shared" si="79"/>
        <v>0.52980731072798615</v>
      </c>
      <c r="AE69" s="40">
        <f t="shared" si="80"/>
        <v>1.5373358592017604E-2</v>
      </c>
      <c r="AF69" s="40">
        <f t="shared" si="81"/>
        <v>1.0902603462380263E-2</v>
      </c>
      <c r="AG69" s="40">
        <f t="shared" si="82"/>
        <v>1.9114143428696568E-2</v>
      </c>
      <c r="AH69" s="40">
        <f t="shared" si="83"/>
        <v>2.7504514969848334E-2</v>
      </c>
      <c r="AI69" s="40">
        <f t="shared" si="84"/>
        <v>2.1043783080688497E-2</v>
      </c>
      <c r="AJ69" s="42">
        <f t="shared" si="85"/>
        <v>8.6444002875971829E-2</v>
      </c>
      <c r="AK69" s="36"/>
      <c r="AL69" s="47">
        <f t="shared" si="86"/>
        <v>2.1807721761649364E-2</v>
      </c>
      <c r="AM69" s="41">
        <f t="shared" si="87"/>
        <v>5.0038978924444838E-2</v>
      </c>
      <c r="AN69" s="42">
        <f t="shared" si="88"/>
        <v>-2.9695016858828419E-2</v>
      </c>
      <c r="AO69" s="36"/>
      <c r="AP69" s="47">
        <f t="shared" si="89"/>
        <v>0.77863612916067448</v>
      </c>
      <c r="AQ69" s="41">
        <f t="shared" si="90"/>
        <v>0.75590136827075127</v>
      </c>
      <c r="AR69" s="41">
        <f t="shared" si="91"/>
        <v>7.6792615937454164E-2</v>
      </c>
      <c r="AS69" s="41">
        <f t="shared" si="92"/>
        <v>0.1328886710911151</v>
      </c>
      <c r="AT69" s="65">
        <v>1.0900000000000001</v>
      </c>
      <c r="AU69" s="36"/>
      <c r="AV69" s="47">
        <f t="shared" si="93"/>
        <v>0.12995283594136312</v>
      </c>
      <c r="AW69" s="41">
        <f t="shared" si="94"/>
        <v>0.12319167221280181</v>
      </c>
      <c r="AX69" s="41">
        <f t="shared" si="95"/>
        <v>0.21347741623479674</v>
      </c>
      <c r="AY69" s="41">
        <f t="shared" si="96"/>
        <v>0.21347741623479674</v>
      </c>
      <c r="AZ69" s="42">
        <f t="shared" si="97"/>
        <v>0.21347741623479674</v>
      </c>
      <c r="BA69" s="36"/>
      <c r="BB69" s="39">
        <f t="shared" si="98"/>
        <v>1.9689200139682743E-3</v>
      </c>
      <c r="BC69" s="41">
        <f t="shared" si="99"/>
        <v>0.10455277590882213</v>
      </c>
      <c r="BD69" s="40">
        <f t="shared" si="100"/>
        <v>3.0479387791227271E-2</v>
      </c>
      <c r="BE69" s="41">
        <f t="shared" si="101"/>
        <v>0.1834331971588532</v>
      </c>
      <c r="BF69" s="41">
        <f t="shared" si="102"/>
        <v>0.80154571623275539</v>
      </c>
      <c r="BG69" s="42">
        <f t="shared" ref="BG69:BG72" si="141">(BF69*E69+F69)/(E69+F69)</f>
        <v>0.84416346782249618</v>
      </c>
      <c r="BH69" s="36"/>
      <c r="BI69" s="35">
        <v>64.179000000000002</v>
      </c>
      <c r="BJ69" s="36">
        <v>51.975999999999999</v>
      </c>
      <c r="BK69" s="37">
        <f t="shared" ref="BK69:BK72" si="142">BI69+BJ69</f>
        <v>116.155</v>
      </c>
      <c r="BL69" s="33">
        <v>2632.5659999999998</v>
      </c>
      <c r="BM69" s="36">
        <v>12.367000000000001</v>
      </c>
      <c r="BN69" s="36">
        <v>14.82</v>
      </c>
      <c r="BO69" s="37">
        <f t="shared" ref="BO69:BO72" si="143">BL69-BM69-BN69</f>
        <v>2605.3789999999995</v>
      </c>
      <c r="BP69" s="36">
        <v>303.02699999999999</v>
      </c>
      <c r="BQ69" s="36">
        <v>52.775999999999996</v>
      </c>
      <c r="BR69" s="37">
        <f t="shared" ref="BR69:BR72" si="144">BP69+BQ69</f>
        <v>355.803</v>
      </c>
      <c r="BS69" s="36">
        <v>3.407</v>
      </c>
      <c r="BT69" s="36">
        <v>3.1859999999999999</v>
      </c>
      <c r="BU69" s="36">
        <v>62.935000000000002</v>
      </c>
      <c r="BV69" s="36">
        <v>9.9880000000004259</v>
      </c>
      <c r="BW69" s="37">
        <f t="shared" ref="BW69:BW72" si="145">BK69+BO69+BR69+BS69+BT69+BU69+BV69</f>
        <v>3156.8530000000001</v>
      </c>
      <c r="BX69" s="36">
        <v>170.93299999999999</v>
      </c>
      <c r="BY69" s="33">
        <v>2049.8110000000001</v>
      </c>
      <c r="BZ69" s="37">
        <f t="shared" ref="BZ69:BZ72" si="146">BX69+BY69</f>
        <v>2220.7440000000001</v>
      </c>
      <c r="CA69" s="36">
        <v>491</v>
      </c>
      <c r="CB69" s="36">
        <v>34.866999999999905</v>
      </c>
      <c r="CC69" s="37">
        <f t="shared" ref="CC69:CC72" si="147">CA69+CB69</f>
        <v>525.86699999999996</v>
      </c>
      <c r="CD69" s="36">
        <v>0</v>
      </c>
      <c r="CE69" s="36">
        <v>410.24200000000002</v>
      </c>
      <c r="CF69" s="113">
        <f t="shared" ref="CF69:CF72" si="148">BZ69+CC69+CD69+CE69</f>
        <v>3156.8530000000001</v>
      </c>
      <c r="CG69" s="36"/>
      <c r="CH69" s="67">
        <v>419.51</v>
      </c>
      <c r="CI69" s="36"/>
      <c r="CJ69" s="32">
        <v>171</v>
      </c>
      <c r="CK69" s="33">
        <v>175</v>
      </c>
      <c r="CL69" s="33">
        <v>115</v>
      </c>
      <c r="CM69" s="33">
        <v>125</v>
      </c>
      <c r="CN69" s="33">
        <v>75</v>
      </c>
      <c r="CO69" s="33">
        <v>0</v>
      </c>
      <c r="CP69" s="116">
        <f t="shared" ref="CP69:CP72" si="149">CJ69+CK69+CL69+CM69+CN69+CO69</f>
        <v>661</v>
      </c>
      <c r="CQ69" s="42">
        <f t="shared" ref="CQ69:CQ72" si="150">CP69/C69</f>
        <v>0.20938573953237608</v>
      </c>
      <c r="CR69" s="36"/>
      <c r="CS69" s="61" t="s">
        <v>219</v>
      </c>
      <c r="CT69" s="56">
        <v>26</v>
      </c>
      <c r="CU69" s="68">
        <v>1</v>
      </c>
      <c r="CV69" s="69" t="s">
        <v>139</v>
      </c>
      <c r="CW69" s="68"/>
      <c r="CX69" s="56"/>
      <c r="CY69" s="70">
        <f t="shared" si="113"/>
        <v>8.5505336227606043E-4</v>
      </c>
      <c r="CZ69" s="56"/>
      <c r="DA69" s="32">
        <v>388.89800000000002</v>
      </c>
      <c r="DB69" s="33">
        <v>388.89800000000002</v>
      </c>
      <c r="DC69" s="34">
        <v>388.89800000000002</v>
      </c>
      <c r="DD69" s="56"/>
      <c r="DE69" s="61">
        <v>1783.2345</v>
      </c>
      <c r="DF69" s="33">
        <v>1744.74</v>
      </c>
      <c r="DG69" s="34">
        <v>1821.729</v>
      </c>
      <c r="DH69" s="56"/>
      <c r="DI69" s="32">
        <v>68.817999999999998</v>
      </c>
      <c r="DJ69" s="33">
        <v>48.253999999999998</v>
      </c>
      <c r="DK69" s="33">
        <v>141.75899999999999</v>
      </c>
      <c r="DL69" s="33">
        <v>21.797999999999998</v>
      </c>
      <c r="DM69" s="33">
        <v>175.804</v>
      </c>
      <c r="DN69" s="33">
        <v>26.834</v>
      </c>
      <c r="DO69" s="33">
        <v>39.177</v>
      </c>
      <c r="DP69" s="33">
        <v>0</v>
      </c>
      <c r="DQ69" s="33">
        <v>2110.1219999999998</v>
      </c>
      <c r="DR69" s="119">
        <f t="shared" ref="DR69:DR72" si="151">DI69+DJ69+DK69+DL69+DM69+DN69+DO69+DP69+DQ69</f>
        <v>2632.5659999999998</v>
      </c>
      <c r="DS69" s="56"/>
      <c r="DT69" s="47">
        <f t="shared" si="115"/>
        <v>2.6141035020584482E-2</v>
      </c>
      <c r="DU69" s="41">
        <f t="shared" si="116"/>
        <v>1.8329644916784613E-2</v>
      </c>
      <c r="DV69" s="41">
        <f t="shared" si="117"/>
        <v>5.384822260866394E-2</v>
      </c>
      <c r="DW69" s="41">
        <f t="shared" si="118"/>
        <v>8.2801342872315456E-3</v>
      </c>
      <c r="DX69" s="41">
        <f t="shared" si="119"/>
        <v>6.6780471980569536E-2</v>
      </c>
      <c r="DY69" s="41">
        <f t="shared" si="120"/>
        <v>1.0193096773262286E-2</v>
      </c>
      <c r="DZ69" s="41">
        <f t="shared" si="121"/>
        <v>1.488167818014819E-2</v>
      </c>
      <c r="EA69" s="41">
        <f t="shared" si="122"/>
        <v>0</v>
      </c>
      <c r="EB69" s="41">
        <f t="shared" si="123"/>
        <v>0.80154571623275539</v>
      </c>
      <c r="EC69" s="71">
        <f t="shared" ref="EC69:EC72" si="152">DT69+DU69+DV69+DW69+DX69+DY69+DZ69+EA69+EB69</f>
        <v>1</v>
      </c>
      <c r="ED69" s="56"/>
      <c r="EE69" s="35">
        <v>7.5650000000000004</v>
      </c>
      <c r="EF69" s="36">
        <v>72.674000000000007</v>
      </c>
      <c r="EG69" s="66">
        <f t="shared" ref="EG69:EG72" si="153">EE69+EF69</f>
        <v>80.239000000000004</v>
      </c>
      <c r="EI69" s="35">
        <v>12.367000000000001</v>
      </c>
      <c r="EJ69" s="36">
        <v>14.82</v>
      </c>
      <c r="EK69" s="66">
        <f t="shared" ref="EK69:EK72" si="154">EI69+EJ69</f>
        <v>27.187000000000001</v>
      </c>
      <c r="EM69" s="32">
        <v>2110.1219999999998</v>
      </c>
      <c r="EN69" s="33">
        <v>522.44400000000007</v>
      </c>
      <c r="EO69" s="34">
        <f t="shared" ref="EO69:EO72" si="155">EM69+EN69</f>
        <v>2632.5659999999998</v>
      </c>
      <c r="EQ69" s="47">
        <v>0.80154571623275539</v>
      </c>
      <c r="ER69" s="41">
        <v>0.19845428376724461</v>
      </c>
      <c r="ES69" s="42">
        <f t="shared" ref="ES69:ES72" si="156">EQ69+ER69</f>
        <v>1</v>
      </c>
      <c r="ET69" s="56"/>
      <c r="EU69" s="61">
        <f t="shared" ref="EU69:EU72" si="157">EV69/2+EW69/2</f>
        <v>394.30150000000003</v>
      </c>
      <c r="EV69" s="33">
        <v>378.36099999999999</v>
      </c>
      <c r="EW69" s="34">
        <v>410.24200000000002</v>
      </c>
      <c r="EY69" s="61">
        <f t="shared" ref="EY69:EY72" si="158">EZ69/2+FA69/2</f>
        <v>2604.4735000000001</v>
      </c>
      <c r="EZ69" s="33">
        <v>2576.3809999999999</v>
      </c>
      <c r="FA69" s="34">
        <v>2632.5659999999998</v>
      </c>
      <c r="FC69" s="61">
        <f t="shared" ref="FC69:FC72" si="159">FD69/2+FE69/2</f>
        <v>668.1585</v>
      </c>
      <c r="FD69" s="33">
        <v>616.37</v>
      </c>
      <c r="FE69" s="34">
        <v>719.947</v>
      </c>
      <c r="FG69" s="61">
        <f t="shared" ref="FG69:FG72" si="160">FH69/2+FI69/2</f>
        <v>3272.6319999999996</v>
      </c>
      <c r="FH69" s="56">
        <v>3192.7509999999997</v>
      </c>
      <c r="FI69" s="68">
        <v>3352.5129999999999</v>
      </c>
      <c r="FK69" s="61">
        <f t="shared" ref="FK69:FK72" si="161">FL69/2+FM69/2</f>
        <v>2081.1770000000001</v>
      </c>
      <c r="FL69" s="33">
        <v>2112.5430000000001</v>
      </c>
      <c r="FM69" s="34">
        <v>2049.8110000000001</v>
      </c>
      <c r="FN69" s="33"/>
      <c r="FO69" s="61">
        <f t="shared" ref="FO69:FO72" si="162">FP69/2+FQ69/2</f>
        <v>3126.3175000000001</v>
      </c>
      <c r="FP69" s="33">
        <v>3095.7820000000002</v>
      </c>
      <c r="FQ69" s="34">
        <v>3156.8530000000001</v>
      </c>
      <c r="FR69" s="33"/>
      <c r="FS69" s="72">
        <f t="shared" si="135"/>
        <v>0.57707121617636303</v>
      </c>
      <c r="FT69" s="1"/>
    </row>
    <row r="70" spans="1:184" ht="13.5" customHeight="1" x14ac:dyDescent="0.2">
      <c r="A70" s="1"/>
      <c r="B70" s="73" t="s">
        <v>209</v>
      </c>
      <c r="C70" s="32">
        <v>2526.83</v>
      </c>
      <c r="D70" s="33">
        <v>2434.3109999999997</v>
      </c>
      <c r="E70" s="33">
        <v>2099.0230000000001</v>
      </c>
      <c r="F70" s="33">
        <v>392.3</v>
      </c>
      <c r="G70" s="33">
        <v>1723.7470000000001</v>
      </c>
      <c r="H70" s="33">
        <f t="shared" si="68"/>
        <v>2919.13</v>
      </c>
      <c r="I70" s="34">
        <f t="shared" si="69"/>
        <v>2491.3230000000003</v>
      </c>
      <c r="J70" s="33"/>
      <c r="K70" s="35">
        <v>41.305</v>
      </c>
      <c r="L70" s="36">
        <v>11.228999999999999</v>
      </c>
      <c r="M70" s="36">
        <v>0.90700000000000003</v>
      </c>
      <c r="N70" s="37">
        <f t="shared" si="136"/>
        <v>53.441000000000003</v>
      </c>
      <c r="O70" s="36">
        <v>32.664000000000001</v>
      </c>
      <c r="P70" s="37">
        <f t="shared" si="137"/>
        <v>20.777000000000001</v>
      </c>
      <c r="Q70" s="36">
        <v>0.222</v>
      </c>
      <c r="R70" s="37">
        <f t="shared" si="138"/>
        <v>20.555</v>
      </c>
      <c r="S70" s="36">
        <v>1.718</v>
      </c>
      <c r="T70" s="36">
        <v>0.29399999999999998</v>
      </c>
      <c r="U70" s="36">
        <v>0.17</v>
      </c>
      <c r="V70" s="37">
        <f t="shared" si="139"/>
        <v>22.737000000000002</v>
      </c>
      <c r="W70" s="36">
        <v>5.7679999999999998</v>
      </c>
      <c r="X70" s="38">
        <f t="shared" si="140"/>
        <v>16.969000000000001</v>
      </c>
      <c r="Y70" s="36"/>
      <c r="Z70" s="39">
        <f t="shared" si="75"/>
        <v>1.6967840181472297E-2</v>
      </c>
      <c r="AA70" s="40">
        <f t="shared" si="76"/>
        <v>4.6128041979845635E-3</v>
      </c>
      <c r="AB70" s="41">
        <f t="shared" si="77"/>
        <v>0.58903936667087442</v>
      </c>
      <c r="AC70" s="41">
        <f t="shared" si="78"/>
        <v>0.59217897351293525</v>
      </c>
      <c r="AD70" s="41">
        <f t="shared" si="79"/>
        <v>0.61121610748301869</v>
      </c>
      <c r="AE70" s="40">
        <f t="shared" si="80"/>
        <v>1.3418170480271422E-2</v>
      </c>
      <c r="AF70" s="40">
        <f t="shared" si="81"/>
        <v>6.9707609257814648E-3</v>
      </c>
      <c r="AG70" s="40">
        <f t="shared" si="82"/>
        <v>1.3184260313193195E-2</v>
      </c>
      <c r="AH70" s="40">
        <f t="shared" si="83"/>
        <v>1.7706176455734558E-2</v>
      </c>
      <c r="AI70" s="40">
        <f t="shared" si="84"/>
        <v>1.597044438315081E-2</v>
      </c>
      <c r="AJ70" s="42">
        <f t="shared" si="85"/>
        <v>6.4347199575291045E-2</v>
      </c>
      <c r="AK70" s="36"/>
      <c r="AL70" s="47">
        <f t="shared" si="86"/>
        <v>1.9212355107368163E-2</v>
      </c>
      <c r="AM70" s="41">
        <f t="shared" si="87"/>
        <v>5.7143257225492551E-2</v>
      </c>
      <c r="AN70" s="42">
        <f t="shared" si="88"/>
        <v>5.4924724602203226E-2</v>
      </c>
      <c r="AO70" s="36"/>
      <c r="AP70" s="47">
        <f t="shared" si="89"/>
        <v>0.82121396478266317</v>
      </c>
      <c r="AQ70" s="41">
        <f t="shared" si="90"/>
        <v>0.77045755536912086</v>
      </c>
      <c r="AR70" s="41">
        <f t="shared" si="91"/>
        <v>4.3099060878650348E-2</v>
      </c>
      <c r="AS70" s="41">
        <f t="shared" si="92"/>
        <v>0.16014215439899004</v>
      </c>
      <c r="AT70" s="65">
        <v>1.42</v>
      </c>
      <c r="AU70" s="36"/>
      <c r="AV70" s="47">
        <f t="shared" si="93"/>
        <v>0.10757352097291864</v>
      </c>
      <c r="AW70" s="41">
        <f t="shared" si="94"/>
        <v>0.10670326060716391</v>
      </c>
      <c r="AX70" s="41">
        <f t="shared" si="95"/>
        <v>0.19749126520806015</v>
      </c>
      <c r="AY70" s="41">
        <f t="shared" si="96"/>
        <v>0.19749126520806015</v>
      </c>
      <c r="AZ70" s="42">
        <f t="shared" si="97"/>
        <v>0.21929345238531239</v>
      </c>
      <c r="BA70" s="36"/>
      <c r="BB70" s="39">
        <f t="shared" si="98"/>
        <v>1.0676980694143219E-4</v>
      </c>
      <c r="BC70" s="41">
        <f t="shared" si="99"/>
        <v>9.7415419720040357E-3</v>
      </c>
      <c r="BD70" s="40">
        <f t="shared" si="100"/>
        <v>3.7567001409703461E-2</v>
      </c>
      <c r="BE70" s="41">
        <f t="shared" si="101"/>
        <v>0.27330514349091917</v>
      </c>
      <c r="BF70" s="41">
        <f t="shared" si="102"/>
        <v>0.77395007105686786</v>
      </c>
      <c r="BG70" s="42">
        <f t="shared" si="141"/>
        <v>0.80954537007044036</v>
      </c>
      <c r="BH70" s="36"/>
      <c r="BI70" s="35">
        <v>51.658999999999999</v>
      </c>
      <c r="BJ70" s="36">
        <v>11.920999999999999</v>
      </c>
      <c r="BK70" s="37">
        <f t="shared" si="142"/>
        <v>63.58</v>
      </c>
      <c r="BL70" s="33">
        <v>2099.0230000000001</v>
      </c>
      <c r="BM70" s="36">
        <v>14.05</v>
      </c>
      <c r="BN70" s="36">
        <v>2.65</v>
      </c>
      <c r="BO70" s="37">
        <f t="shared" si="143"/>
        <v>2082.3229999999999</v>
      </c>
      <c r="BP70" s="36">
        <v>340.04700000000003</v>
      </c>
      <c r="BQ70" s="36">
        <v>23.349999999999994</v>
      </c>
      <c r="BR70" s="37">
        <f t="shared" si="144"/>
        <v>363.39700000000005</v>
      </c>
      <c r="BS70" s="36">
        <v>0</v>
      </c>
      <c r="BT70" s="36">
        <v>2.331</v>
      </c>
      <c r="BU70" s="36">
        <v>11.066000000000001</v>
      </c>
      <c r="BV70" s="36">
        <v>4.1330000000000862</v>
      </c>
      <c r="BW70" s="37">
        <f t="shared" si="145"/>
        <v>2526.83</v>
      </c>
      <c r="BX70" s="36">
        <v>158.55600000000001</v>
      </c>
      <c r="BY70" s="33">
        <v>1723.7470000000001</v>
      </c>
      <c r="BZ70" s="37">
        <f t="shared" si="146"/>
        <v>1882.3030000000001</v>
      </c>
      <c r="CA70" s="36">
        <v>325</v>
      </c>
      <c r="CB70" s="36">
        <v>17.706999999999823</v>
      </c>
      <c r="CC70" s="37">
        <f t="shared" si="147"/>
        <v>342.70699999999982</v>
      </c>
      <c r="CD70" s="36">
        <v>30</v>
      </c>
      <c r="CE70" s="36">
        <v>271.82</v>
      </c>
      <c r="CF70" s="113">
        <f t="shared" si="148"/>
        <v>2526.83</v>
      </c>
      <c r="CG70" s="36"/>
      <c r="CH70" s="67">
        <v>404.65199999999999</v>
      </c>
      <c r="CI70" s="36"/>
      <c r="CJ70" s="32">
        <v>120</v>
      </c>
      <c r="CK70" s="33">
        <v>125</v>
      </c>
      <c r="CL70" s="33">
        <v>105</v>
      </c>
      <c r="CM70" s="33">
        <v>100</v>
      </c>
      <c r="CN70" s="33">
        <v>50</v>
      </c>
      <c r="CO70" s="33">
        <v>0</v>
      </c>
      <c r="CP70" s="116">
        <f t="shared" si="149"/>
        <v>500</v>
      </c>
      <c r="CQ70" s="42">
        <f t="shared" si="150"/>
        <v>0.19787639057633477</v>
      </c>
      <c r="CR70" s="36"/>
      <c r="CS70" s="61" t="s">
        <v>221</v>
      </c>
      <c r="CT70" s="56">
        <v>16.7</v>
      </c>
      <c r="CU70" s="68">
        <v>1</v>
      </c>
      <c r="CV70" s="69" t="s">
        <v>139</v>
      </c>
      <c r="CW70" s="68"/>
      <c r="CX70" s="56"/>
      <c r="CY70" s="70">
        <f t="shared" si="113"/>
        <v>6.306367785986638E-4</v>
      </c>
      <c r="CZ70" s="56"/>
      <c r="DA70" s="32">
        <v>269.62099999999998</v>
      </c>
      <c r="DB70" s="33">
        <v>269.62099999999998</v>
      </c>
      <c r="DC70" s="34">
        <v>299.38600000000002</v>
      </c>
      <c r="DD70" s="56"/>
      <c r="DE70" s="61">
        <v>1287.0650000000001</v>
      </c>
      <c r="DF70" s="33">
        <v>1208.9000000000001</v>
      </c>
      <c r="DG70" s="34">
        <v>1365.23</v>
      </c>
      <c r="DH70" s="56"/>
      <c r="DI70" s="32">
        <v>21.152000000000001</v>
      </c>
      <c r="DJ70" s="33">
        <v>28.789000000000001</v>
      </c>
      <c r="DK70" s="33">
        <v>56.622</v>
      </c>
      <c r="DL70" s="33">
        <v>63.183</v>
      </c>
      <c r="DM70" s="33">
        <v>247.529</v>
      </c>
      <c r="DN70" s="33">
        <v>49.394999999999754</v>
      </c>
      <c r="DO70" s="33">
        <v>7.8140000000000001</v>
      </c>
      <c r="DP70" s="33">
        <v>0</v>
      </c>
      <c r="DQ70" s="33">
        <v>1624.539</v>
      </c>
      <c r="DR70" s="119">
        <f t="shared" si="151"/>
        <v>2099.0229999999997</v>
      </c>
      <c r="DS70" s="56"/>
      <c r="DT70" s="47">
        <f t="shared" si="115"/>
        <v>1.007706918885596E-2</v>
      </c>
      <c r="DU70" s="41">
        <f t="shared" si="116"/>
        <v>1.3715428558905741E-2</v>
      </c>
      <c r="DV70" s="41">
        <f t="shared" si="117"/>
        <v>2.6975407129888527E-2</v>
      </c>
      <c r="DW70" s="41">
        <f t="shared" si="118"/>
        <v>3.0101147057464358E-2</v>
      </c>
      <c r="DX70" s="41">
        <f t="shared" si="119"/>
        <v>0.1179258159629504</v>
      </c>
      <c r="DY70" s="41">
        <f t="shared" si="120"/>
        <v>2.3532376729554542E-2</v>
      </c>
      <c r="DZ70" s="41">
        <f t="shared" si="121"/>
        <v>3.7226843155125033E-3</v>
      </c>
      <c r="EA70" s="41">
        <f t="shared" si="122"/>
        <v>0</v>
      </c>
      <c r="EB70" s="41">
        <f t="shared" si="123"/>
        <v>0.77395007105686797</v>
      </c>
      <c r="EC70" s="71">
        <f t="shared" si="152"/>
        <v>1</v>
      </c>
      <c r="ED70" s="56"/>
      <c r="EE70" s="35">
        <v>2.0139999999999998</v>
      </c>
      <c r="EF70" s="36">
        <v>76.84</v>
      </c>
      <c r="EG70" s="66">
        <f t="shared" si="153"/>
        <v>78.853999999999999</v>
      </c>
      <c r="EI70" s="35">
        <v>14.05</v>
      </c>
      <c r="EJ70" s="36">
        <v>2.65</v>
      </c>
      <c r="EK70" s="66">
        <f t="shared" si="154"/>
        <v>16.7</v>
      </c>
      <c r="EM70" s="32">
        <v>1624.539</v>
      </c>
      <c r="EN70" s="33">
        <v>474.48400000000009</v>
      </c>
      <c r="EO70" s="34">
        <f t="shared" si="155"/>
        <v>2099.0230000000001</v>
      </c>
      <c r="EQ70" s="47">
        <v>0.77395007105686786</v>
      </c>
      <c r="ER70" s="41">
        <v>0.22604992894313214</v>
      </c>
      <c r="ES70" s="42">
        <f t="shared" si="156"/>
        <v>1</v>
      </c>
      <c r="ET70" s="56"/>
      <c r="EU70" s="61">
        <f t="shared" si="157"/>
        <v>263.70999999999998</v>
      </c>
      <c r="EV70" s="33">
        <v>255.6</v>
      </c>
      <c r="EW70" s="34">
        <v>271.82</v>
      </c>
      <c r="EY70" s="61">
        <f t="shared" si="158"/>
        <v>2079.2395000000001</v>
      </c>
      <c r="EZ70" s="33">
        <v>2059.4560000000001</v>
      </c>
      <c r="FA70" s="34">
        <v>2099.0230000000001</v>
      </c>
      <c r="FC70" s="61">
        <f t="shared" si="159"/>
        <v>344.75</v>
      </c>
      <c r="FD70" s="33">
        <v>297.2</v>
      </c>
      <c r="FE70" s="34">
        <v>392.3</v>
      </c>
      <c r="FG70" s="61">
        <f t="shared" si="160"/>
        <v>2423.9895000000001</v>
      </c>
      <c r="FH70" s="56">
        <v>2356.6559999999999</v>
      </c>
      <c r="FI70" s="68">
        <v>2491.3230000000003</v>
      </c>
      <c r="FK70" s="61">
        <f t="shared" si="161"/>
        <v>1678.8735000000001</v>
      </c>
      <c r="FL70" s="33">
        <v>1634</v>
      </c>
      <c r="FM70" s="34">
        <v>1723.7470000000001</v>
      </c>
      <c r="FN70" s="33"/>
      <c r="FO70" s="61">
        <f t="shared" si="162"/>
        <v>2434.3109999999997</v>
      </c>
      <c r="FP70" s="33">
        <v>2341.7919999999999</v>
      </c>
      <c r="FQ70" s="34">
        <v>2526.83</v>
      </c>
      <c r="FR70" s="33"/>
      <c r="FS70" s="72">
        <f t="shared" si="135"/>
        <v>0.54029356941305906</v>
      </c>
      <c r="FT70" s="1"/>
    </row>
    <row r="71" spans="1:184" ht="13.5" customHeight="1" x14ac:dyDescent="0.2">
      <c r="A71" s="1"/>
      <c r="B71" s="73" t="s">
        <v>159</v>
      </c>
      <c r="C71" s="32">
        <v>2208.223</v>
      </c>
      <c r="D71" s="33">
        <v>2212.6990000000001</v>
      </c>
      <c r="E71" s="33">
        <v>1870.0740000000001</v>
      </c>
      <c r="F71" s="33">
        <v>882.28300000000002</v>
      </c>
      <c r="G71" s="33">
        <v>1682.0160000000001</v>
      </c>
      <c r="H71" s="33">
        <f t="shared" si="68"/>
        <v>3090.5059999999999</v>
      </c>
      <c r="I71" s="34">
        <f t="shared" si="69"/>
        <v>2752.357</v>
      </c>
      <c r="J71" s="33"/>
      <c r="K71" s="35">
        <v>42.364000000000004</v>
      </c>
      <c r="L71" s="36">
        <v>16.515000000000001</v>
      </c>
      <c r="M71" s="36">
        <v>9.9000000000000005E-2</v>
      </c>
      <c r="N71" s="37">
        <f t="shared" si="136"/>
        <v>58.978000000000002</v>
      </c>
      <c r="O71" s="36">
        <v>47.264000000000003</v>
      </c>
      <c r="P71" s="37">
        <f t="shared" si="137"/>
        <v>11.713999999999999</v>
      </c>
      <c r="Q71" s="36">
        <v>0.998</v>
      </c>
      <c r="R71" s="37">
        <f t="shared" si="138"/>
        <v>10.715999999999999</v>
      </c>
      <c r="S71" s="36">
        <v>4.1790000000000003</v>
      </c>
      <c r="T71" s="36">
        <v>1.1680000000000001</v>
      </c>
      <c r="U71" s="36">
        <v>-11.485999999999999</v>
      </c>
      <c r="V71" s="37">
        <f t="shared" si="139"/>
        <v>4.577</v>
      </c>
      <c r="W71" s="36">
        <v>1.202</v>
      </c>
      <c r="X71" s="38">
        <f t="shared" si="140"/>
        <v>3.375</v>
      </c>
      <c r="Y71" s="36"/>
      <c r="Z71" s="39">
        <f t="shared" si="75"/>
        <v>1.9145848576783378E-2</v>
      </c>
      <c r="AA71" s="40">
        <f t="shared" si="76"/>
        <v>7.4637354651491232E-3</v>
      </c>
      <c r="AB71" s="41">
        <f t="shared" si="77"/>
        <v>0.73476875242907114</v>
      </c>
      <c r="AC71" s="41">
        <f t="shared" si="78"/>
        <v>0.74835726839463557</v>
      </c>
      <c r="AD71" s="41">
        <f t="shared" si="79"/>
        <v>0.80138356675370481</v>
      </c>
      <c r="AE71" s="40">
        <f t="shared" si="80"/>
        <v>2.1360338663324745E-2</v>
      </c>
      <c r="AF71" s="40">
        <f t="shared" si="81"/>
        <v>1.5252865391994122E-3</v>
      </c>
      <c r="AG71" s="40">
        <f t="shared" si="82"/>
        <v>3.0499307552758156E-3</v>
      </c>
      <c r="AH71" s="40">
        <f t="shared" si="83"/>
        <v>1.5417738849114277E-2</v>
      </c>
      <c r="AI71" s="40">
        <f t="shared" si="84"/>
        <v>9.6838690291957442E-3</v>
      </c>
      <c r="AJ71" s="42">
        <f t="shared" si="85"/>
        <v>1.7015033727577969E-2</v>
      </c>
      <c r="AK71" s="36"/>
      <c r="AL71" s="47">
        <f t="shared" si="86"/>
        <v>1.9712387052237108E-2</v>
      </c>
      <c r="AM71" s="41">
        <f t="shared" si="87"/>
        <v>3.8401928641763769E-2</v>
      </c>
      <c r="AN71" s="42">
        <f t="shared" si="88"/>
        <v>-9.2488858573684038E-3</v>
      </c>
      <c r="AO71" s="36"/>
      <c r="AP71" s="47">
        <f t="shared" si="89"/>
        <v>0.89943820404967934</v>
      </c>
      <c r="AQ71" s="41">
        <f t="shared" si="90"/>
        <v>0.84658828669172848</v>
      </c>
      <c r="AR71" s="41">
        <f t="shared" si="91"/>
        <v>1.6400064667381857E-2</v>
      </c>
      <c r="AS71" s="41">
        <f t="shared" si="92"/>
        <v>0.12162992596309341</v>
      </c>
      <c r="AT71" s="65">
        <v>1.03</v>
      </c>
      <c r="AU71" s="36"/>
      <c r="AV71" s="47">
        <f t="shared" si="93"/>
        <v>9.2336235968921626E-2</v>
      </c>
      <c r="AW71" s="41">
        <f t="shared" si="94"/>
        <v>8.9476470447051773E-2</v>
      </c>
      <c r="AX71" s="41">
        <f t="shared" si="95"/>
        <v>0.14755019971074809</v>
      </c>
      <c r="AY71" s="41">
        <f t="shared" si="96"/>
        <v>0.17915844928344418</v>
      </c>
      <c r="AZ71" s="42">
        <f t="shared" si="97"/>
        <v>0.18808808128068766</v>
      </c>
      <c r="BA71" s="36"/>
      <c r="BB71" s="39">
        <f t="shared" si="98"/>
        <v>5.3887732630452994E-4</v>
      </c>
      <c r="BC71" s="41">
        <f t="shared" si="99"/>
        <v>5.8495984995017875E-2</v>
      </c>
      <c r="BD71" s="40">
        <f t="shared" si="100"/>
        <v>1.7636735230798353E-2</v>
      </c>
      <c r="BE71" s="41">
        <f t="shared" si="101"/>
        <v>0.14297418557773586</v>
      </c>
      <c r="BF71" s="41">
        <f t="shared" si="102"/>
        <v>0.84917602191143227</v>
      </c>
      <c r="BG71" s="42">
        <f t="shared" si="141"/>
        <v>0.89752346806755079</v>
      </c>
      <c r="BH71" s="36"/>
      <c r="BI71" s="35">
        <v>66.989000000000004</v>
      </c>
      <c r="BJ71" s="36">
        <v>50.584000000000003</v>
      </c>
      <c r="BK71" s="37">
        <f t="shared" si="142"/>
        <v>117.57300000000001</v>
      </c>
      <c r="BL71" s="33">
        <v>1870.0740000000001</v>
      </c>
      <c r="BM71" s="36">
        <v>16.486000000000001</v>
      </c>
      <c r="BN71" s="36">
        <v>10.3</v>
      </c>
      <c r="BO71" s="37">
        <f t="shared" si="143"/>
        <v>1843.288</v>
      </c>
      <c r="BP71" s="36">
        <v>143.041</v>
      </c>
      <c r="BQ71" s="36">
        <v>78.59</v>
      </c>
      <c r="BR71" s="37">
        <f t="shared" si="144"/>
        <v>221.631</v>
      </c>
      <c r="BS71" s="36">
        <v>0</v>
      </c>
      <c r="BT71" s="36">
        <v>1.972</v>
      </c>
      <c r="BU71" s="36">
        <v>19.484999999999999</v>
      </c>
      <c r="BV71" s="36">
        <v>4.2740000000000791</v>
      </c>
      <c r="BW71" s="37">
        <f t="shared" si="145"/>
        <v>2208.2230000000004</v>
      </c>
      <c r="BX71" s="36">
        <v>8.2000000000000003E-2</v>
      </c>
      <c r="BY71" s="33">
        <v>1682.0160000000001</v>
      </c>
      <c r="BZ71" s="37">
        <f t="shared" si="146"/>
        <v>1682.0980000000002</v>
      </c>
      <c r="CA71" s="36">
        <v>249.92500000000001</v>
      </c>
      <c r="CB71" s="36">
        <v>17.506999999999778</v>
      </c>
      <c r="CC71" s="37">
        <f t="shared" si="147"/>
        <v>267.43199999999979</v>
      </c>
      <c r="CD71" s="36">
        <v>54.793999999999997</v>
      </c>
      <c r="CE71" s="36">
        <v>203.899</v>
      </c>
      <c r="CF71" s="113">
        <f t="shared" si="148"/>
        <v>2208.223</v>
      </c>
      <c r="CG71" s="36"/>
      <c r="CH71" s="67">
        <v>268.58600000000001</v>
      </c>
      <c r="CI71" s="36"/>
      <c r="CJ71" s="32">
        <v>115</v>
      </c>
      <c r="CK71" s="33">
        <v>100</v>
      </c>
      <c r="CL71" s="33">
        <v>75</v>
      </c>
      <c r="CM71" s="33">
        <v>15</v>
      </c>
      <c r="CN71" s="33">
        <v>0</v>
      </c>
      <c r="CO71" s="33">
        <v>0</v>
      </c>
      <c r="CP71" s="116">
        <f t="shared" si="149"/>
        <v>305</v>
      </c>
      <c r="CQ71" s="42">
        <f t="shared" si="150"/>
        <v>0.13812010834050728</v>
      </c>
      <c r="CR71" s="36"/>
      <c r="CS71" s="61" t="s">
        <v>214</v>
      </c>
      <c r="CT71" s="56">
        <v>25.9</v>
      </c>
      <c r="CU71" s="68">
        <v>4</v>
      </c>
      <c r="CV71" s="69" t="s">
        <v>139</v>
      </c>
      <c r="CW71" s="74" t="s">
        <v>160</v>
      </c>
      <c r="CX71" s="56"/>
      <c r="CY71" s="70">
        <f t="shared" si="113"/>
        <v>7.0708989790740711E-4</v>
      </c>
      <c r="CZ71" s="56"/>
      <c r="DA71" s="32">
        <v>162.72499999999999</v>
      </c>
      <c r="DB71" s="33">
        <v>197.584</v>
      </c>
      <c r="DC71" s="34">
        <v>207.43199999999999</v>
      </c>
      <c r="DD71" s="56"/>
      <c r="DE71" s="61">
        <v>1106.5825</v>
      </c>
      <c r="DF71" s="33">
        <v>1110.32</v>
      </c>
      <c r="DG71" s="34">
        <v>1102.845</v>
      </c>
      <c r="DH71" s="56"/>
      <c r="DI71" s="32">
        <v>11.212</v>
      </c>
      <c r="DJ71" s="33">
        <v>12.442</v>
      </c>
      <c r="DK71" s="33">
        <v>52.816000000000003</v>
      </c>
      <c r="DL71" s="33">
        <v>54.167000000000002</v>
      </c>
      <c r="DM71" s="33">
        <v>101.07299999999999</v>
      </c>
      <c r="DN71" s="33">
        <v>32.881</v>
      </c>
      <c r="DO71" s="33">
        <v>7.9420000000000002</v>
      </c>
      <c r="DP71" s="33">
        <v>9.5190000000001351</v>
      </c>
      <c r="DQ71" s="33">
        <v>1588.0219999999999</v>
      </c>
      <c r="DR71" s="119">
        <f t="shared" si="151"/>
        <v>1870.0740000000001</v>
      </c>
      <c r="DS71" s="56"/>
      <c r="DT71" s="47">
        <f t="shared" si="115"/>
        <v>5.9954846706600914E-3</v>
      </c>
      <c r="DU71" s="41">
        <f t="shared" si="116"/>
        <v>6.6532126536169153E-3</v>
      </c>
      <c r="DV71" s="41">
        <f t="shared" si="117"/>
        <v>2.8242732640526524E-2</v>
      </c>
      <c r="DW71" s="41">
        <f t="shared" si="118"/>
        <v>2.8965163945383978E-2</v>
      </c>
      <c r="DX71" s="41">
        <f t="shared" si="119"/>
        <v>5.4047593838532589E-2</v>
      </c>
      <c r="DY71" s="41">
        <f t="shared" si="120"/>
        <v>1.7582726672848239E-2</v>
      </c>
      <c r="DZ71" s="41">
        <f t="shared" si="121"/>
        <v>4.2468907647504857E-3</v>
      </c>
      <c r="EA71" s="41">
        <f t="shared" si="122"/>
        <v>5.0901729022488603E-3</v>
      </c>
      <c r="EB71" s="41">
        <f t="shared" si="123"/>
        <v>0.84917602191143227</v>
      </c>
      <c r="EC71" s="71">
        <f t="shared" si="152"/>
        <v>1</v>
      </c>
      <c r="ED71" s="56"/>
      <c r="EE71" s="35">
        <v>19.510000000000002</v>
      </c>
      <c r="EF71" s="36">
        <v>13.472</v>
      </c>
      <c r="EG71" s="66">
        <f t="shared" si="153"/>
        <v>32.981999999999999</v>
      </c>
      <c r="EI71" s="35">
        <v>16.486000000000001</v>
      </c>
      <c r="EJ71" s="36">
        <v>10.3</v>
      </c>
      <c r="EK71" s="66">
        <f t="shared" si="154"/>
        <v>26.786000000000001</v>
      </c>
      <c r="EM71" s="32">
        <v>1588.0219999999999</v>
      </c>
      <c r="EN71" s="33">
        <v>282.05200000000025</v>
      </c>
      <c r="EO71" s="34">
        <f t="shared" si="155"/>
        <v>1870.0740000000001</v>
      </c>
      <c r="EQ71" s="47">
        <v>0.84917602191143227</v>
      </c>
      <c r="ER71" s="41">
        <v>0.15082397808856773</v>
      </c>
      <c r="ES71" s="42">
        <f t="shared" si="156"/>
        <v>1</v>
      </c>
      <c r="ET71" s="56"/>
      <c r="EU71" s="61">
        <f t="shared" si="157"/>
        <v>198.35399999999998</v>
      </c>
      <c r="EV71" s="33">
        <v>192.809</v>
      </c>
      <c r="EW71" s="34">
        <v>203.899</v>
      </c>
      <c r="EY71" s="61">
        <f t="shared" si="158"/>
        <v>1851.9985000000001</v>
      </c>
      <c r="EZ71" s="33">
        <v>1833.9230000000002</v>
      </c>
      <c r="FA71" s="34">
        <v>1870.0740000000001</v>
      </c>
      <c r="FC71" s="61">
        <f t="shared" si="159"/>
        <v>849.46499999999992</v>
      </c>
      <c r="FD71" s="33">
        <v>816.64699999999993</v>
      </c>
      <c r="FE71" s="34">
        <v>882.28300000000002</v>
      </c>
      <c r="FG71" s="61">
        <f t="shared" si="160"/>
        <v>2701.4634999999998</v>
      </c>
      <c r="FH71" s="56">
        <v>2650.57</v>
      </c>
      <c r="FI71" s="68">
        <v>2752.357</v>
      </c>
      <c r="FK71" s="61">
        <f t="shared" si="161"/>
        <v>1689.867</v>
      </c>
      <c r="FL71" s="33">
        <v>1697.7179999999998</v>
      </c>
      <c r="FM71" s="34">
        <v>1682.0160000000001</v>
      </c>
      <c r="FN71" s="33"/>
      <c r="FO71" s="61">
        <f t="shared" si="162"/>
        <v>2212.6990000000001</v>
      </c>
      <c r="FP71" s="33">
        <v>2217.1750000000002</v>
      </c>
      <c r="FQ71" s="34">
        <v>2208.223</v>
      </c>
      <c r="FR71" s="33"/>
      <c r="FS71" s="72">
        <f t="shared" si="135"/>
        <v>0.49942646191077622</v>
      </c>
      <c r="FT71" s="1"/>
    </row>
    <row r="72" spans="1:184" ht="13.5" customHeight="1" x14ac:dyDescent="0.2">
      <c r="A72" s="1"/>
      <c r="B72" s="77" t="s">
        <v>210</v>
      </c>
      <c r="C72" s="78">
        <v>2492.011</v>
      </c>
      <c r="D72" s="79">
        <v>2404.0509999999999</v>
      </c>
      <c r="E72" s="79">
        <v>2028.316</v>
      </c>
      <c r="F72" s="79">
        <v>496.005</v>
      </c>
      <c r="G72" s="79">
        <v>1785.6949999999999</v>
      </c>
      <c r="H72" s="79">
        <f t="shared" si="68"/>
        <v>2988.0160000000001</v>
      </c>
      <c r="I72" s="80">
        <f t="shared" si="69"/>
        <v>2524.3209999999999</v>
      </c>
      <c r="J72" s="33"/>
      <c r="K72" s="81">
        <v>50.661000000000001</v>
      </c>
      <c r="L72" s="82">
        <v>9.7240000000000002</v>
      </c>
      <c r="M72" s="82">
        <v>0.11600000000000001</v>
      </c>
      <c r="N72" s="83">
        <f t="shared" si="136"/>
        <v>60.501000000000005</v>
      </c>
      <c r="O72" s="82">
        <v>40.933999999999997</v>
      </c>
      <c r="P72" s="83">
        <f t="shared" si="137"/>
        <v>19.567000000000007</v>
      </c>
      <c r="Q72" s="82">
        <v>11.263</v>
      </c>
      <c r="R72" s="83">
        <f t="shared" si="138"/>
        <v>8.3040000000000074</v>
      </c>
      <c r="S72" s="82">
        <v>1.4370000000000001</v>
      </c>
      <c r="T72" s="82">
        <v>1.4390000000000001</v>
      </c>
      <c r="U72" s="82">
        <v>-0.22</v>
      </c>
      <c r="V72" s="83">
        <f t="shared" si="139"/>
        <v>10.960000000000006</v>
      </c>
      <c r="W72" s="82">
        <v>2.7040000000000002</v>
      </c>
      <c r="X72" s="84">
        <f t="shared" si="140"/>
        <v>8.2560000000000056</v>
      </c>
      <c r="Y72" s="36"/>
      <c r="Z72" s="85">
        <f t="shared" si="75"/>
        <v>2.1073180227873703E-2</v>
      </c>
      <c r="AA72" s="86">
        <f t="shared" si="76"/>
        <v>4.0448393149729355E-3</v>
      </c>
      <c r="AB72" s="87">
        <f t="shared" si="77"/>
        <v>0.64588099783833242</v>
      </c>
      <c r="AC72" s="87">
        <f t="shared" si="78"/>
        <v>0.66088669314475756</v>
      </c>
      <c r="AD72" s="87">
        <f t="shared" si="79"/>
        <v>0.67658385811804755</v>
      </c>
      <c r="AE72" s="86">
        <f t="shared" si="80"/>
        <v>1.7027093019241272E-2</v>
      </c>
      <c r="AF72" s="86">
        <f t="shared" si="81"/>
        <v>3.4342033509272498E-3</v>
      </c>
      <c r="AG72" s="86">
        <f t="shared" si="82"/>
        <v>6.2934480220728098E-3</v>
      </c>
      <c r="AH72" s="86">
        <f t="shared" si="83"/>
        <v>1.7108024946630333E-2</v>
      </c>
      <c r="AI72" s="86">
        <f t="shared" si="84"/>
        <v>6.3300378361546292E-3</v>
      </c>
      <c r="AJ72" s="88">
        <f t="shared" si="85"/>
        <v>3.8343465680833404E-2</v>
      </c>
      <c r="AK72" s="36"/>
      <c r="AL72" s="89">
        <f t="shared" si="86"/>
        <v>5.9332160659148758E-2</v>
      </c>
      <c r="AM72" s="87">
        <f t="shared" si="87"/>
        <v>0.11540622422690944</v>
      </c>
      <c r="AN72" s="88">
        <f t="shared" si="88"/>
        <v>0.11311102218000064</v>
      </c>
      <c r="AO72" s="36"/>
      <c r="AP72" s="89">
        <f t="shared" si="89"/>
        <v>0.88038303696268227</v>
      </c>
      <c r="AQ72" s="87">
        <f t="shared" si="90"/>
        <v>0.78780823960519919</v>
      </c>
      <c r="AR72" s="87">
        <f t="shared" si="91"/>
        <v>1.6849042801175412E-2</v>
      </c>
      <c r="AS72" s="87">
        <f t="shared" si="92"/>
        <v>0.17615451938213758</v>
      </c>
      <c r="AT72" s="90">
        <v>1.32</v>
      </c>
      <c r="AU72" s="36"/>
      <c r="AV72" s="89">
        <f t="shared" si="93"/>
        <v>8.7327062360479143E-2</v>
      </c>
      <c r="AW72" s="87">
        <f t="shared" si="94"/>
        <v>9.4077032565265561E-2</v>
      </c>
      <c r="AX72" s="87">
        <f t="shared" si="95"/>
        <v>0.15643809893376687</v>
      </c>
      <c r="AY72" s="87">
        <f t="shared" si="96"/>
        <v>0.17427927234774232</v>
      </c>
      <c r="AZ72" s="88">
        <f t="shared" si="97"/>
        <v>0.19589905761435264</v>
      </c>
      <c r="BA72" s="36"/>
      <c r="BB72" s="85">
        <f t="shared" si="98"/>
        <v>5.7128683843989947E-3</v>
      </c>
      <c r="BC72" s="87">
        <f t="shared" si="99"/>
        <v>0.5018491289043352</v>
      </c>
      <c r="BD72" s="86">
        <f t="shared" si="100"/>
        <v>2.3949424054240068E-2</v>
      </c>
      <c r="BE72" s="87">
        <f t="shared" si="101"/>
        <v>0.20235526414449842</v>
      </c>
      <c r="BF72" s="87">
        <f t="shared" si="102"/>
        <v>0.71123385113562188</v>
      </c>
      <c r="BG72" s="88">
        <f t="shared" si="141"/>
        <v>0.76797364519013234</v>
      </c>
      <c r="BH72" s="81"/>
      <c r="BI72" s="81">
        <v>119.126</v>
      </c>
      <c r="BJ72" s="82">
        <v>4.4829999999999997</v>
      </c>
      <c r="BK72" s="83">
        <f t="shared" si="142"/>
        <v>123.60900000000001</v>
      </c>
      <c r="BL72" s="79">
        <v>2028.316</v>
      </c>
      <c r="BM72" s="82">
        <v>13.938000000000001</v>
      </c>
      <c r="BN72" s="82">
        <v>8.5</v>
      </c>
      <c r="BO72" s="83">
        <f t="shared" si="143"/>
        <v>2005.8779999999999</v>
      </c>
      <c r="BP72" s="82">
        <v>312.37</v>
      </c>
      <c r="BQ72" s="82">
        <v>32.935000000000002</v>
      </c>
      <c r="BR72" s="83">
        <f t="shared" si="144"/>
        <v>345.30500000000001</v>
      </c>
      <c r="BS72" s="82">
        <v>9</v>
      </c>
      <c r="BT72" s="82">
        <v>1.389</v>
      </c>
      <c r="BU72" s="82">
        <v>3.085</v>
      </c>
      <c r="BV72" s="82">
        <v>3.7450000000001076</v>
      </c>
      <c r="BW72" s="83">
        <f t="shared" si="145"/>
        <v>2492.011</v>
      </c>
      <c r="BX72" s="82">
        <v>91.05</v>
      </c>
      <c r="BY72" s="79">
        <v>1785.6949999999999</v>
      </c>
      <c r="BZ72" s="83">
        <f t="shared" si="146"/>
        <v>1876.7449999999999</v>
      </c>
      <c r="CA72" s="82">
        <v>334.91699999999997</v>
      </c>
      <c r="CB72" s="82">
        <v>7.7290000000000987</v>
      </c>
      <c r="CC72" s="83">
        <f t="shared" si="147"/>
        <v>342.64600000000007</v>
      </c>
      <c r="CD72" s="82">
        <v>55</v>
      </c>
      <c r="CE72" s="82">
        <v>217.62</v>
      </c>
      <c r="CF72" s="114">
        <f t="shared" si="148"/>
        <v>2492.011</v>
      </c>
      <c r="CG72" s="36"/>
      <c r="CH72" s="92">
        <v>438.97900000000004</v>
      </c>
      <c r="CI72" s="36"/>
      <c r="CJ72" s="78">
        <v>135</v>
      </c>
      <c r="CK72" s="79">
        <v>195</v>
      </c>
      <c r="CL72" s="79">
        <v>75</v>
      </c>
      <c r="CM72" s="79">
        <v>50</v>
      </c>
      <c r="CN72" s="79">
        <v>25</v>
      </c>
      <c r="CO72" s="79">
        <v>0</v>
      </c>
      <c r="CP72" s="117">
        <f t="shared" si="149"/>
        <v>480</v>
      </c>
      <c r="CQ72" s="88">
        <f t="shared" si="150"/>
        <v>0.19261552216262287</v>
      </c>
      <c r="CR72" s="36"/>
      <c r="CS72" s="93" t="s">
        <v>213</v>
      </c>
      <c r="CT72" s="94">
        <v>19.8</v>
      </c>
      <c r="CU72" s="95">
        <v>2</v>
      </c>
      <c r="CV72" s="93"/>
      <c r="CW72" s="96" t="s">
        <v>142</v>
      </c>
      <c r="CX72" s="56"/>
      <c r="CY72" s="97">
        <f t="shared" si="113"/>
        <v>6.2551043664637728E-4</v>
      </c>
      <c r="CZ72" s="56"/>
      <c r="DA72" s="78">
        <v>210.441</v>
      </c>
      <c r="DB72" s="79">
        <v>234.441</v>
      </c>
      <c r="DC72" s="80">
        <v>263.524</v>
      </c>
      <c r="DD72" s="56"/>
      <c r="DE72" s="93">
        <v>1311.8405</v>
      </c>
      <c r="DF72" s="79">
        <v>1278.4780000000001</v>
      </c>
      <c r="DG72" s="80">
        <v>1345.203</v>
      </c>
      <c r="DH72" s="56"/>
      <c r="DI72" s="78">
        <v>86.728999999999999</v>
      </c>
      <c r="DJ72" s="79">
        <v>35.073999999999998</v>
      </c>
      <c r="DK72" s="79">
        <v>54.366</v>
      </c>
      <c r="DL72" s="79">
        <v>40.988999999999997</v>
      </c>
      <c r="DM72" s="79">
        <v>286.69299999999998</v>
      </c>
      <c r="DN72" s="79">
        <v>67.677000000000007</v>
      </c>
      <c r="DO72" s="79">
        <v>14.180999999999999</v>
      </c>
      <c r="DP72" s="79">
        <v>0</v>
      </c>
      <c r="DQ72" s="33">
        <v>1442.607</v>
      </c>
      <c r="DR72" s="119">
        <f t="shared" si="151"/>
        <v>2028.316</v>
      </c>
      <c r="DS72" s="56"/>
      <c r="DT72" s="89">
        <f t="shared" si="115"/>
        <v>4.2759116429589863E-2</v>
      </c>
      <c r="DU72" s="87">
        <f t="shared" si="116"/>
        <v>1.7292177353035718E-2</v>
      </c>
      <c r="DV72" s="87">
        <f t="shared" si="117"/>
        <v>2.6803515822978272E-2</v>
      </c>
      <c r="DW72" s="87">
        <f t="shared" si="118"/>
        <v>2.0208389619763387E-2</v>
      </c>
      <c r="DX72" s="87">
        <f t="shared" si="119"/>
        <v>0.14134533277852168</v>
      </c>
      <c r="DY72" s="87">
        <f t="shared" si="120"/>
        <v>3.3366102717722487E-2</v>
      </c>
      <c r="DZ72" s="87">
        <f t="shared" si="121"/>
        <v>6.9915141427667081E-3</v>
      </c>
      <c r="EA72" s="87">
        <f t="shared" si="122"/>
        <v>0</v>
      </c>
      <c r="EB72" s="87">
        <f t="shared" si="123"/>
        <v>0.71123385113562188</v>
      </c>
      <c r="EC72" s="98">
        <f t="shared" si="152"/>
        <v>1</v>
      </c>
      <c r="ED72" s="56"/>
      <c r="EE72" s="81">
        <v>21.507000000000001</v>
      </c>
      <c r="EF72" s="82">
        <v>27.07</v>
      </c>
      <c r="EG72" s="91">
        <f t="shared" si="153"/>
        <v>48.576999999999998</v>
      </c>
      <c r="EI72" s="81">
        <v>13.938000000000001</v>
      </c>
      <c r="EJ72" s="82">
        <v>8.5</v>
      </c>
      <c r="EK72" s="91">
        <f t="shared" si="154"/>
        <v>22.438000000000002</v>
      </c>
      <c r="EM72" s="78">
        <v>1442.607</v>
      </c>
      <c r="EN72" s="79">
        <v>585.70899999999995</v>
      </c>
      <c r="EO72" s="80">
        <f t="shared" si="155"/>
        <v>2028.3159999999998</v>
      </c>
      <c r="EQ72" s="89">
        <v>0.71123385113562188</v>
      </c>
      <c r="ER72" s="87">
        <v>0.28876614886437812</v>
      </c>
      <c r="ES72" s="88">
        <f t="shared" si="156"/>
        <v>1</v>
      </c>
      <c r="ET72" s="56"/>
      <c r="EU72" s="93">
        <f t="shared" si="157"/>
        <v>215.31700000000001</v>
      </c>
      <c r="EV72" s="79">
        <v>213.01400000000001</v>
      </c>
      <c r="EW72" s="80">
        <v>217.62</v>
      </c>
      <c r="EY72" s="93">
        <f t="shared" si="158"/>
        <v>1971.5140000000001</v>
      </c>
      <c r="EZ72" s="79">
        <v>1914.712</v>
      </c>
      <c r="FA72" s="80">
        <v>2028.316</v>
      </c>
      <c r="FC72" s="93">
        <f t="shared" si="159"/>
        <v>422.21674999999999</v>
      </c>
      <c r="FD72" s="79">
        <v>348.42849999999999</v>
      </c>
      <c r="FE72" s="80">
        <v>496.005</v>
      </c>
      <c r="FG72" s="93">
        <f t="shared" si="160"/>
        <v>2393.7307499999997</v>
      </c>
      <c r="FH72" s="94">
        <v>2263.1405</v>
      </c>
      <c r="FI72" s="95">
        <v>2524.3209999999999</v>
      </c>
      <c r="FK72" s="93">
        <f t="shared" si="161"/>
        <v>1694.9665</v>
      </c>
      <c r="FL72" s="79">
        <v>1604.2380000000001</v>
      </c>
      <c r="FM72" s="80">
        <v>1785.6949999999999</v>
      </c>
      <c r="FN72" s="33"/>
      <c r="FO72" s="93">
        <f t="shared" si="162"/>
        <v>2404.0509999999999</v>
      </c>
      <c r="FP72" s="79">
        <v>2316.0909999999999</v>
      </c>
      <c r="FQ72" s="80">
        <v>2492.011</v>
      </c>
      <c r="FR72" s="33"/>
      <c r="FS72" s="99">
        <f t="shared" si="135"/>
        <v>0.53980620470776408</v>
      </c>
      <c r="FT72" s="1"/>
    </row>
    <row r="73" spans="1:184" ht="13.5" customHeight="1" x14ac:dyDescent="0.2">
      <c r="A73" s="6"/>
      <c r="B73" s="100" t="s">
        <v>212</v>
      </c>
      <c r="C73" s="33">
        <f t="shared" ref="C73:I73" si="163">SUM(C5:C72)</f>
        <v>273189.97100000002</v>
      </c>
      <c r="D73" s="33">
        <f t="shared" si="163"/>
        <v>263751.41087372007</v>
      </c>
      <c r="E73" s="33">
        <f t="shared" si="163"/>
        <v>228738.24399999995</v>
      </c>
      <c r="F73" s="33">
        <f t="shared" si="163"/>
        <v>73475.815977139995</v>
      </c>
      <c r="G73" s="33">
        <f t="shared" si="163"/>
        <v>187804.91399999993</v>
      </c>
      <c r="H73" s="33">
        <f t="shared" si="163"/>
        <v>346665.78697713994</v>
      </c>
      <c r="I73" s="33">
        <f t="shared" si="163"/>
        <v>302214.05997713987</v>
      </c>
      <c r="J73" s="33"/>
      <c r="K73" s="36">
        <f>SUM(K5:K72)</f>
        <v>4954.8960000000015</v>
      </c>
      <c r="L73" s="36">
        <f>SUM(L5:L72)</f>
        <v>1359.1500000000005</v>
      </c>
      <c r="M73" s="36">
        <f>SUM(M5:M72)</f>
        <v>34.675999999999995</v>
      </c>
      <c r="N73" s="101">
        <f t="shared" ref="N73" si="164">K73+L73+M73</f>
        <v>6348.7220000000025</v>
      </c>
      <c r="O73" s="36">
        <f>SUM(O5:O72)</f>
        <v>3760.1560000000009</v>
      </c>
      <c r="P73" s="101">
        <f t="shared" ref="P73" si="165">N73-O73</f>
        <v>2588.5660000000016</v>
      </c>
      <c r="Q73" s="36">
        <f>SUM(Q5:Q72)</f>
        <v>197.09460000000001</v>
      </c>
      <c r="R73" s="101">
        <f t="shared" ref="R73" si="166">P73-Q73</f>
        <v>2391.4714000000017</v>
      </c>
      <c r="S73" s="36">
        <f>SUM(S5:S72)</f>
        <v>420.89300000000009</v>
      </c>
      <c r="T73" s="36">
        <f>SUM(T5:T72)</f>
        <v>146.81999999999996</v>
      </c>
      <c r="U73" s="36">
        <f>SUM(U5:U72)</f>
        <v>-8.1589999999999918</v>
      </c>
      <c r="V73" s="37">
        <f t="shared" ref="V73" si="167">R73+S73+T73+U73</f>
        <v>2951.0254000000018</v>
      </c>
      <c r="W73" s="36">
        <f>SUM(W5:W72)</f>
        <v>669.49400000000003</v>
      </c>
      <c r="X73" s="37">
        <f t="shared" ref="X73" si="168">V73-W73</f>
        <v>2281.5314000000017</v>
      </c>
      <c r="Y73" s="36"/>
      <c r="Z73" s="39">
        <f t="shared" ref="Z73" si="169">K73/D73</f>
        <v>1.8786235052112483E-2</v>
      </c>
      <c r="AA73" s="40">
        <f t="shared" ref="AA73" si="170">L73/D73</f>
        <v>5.1531477897979461E-3</v>
      </c>
      <c r="AB73" s="41">
        <f t="shared" ref="AB73" si="171">O73/(N73+S73+T73)</f>
        <v>0.54365522122307219</v>
      </c>
      <c r="AC73" s="41">
        <f t="shared" ref="AC73" si="172">O73/(N73+S73)</f>
        <v>0.5554460630331266</v>
      </c>
      <c r="AD73" s="41">
        <f t="shared" ref="AD73" si="173">O73/N73</f>
        <v>0.59226975129797765</v>
      </c>
      <c r="AE73" s="40">
        <f t="shared" ref="AE73" si="174">O73/D73</f>
        <v>1.425643937806385E-2</v>
      </c>
      <c r="AF73" s="40">
        <f t="shared" ref="AF73" si="175">X73/D73</f>
        <v>8.6503097459916991E-3</v>
      </c>
      <c r="AG73" s="40">
        <f t="shared" si="82"/>
        <v>1.6273550767640071E-2</v>
      </c>
      <c r="AH73" s="40">
        <f t="shared" si="83"/>
        <v>2.2512890483705909E-2</v>
      </c>
      <c r="AI73" s="40">
        <f t="shared" si="84"/>
        <v>1.7057723263093932E-2</v>
      </c>
      <c r="AJ73" s="42">
        <f t="shared" si="85"/>
        <v>8.2806933873348768E-2</v>
      </c>
      <c r="AK73" s="36"/>
      <c r="AL73" s="41">
        <f t="shared" si="86"/>
        <v>6.7074283233013815E-2</v>
      </c>
      <c r="AM73" s="41">
        <f t="shared" si="87"/>
        <v>7.6950571805772514E-2</v>
      </c>
      <c r="AN73" s="41">
        <f t="shared" si="88"/>
        <v>5.4504716990525573E-2</v>
      </c>
      <c r="AO73" s="36"/>
      <c r="AP73" s="41">
        <f t="shared" ref="AP73" si="176">G73/E73</f>
        <v>0.82104728407375538</v>
      </c>
      <c r="AQ73" s="41">
        <f t="shared" ref="AQ73" si="177">BY73/(BY73+BX73+CA73+CD73)</f>
        <v>0.7760854396965613</v>
      </c>
      <c r="AR73" s="41">
        <f t="shared" ref="AR73" si="178">((BX73+CA73+CD73)-CH73)/BW73</f>
        <v>6.3028276393059857E-2</v>
      </c>
      <c r="AS73" s="41">
        <f t="shared" ref="AS73" si="179">CH73/CF73</f>
        <v>0.13531386701579023</v>
      </c>
      <c r="AT73" s="41"/>
      <c r="AU73" s="36"/>
      <c r="AV73" s="41">
        <f t="shared" si="93"/>
        <v>0.10565829299787874</v>
      </c>
      <c r="AW73" s="41">
        <f t="shared" si="94"/>
        <v>0.10242145903452521</v>
      </c>
      <c r="AX73" s="41">
        <f t="shared" ref="AX73" si="180">(DA73)/DG73</f>
        <v>0.18048186951856601</v>
      </c>
      <c r="AY73" s="41">
        <f t="shared" ref="AY73" si="181">(DB73)/DG73</f>
        <v>0.1929656996276998</v>
      </c>
      <c r="AZ73" s="42">
        <f t="shared" ref="AZ73" si="182">(DC73)/DG73</f>
        <v>0.20746770525544964</v>
      </c>
      <c r="BA73" s="36"/>
      <c r="BB73" s="39">
        <f t="shared" si="98"/>
        <v>8.8961993882617741E-4</v>
      </c>
      <c r="BC73" s="41">
        <f t="shared" ref="BC73" si="183">Q73/(P73+S73+T73)</f>
        <v>6.2445240107100765E-2</v>
      </c>
      <c r="BD73" s="40">
        <f t="shared" si="100"/>
        <v>9.6350306859923299E-3</v>
      </c>
      <c r="BE73" s="41">
        <f t="shared" ref="BE73" si="184">EG73/(EW73+EK73)</f>
        <v>7.2963359210678105E-2</v>
      </c>
      <c r="BF73" s="41">
        <f t="shared" ref="BF73" si="185">EM73/EO73</f>
        <v>0.75320691453764954</v>
      </c>
      <c r="BG73" s="42">
        <f t="shared" ref="BG73" si="186">(BF73*E73+F73)/(E73+F73)</f>
        <v>0.8132085019331331</v>
      </c>
      <c r="BH73" s="36"/>
      <c r="BI73" s="36">
        <f t="shared" ref="BI73:CF73" si="187">SUM(BI5:BI72)</f>
        <v>4780.646999999999</v>
      </c>
      <c r="BJ73" s="36">
        <f t="shared" si="187"/>
        <v>7425.8649999999989</v>
      </c>
      <c r="BK73" s="37">
        <f t="shared" si="187"/>
        <v>12206.512000000001</v>
      </c>
      <c r="BL73" s="36">
        <f t="shared" si="187"/>
        <v>228738.24399999995</v>
      </c>
      <c r="BM73" s="36">
        <f t="shared" si="187"/>
        <v>563.73699999999985</v>
      </c>
      <c r="BN73" s="36">
        <f t="shared" si="187"/>
        <v>777.04899999999986</v>
      </c>
      <c r="BO73" s="37">
        <f t="shared" si="187"/>
        <v>227397.45800000001</v>
      </c>
      <c r="BP73" s="36">
        <f t="shared" si="187"/>
        <v>24549.697</v>
      </c>
      <c r="BQ73" s="36">
        <f t="shared" si="187"/>
        <v>5992.6940000000013</v>
      </c>
      <c r="BR73" s="37">
        <f t="shared" si="187"/>
        <v>30542.391</v>
      </c>
      <c r="BS73" s="36">
        <f t="shared" si="187"/>
        <v>492.89499999999992</v>
      </c>
      <c r="BT73" s="36">
        <f t="shared" si="187"/>
        <v>144.10099999999997</v>
      </c>
      <c r="BU73" s="36">
        <f t="shared" si="187"/>
        <v>1473.5330000000001</v>
      </c>
      <c r="BV73" s="36">
        <f t="shared" si="187"/>
        <v>933.08099999999911</v>
      </c>
      <c r="BW73" s="37">
        <f t="shared" si="187"/>
        <v>273189.97100000002</v>
      </c>
      <c r="BX73" s="36">
        <f t="shared" si="187"/>
        <v>4268.2669999999998</v>
      </c>
      <c r="BY73" s="36">
        <f>SUM(BY5:BY72)</f>
        <v>187804.91399999993</v>
      </c>
      <c r="BZ73" s="37">
        <f t="shared" si="187"/>
        <v>192073.18100000001</v>
      </c>
      <c r="CA73" s="36">
        <f t="shared" si="187"/>
        <v>45396.668000000005</v>
      </c>
      <c r="CB73" s="36">
        <f t="shared" si="187"/>
        <v>2335.1840000000025</v>
      </c>
      <c r="CC73" s="37">
        <f t="shared" si="187"/>
        <v>47731.852000000014</v>
      </c>
      <c r="CD73" s="36">
        <f t="shared" si="187"/>
        <v>4520.1490000000003</v>
      </c>
      <c r="CE73" s="36">
        <f t="shared" si="187"/>
        <v>28864.785999999996</v>
      </c>
      <c r="CF73" s="115">
        <f t="shared" si="187"/>
        <v>273189.96800000005</v>
      </c>
      <c r="CG73" s="33"/>
      <c r="CH73" s="33">
        <f>SUM(CH5:CH72)</f>
        <v>36966.390999999996</v>
      </c>
      <c r="CI73" s="36"/>
      <c r="CJ73" s="33">
        <f t="shared" ref="CJ73:CP73" si="188">SUM(CJ5:CJ72)</f>
        <v>9877</v>
      </c>
      <c r="CK73" s="33">
        <f t="shared" si="188"/>
        <v>14168.5</v>
      </c>
      <c r="CL73" s="33">
        <f t="shared" si="188"/>
        <v>12827</v>
      </c>
      <c r="CM73" s="33">
        <f t="shared" si="188"/>
        <v>9859</v>
      </c>
      <c r="CN73" s="33">
        <f t="shared" si="188"/>
        <v>6350</v>
      </c>
      <c r="CO73" s="33">
        <f t="shared" si="188"/>
        <v>326.5</v>
      </c>
      <c r="CP73" s="116">
        <f t="shared" si="188"/>
        <v>53408</v>
      </c>
      <c r="CQ73" s="41">
        <f t="shared" ref="CQ73" si="189">CP73/C73</f>
        <v>0.19549765975852751</v>
      </c>
      <c r="CR73" s="36"/>
      <c r="CS73" s="56"/>
      <c r="CT73" s="33">
        <f>SUM(CT5:CT72)</f>
        <v>2072.2800000000002</v>
      </c>
      <c r="CU73" s="33">
        <f>SUM(CU5:CU72)</f>
        <v>212</v>
      </c>
      <c r="CV73" s="102">
        <f>COUNTIF(CV5:CV72,"=yes")</f>
        <v>55</v>
      </c>
      <c r="CW73" s="33">
        <f>COUNTIF(CW5:CW72,"=EC")+COUNTIF(CW5:CW72,"=EC (listed)")+COUNTIF(CW5:CW72,"=stocks")+COUNTIF(CW5:CW72,"=stocks listed")+COUNTIF(CW5:CW72,"=EC (1Q18)")+COUNTIF(CW5:CW72,"=EC (2Q18)")</f>
        <v>37</v>
      </c>
      <c r="CX73" s="56"/>
      <c r="CY73" s="40">
        <f>SUM(CY5:CY72)</f>
        <v>7.7637529941984737E-2</v>
      </c>
      <c r="CZ73" s="56"/>
      <c r="DA73" s="33">
        <f>SUM(DA5:DA72)</f>
        <v>26170.328423419625</v>
      </c>
      <c r="DB73" s="33">
        <f>SUM(DB5:DB72)</f>
        <v>27980.515423419631</v>
      </c>
      <c r="DC73" s="33">
        <f>SUM(DC5:DC72)</f>
        <v>30083.342987699998</v>
      </c>
      <c r="DD73" s="56"/>
      <c r="DE73" s="33">
        <f>SUM(DE5:DE72)</f>
        <v>140198.74534922172</v>
      </c>
      <c r="DF73" s="33">
        <f>SUM(DF5:DF72)</f>
        <v>135394.956686419</v>
      </c>
      <c r="DG73" s="33">
        <f>SUM(DG5:DG72)</f>
        <v>145002.53401202444</v>
      </c>
      <c r="DH73" s="56"/>
      <c r="DI73" s="33">
        <f t="shared" ref="DI73:DR73" si="190">SUM(DI5:DI72)</f>
        <v>10487.569</v>
      </c>
      <c r="DJ73" s="33">
        <f t="shared" si="190"/>
        <v>2552.9716345298871</v>
      </c>
      <c r="DK73" s="33">
        <f t="shared" si="190"/>
        <v>8922.8656790707391</v>
      </c>
      <c r="DL73" s="33">
        <f t="shared" si="190"/>
        <v>3801.516462464268</v>
      </c>
      <c r="DM73" s="33">
        <f t="shared" si="190"/>
        <v>24486.391</v>
      </c>
      <c r="DN73" s="33">
        <f t="shared" si="190"/>
        <v>3857.2644657129213</v>
      </c>
      <c r="DO73" s="33">
        <f t="shared" si="190"/>
        <v>1310.724758222186</v>
      </c>
      <c r="DP73" s="33">
        <f t="shared" si="190"/>
        <v>1031.8719999999994</v>
      </c>
      <c r="DQ73" s="60">
        <f t="shared" si="190"/>
        <v>172287.22699999998</v>
      </c>
      <c r="DR73" s="120">
        <f t="shared" si="190"/>
        <v>228738.40200000003</v>
      </c>
      <c r="DS73" s="103"/>
      <c r="DT73" s="41">
        <f t="shared" ref="DT73:EB73" si="191">DI73/$DR73</f>
        <v>4.5849620825802559E-2</v>
      </c>
      <c r="DU73" s="41">
        <f t="shared" si="191"/>
        <v>1.1161097621596075E-2</v>
      </c>
      <c r="DV73" s="41">
        <f t="shared" si="191"/>
        <v>3.9009040900227755E-2</v>
      </c>
      <c r="DW73" s="41">
        <f t="shared" si="191"/>
        <v>1.6619493837612222E-2</v>
      </c>
      <c r="DX73" s="41">
        <f t="shared" si="191"/>
        <v>0.10704975983875238</v>
      </c>
      <c r="DY73" s="41">
        <f t="shared" si="191"/>
        <v>1.6863213312616046E-2</v>
      </c>
      <c r="DZ73" s="41">
        <f t="shared" si="191"/>
        <v>5.7302348305387999E-3</v>
      </c>
      <c r="EA73" s="41">
        <f t="shared" si="191"/>
        <v>4.511144569419521E-3</v>
      </c>
      <c r="EB73" s="41">
        <f t="shared" si="191"/>
        <v>0.75320639426343439</v>
      </c>
      <c r="EC73" s="41">
        <f t="shared" ref="EC73" si="192">DT73+DU73+DV73+DW73+DX73+DY73+DZ73+EA73+EB73</f>
        <v>0.99999999999999978</v>
      </c>
      <c r="ED73" s="56"/>
      <c r="EE73" s="36">
        <f>SUM(EE5:EE72)</f>
        <v>948.95</v>
      </c>
      <c r="EF73" s="36">
        <f>SUM(EF5:EF72)</f>
        <v>1254.9499999999998</v>
      </c>
      <c r="EG73" s="33">
        <f>SUM(EG5:EG72)</f>
        <v>2203.9000000000005</v>
      </c>
      <c r="EI73" s="33">
        <f>SUM(EI5:EI72)</f>
        <v>563.73699999999985</v>
      </c>
      <c r="EJ73" s="33">
        <f>SUM(EJ5:EJ72)</f>
        <v>777.04899999999986</v>
      </c>
      <c r="EK73" s="33">
        <f>SUM(EK5:EK72)</f>
        <v>1340.7860000000001</v>
      </c>
      <c r="EM73" s="33">
        <f>SUM(EM5:EM72)</f>
        <v>172287.22699999998</v>
      </c>
      <c r="EN73" s="33">
        <f>SUM(EN5:EN72)</f>
        <v>56451.017000000007</v>
      </c>
      <c r="EO73" s="33">
        <f>SUM(EO5:EO72)</f>
        <v>228738.24399999995</v>
      </c>
      <c r="EQ73" s="41">
        <f>EM73/EO73</f>
        <v>0.75320691453764954</v>
      </c>
      <c r="ER73" s="41">
        <f>EN73/EO73</f>
        <v>0.24679308546235068</v>
      </c>
      <c r="ES73" s="42">
        <f t="shared" ref="ES73" si="193">EQ73+ER73</f>
        <v>1.0000000000000002</v>
      </c>
      <c r="ET73" s="56"/>
      <c r="EU73" s="33">
        <f>SUM(EU5:EU72)</f>
        <v>27552.419746509993</v>
      </c>
      <c r="EV73" s="33">
        <f>SUM(EV5:EV72)</f>
        <v>26240.053493020001</v>
      </c>
      <c r="EW73" s="33">
        <f>SUM(EW5:EW72)</f>
        <v>28864.785999999996</v>
      </c>
      <c r="EX73" s="6"/>
      <c r="EY73" s="33">
        <f>SUM(EY5:EY72)</f>
        <v>221549.21601696505</v>
      </c>
      <c r="EZ73" s="33">
        <f>SUM(EZ5:EZ72)</f>
        <v>214360.18803393003</v>
      </c>
      <c r="FA73" s="33">
        <f>SUM(FA5:FA72)</f>
        <v>228738.24399999995</v>
      </c>
      <c r="FB73" s="6"/>
      <c r="FC73" s="33">
        <f>SUM(FC5:FC72)</f>
        <v>69867.902423670035</v>
      </c>
      <c r="FD73" s="33">
        <f>SUM(FD5:FD72)</f>
        <v>66259.988870199988</v>
      </c>
      <c r="FE73" s="33">
        <f>SUM(FE5:FE72)</f>
        <v>73475.815977139995</v>
      </c>
      <c r="FF73" s="6"/>
      <c r="FG73" s="33">
        <f>SUM(FG5:FG72)</f>
        <v>291417.11844063498</v>
      </c>
      <c r="FH73" s="33">
        <f>SUM(FH5:FH72)</f>
        <v>280620.17690413003</v>
      </c>
      <c r="FI73" s="33">
        <f>SUM(FI5:FI72)</f>
        <v>302214.05997713987</v>
      </c>
      <c r="FJ73" s="6"/>
      <c r="FK73" s="33">
        <f>SUM(FK5:FK72)</f>
        <v>182951.33035922996</v>
      </c>
      <c r="FL73" s="33">
        <f>SUM(FL5:FL72)</f>
        <v>178097.74671845997</v>
      </c>
      <c r="FM73" s="33">
        <f>SUM(FM5:FM72)</f>
        <v>187804.91399999993</v>
      </c>
      <c r="FN73" s="33"/>
      <c r="FO73" s="33">
        <f>SUM(FO5:FO72)</f>
        <v>263751.41087372007</v>
      </c>
      <c r="FP73" s="33">
        <f>SUM(FP5:FP72)</f>
        <v>254312.85074743989</v>
      </c>
      <c r="FQ73" s="33">
        <f>SUM(FQ5:FQ72)</f>
        <v>273189.97100000002</v>
      </c>
      <c r="FR73" s="33"/>
      <c r="FS73" s="104">
        <f t="shared" si="135"/>
        <v>0.53077546544351162</v>
      </c>
      <c r="FT73" s="1"/>
    </row>
    <row r="74" spans="1:184" ht="13.5" customHeight="1" x14ac:dyDescent="0.2">
      <c r="A74" s="1"/>
      <c r="B74" s="1"/>
      <c r="C74" s="105"/>
      <c r="D74" s="105"/>
      <c r="E74" s="105"/>
      <c r="F74" s="105"/>
      <c r="G74" s="105"/>
      <c r="H74" s="105"/>
      <c r="I74" s="105"/>
      <c r="J74" s="1"/>
      <c r="K74" s="106"/>
      <c r="L74" s="106"/>
      <c r="M74" s="106"/>
      <c r="N74" s="105"/>
      <c r="O74" s="106"/>
      <c r="P74" s="1"/>
      <c r="Q74" s="106"/>
      <c r="R74" s="1"/>
      <c r="S74" s="106"/>
      <c r="T74" s="106"/>
      <c r="U74" s="106"/>
      <c r="V74" s="106"/>
      <c r="W74" s="106"/>
      <c r="X74" s="106"/>
      <c r="Y74" s="6"/>
      <c r="Z74" s="11"/>
      <c r="AA74" s="11"/>
      <c r="AB74" s="104"/>
      <c r="AC74" s="104"/>
      <c r="AD74" s="104"/>
      <c r="AE74" s="11"/>
      <c r="AF74" s="11"/>
      <c r="AG74" s="11"/>
      <c r="AH74" s="11"/>
      <c r="AI74" s="11"/>
      <c r="AJ74" s="104"/>
      <c r="AL74" s="104"/>
      <c r="AM74" s="104"/>
      <c r="AN74" s="104"/>
      <c r="AP74" s="104"/>
      <c r="AQ74" s="104"/>
      <c r="AR74" s="104"/>
      <c r="AS74" s="104"/>
      <c r="AT74" s="104"/>
      <c r="AV74" s="104"/>
      <c r="AW74" s="41"/>
      <c r="AX74" s="104"/>
      <c r="AY74" s="104"/>
      <c r="AZ74" s="104"/>
      <c r="BB74" s="11"/>
      <c r="BC74" s="104"/>
      <c r="BD74" s="11"/>
      <c r="BE74" s="104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106"/>
      <c r="BT74" s="106"/>
      <c r="BU74" s="106"/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H74" s="6"/>
      <c r="CJ74" s="41"/>
      <c r="CK74" s="41"/>
      <c r="CL74" s="41"/>
      <c r="CM74" s="41"/>
      <c r="CN74" s="41"/>
      <c r="CO74" s="41"/>
      <c r="CP74" s="107"/>
      <c r="CQ74" s="108"/>
      <c r="CS74" s="6"/>
      <c r="CT74" s="1"/>
      <c r="CU74" s="1"/>
      <c r="CV74" s="1"/>
      <c r="CW74" s="1"/>
      <c r="CX74" s="1"/>
      <c r="CY74" s="1"/>
      <c r="CZ74" s="1"/>
      <c r="DA74" s="105"/>
      <c r="DB74" s="105"/>
      <c r="DC74" s="105"/>
      <c r="DD74" s="1"/>
      <c r="DE74" s="1"/>
      <c r="DF74" s="105"/>
      <c r="DG74" s="105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4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06"/>
      <c r="EF74" s="106"/>
      <c r="EG74" s="33"/>
      <c r="EI74" s="1"/>
      <c r="EJ74" s="1"/>
      <c r="EK74" s="33"/>
      <c r="EM74" s="105"/>
      <c r="EN74" s="105"/>
      <c r="EO74" s="105"/>
      <c r="ES74" s="109"/>
      <c r="ET74" s="1"/>
      <c r="EU74" s="1"/>
      <c r="EV74" s="105"/>
      <c r="EW74" s="105"/>
      <c r="EY74" s="1"/>
      <c r="EZ74" s="105"/>
      <c r="FA74" s="105"/>
      <c r="FC74" s="1"/>
      <c r="FD74" s="105"/>
      <c r="FE74" s="105"/>
      <c r="FG74" s="1"/>
      <c r="FK74" s="1"/>
      <c r="FL74" s="105"/>
      <c r="FM74" s="105"/>
      <c r="FN74" s="1"/>
      <c r="FO74" s="1"/>
      <c r="FP74" s="105"/>
      <c r="FQ74" s="105"/>
      <c r="FR74" s="1"/>
      <c r="FS74" s="104"/>
      <c r="FT74" s="1"/>
    </row>
    <row r="75" spans="1:184" ht="13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6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N75" s="6"/>
      <c r="AS75" s="6"/>
      <c r="AT75" s="6"/>
      <c r="AV75" s="6"/>
      <c r="AW75" s="6"/>
      <c r="CH75" s="6"/>
      <c r="CJ75" s="1"/>
      <c r="CK75" s="1"/>
      <c r="CL75" s="1"/>
      <c r="CM75" s="1"/>
      <c r="CN75" s="1"/>
      <c r="CO75" s="1"/>
      <c r="CP75" s="4"/>
      <c r="CQ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33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I75" s="1"/>
      <c r="EJ75" s="1"/>
      <c r="EK75" s="1"/>
      <c r="ES75" s="109"/>
      <c r="ET75" s="1"/>
      <c r="EU75" s="1"/>
      <c r="EV75" s="1"/>
      <c r="EW75" s="1"/>
      <c r="EY75" s="1"/>
      <c r="EZ75" s="1"/>
      <c r="FA75" s="1"/>
      <c r="FC75" s="1"/>
      <c r="FD75" s="1"/>
      <c r="FE75" s="1"/>
      <c r="FG75" s="1"/>
      <c r="FK75" s="1"/>
      <c r="FL75" s="1"/>
      <c r="FM75" s="1"/>
      <c r="FN75" s="1"/>
      <c r="FO75" s="1"/>
      <c r="FP75" s="1"/>
      <c r="FQ75" s="1"/>
      <c r="FR75" s="1"/>
      <c r="FS75" s="1"/>
      <c r="FT75" s="1"/>
    </row>
    <row r="76" spans="1:184" ht="13.5" customHeight="1" x14ac:dyDescent="0.2">
      <c r="A76" s="1"/>
      <c r="X76" s="1"/>
      <c r="Y76" s="6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N76" s="6"/>
      <c r="AS76" s="6"/>
      <c r="AT76" s="6"/>
      <c r="AV76" s="6"/>
      <c r="AW76" s="6"/>
      <c r="CH76" s="6"/>
      <c r="CJ76" s="110"/>
      <c r="CK76" s="8"/>
      <c r="CL76" s="8"/>
      <c r="CM76" s="8"/>
      <c r="CN76" s="8"/>
      <c r="CO76" s="8"/>
      <c r="CP76" s="8"/>
      <c r="CQ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6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I76" s="1"/>
      <c r="EJ76" s="1"/>
      <c r="EK76" s="1"/>
      <c r="EM76" s="105"/>
      <c r="EN76" s="105"/>
      <c r="EO76" s="105"/>
      <c r="ES76" s="109"/>
      <c r="ET76" s="1"/>
      <c r="EU76" s="1"/>
      <c r="EV76" s="1"/>
      <c r="EW76" s="1"/>
      <c r="EY76" s="1"/>
      <c r="EZ76" s="1"/>
      <c r="FA76" s="1"/>
      <c r="FC76" s="1"/>
      <c r="FD76" s="1"/>
      <c r="FE76" s="1"/>
      <c r="FG76" s="1"/>
      <c r="FK76" s="1"/>
      <c r="FL76" s="1"/>
      <c r="FM76" s="1"/>
      <c r="FN76" s="1"/>
      <c r="FO76" s="1"/>
      <c r="FP76" s="1"/>
      <c r="FQ76" s="1"/>
      <c r="FR76" s="1"/>
      <c r="FS76" s="1"/>
      <c r="FT76" s="1"/>
    </row>
    <row r="77" spans="1:184" x14ac:dyDescent="0.2"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 s="1"/>
      <c r="CK77" s="1"/>
      <c r="CL77" s="1"/>
      <c r="CM77" s="1"/>
      <c r="CN77" s="1"/>
      <c r="CO77" s="1"/>
      <c r="CP77" s="1"/>
      <c r="CQ77" s="1"/>
      <c r="CR77"/>
      <c r="CS77"/>
      <c r="DF77" s="1"/>
      <c r="DG77" s="1"/>
      <c r="EH77"/>
      <c r="EL77"/>
      <c r="EM77"/>
      <c r="EN77"/>
      <c r="EO77"/>
      <c r="EP77"/>
      <c r="EQ77"/>
      <c r="ER77"/>
      <c r="ES77"/>
      <c r="EV77" s="1"/>
      <c r="EW77" s="1"/>
      <c r="EX77"/>
      <c r="FB77"/>
      <c r="FF77"/>
      <c r="FH77"/>
      <c r="FI77"/>
      <c r="FJ77"/>
      <c r="GB77"/>
    </row>
    <row r="78" spans="1:184" x14ac:dyDescent="0.2"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 s="1"/>
      <c r="CK78" s="1"/>
      <c r="CL78" s="1"/>
      <c r="CM78" s="1"/>
      <c r="CN78" s="1"/>
      <c r="CO78" s="1"/>
      <c r="CP78" s="1"/>
      <c r="CQ78" s="1"/>
      <c r="CR78"/>
      <c r="CS78"/>
      <c r="DF78" s="1"/>
      <c r="DG78" s="1"/>
      <c r="EH78"/>
      <c r="EL78"/>
      <c r="EM78"/>
      <c r="EN78"/>
      <c r="EO78"/>
      <c r="EP78"/>
      <c r="EQ78"/>
      <c r="ER78"/>
      <c r="ES78"/>
      <c r="EV78" s="1"/>
      <c r="EW78" s="1"/>
      <c r="EX78"/>
      <c r="FB78"/>
      <c r="FF78"/>
      <c r="FH78"/>
      <c r="FI78"/>
      <c r="FJ78"/>
      <c r="GB78"/>
    </row>
  </sheetData>
  <sortState ref="B5:FT72">
    <sortCondition ref="B5:B72"/>
  </sortState>
  <pageMargins left="0.7" right="0.7" top="0.75" bottom="0.75" header="0.3" footer="0.3"/>
  <ignoredErrors>
    <ignoredError sqref="N73 P73:V73" formula="1"/>
    <ignoredError sqref="CJ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Figures</vt:lpstr>
    </vt:vector>
  </TitlesOfParts>
  <Company>EIKA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2018-05-01T22:21:36Z</dcterms:created>
  <dcterms:modified xsi:type="dcterms:W3CDTF">2018-08-13T14:09:33Z</dcterms:modified>
</cp:coreProperties>
</file>