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Eika Boligkreditt\Presentasjoner\Innlån\2021\2021-07 Investor Presentation\"/>
    </mc:Choice>
  </mc:AlternateContent>
  <xr:revisionPtr revIDLastSave="0" documentId="8_{A56D4FEB-B816-4CBB-AB08-AE9A7E0C36BD}" xr6:coauthVersionLast="45" xr6:coauthVersionMax="45" xr10:uidLastSave="{00000000-0000-0000-0000-000000000000}"/>
  <bookViews>
    <workbookView xWindow="28680" yWindow="-120" windowWidth="29040" windowHeight="17640" xr2:uid="{9ECC6CB2-92BF-4B9B-A64B-AD4EA027341D}"/>
  </bookViews>
  <sheets>
    <sheet name="Ark1" sheetId="1" r:id="rId1"/>
  </sheet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N67" i="1" l="1"/>
  <c r="DM67" i="1"/>
  <c r="BH67" i="1"/>
  <c r="BG67" i="1"/>
  <c r="FG66" i="1"/>
  <c r="EW66" i="1"/>
  <c r="EU66" i="1"/>
  <c r="GG66" i="1"/>
  <c r="DU66" i="1"/>
  <c r="DG66" i="1"/>
  <c r="CT66" i="1"/>
  <c r="CI66" i="1"/>
  <c r="EX66" i="1"/>
  <c r="CB66" i="1"/>
  <c r="BA66" i="1"/>
  <c r="BP66" i="1" s="1"/>
  <c r="AZ66" i="1"/>
  <c r="BM66" i="1" s="1"/>
  <c r="AY66" i="1"/>
  <c r="BJ66" i="1" s="1"/>
  <c r="AP66" i="1"/>
  <c r="N66" i="1"/>
  <c r="AN66" i="1"/>
  <c r="FB66" i="1"/>
  <c r="GC66" i="1"/>
  <c r="FQ65" i="1"/>
  <c r="FI65" i="1"/>
  <c r="FA65" i="1"/>
  <c r="EX65" i="1"/>
  <c r="EU65" i="1"/>
  <c r="GG65" i="1"/>
  <c r="DU65" i="1"/>
  <c r="AZ65" i="1"/>
  <c r="BM65" i="1" s="1"/>
  <c r="AY65" i="1"/>
  <c r="BJ65" i="1" s="1"/>
  <c r="DG65" i="1"/>
  <c r="CT65" i="1"/>
  <c r="CI65" i="1"/>
  <c r="EW65" i="1"/>
  <c r="CB65" i="1"/>
  <c r="BA65" i="1"/>
  <c r="BP65" i="1" s="1"/>
  <c r="N65" i="1"/>
  <c r="AP65" i="1"/>
  <c r="FB65" i="1"/>
  <c r="FV64" i="1"/>
  <c r="FG64" i="1"/>
  <c r="EU64" i="1"/>
  <c r="DU64" i="1"/>
  <c r="DG64" i="1"/>
  <c r="AW64" i="1"/>
  <c r="CI64" i="1"/>
  <c r="EX64" i="1"/>
  <c r="EW64" i="1"/>
  <c r="CB64" i="1"/>
  <c r="N64" i="1"/>
  <c r="Z64" i="1"/>
  <c r="AN64" i="1"/>
  <c r="FQ64" i="1"/>
  <c r="FV63" i="1"/>
  <c r="FG63" i="1"/>
  <c r="FB63" i="1"/>
  <c r="EU63" i="1"/>
  <c r="BU63" i="1" s="1"/>
  <c r="DU63" i="1"/>
  <c r="CT63" i="1"/>
  <c r="CI63" i="1"/>
  <c r="EX63" i="1"/>
  <c r="EW63" i="1"/>
  <c r="CB63" i="1"/>
  <c r="BA63" i="1"/>
  <c r="AZ63" i="1"/>
  <c r="AY63" i="1"/>
  <c r="N63" i="1"/>
  <c r="AD63" i="1" s="1"/>
  <c r="FA63" i="1"/>
  <c r="GG63" i="1"/>
  <c r="FV62" i="1"/>
  <c r="DU62" i="1"/>
  <c r="BA62" i="1"/>
  <c r="AZ62" i="1"/>
  <c r="DG62" i="1"/>
  <c r="CT62" i="1"/>
  <c r="CI62" i="1"/>
  <c r="EX62" i="1"/>
  <c r="EW62" i="1"/>
  <c r="CB62" i="1"/>
  <c r="AY62" i="1"/>
  <c r="N62" i="1"/>
  <c r="P62" i="1" s="1"/>
  <c r="AN62" i="1"/>
  <c r="FQ62" i="1"/>
  <c r="GG62" i="1"/>
  <c r="GG61" i="1"/>
  <c r="GC61" i="1"/>
  <c r="EX61" i="1"/>
  <c r="DU61" i="1"/>
  <c r="AY61" i="1"/>
  <c r="DG61" i="1"/>
  <c r="AW61" i="1"/>
  <c r="CT61" i="1"/>
  <c r="CI61" i="1"/>
  <c r="EW61" i="1"/>
  <c r="CB61" i="1"/>
  <c r="BA61" i="1"/>
  <c r="AZ61" i="1"/>
  <c r="AA61" i="1"/>
  <c r="N61" i="1"/>
  <c r="AN61" i="1"/>
  <c r="FG60" i="1"/>
  <c r="FA60" i="1"/>
  <c r="EW60" i="1"/>
  <c r="EU60" i="1"/>
  <c r="BA60" i="1"/>
  <c r="DU60" i="1"/>
  <c r="AZ60" i="1"/>
  <c r="AY60" i="1"/>
  <c r="DG60" i="1"/>
  <c r="AW60" i="1"/>
  <c r="CT60" i="1"/>
  <c r="CI60" i="1"/>
  <c r="EX60" i="1"/>
  <c r="CB60" i="1"/>
  <c r="AP60" i="1"/>
  <c r="GC59" i="1"/>
  <c r="AA59" i="1" s="1"/>
  <c r="FY59" i="1"/>
  <c r="FV59" i="1"/>
  <c r="AW59" i="1"/>
  <c r="FI59" i="1"/>
  <c r="FG59" i="1"/>
  <c r="FA59" i="1"/>
  <c r="EU59" i="1"/>
  <c r="CT59" i="1"/>
  <c r="CI59" i="1"/>
  <c r="EX59" i="1"/>
  <c r="EW59" i="1"/>
  <c r="CB59" i="1"/>
  <c r="BQ59" i="1"/>
  <c r="BN59" i="1"/>
  <c r="BK59" i="1"/>
  <c r="AP59" i="1"/>
  <c r="Z59" i="1"/>
  <c r="AE59" i="1"/>
  <c r="N59" i="1"/>
  <c r="AN59" i="1"/>
  <c r="FB59" i="1"/>
  <c r="FQ58" i="1"/>
  <c r="FG58" i="1"/>
  <c r="FA58" i="1"/>
  <c r="EX58" i="1"/>
  <c r="EW58" i="1"/>
  <c r="EU58" i="1"/>
  <c r="GG58" i="1"/>
  <c r="DU58" i="1"/>
  <c r="BA58" i="1"/>
  <c r="AY58" i="1"/>
  <c r="FI58" i="1"/>
  <c r="CI58" i="1"/>
  <c r="CB58" i="1"/>
  <c r="AZ58" i="1"/>
  <c r="AW58" i="1"/>
  <c r="AP58" i="1"/>
  <c r="FB58" i="1"/>
  <c r="GC57" i="1"/>
  <c r="FV57" i="1"/>
  <c r="FQ57" i="1"/>
  <c r="AW57" i="1"/>
  <c r="FI57" i="1"/>
  <c r="FG57" i="1"/>
  <c r="EX57" i="1"/>
  <c r="EU57" i="1"/>
  <c r="AY57" i="1"/>
  <c r="DU57" i="1"/>
  <c r="CI57" i="1"/>
  <c r="EW57" i="1"/>
  <c r="EY57" i="1" s="1"/>
  <c r="CB57" i="1"/>
  <c r="BN57" i="1"/>
  <c r="BQ57" i="1"/>
  <c r="BK57" i="1"/>
  <c r="BA57" i="1"/>
  <c r="AZ57" i="1"/>
  <c r="FB57" i="1"/>
  <c r="FY56" i="1"/>
  <c r="FV56" i="1"/>
  <c r="EU56" i="1"/>
  <c r="BU56" i="1" s="1"/>
  <c r="EG56" i="1"/>
  <c r="EI56" i="1" s="1"/>
  <c r="DU56" i="1"/>
  <c r="AY56" i="1"/>
  <c r="BJ56" i="1" s="1"/>
  <c r="AW56" i="1"/>
  <c r="CT56" i="1"/>
  <c r="CI56" i="1"/>
  <c r="EX56" i="1"/>
  <c r="EW56" i="1"/>
  <c r="CB56" i="1"/>
  <c r="BA56" i="1"/>
  <c r="BP56" i="1" s="1"/>
  <c r="AZ56" i="1"/>
  <c r="BM56" i="1" s="1"/>
  <c r="N56" i="1"/>
  <c r="AN56" i="1"/>
  <c r="FQ56" i="1"/>
  <c r="FB56" i="1"/>
  <c r="GC56" i="1"/>
  <c r="FY55" i="1"/>
  <c r="FV55" i="1"/>
  <c r="FG55" i="1"/>
  <c r="EW55" i="1"/>
  <c r="EU55" i="1"/>
  <c r="EG55" i="1"/>
  <c r="EO55" i="1" s="1"/>
  <c r="GG55" i="1"/>
  <c r="DU55" i="1"/>
  <c r="DG55" i="1"/>
  <c r="CT55" i="1"/>
  <c r="CI55" i="1"/>
  <c r="EX55" i="1"/>
  <c r="CB55" i="1"/>
  <c r="BA55" i="1"/>
  <c r="BP55" i="1" s="1"/>
  <c r="AZ55" i="1"/>
  <c r="BM55" i="1" s="1"/>
  <c r="AY55" i="1"/>
  <c r="BJ55" i="1" s="1"/>
  <c r="AP55" i="1"/>
  <c r="N55" i="1"/>
  <c r="P55" i="1" s="1"/>
  <c r="AN55" i="1"/>
  <c r="FB55" i="1"/>
  <c r="GC55" i="1"/>
  <c r="FQ54" i="1"/>
  <c r="FA54" i="1"/>
  <c r="EU54" i="1"/>
  <c r="DU54" i="1"/>
  <c r="AY54" i="1"/>
  <c r="BJ54" i="1" s="1"/>
  <c r="DG54" i="1"/>
  <c r="CT54" i="1"/>
  <c r="CI54" i="1"/>
  <c r="EX54" i="1"/>
  <c r="EW54" i="1"/>
  <c r="CB54" i="1"/>
  <c r="BA54" i="1"/>
  <c r="BP54" i="1" s="1"/>
  <c r="AZ54" i="1"/>
  <c r="BM54" i="1" s="1"/>
  <c r="AP54" i="1"/>
  <c r="FB54" i="1"/>
  <c r="GC53" i="1"/>
  <c r="AA53" i="1" s="1"/>
  <c r="FV53" i="1"/>
  <c r="FI53" i="1"/>
  <c r="FG53" i="1"/>
  <c r="FA53" i="1"/>
  <c r="EX53" i="1"/>
  <c r="EU53" i="1"/>
  <c r="DG53" i="1"/>
  <c r="CI53" i="1"/>
  <c r="EW53" i="1"/>
  <c r="EY53" i="1" s="1"/>
  <c r="CB53" i="1"/>
  <c r="BA53" i="1"/>
  <c r="BP53" i="1" s="1"/>
  <c r="AW53" i="1"/>
  <c r="N53" i="1"/>
  <c r="AP53" i="1"/>
  <c r="FB53" i="1"/>
  <c r="AN52" i="1"/>
  <c r="FY52" i="1"/>
  <c r="FV52" i="1"/>
  <c r="FA52" i="1"/>
  <c r="EX52" i="1"/>
  <c r="EU52" i="1"/>
  <c r="DU52" i="1"/>
  <c r="BA52" i="1"/>
  <c r="AZ52" i="1"/>
  <c r="DG52" i="1"/>
  <c r="FI52" i="1"/>
  <c r="CT52" i="1"/>
  <c r="EW52" i="1"/>
  <c r="CB52" i="1"/>
  <c r="AY52" i="1"/>
  <c r="AP52" i="1"/>
  <c r="FQ52" i="1"/>
  <c r="FB52" i="1"/>
  <c r="FV51" i="1"/>
  <c r="FG51" i="1"/>
  <c r="EX51" i="1"/>
  <c r="EU51" i="1"/>
  <c r="GG51" i="1"/>
  <c r="DU51" i="1"/>
  <c r="AW51" i="1"/>
  <c r="CI51" i="1"/>
  <c r="EW51" i="1"/>
  <c r="CB51" i="1"/>
  <c r="N51" i="1"/>
  <c r="P51" i="1" s="1"/>
  <c r="AA51" i="1"/>
  <c r="FB51" i="1"/>
  <c r="GC51" i="1"/>
  <c r="FQ50" i="1"/>
  <c r="EW50" i="1"/>
  <c r="EU50" i="1"/>
  <c r="DU50" i="1"/>
  <c r="AZ50" i="1"/>
  <c r="AY50" i="1"/>
  <c r="DG50" i="1"/>
  <c r="DH50" i="1" s="1"/>
  <c r="AW50" i="1"/>
  <c r="CT50" i="1"/>
  <c r="CI50" i="1"/>
  <c r="EX50" i="1"/>
  <c r="CB50" i="1"/>
  <c r="BK50" i="1"/>
  <c r="BQ50" i="1"/>
  <c r="BN50" i="1"/>
  <c r="BA50" i="1"/>
  <c r="AN50" i="1"/>
  <c r="GG49" i="1"/>
  <c r="GC49" i="1"/>
  <c r="FV49" i="1"/>
  <c r="FQ49" i="1"/>
  <c r="FG49" i="1"/>
  <c r="FA49" i="1"/>
  <c r="EX49" i="1"/>
  <c r="EU49" i="1"/>
  <c r="BU49" i="1" s="1"/>
  <c r="DU49" i="1"/>
  <c r="DG49" i="1"/>
  <c r="CT49" i="1"/>
  <c r="CI49" i="1"/>
  <c r="EW49" i="1"/>
  <c r="CB49" i="1"/>
  <c r="BA49" i="1"/>
  <c r="BP49" i="1" s="1"/>
  <c r="AZ49" i="1"/>
  <c r="BM49" i="1" s="1"/>
  <c r="AY49" i="1"/>
  <c r="BJ49" i="1" s="1"/>
  <c r="N49" i="1"/>
  <c r="P49" i="1" s="1"/>
  <c r="AP49" i="1"/>
  <c r="FB49" i="1"/>
  <c r="FG48" i="1"/>
  <c r="FA48" i="1"/>
  <c r="FB48" i="1"/>
  <c r="EW48" i="1"/>
  <c r="EU48" i="1"/>
  <c r="DU48" i="1"/>
  <c r="AZ48" i="1"/>
  <c r="AY48" i="1"/>
  <c r="DG48" i="1"/>
  <c r="CT48" i="1"/>
  <c r="CI48" i="1"/>
  <c r="EX48" i="1"/>
  <c r="BA48" i="1"/>
  <c r="AP48" i="1"/>
  <c r="GC47" i="1"/>
  <c r="FI47" i="1"/>
  <c r="FG47" i="1"/>
  <c r="EX47" i="1"/>
  <c r="EW47" i="1"/>
  <c r="EU47" i="1"/>
  <c r="BA47" i="1"/>
  <c r="DG47" i="1"/>
  <c r="AW47" i="1"/>
  <c r="CI47" i="1"/>
  <c r="CB47" i="1"/>
  <c r="BQ47" i="1"/>
  <c r="BN47" i="1"/>
  <c r="BK47" i="1"/>
  <c r="AP47" i="1"/>
  <c r="Z47" i="1"/>
  <c r="AE47" i="1"/>
  <c r="N47" i="1"/>
  <c r="P47" i="1" s="1"/>
  <c r="R47" i="1" s="1"/>
  <c r="AN47" i="1"/>
  <c r="FB47" i="1"/>
  <c r="FY46" i="1"/>
  <c r="FA46" i="1"/>
  <c r="EU46" i="1"/>
  <c r="DU46" i="1"/>
  <c r="BA46" i="1"/>
  <c r="BP46" i="1" s="1"/>
  <c r="AZ46" i="1"/>
  <c r="AY46" i="1"/>
  <c r="BJ46" i="1" s="1"/>
  <c r="DG46" i="1"/>
  <c r="CT46" i="1"/>
  <c r="AQ46" i="1"/>
  <c r="CI46" i="1"/>
  <c r="EX46" i="1"/>
  <c r="EW46" i="1"/>
  <c r="CB46" i="1"/>
  <c r="BM46" i="1"/>
  <c r="AN46" i="1"/>
  <c r="N46" i="1"/>
  <c r="AP46" i="1"/>
  <c r="FQ46" i="1"/>
  <c r="FV45" i="1"/>
  <c r="FI45" i="1"/>
  <c r="FG45" i="1"/>
  <c r="FB45" i="1"/>
  <c r="EU45" i="1"/>
  <c r="DU45" i="1"/>
  <c r="CT45" i="1"/>
  <c r="CI45" i="1"/>
  <c r="EX45" i="1"/>
  <c r="EW45" i="1"/>
  <c r="CB45" i="1"/>
  <c r="BA45" i="1"/>
  <c r="BP45" i="1" s="1"/>
  <c r="AZ45" i="1"/>
  <c r="BM45" i="1" s="1"/>
  <c r="N45" i="1"/>
  <c r="AW45" i="1"/>
  <c r="FG44" i="1"/>
  <c r="FB44" i="1"/>
  <c r="EW44" i="1"/>
  <c r="EU44" i="1"/>
  <c r="DU44" i="1"/>
  <c r="AY44" i="1"/>
  <c r="BJ44" i="1" s="1"/>
  <c r="AW44" i="1"/>
  <c r="CT44" i="1"/>
  <c r="CI44" i="1"/>
  <c r="EX44" i="1"/>
  <c r="CB44" i="1"/>
  <c r="BA44" i="1"/>
  <c r="BP44" i="1" s="1"/>
  <c r="AZ44" i="1"/>
  <c r="BM44" i="1" s="1"/>
  <c r="AP44" i="1"/>
  <c r="AN44" i="1"/>
  <c r="FA44" i="1"/>
  <c r="FG43" i="1"/>
  <c r="EU43" i="1"/>
  <c r="AW43" i="1"/>
  <c r="CI43" i="1"/>
  <c r="EX43" i="1"/>
  <c r="EW43" i="1"/>
  <c r="CB43" i="1"/>
  <c r="BK43" i="1"/>
  <c r="BQ43" i="1"/>
  <c r="BN43" i="1"/>
  <c r="N43" i="1"/>
  <c r="AP43" i="1"/>
  <c r="FB43" i="1"/>
  <c r="GC42" i="1"/>
  <c r="Z42" i="1" s="1"/>
  <c r="AN42" i="1"/>
  <c r="FV42" i="1"/>
  <c r="FQ42" i="1"/>
  <c r="FA42" i="1"/>
  <c r="EU42" i="1"/>
  <c r="GG42" i="1"/>
  <c r="DU42" i="1"/>
  <c r="BA42" i="1"/>
  <c r="BP42" i="1" s="1"/>
  <c r="AZ42" i="1"/>
  <c r="BM42" i="1" s="1"/>
  <c r="AY42" i="1"/>
  <c r="BJ42" i="1" s="1"/>
  <c r="DG42" i="1"/>
  <c r="DH42" i="1" s="1"/>
  <c r="AW42" i="1"/>
  <c r="CT42" i="1"/>
  <c r="AQ42" i="1"/>
  <c r="EX42" i="1"/>
  <c r="EW42" i="1"/>
  <c r="CB42" i="1"/>
  <c r="AE42" i="1"/>
  <c r="N42" i="1"/>
  <c r="AA42" i="1"/>
  <c r="GG41" i="1"/>
  <c r="FY41" i="1"/>
  <c r="FV41" i="1"/>
  <c r="AW41" i="1"/>
  <c r="FI41" i="1"/>
  <c r="FG41" i="1"/>
  <c r="FB41" i="1"/>
  <c r="EU41" i="1"/>
  <c r="EG41" i="1"/>
  <c r="EO41" i="1" s="1"/>
  <c r="AY41" i="1"/>
  <c r="DU41" i="1"/>
  <c r="BA41" i="1"/>
  <c r="AZ41" i="1"/>
  <c r="DG41" i="1"/>
  <c r="DH41" i="1" s="1"/>
  <c r="CT41" i="1"/>
  <c r="CI41" i="1"/>
  <c r="EX41" i="1"/>
  <c r="EW41" i="1"/>
  <c r="CB41" i="1"/>
  <c r="BU41" i="1"/>
  <c r="BQ41" i="1"/>
  <c r="BN41" i="1"/>
  <c r="BK41" i="1"/>
  <c r="AN41" i="1"/>
  <c r="AP41" i="1"/>
  <c r="FQ41" i="1"/>
  <c r="FQ40" i="1"/>
  <c r="FG40" i="1"/>
  <c r="FB40" i="1"/>
  <c r="EX40" i="1"/>
  <c r="EW40" i="1"/>
  <c r="EU40" i="1"/>
  <c r="DU40" i="1"/>
  <c r="FI40" i="1"/>
  <c r="CT40" i="1"/>
  <c r="CI40" i="1"/>
  <c r="CB40" i="1"/>
  <c r="BA40" i="1"/>
  <c r="AZ40" i="1"/>
  <c r="AY40" i="1"/>
  <c r="AN40" i="1"/>
  <c r="FA40" i="1"/>
  <c r="FV39" i="1"/>
  <c r="FQ39" i="1"/>
  <c r="FG39" i="1"/>
  <c r="FA39" i="1"/>
  <c r="EU39" i="1"/>
  <c r="BA39" i="1"/>
  <c r="AZ39" i="1"/>
  <c r="DG39" i="1"/>
  <c r="AW39" i="1"/>
  <c r="CT39" i="1"/>
  <c r="CI39" i="1"/>
  <c r="EX39" i="1"/>
  <c r="EW39" i="1"/>
  <c r="CB39" i="1"/>
  <c r="AY39" i="1"/>
  <c r="AP39" i="1"/>
  <c r="AN39" i="1"/>
  <c r="FQ38" i="1"/>
  <c r="FV38" i="1"/>
  <c r="FI38" i="1"/>
  <c r="FG38" i="1"/>
  <c r="FA38" i="1"/>
  <c r="EX38" i="1"/>
  <c r="EW38" i="1"/>
  <c r="EU38" i="1"/>
  <c r="DU38" i="1"/>
  <c r="DG38" i="1"/>
  <c r="CI38" i="1"/>
  <c r="CB38" i="1"/>
  <c r="BA38" i="1"/>
  <c r="AZ38" i="1"/>
  <c r="AY38" i="1"/>
  <c r="AP38" i="1"/>
  <c r="FB38" i="1"/>
  <c r="FV37" i="1"/>
  <c r="AW37" i="1"/>
  <c r="FI37" i="1"/>
  <c r="FG37" i="1"/>
  <c r="EU37" i="1"/>
  <c r="DG37" i="1"/>
  <c r="CT37" i="1"/>
  <c r="CI37" i="1"/>
  <c r="EX37" i="1"/>
  <c r="EW37" i="1"/>
  <c r="EY37" i="1" s="1"/>
  <c r="CB37" i="1"/>
  <c r="N37" i="1"/>
  <c r="P37" i="1" s="1"/>
  <c r="FY37" i="1"/>
  <c r="FV36" i="1"/>
  <c r="FG36" i="1"/>
  <c r="FB36" i="1"/>
  <c r="EU36" i="1"/>
  <c r="DU36" i="1"/>
  <c r="BA36" i="1"/>
  <c r="AY36" i="1"/>
  <c r="DG36" i="1"/>
  <c r="CT36" i="1"/>
  <c r="AQ36" i="1"/>
  <c r="CI36" i="1"/>
  <c r="EX36" i="1"/>
  <c r="EW36" i="1"/>
  <c r="CB36" i="1"/>
  <c r="BQ36" i="1"/>
  <c r="BN36" i="1"/>
  <c r="BK36" i="1"/>
  <c r="AZ36" i="1"/>
  <c r="AP36" i="1"/>
  <c r="FQ36" i="1"/>
  <c r="FM36" i="1"/>
  <c r="BS36" i="1" s="1"/>
  <c r="FV35" i="1"/>
  <c r="FG35" i="1"/>
  <c r="EX35" i="1"/>
  <c r="EY35" i="1" s="1"/>
  <c r="EW35" i="1"/>
  <c r="EU35" i="1"/>
  <c r="DU35" i="1"/>
  <c r="AW35" i="1"/>
  <c r="CI35" i="1"/>
  <c r="CB35" i="1"/>
  <c r="BQ35" i="1"/>
  <c r="BK35" i="1"/>
  <c r="BN35" i="1"/>
  <c r="BA35" i="1"/>
  <c r="AZ35" i="1"/>
  <c r="N35" i="1"/>
  <c r="AB35" i="1" s="1"/>
  <c r="FB35" i="1"/>
  <c r="FY34" i="1"/>
  <c r="EX34" i="1"/>
  <c r="EU34" i="1"/>
  <c r="GG34" i="1"/>
  <c r="DU34" i="1"/>
  <c r="BA34" i="1"/>
  <c r="AZ34" i="1"/>
  <c r="DG34" i="1"/>
  <c r="FI34" i="1"/>
  <c r="CT34" i="1"/>
  <c r="EW34" i="1"/>
  <c r="CB34" i="1"/>
  <c r="AY34" i="1"/>
  <c r="AW34" i="1"/>
  <c r="AA34" i="1"/>
  <c r="FQ34" i="1"/>
  <c r="FB34" i="1"/>
  <c r="FI33" i="1"/>
  <c r="FG33" i="1"/>
  <c r="FA33" i="1"/>
  <c r="EU33" i="1"/>
  <c r="DU33" i="1"/>
  <c r="BA33" i="1"/>
  <c r="AY33" i="1"/>
  <c r="CT33" i="1"/>
  <c r="CI33" i="1"/>
  <c r="EX33" i="1"/>
  <c r="EW33" i="1"/>
  <c r="CB33" i="1"/>
  <c r="BQ33" i="1"/>
  <c r="BN33" i="1"/>
  <c r="BK33" i="1"/>
  <c r="AZ33" i="1"/>
  <c r="GG33" i="1"/>
  <c r="AW32" i="1"/>
  <c r="FI32" i="1"/>
  <c r="FB32" i="1"/>
  <c r="FA32" i="1"/>
  <c r="EX32" i="1"/>
  <c r="AZ32" i="1"/>
  <c r="DU32" i="1"/>
  <c r="CT32" i="1"/>
  <c r="CI32" i="1"/>
  <c r="EW32" i="1"/>
  <c r="EY32" i="1" s="1"/>
  <c r="CB32" i="1"/>
  <c r="BA32" i="1"/>
  <c r="AY32" i="1"/>
  <c r="AP32" i="1"/>
  <c r="GG32" i="1"/>
  <c r="GG31" i="1"/>
  <c r="FY31" i="1"/>
  <c r="FV31" i="1"/>
  <c r="FQ31" i="1"/>
  <c r="AW31" i="1"/>
  <c r="EX31" i="1"/>
  <c r="EU31" i="1"/>
  <c r="BU31" i="1" s="1"/>
  <c r="DU31" i="1"/>
  <c r="BA31" i="1"/>
  <c r="BP31" i="1" s="1"/>
  <c r="AY31" i="1"/>
  <c r="BJ31" i="1" s="1"/>
  <c r="DG31" i="1"/>
  <c r="CT31" i="1"/>
  <c r="AQ31" i="1"/>
  <c r="CI31" i="1"/>
  <c r="EW31" i="1"/>
  <c r="EY31" i="1" s="1"/>
  <c r="CB31" i="1"/>
  <c r="AZ31" i="1"/>
  <c r="BM31" i="1" s="1"/>
  <c r="AN31" i="1"/>
  <c r="N31" i="1"/>
  <c r="FY30" i="1"/>
  <c r="FI30" i="1"/>
  <c r="FG30" i="1"/>
  <c r="FA30" i="1"/>
  <c r="FB30" i="1"/>
  <c r="EW30" i="1"/>
  <c r="EU30" i="1"/>
  <c r="BU30" i="1" s="1"/>
  <c r="GG30" i="1"/>
  <c r="DU30" i="1"/>
  <c r="AZ30" i="1"/>
  <c r="BM30" i="1" s="1"/>
  <c r="CT30" i="1"/>
  <c r="CQ30" i="1"/>
  <c r="CI30" i="1"/>
  <c r="EX30" i="1"/>
  <c r="CB30" i="1"/>
  <c r="BA30" i="1"/>
  <c r="BP30" i="1" s="1"/>
  <c r="AY30" i="1"/>
  <c r="BJ30" i="1" s="1"/>
  <c r="AW30" i="1"/>
  <c r="AP30" i="1"/>
  <c r="AN30" i="1"/>
  <c r="GC30" i="1"/>
  <c r="AA30" i="1" s="1"/>
  <c r="FI29" i="1"/>
  <c r="FG29" i="1"/>
  <c r="EX29" i="1"/>
  <c r="EU29" i="1"/>
  <c r="BU29" i="1" s="1"/>
  <c r="DU29" i="1"/>
  <c r="BA29" i="1"/>
  <c r="AY29" i="1"/>
  <c r="DG29" i="1"/>
  <c r="CI29" i="1"/>
  <c r="EW29" i="1"/>
  <c r="CB29" i="1"/>
  <c r="BN29" i="1"/>
  <c r="BQ29" i="1"/>
  <c r="BK29" i="1"/>
  <c r="AZ29" i="1"/>
  <c r="FQ29" i="1"/>
  <c r="FV28" i="1"/>
  <c r="FB28" i="1"/>
  <c r="EW28" i="1"/>
  <c r="EU28" i="1"/>
  <c r="BU28" i="1" s="1"/>
  <c r="GG28" i="1"/>
  <c r="DU28" i="1"/>
  <c r="DG28" i="1"/>
  <c r="AW28" i="1"/>
  <c r="CI28" i="1"/>
  <c r="EX28" i="1"/>
  <c r="AL28" i="1"/>
  <c r="CB28" i="1"/>
  <c r="BQ28" i="1"/>
  <c r="BK28" i="1"/>
  <c r="BN28" i="1"/>
  <c r="BA28" i="1"/>
  <c r="AY28" i="1"/>
  <c r="Z28" i="1"/>
  <c r="N28" i="1"/>
  <c r="AP28" i="1"/>
  <c r="GC28" i="1"/>
  <c r="FV27" i="1"/>
  <c r="FG27" i="1"/>
  <c r="EU27" i="1"/>
  <c r="BA27" i="1"/>
  <c r="BP27" i="1" s="1"/>
  <c r="DU27" i="1"/>
  <c r="AZ27" i="1"/>
  <c r="BM27" i="1" s="1"/>
  <c r="DG27" i="1"/>
  <c r="AQ27" i="1"/>
  <c r="CI27" i="1"/>
  <c r="EX27" i="1"/>
  <c r="EW27" i="1"/>
  <c r="CB27" i="1"/>
  <c r="Z27" i="1"/>
  <c r="N27" i="1"/>
  <c r="FQ27" i="1"/>
  <c r="FB27" i="1"/>
  <c r="FY26" i="1"/>
  <c r="FG26" i="1"/>
  <c r="EW26" i="1"/>
  <c r="EU26" i="1"/>
  <c r="GG26" i="1"/>
  <c r="DU26" i="1"/>
  <c r="BA26" i="1"/>
  <c r="BP26" i="1" s="1"/>
  <c r="DG26" i="1"/>
  <c r="AW26" i="1"/>
  <c r="CI26" i="1"/>
  <c r="EX26" i="1"/>
  <c r="CB26" i="1"/>
  <c r="AY26" i="1"/>
  <c r="BJ26" i="1" s="1"/>
  <c r="AN26" i="1"/>
  <c r="AE26" i="1"/>
  <c r="N26" i="1"/>
  <c r="P26" i="1" s="1"/>
  <c r="GC26" i="1"/>
  <c r="Z26" i="1" s="1"/>
  <c r="FV25" i="1"/>
  <c r="FA25" i="1"/>
  <c r="FB25" i="1"/>
  <c r="EU25" i="1"/>
  <c r="GG25" i="1"/>
  <c r="DU25" i="1"/>
  <c r="AY25" i="1"/>
  <c r="DG25" i="1"/>
  <c r="DH25" i="1" s="1"/>
  <c r="CT25" i="1"/>
  <c r="CI25" i="1"/>
  <c r="EX25" i="1"/>
  <c r="EW25" i="1"/>
  <c r="EY25" i="1" s="1"/>
  <c r="CB25" i="1"/>
  <c r="BK25" i="1"/>
  <c r="BQ25" i="1"/>
  <c r="BN25" i="1"/>
  <c r="BA25" i="1"/>
  <c r="AZ25" i="1"/>
  <c r="AA25" i="1"/>
  <c r="AP25" i="1"/>
  <c r="FQ25" i="1"/>
  <c r="GC24" i="1"/>
  <c r="FV24" i="1"/>
  <c r="FQ24" i="1"/>
  <c r="FG24" i="1"/>
  <c r="EX24" i="1"/>
  <c r="EU24" i="1"/>
  <c r="GG24" i="1"/>
  <c r="DU24" i="1"/>
  <c r="AY24" i="1"/>
  <c r="DG24" i="1"/>
  <c r="AW24" i="1"/>
  <c r="CI24" i="1"/>
  <c r="EW24" i="1"/>
  <c r="CB24" i="1"/>
  <c r="BK24" i="1"/>
  <c r="BQ24" i="1"/>
  <c r="BN24" i="1"/>
  <c r="BA24" i="1"/>
  <c r="AZ24" i="1"/>
  <c r="N24" i="1"/>
  <c r="P24" i="1" s="1"/>
  <c r="FB24" i="1"/>
  <c r="GG23" i="1"/>
  <c r="GC23" i="1"/>
  <c r="FV23" i="1"/>
  <c r="FQ23" i="1"/>
  <c r="FI23" i="1"/>
  <c r="EU23" i="1"/>
  <c r="DU23" i="1"/>
  <c r="BA23" i="1"/>
  <c r="BP23" i="1" s="1"/>
  <c r="AZ23" i="1"/>
  <c r="BM23" i="1" s="1"/>
  <c r="DG23" i="1"/>
  <c r="CT23" i="1"/>
  <c r="CI23" i="1"/>
  <c r="EX23" i="1"/>
  <c r="EW23" i="1"/>
  <c r="EY23" i="1" s="1"/>
  <c r="CB23" i="1"/>
  <c r="AY23" i="1"/>
  <c r="BJ23" i="1" s="1"/>
  <c r="AW23" i="1"/>
  <c r="N23" i="1"/>
  <c r="AD23" i="1" s="1"/>
  <c r="AP23" i="1"/>
  <c r="FB23" i="1"/>
  <c r="GG22" i="1"/>
  <c r="FV22" i="1"/>
  <c r="FG22" i="1"/>
  <c r="FB22" i="1"/>
  <c r="FA22" i="1"/>
  <c r="EU22" i="1"/>
  <c r="DU22" i="1"/>
  <c r="CT22" i="1"/>
  <c r="CI22" i="1"/>
  <c r="EX22" i="1"/>
  <c r="EW22" i="1"/>
  <c r="CB22" i="1"/>
  <c r="BA22" i="1"/>
  <c r="AZ22" i="1"/>
  <c r="AY22" i="1"/>
  <c r="AP22" i="1"/>
  <c r="N22" i="1"/>
  <c r="P22" i="1" s="1"/>
  <c r="AN22" i="1"/>
  <c r="GC22" i="1"/>
  <c r="FA21" i="1"/>
  <c r="EX21" i="1"/>
  <c r="EU21" i="1"/>
  <c r="GG21" i="1"/>
  <c r="AZ21" i="1"/>
  <c r="AY21" i="1"/>
  <c r="DG21" i="1"/>
  <c r="CT21" i="1"/>
  <c r="CI21" i="1"/>
  <c r="EW21" i="1"/>
  <c r="CB21" i="1"/>
  <c r="BN21" i="1"/>
  <c r="BK21" i="1"/>
  <c r="BQ21" i="1"/>
  <c r="BA21" i="1"/>
  <c r="AP21" i="1"/>
  <c r="AN21" i="1"/>
  <c r="FB21" i="1"/>
  <c r="GC20" i="1"/>
  <c r="AE20" i="1" s="1"/>
  <c r="FY20" i="1"/>
  <c r="FV20" i="1"/>
  <c r="AW20" i="1"/>
  <c r="FI20" i="1"/>
  <c r="FG20" i="1"/>
  <c r="EU20" i="1"/>
  <c r="DG20" i="1"/>
  <c r="CT20" i="1"/>
  <c r="CQ20" i="1"/>
  <c r="CI20" i="1"/>
  <c r="EX20" i="1"/>
  <c r="EW20" i="1"/>
  <c r="EY20" i="1" s="1"/>
  <c r="CB20" i="1"/>
  <c r="AN20" i="1"/>
  <c r="N20" i="1"/>
  <c r="FQ20" i="1"/>
  <c r="FV19" i="1"/>
  <c r="FG19" i="1"/>
  <c r="FA19" i="1"/>
  <c r="FB19" i="1"/>
  <c r="EU19" i="1"/>
  <c r="BU19" i="1" s="1"/>
  <c r="DU19" i="1"/>
  <c r="AY19" i="1"/>
  <c r="CI19" i="1"/>
  <c r="EX19" i="1"/>
  <c r="EW19" i="1"/>
  <c r="CB19" i="1"/>
  <c r="BK19" i="1"/>
  <c r="BQ19" i="1"/>
  <c r="BN19" i="1"/>
  <c r="BA19" i="1"/>
  <c r="AZ19" i="1"/>
  <c r="FQ18" i="1"/>
  <c r="FV18" i="1"/>
  <c r="EX18" i="1"/>
  <c r="EU18" i="1"/>
  <c r="DU18" i="1"/>
  <c r="BA18" i="1"/>
  <c r="DG18" i="1"/>
  <c r="AW18" i="1"/>
  <c r="CI18" i="1"/>
  <c r="EW18" i="1"/>
  <c r="CF18" i="1"/>
  <c r="CB18" i="1"/>
  <c r="N18" i="1"/>
  <c r="AN18" i="1"/>
  <c r="FB18" i="1"/>
  <c r="FQ17" i="1"/>
  <c r="FG17" i="1"/>
  <c r="FB17" i="1"/>
  <c r="FA17" i="1"/>
  <c r="EU17" i="1"/>
  <c r="BU17" i="1" s="1"/>
  <c r="DU17" i="1"/>
  <c r="DG17" i="1"/>
  <c r="DH17" i="1" s="1"/>
  <c r="CT17" i="1"/>
  <c r="CI17" i="1"/>
  <c r="EX17" i="1"/>
  <c r="EW17" i="1"/>
  <c r="CB17" i="1"/>
  <c r="BA17" i="1"/>
  <c r="AZ17" i="1"/>
  <c r="AY17" i="1"/>
  <c r="AP17" i="1"/>
  <c r="N17" i="1"/>
  <c r="P17" i="1" s="1"/>
  <c r="GG17" i="1"/>
  <c r="FV16" i="1"/>
  <c r="FG16" i="1"/>
  <c r="EX16" i="1"/>
  <c r="EW16" i="1"/>
  <c r="EU16" i="1"/>
  <c r="GG16" i="1"/>
  <c r="DU16" i="1"/>
  <c r="DG16" i="1"/>
  <c r="CT16" i="1"/>
  <c r="CI16" i="1"/>
  <c r="CB16" i="1"/>
  <c r="AW16" i="1"/>
  <c r="AP16" i="1"/>
  <c r="GG15" i="1"/>
  <c r="GC15" i="1"/>
  <c r="FV15" i="1"/>
  <c r="EW15" i="1"/>
  <c r="EU15" i="1"/>
  <c r="DU15" i="1"/>
  <c r="AZ15" i="1"/>
  <c r="BM15" i="1" s="1"/>
  <c r="AY15" i="1"/>
  <c r="BJ15" i="1" s="1"/>
  <c r="DG15" i="1"/>
  <c r="AW15" i="1"/>
  <c r="CT15" i="1"/>
  <c r="CI15" i="1"/>
  <c r="EX15" i="1"/>
  <c r="BA15" i="1"/>
  <c r="BP15" i="1" s="1"/>
  <c r="AP15" i="1"/>
  <c r="N15" i="1"/>
  <c r="P15" i="1" s="1"/>
  <c r="FQ15" i="1"/>
  <c r="Z15" i="1"/>
  <c r="GG14" i="1"/>
  <c r="FV14" i="1"/>
  <c r="FM14" i="1"/>
  <c r="AW14" i="1"/>
  <c r="FG14" i="1"/>
  <c r="FB14" i="1"/>
  <c r="FA14" i="1"/>
  <c r="EU14" i="1"/>
  <c r="BU14" i="1" s="1"/>
  <c r="DU14" i="1"/>
  <c r="AZ14" i="1"/>
  <c r="BM14" i="1" s="1"/>
  <c r="AY14" i="1"/>
  <c r="BJ14" i="1" s="1"/>
  <c r="DG14" i="1"/>
  <c r="CT14" i="1"/>
  <c r="CI14" i="1"/>
  <c r="EX14" i="1"/>
  <c r="CB14" i="1"/>
  <c r="BA14" i="1"/>
  <c r="BP14" i="1" s="1"/>
  <c r="AP14" i="1"/>
  <c r="GC14" i="1"/>
  <c r="AA14" i="1" s="1"/>
  <c r="GC13" i="1"/>
  <c r="AW13" i="1"/>
  <c r="FI13" i="1"/>
  <c r="FG13" i="1"/>
  <c r="FA13" i="1"/>
  <c r="EX13" i="1"/>
  <c r="EW13" i="1"/>
  <c r="EU13" i="1"/>
  <c r="GG13" i="1"/>
  <c r="DU13" i="1"/>
  <c r="DG13" i="1"/>
  <c r="CI13" i="1"/>
  <c r="CB13" i="1"/>
  <c r="BA13" i="1"/>
  <c r="BP13" i="1" s="1"/>
  <c r="AZ13" i="1"/>
  <c r="BM13" i="1" s="1"/>
  <c r="AY13" i="1"/>
  <c r="BJ13" i="1" s="1"/>
  <c r="AP13" i="1"/>
  <c r="N13" i="1"/>
  <c r="FB13" i="1"/>
  <c r="AN12" i="1"/>
  <c r="FA12" i="1"/>
  <c r="EW12" i="1"/>
  <c r="EU12" i="1"/>
  <c r="EG12" i="1"/>
  <c r="GG12" i="1"/>
  <c r="DU12" i="1"/>
  <c r="AZ12" i="1"/>
  <c r="AY12" i="1"/>
  <c r="DG12" i="1"/>
  <c r="AW12" i="1"/>
  <c r="CT12" i="1"/>
  <c r="AQ12" i="1"/>
  <c r="CI12" i="1"/>
  <c r="EX12" i="1"/>
  <c r="CB12" i="1"/>
  <c r="BA12" i="1"/>
  <c r="N12" i="1"/>
  <c r="AP12" i="1"/>
  <c r="FQ12" i="1"/>
  <c r="FB12" i="1"/>
  <c r="GC12" i="1"/>
  <c r="FV11" i="1"/>
  <c r="FG11" i="1"/>
  <c r="FA11" i="1"/>
  <c r="EX11" i="1"/>
  <c r="EW11" i="1"/>
  <c r="EY11" i="1" s="1"/>
  <c r="EU11" i="1"/>
  <c r="EG11" i="1"/>
  <c r="EL11" i="1" s="1"/>
  <c r="GG11" i="1"/>
  <c r="DU11" i="1"/>
  <c r="BA11" i="1"/>
  <c r="DG11" i="1"/>
  <c r="CT11" i="1"/>
  <c r="CI11" i="1"/>
  <c r="CB11" i="1"/>
  <c r="BN11" i="1"/>
  <c r="BK11" i="1"/>
  <c r="BQ11" i="1"/>
  <c r="AZ11" i="1"/>
  <c r="AY11" i="1"/>
  <c r="AN11" i="1"/>
  <c r="N11" i="1"/>
  <c r="AP11" i="1"/>
  <c r="FQ11" i="1"/>
  <c r="FQ10" i="1"/>
  <c r="FV10" i="1"/>
  <c r="FA10" i="1"/>
  <c r="FB10" i="1"/>
  <c r="EU10" i="1"/>
  <c r="BU10" i="1" s="1"/>
  <c r="DU10" i="1"/>
  <c r="AY10" i="1"/>
  <c r="DG10" i="1"/>
  <c r="DH10" i="1" s="1"/>
  <c r="AW10" i="1"/>
  <c r="CT10" i="1"/>
  <c r="CI10" i="1"/>
  <c r="EX10" i="1"/>
  <c r="EW10" i="1"/>
  <c r="EY10" i="1" s="1"/>
  <c r="CB10" i="1"/>
  <c r="AE10" i="1"/>
  <c r="N10" i="1"/>
  <c r="P10" i="1" s="1"/>
  <c r="BT10" i="1" s="1"/>
  <c r="GG9" i="1"/>
  <c r="FV9" i="1"/>
  <c r="FI9" i="1"/>
  <c r="FB9" i="1"/>
  <c r="EW9" i="1"/>
  <c r="EU9" i="1"/>
  <c r="BU9" i="1" s="1"/>
  <c r="EG9" i="1"/>
  <c r="DU9" i="1"/>
  <c r="BA9" i="1"/>
  <c r="AZ9" i="1"/>
  <c r="DG9" i="1"/>
  <c r="CT9" i="1"/>
  <c r="CI9" i="1"/>
  <c r="EX9" i="1"/>
  <c r="CB9" i="1"/>
  <c r="BQ9" i="1"/>
  <c r="BK9" i="1"/>
  <c r="BN9" i="1"/>
  <c r="AY9" i="1"/>
  <c r="AW9" i="1"/>
  <c r="AP9" i="1"/>
  <c r="GC9" i="1"/>
  <c r="AA9" i="1" s="1"/>
  <c r="FV8" i="1"/>
  <c r="FI8" i="1"/>
  <c r="FG8" i="1"/>
  <c r="FB8" i="1"/>
  <c r="FA8" i="1"/>
  <c r="FC8" i="1" s="1"/>
  <c r="BW8" i="1" s="1"/>
  <c r="BX8" i="1" s="1"/>
  <c r="EX8" i="1"/>
  <c r="EU8" i="1"/>
  <c r="DU8" i="1"/>
  <c r="AY8" i="1"/>
  <c r="BJ8" i="1" s="1"/>
  <c r="CI8" i="1"/>
  <c r="EW8" i="1"/>
  <c r="EY8" i="1" s="1"/>
  <c r="AL8" i="1"/>
  <c r="CB8" i="1"/>
  <c r="BA8" i="1"/>
  <c r="BP8" i="1" s="1"/>
  <c r="AZ8" i="1"/>
  <c r="BM8" i="1" s="1"/>
  <c r="GG8" i="1"/>
  <c r="GC7" i="1"/>
  <c r="Z7" i="1" s="1"/>
  <c r="FI7" i="1"/>
  <c r="FG7" i="1"/>
  <c r="EX7" i="1"/>
  <c r="EW7" i="1"/>
  <c r="EY7" i="1" s="1"/>
  <c r="GG7" i="1"/>
  <c r="DU7" i="1"/>
  <c r="DG7" i="1"/>
  <c r="AW7" i="1"/>
  <c r="CT7" i="1"/>
  <c r="CI7" i="1"/>
  <c r="CF7" i="1"/>
  <c r="CB7" i="1"/>
  <c r="AZ7" i="1"/>
  <c r="BM7" i="1" s="1"/>
  <c r="AP7" i="1"/>
  <c r="N7" i="1"/>
  <c r="AD7" i="1" s="1"/>
  <c r="FB7" i="1"/>
  <c r="FY6" i="1"/>
  <c r="FV6" i="1"/>
  <c r="AW6" i="1"/>
  <c r="FG6" i="1"/>
  <c r="FA6" i="1"/>
  <c r="EU6" i="1"/>
  <c r="DU6" i="1"/>
  <c r="BA6" i="1"/>
  <c r="AZ6" i="1"/>
  <c r="AY6" i="1"/>
  <c r="DG6" i="1"/>
  <c r="CT6" i="1"/>
  <c r="CI6" i="1"/>
  <c r="EX6" i="1"/>
  <c r="EW6" i="1"/>
  <c r="CB6" i="1"/>
  <c r="BN6" i="1"/>
  <c r="BQ6" i="1"/>
  <c r="BK6" i="1"/>
  <c r="FQ6" i="1"/>
  <c r="FV5" i="1"/>
  <c r="FG5" i="1"/>
  <c r="ES67" i="1"/>
  <c r="EE67" i="1"/>
  <c r="EC67" i="1"/>
  <c r="AY5" i="1"/>
  <c r="BJ5" i="1" s="1"/>
  <c r="DV67" i="1"/>
  <c r="DS67" i="1"/>
  <c r="DL67" i="1"/>
  <c r="DK67" i="1"/>
  <c r="DF67" i="1"/>
  <c r="DD67" i="1"/>
  <c r="DC67" i="1"/>
  <c r="DB67" i="1"/>
  <c r="DA67" i="1"/>
  <c r="CV67" i="1"/>
  <c r="CS67" i="1"/>
  <c r="CR67" i="1"/>
  <c r="CL67" i="1"/>
  <c r="CK67" i="1"/>
  <c r="CJ67" i="1"/>
  <c r="CH67" i="1"/>
  <c r="CD67" i="1"/>
  <c r="CF5" i="1"/>
  <c r="CB5" i="1"/>
  <c r="CA67" i="1"/>
  <c r="BA5" i="1"/>
  <c r="BP5" i="1" s="1"/>
  <c r="AZ5" i="1"/>
  <c r="BM5" i="1" s="1"/>
  <c r="U67" i="1"/>
  <c r="S67" i="1"/>
  <c r="Q67" i="1"/>
  <c r="O67" i="1"/>
  <c r="FB5" i="1"/>
  <c r="EY61" i="1" l="1"/>
  <c r="EY36" i="1"/>
  <c r="P63" i="1"/>
  <c r="BT63" i="1" s="1"/>
  <c r="EY6" i="1"/>
  <c r="EY56" i="1"/>
  <c r="EY22" i="1"/>
  <c r="FC21" i="1"/>
  <c r="BW21" i="1" s="1"/>
  <c r="BX21" i="1" s="1"/>
  <c r="EY17" i="1"/>
  <c r="EY19" i="1"/>
  <c r="EY39" i="1"/>
  <c r="BV39" i="1" s="1"/>
  <c r="EY40" i="1"/>
  <c r="EY45" i="1"/>
  <c r="BV45" i="1" s="1"/>
  <c r="EY49" i="1"/>
  <c r="BK67" i="1"/>
  <c r="AD49" i="1"/>
  <c r="BN67" i="1"/>
  <c r="EY16" i="1"/>
  <c r="EY47" i="1"/>
  <c r="EY50" i="1"/>
  <c r="EY54" i="1"/>
  <c r="EY27" i="1"/>
  <c r="EY43" i="1"/>
  <c r="BV43" i="1" s="1"/>
  <c r="EY58" i="1"/>
  <c r="FC65" i="1"/>
  <c r="BW65" i="1" s="1"/>
  <c r="BX65" i="1" s="1"/>
  <c r="EJ56" i="1"/>
  <c r="EK56" i="1"/>
  <c r="EL56" i="1"/>
  <c r="EO11" i="1"/>
  <c r="EN56" i="1"/>
  <c r="FI51" i="1"/>
  <c r="FI21" i="1"/>
  <c r="FI10" i="1"/>
  <c r="FI28" i="1"/>
  <c r="FI46" i="1"/>
  <c r="FI18" i="1"/>
  <c r="FI50" i="1"/>
  <c r="FI16" i="1"/>
  <c r="FI56" i="1"/>
  <c r="FI26" i="1"/>
  <c r="FI35" i="1"/>
  <c r="EY13" i="1"/>
  <c r="EY65" i="1"/>
  <c r="FM13" i="1"/>
  <c r="BS13" i="1" s="1"/>
  <c r="EY18" i="1"/>
  <c r="EY59" i="1"/>
  <c r="EY62" i="1"/>
  <c r="EY9" i="1"/>
  <c r="BV9" i="1" s="1"/>
  <c r="EY12" i="1"/>
  <c r="EY66" i="1"/>
  <c r="EY34" i="1"/>
  <c r="EY52" i="1"/>
  <c r="BV8" i="1"/>
  <c r="EY26" i="1"/>
  <c r="EY48" i="1"/>
  <c r="BV48" i="1" s="1"/>
  <c r="EY21" i="1"/>
  <c r="BV21" i="1" s="1"/>
  <c r="EY29" i="1"/>
  <c r="BV29" i="1" s="1"/>
  <c r="EY38" i="1"/>
  <c r="EY41" i="1"/>
  <c r="BV41" i="1" s="1"/>
  <c r="EY42" i="1"/>
  <c r="EY64" i="1"/>
  <c r="BV64" i="1" s="1"/>
  <c r="AH49" i="1"/>
  <c r="R49" i="1"/>
  <c r="FW28" i="1"/>
  <c r="AM28" i="1" s="1"/>
  <c r="FM8" i="1"/>
  <c r="BS8" i="1" s="1"/>
  <c r="FY11" i="1"/>
  <c r="CQ12" i="1"/>
  <c r="CW12" i="1" s="1"/>
  <c r="AS12" i="1" s="1"/>
  <c r="FY12" i="1"/>
  <c r="FW14" i="1"/>
  <c r="AM14" i="1" s="1"/>
  <c r="AL14" i="1"/>
  <c r="AD20" i="1"/>
  <c r="FQ43" i="1"/>
  <c r="AD15" i="1"/>
  <c r="GC25" i="1"/>
  <c r="AE25" i="1" s="1"/>
  <c r="FY42" i="1"/>
  <c r="FQ48" i="1"/>
  <c r="BT49" i="1"/>
  <c r="FQ8" i="1"/>
  <c r="FW8" i="1"/>
  <c r="FU8" i="1" s="1"/>
  <c r="FC12" i="1"/>
  <c r="BW12" i="1" s="1"/>
  <c r="BX12" i="1" s="1"/>
  <c r="FY44" i="1"/>
  <c r="FY22" i="1"/>
  <c r="FQ33" i="1"/>
  <c r="AL36" i="1"/>
  <c r="AC37" i="1"/>
  <c r="FC44" i="1"/>
  <c r="BW44" i="1" s="1"/>
  <c r="BX44" i="1" s="1"/>
  <c r="FY50" i="1"/>
  <c r="FQ60" i="1"/>
  <c r="FY61" i="1"/>
  <c r="BT24" i="1"/>
  <c r="FY21" i="1"/>
  <c r="GC27" i="1"/>
  <c r="GC31" i="1"/>
  <c r="FC38" i="1"/>
  <c r="BW38" i="1" s="1"/>
  <c r="BX38" i="1" s="1"/>
  <c r="GC64" i="1"/>
  <c r="AA64" i="1" s="1"/>
  <c r="CF65" i="1"/>
  <c r="CN65" i="1" s="1"/>
  <c r="FC53" i="1"/>
  <c r="BW53" i="1" s="1"/>
  <c r="BX53" i="1" s="1"/>
  <c r="GC10" i="1"/>
  <c r="CF21" i="1"/>
  <c r="CN21" i="1" s="1"/>
  <c r="AR21" i="1" s="1"/>
  <c r="GC34" i="1"/>
  <c r="FQ35" i="1"/>
  <c r="BT51" i="1"/>
  <c r="FC54" i="1"/>
  <c r="BW54" i="1" s="1"/>
  <c r="BX54" i="1" s="1"/>
  <c r="AC64" i="1"/>
  <c r="GC5" i="1"/>
  <c r="DH6" i="1"/>
  <c r="BV6" i="1"/>
  <c r="BU6" i="1"/>
  <c r="CN7" i="1"/>
  <c r="AR7" i="1" s="1"/>
  <c r="P11" i="1"/>
  <c r="AC11" i="1"/>
  <c r="DH7" i="1"/>
  <c r="DH9" i="1"/>
  <c r="CT5" i="1"/>
  <c r="K67" i="1"/>
  <c r="CE67" i="1"/>
  <c r="EX5" i="1"/>
  <c r="EX67" i="1" s="1"/>
  <c r="CM67" i="1"/>
  <c r="CU67" i="1"/>
  <c r="DE67" i="1"/>
  <c r="DZ67" i="1"/>
  <c r="EW5" i="1"/>
  <c r="N6" i="1"/>
  <c r="AB6" i="1" s="1"/>
  <c r="AN6" i="1"/>
  <c r="BQ67" i="1"/>
  <c r="BA7" i="1"/>
  <c r="BP7" i="1" s="1"/>
  <c r="AW8" i="1"/>
  <c r="EL9" i="1"/>
  <c r="GC11" i="1"/>
  <c r="AE11" i="1" s="1"/>
  <c r="AD11" i="1"/>
  <c r="AQ11" i="1"/>
  <c r="CQ11" i="1"/>
  <c r="CW11" i="1" s="1"/>
  <c r="AS11" i="1" s="1"/>
  <c r="EJ11" i="1"/>
  <c r="EL12" i="1"/>
  <c r="DH13" i="1"/>
  <c r="AA13" i="1"/>
  <c r="Z13" i="1"/>
  <c r="AN14" i="1"/>
  <c r="FY14" i="1"/>
  <c r="CF22" i="1"/>
  <c r="CN22" i="1" s="1"/>
  <c r="AR22" i="1" s="1"/>
  <c r="FI27" i="1"/>
  <c r="AW27" i="1"/>
  <c r="EP9" i="1"/>
  <c r="EM9" i="1"/>
  <c r="EI9" i="1"/>
  <c r="FY9" i="1"/>
  <c r="AN9" i="1"/>
  <c r="R10" i="1"/>
  <c r="AH10" i="1"/>
  <c r="CF10" i="1"/>
  <c r="CN10" i="1" s="1"/>
  <c r="AA10" i="1"/>
  <c r="Z10" i="1"/>
  <c r="FJ67" i="1"/>
  <c r="AE12" i="1"/>
  <c r="AA12" i="1"/>
  <c r="AH17" i="1"/>
  <c r="R17" i="1"/>
  <c r="L67" i="1"/>
  <c r="T67" i="1"/>
  <c r="DQ67" i="1"/>
  <c r="EA67" i="1"/>
  <c r="FB6" i="1"/>
  <c r="FC6" i="1" s="1"/>
  <c r="BW6" i="1" s="1"/>
  <c r="BX6" i="1" s="1"/>
  <c r="AP6" i="1"/>
  <c r="FI6" i="1"/>
  <c r="AE7" i="1"/>
  <c r="AC7" i="1"/>
  <c r="AB7" i="1"/>
  <c r="FA7" i="1"/>
  <c r="FW7" i="1"/>
  <c r="BV10" i="1"/>
  <c r="FB11" i="1"/>
  <c r="FC11" i="1" s="1"/>
  <c r="BW11" i="1" s="1"/>
  <c r="BX11" i="1" s="1"/>
  <c r="DH12" i="1"/>
  <c r="EM12" i="1"/>
  <c r="P13" i="1"/>
  <c r="FC14" i="1"/>
  <c r="BW14" i="1" s="1"/>
  <c r="BX14" i="1" s="1"/>
  <c r="EG15" i="1"/>
  <c r="EP15" i="1" s="1"/>
  <c r="FW21" i="1"/>
  <c r="AL21" i="1"/>
  <c r="BU25" i="1"/>
  <c r="BV25" i="1"/>
  <c r="P27" i="1"/>
  <c r="AC27" i="1"/>
  <c r="G67" i="1"/>
  <c r="GC6" i="1"/>
  <c r="AA6" i="1" s="1"/>
  <c r="AN13" i="1"/>
  <c r="FY13" i="1"/>
  <c r="AL13" i="1"/>
  <c r="BU36" i="1"/>
  <c r="BV36" i="1"/>
  <c r="M67" i="1"/>
  <c r="CG67" i="1"/>
  <c r="CO67" i="1"/>
  <c r="DG5" i="1"/>
  <c r="FA5" i="1"/>
  <c r="CQ6" i="1"/>
  <c r="CW6" i="1" s="1"/>
  <c r="AS6" i="1" s="1"/>
  <c r="P7" i="1"/>
  <c r="GC8" i="1"/>
  <c r="EN9" i="1"/>
  <c r="BV11" i="1"/>
  <c r="BU11" i="1"/>
  <c r="EN12" i="1"/>
  <c r="BV13" i="1"/>
  <c r="BU13" i="1"/>
  <c r="Z14" i="1"/>
  <c r="FQ14" i="1"/>
  <c r="FB20" i="1"/>
  <c r="FA20" i="1"/>
  <c r="AP20" i="1"/>
  <c r="AL7" i="1"/>
  <c r="CT8" i="1"/>
  <c r="Z9" i="1"/>
  <c r="N9" i="1"/>
  <c r="AC9" i="1" s="1"/>
  <c r="EK11" i="1"/>
  <c r="EI11" i="1"/>
  <c r="EK12" i="1"/>
  <c r="DH14" i="1"/>
  <c r="C67" i="1"/>
  <c r="BZ67" i="1"/>
  <c r="CQ5" i="1"/>
  <c r="CY67" i="1"/>
  <c r="FR67" i="1"/>
  <c r="GG5" i="1"/>
  <c r="AQ6" i="1"/>
  <c r="DG8" i="1"/>
  <c r="EG8" i="1"/>
  <c r="EK8" i="1" s="1"/>
  <c r="CQ9" i="1"/>
  <c r="CW9" i="1" s="1"/>
  <c r="AS9" i="1" s="1"/>
  <c r="EO9" i="1"/>
  <c r="AD10" i="1"/>
  <c r="AB10" i="1"/>
  <c r="GG10" i="1"/>
  <c r="BA10" i="1"/>
  <c r="FC10" i="1"/>
  <c r="BW10" i="1" s="1"/>
  <c r="BX10" i="1" s="1"/>
  <c r="EM11" i="1"/>
  <c r="AE13" i="1"/>
  <c r="AD13" i="1"/>
  <c r="AC13" i="1"/>
  <c r="AB13" i="1"/>
  <c r="EK13" i="1"/>
  <c r="AN15" i="1"/>
  <c r="FY15" i="1"/>
  <c r="DH16" i="1"/>
  <c r="BV16" i="1"/>
  <c r="BU16" i="1"/>
  <c r="EG6" i="1"/>
  <c r="EM6" i="1" s="1"/>
  <c r="DY67" i="1"/>
  <c r="EG5" i="1"/>
  <c r="EN5" i="1" s="1"/>
  <c r="N8" i="1"/>
  <c r="E67" i="1"/>
  <c r="N5" i="1"/>
  <c r="AD5" i="1" s="1"/>
  <c r="F67" i="1"/>
  <c r="W67" i="1"/>
  <c r="AP5" i="1"/>
  <c r="CI5" i="1"/>
  <c r="CN5" i="1" s="1"/>
  <c r="DU5" i="1"/>
  <c r="ED67" i="1"/>
  <c r="GG6" i="1"/>
  <c r="AN7" i="1"/>
  <c r="EU7" i="1"/>
  <c r="BU8" i="1"/>
  <c r="CF8" i="1"/>
  <c r="CN8" i="1" s="1"/>
  <c r="AR8" i="1" s="1"/>
  <c r="AM8" i="1"/>
  <c r="AQ9" i="1"/>
  <c r="FA9" i="1"/>
  <c r="FG9" i="1"/>
  <c r="AC10" i="1"/>
  <c r="AZ10" i="1"/>
  <c r="EG10" i="1"/>
  <c r="EJ10" i="1" s="1"/>
  <c r="Z11" i="1"/>
  <c r="AW11" i="1"/>
  <c r="FI11" i="1"/>
  <c r="DH11" i="1"/>
  <c r="EN11" i="1"/>
  <c r="EP12" i="1"/>
  <c r="FI12" i="1"/>
  <c r="BT13" i="1"/>
  <c r="DH15" i="1"/>
  <c r="EY15" i="1"/>
  <c r="BV15" i="1" s="1"/>
  <c r="GC19" i="1"/>
  <c r="AE19" i="1" s="1"/>
  <c r="DH26" i="1"/>
  <c r="EW14" i="1"/>
  <c r="EY14" i="1" s="1"/>
  <c r="BV14" i="1" s="1"/>
  <c r="CF14" i="1"/>
  <c r="CN14" i="1" s="1"/>
  <c r="AR14" i="1" s="1"/>
  <c r="EG14" i="1"/>
  <c r="FI14" i="1"/>
  <c r="AA15" i="1"/>
  <c r="AE15" i="1"/>
  <c r="FA15" i="1"/>
  <c r="FG15" i="1"/>
  <c r="DH18" i="1"/>
  <c r="AP8" i="1"/>
  <c r="AQ8" i="1"/>
  <c r="AA11" i="1"/>
  <c r="P12" i="1"/>
  <c r="BT12" i="1" s="1"/>
  <c r="AD12" i="1"/>
  <c r="AC12" i="1"/>
  <c r="AB12" i="1"/>
  <c r="EI12" i="1"/>
  <c r="EO12" i="1"/>
  <c r="EJ12" i="1"/>
  <c r="FV12" i="1"/>
  <c r="AE14" i="1"/>
  <c r="DW67" i="1"/>
  <c r="GG67" i="1" s="1"/>
  <c r="EF67" i="1"/>
  <c r="AY7" i="1"/>
  <c r="BJ7" i="1" s="1"/>
  <c r="FM7" i="1"/>
  <c r="BS7" i="1" s="1"/>
  <c r="EJ9" i="1"/>
  <c r="EK9" i="1"/>
  <c r="AP10" i="1"/>
  <c r="AN10" i="1"/>
  <c r="AQ10" i="1"/>
  <c r="EP11" i="1"/>
  <c r="Z12" i="1"/>
  <c r="BV12" i="1"/>
  <c r="BU12" i="1"/>
  <c r="I67" i="1"/>
  <c r="FQ13" i="1"/>
  <c r="FC13" i="1"/>
  <c r="BW13" i="1" s="1"/>
  <c r="BX13" i="1" s="1"/>
  <c r="FV13" i="1"/>
  <c r="BT15" i="1"/>
  <c r="R15" i="1"/>
  <c r="AH15" i="1"/>
  <c r="BU15" i="1"/>
  <c r="FI17" i="1"/>
  <c r="BV17" i="1"/>
  <c r="AW17" i="1"/>
  <c r="DU20" i="1"/>
  <c r="GG20" i="1"/>
  <c r="AY20" i="1"/>
  <c r="Z25" i="1"/>
  <c r="N25" i="1"/>
  <c r="AE9" i="1"/>
  <c r="FQ9" i="1"/>
  <c r="AR10" i="1"/>
  <c r="CN18" i="1"/>
  <c r="AR18" i="1" s="1"/>
  <c r="FQ19" i="1"/>
  <c r="DH20" i="1"/>
  <c r="N21" i="1"/>
  <c r="FM21" i="1"/>
  <c r="BS21" i="1" s="1"/>
  <c r="FV21" i="1"/>
  <c r="FQ22" i="1"/>
  <c r="DH23" i="1"/>
  <c r="AP24" i="1"/>
  <c r="AN24" i="1"/>
  <c r="AQ24" i="1"/>
  <c r="AE24" i="1"/>
  <c r="Z24" i="1"/>
  <c r="Z30" i="1"/>
  <c r="N30" i="1"/>
  <c r="AD30" i="1" s="1"/>
  <c r="GG36" i="1"/>
  <c r="AY16" i="1"/>
  <c r="BJ16" i="1" s="1"/>
  <c r="EG16" i="1"/>
  <c r="EL16" i="1" s="1"/>
  <c r="GC17" i="1"/>
  <c r="AA17" i="1" s="1"/>
  <c r="EG17" i="1"/>
  <c r="EO17" i="1" s="1"/>
  <c r="FC17" i="1"/>
  <c r="BW17" i="1" s="1"/>
  <c r="BX17" i="1" s="1"/>
  <c r="GG18" i="1"/>
  <c r="AY18" i="1"/>
  <c r="FG18" i="1"/>
  <c r="FA18" i="1"/>
  <c r="CT19" i="1"/>
  <c r="BU21" i="1"/>
  <c r="FQ21" i="1"/>
  <c r="DG22" i="1"/>
  <c r="CQ23" i="1"/>
  <c r="CW23" i="1" s="1"/>
  <c r="AS23" i="1" s="1"/>
  <c r="FI24" i="1"/>
  <c r="AQ26" i="1"/>
  <c r="CQ26" i="1"/>
  <c r="EG26" i="1"/>
  <c r="EN26" i="1" s="1"/>
  <c r="AD27" i="1"/>
  <c r="EG27" i="1"/>
  <c r="EL27" i="1" s="1"/>
  <c r="FN67" i="1"/>
  <c r="AA7" i="1"/>
  <c r="EG7" i="1"/>
  <c r="EN7" i="1" s="1"/>
  <c r="FV7" i="1"/>
  <c r="FG12" i="1"/>
  <c r="CT13" i="1"/>
  <c r="EG13" i="1"/>
  <c r="EP13" i="1" s="1"/>
  <c r="AQ15" i="1"/>
  <c r="FI15" i="1"/>
  <c r="FB16" i="1"/>
  <c r="N16" i="1"/>
  <c r="AZ16" i="1"/>
  <c r="BM16" i="1" s="1"/>
  <c r="AE17" i="1"/>
  <c r="AB17" i="1"/>
  <c r="EG18" i="1"/>
  <c r="EL18" i="1" s="1"/>
  <c r="FY18" i="1"/>
  <c r="AP19" i="1"/>
  <c r="AQ19" i="1"/>
  <c r="Z20" i="1"/>
  <c r="CW20" i="1"/>
  <c r="AS20" i="1" s="1"/>
  <c r="GC21" i="1"/>
  <c r="Z21" i="1" s="1"/>
  <c r="DH21" i="1"/>
  <c r="R22" i="1"/>
  <c r="AH22" i="1"/>
  <c r="EG22" i="1"/>
  <c r="EO22" i="1" s="1"/>
  <c r="Z23" i="1"/>
  <c r="AQ23" i="1"/>
  <c r="AD24" i="1"/>
  <c r="AC24" i="1"/>
  <c r="AB24" i="1"/>
  <c r="FC25" i="1"/>
  <c r="BW25" i="1" s="1"/>
  <c r="BX25" i="1" s="1"/>
  <c r="AA26" i="1"/>
  <c r="BT27" i="1"/>
  <c r="DH27" i="1"/>
  <c r="Z31" i="1"/>
  <c r="AE31" i="1"/>
  <c r="AA31" i="1"/>
  <c r="DR67" i="1"/>
  <c r="EB67" i="1"/>
  <c r="ET67" i="1"/>
  <c r="FZ67" i="1"/>
  <c r="H67" i="1"/>
  <c r="FG10" i="1"/>
  <c r="N14" i="1"/>
  <c r="AQ14" i="1"/>
  <c r="CB15" i="1"/>
  <c r="AB16" i="1"/>
  <c r="BA16" i="1"/>
  <c r="BP16" i="1" s="1"/>
  <c r="CF17" i="1"/>
  <c r="CN17" i="1" s="1"/>
  <c r="AR17" i="1" s="1"/>
  <c r="FV17" i="1"/>
  <c r="CT18" i="1"/>
  <c r="GC18" i="1"/>
  <c r="Z19" i="1"/>
  <c r="N19" i="1"/>
  <c r="AD19" i="1" s="1"/>
  <c r="FC19" i="1"/>
  <c r="BW19" i="1" s="1"/>
  <c r="BX19" i="1" s="1"/>
  <c r="AA20" i="1"/>
  <c r="BV20" i="1"/>
  <c r="AA22" i="1"/>
  <c r="AA24" i="1"/>
  <c r="EG24" i="1"/>
  <c r="EM24" i="1" s="1"/>
  <c r="FI25" i="1"/>
  <c r="AW25" i="1"/>
  <c r="BV27" i="1"/>
  <c r="BU27" i="1"/>
  <c r="EU5" i="1"/>
  <c r="CQ8" i="1"/>
  <c r="CW8" i="1" s="1"/>
  <c r="AS8" i="1" s="1"/>
  <c r="AB11" i="1"/>
  <c r="CF13" i="1"/>
  <c r="CN13" i="1" s="1"/>
  <c r="AR13" i="1" s="1"/>
  <c r="CQ14" i="1"/>
  <c r="CW14" i="1" s="1"/>
  <c r="AS14" i="1" s="1"/>
  <c r="AB15" i="1"/>
  <c r="FA16" i="1"/>
  <c r="GC16" i="1"/>
  <c r="AA16" i="1" s="1"/>
  <c r="BT17" i="1"/>
  <c r="AC17" i="1"/>
  <c r="AB18" i="1"/>
  <c r="P18" i="1"/>
  <c r="BV19" i="1"/>
  <c r="FI19" i="1"/>
  <c r="AW19" i="1"/>
  <c r="AZ20" i="1"/>
  <c r="BV22" i="1"/>
  <c r="FI22" i="1"/>
  <c r="AW22" i="1"/>
  <c r="AA23" i="1"/>
  <c r="AE23" i="1"/>
  <c r="AB23" i="1"/>
  <c r="P23" i="1"/>
  <c r="AL24" i="1"/>
  <c r="FW24" i="1"/>
  <c r="FM24" i="1"/>
  <c r="BS24" i="1" s="1"/>
  <c r="DH24" i="1"/>
  <c r="R26" i="1"/>
  <c r="AH26" i="1"/>
  <c r="BV26" i="1"/>
  <c r="BU26" i="1"/>
  <c r="AE27" i="1"/>
  <c r="AA27" i="1"/>
  <c r="BS14" i="1"/>
  <c r="AC15" i="1"/>
  <c r="FB15" i="1"/>
  <c r="FQ16" i="1"/>
  <c r="AN17" i="1"/>
  <c r="AD17" i="1"/>
  <c r="AC18" i="1"/>
  <c r="GG19" i="1"/>
  <c r="AB20" i="1"/>
  <c r="P20" i="1"/>
  <c r="BA20" i="1"/>
  <c r="AE22" i="1"/>
  <c r="AD22" i="1"/>
  <c r="AC22" i="1"/>
  <c r="AB22" i="1"/>
  <c r="AC23" i="1"/>
  <c r="BV23" i="1"/>
  <c r="BU23" i="1"/>
  <c r="EY24" i="1"/>
  <c r="BV24" i="1" s="1"/>
  <c r="CQ24" i="1"/>
  <c r="BU24" i="1"/>
  <c r="EG25" i="1"/>
  <c r="EO25" i="1" s="1"/>
  <c r="AD26" i="1"/>
  <c r="EY28" i="1"/>
  <c r="BV28" i="1" s="1"/>
  <c r="N29" i="1"/>
  <c r="BU33" i="1"/>
  <c r="GD67" i="1"/>
  <c r="EN16" i="1"/>
  <c r="AD18" i="1"/>
  <c r="AZ18" i="1"/>
  <c r="BV18" i="1"/>
  <c r="BU18" i="1"/>
  <c r="DG19" i="1"/>
  <c r="EG19" i="1"/>
  <c r="EO19" i="1" s="1"/>
  <c r="AW21" i="1"/>
  <c r="BT22" i="1"/>
  <c r="BU22" i="1"/>
  <c r="FC22" i="1"/>
  <c r="BW22" i="1" s="1"/>
  <c r="BX22" i="1" s="1"/>
  <c r="BT23" i="1"/>
  <c r="FA23" i="1"/>
  <c r="FG23" i="1"/>
  <c r="R24" i="1"/>
  <c r="AH24" i="1"/>
  <c r="CT24" i="1"/>
  <c r="FB26" i="1"/>
  <c r="FA26" i="1"/>
  <c r="AP26" i="1"/>
  <c r="BT26" i="1"/>
  <c r="AE28" i="1"/>
  <c r="AD28" i="1"/>
  <c r="AC28" i="1"/>
  <c r="AB28" i="1"/>
  <c r="P28" i="1"/>
  <c r="DH28" i="1"/>
  <c r="BU20" i="1"/>
  <c r="EG20" i="1"/>
  <c r="EM20" i="1" s="1"/>
  <c r="AN23" i="1"/>
  <c r="DH29" i="1"/>
  <c r="CN32" i="1"/>
  <c r="AR32" i="1" s="1"/>
  <c r="Z17" i="1"/>
  <c r="AP18" i="1"/>
  <c r="AQ20" i="1"/>
  <c r="AQ21" i="1"/>
  <c r="Z22" i="1"/>
  <c r="FA24" i="1"/>
  <c r="AZ26" i="1"/>
  <c r="BM26" i="1" s="1"/>
  <c r="FQ26" i="1"/>
  <c r="AB27" i="1"/>
  <c r="GG27" i="1"/>
  <c r="AZ28" i="1"/>
  <c r="EL28" i="1"/>
  <c r="FM28" i="1"/>
  <c r="BS28" i="1" s="1"/>
  <c r="EY30" i="1"/>
  <c r="BV30" i="1" s="1"/>
  <c r="DH31" i="1"/>
  <c r="BV31" i="1"/>
  <c r="N32" i="1"/>
  <c r="CF32" i="1"/>
  <c r="DG32" i="1"/>
  <c r="AE33" i="1"/>
  <c r="DU21" i="1"/>
  <c r="FG21" i="1"/>
  <c r="AQ25" i="1"/>
  <c r="CT27" i="1"/>
  <c r="AQ28" i="1"/>
  <c r="GG29" i="1"/>
  <c r="GC29" i="1"/>
  <c r="FV29" i="1"/>
  <c r="AE30" i="1"/>
  <c r="FV30" i="1"/>
  <c r="AD31" i="1"/>
  <c r="AC31" i="1"/>
  <c r="P31" i="1"/>
  <c r="CF24" i="1"/>
  <c r="CN24" i="1" s="1"/>
  <c r="AR24" i="1" s="1"/>
  <c r="FG25" i="1"/>
  <c r="CT26" i="1"/>
  <c r="FV26" i="1"/>
  <c r="CF28" i="1"/>
  <c r="CN28" i="1" s="1"/>
  <c r="AR28" i="1" s="1"/>
  <c r="FB29" i="1"/>
  <c r="FA29" i="1"/>
  <c r="DG30" i="1"/>
  <c r="FC30" i="1"/>
  <c r="BW30" i="1" s="1"/>
  <c r="BX30" i="1" s="1"/>
  <c r="FB31" i="1"/>
  <c r="AB31" i="1"/>
  <c r="FA31" i="1"/>
  <c r="CF37" i="1"/>
  <c r="CN37" i="1" s="1"/>
  <c r="AR37" i="1" s="1"/>
  <c r="EG23" i="1"/>
  <c r="EM23" i="1" s="1"/>
  <c r="AB26" i="1"/>
  <c r="AY27" i="1"/>
  <c r="BJ27" i="1" s="1"/>
  <c r="FA28" i="1"/>
  <c r="FQ28" i="1"/>
  <c r="CT29" i="1"/>
  <c r="AQ30" i="1"/>
  <c r="EG30" i="1"/>
  <c r="EJ30" i="1" s="1"/>
  <c r="EG31" i="1"/>
  <c r="FG31" i="1"/>
  <c r="AQ18" i="1"/>
  <c r="AC20" i="1"/>
  <c r="EG21" i="1"/>
  <c r="AC26" i="1"/>
  <c r="AA28" i="1"/>
  <c r="AP29" i="1"/>
  <c r="FQ30" i="1"/>
  <c r="CW30" i="1"/>
  <c r="AS30" i="1" s="1"/>
  <c r="AP31" i="1"/>
  <c r="FQ32" i="1"/>
  <c r="FV32" i="1"/>
  <c r="AP33" i="1"/>
  <c r="AP27" i="1"/>
  <c r="CQ27" i="1"/>
  <c r="FA27" i="1"/>
  <c r="CT28" i="1"/>
  <c r="EG28" i="1"/>
  <c r="EO28" i="1" s="1"/>
  <c r="FG28" i="1"/>
  <c r="AW29" i="1"/>
  <c r="FI31" i="1"/>
  <c r="FC32" i="1"/>
  <c r="BW32" i="1" s="1"/>
  <c r="BX32" i="1" s="1"/>
  <c r="EY33" i="1"/>
  <c r="BV33" i="1" s="1"/>
  <c r="FV33" i="1"/>
  <c r="FM37" i="1"/>
  <c r="BS37" i="1" s="1"/>
  <c r="CQ31" i="1"/>
  <c r="CW31" i="1" s="1"/>
  <c r="AS31" i="1" s="1"/>
  <c r="AE34" i="1"/>
  <c r="FW36" i="1"/>
  <c r="AM36" i="1" s="1"/>
  <c r="DH37" i="1"/>
  <c r="BV37" i="1"/>
  <c r="BU37" i="1"/>
  <c r="FM39" i="1"/>
  <c r="BS39" i="1" s="1"/>
  <c r="CF39" i="1"/>
  <c r="CN39" i="1" s="1"/>
  <c r="AR39" i="1" s="1"/>
  <c r="EG29" i="1"/>
  <c r="EM29" i="1" s="1"/>
  <c r="EG32" i="1"/>
  <c r="EP32" i="1" s="1"/>
  <c r="Z33" i="1"/>
  <c r="BV34" i="1"/>
  <c r="BU34" i="1"/>
  <c r="P35" i="1"/>
  <c r="FY38" i="1"/>
  <c r="AN38" i="1"/>
  <c r="DH38" i="1"/>
  <c r="GG38" i="1"/>
  <c r="BU39" i="1"/>
  <c r="EU32" i="1"/>
  <c r="FM32" i="1"/>
  <c r="BS32" i="1" s="1"/>
  <c r="DG33" i="1"/>
  <c r="DH34" i="1"/>
  <c r="GG35" i="1"/>
  <c r="AY35" i="1"/>
  <c r="GC36" i="1"/>
  <c r="AE36" i="1" s="1"/>
  <c r="EL37" i="1"/>
  <c r="AA39" i="1"/>
  <c r="N39" i="1"/>
  <c r="P39" i="1" s="1"/>
  <c r="GC33" i="1"/>
  <c r="AA33" i="1" s="1"/>
  <c r="CQ34" i="1"/>
  <c r="CW34" i="1" s="1"/>
  <c r="AS34" i="1" s="1"/>
  <c r="FA34" i="1"/>
  <c r="FG34" i="1"/>
  <c r="AN34" i="1"/>
  <c r="AN35" i="1"/>
  <c r="AP35" i="1"/>
  <c r="DG35" i="1"/>
  <c r="EG35" i="1"/>
  <c r="EJ35" i="1" s="1"/>
  <c r="Z36" i="1"/>
  <c r="N36" i="1"/>
  <c r="AW36" i="1"/>
  <c r="AZ37" i="1"/>
  <c r="EM37" i="1"/>
  <c r="BV38" i="1"/>
  <c r="BU38" i="1"/>
  <c r="FG32" i="1"/>
  <c r="GC32" i="1"/>
  <c r="N33" i="1"/>
  <c r="P33" i="1" s="1"/>
  <c r="EG33" i="1"/>
  <c r="EO33" i="1" s="1"/>
  <c r="AQ34" i="1"/>
  <c r="CF35" i="1"/>
  <c r="CN35" i="1" s="1"/>
  <c r="AR35" i="1" s="1"/>
  <c r="GC35" i="1"/>
  <c r="Z35" i="1" s="1"/>
  <c r="FI36" i="1"/>
  <c r="R37" i="1"/>
  <c r="BT37" i="1"/>
  <c r="GC37" i="1"/>
  <c r="GG40" i="1"/>
  <c r="GC40" i="1"/>
  <c r="FB33" i="1"/>
  <c r="FC33" i="1" s="1"/>
  <c r="BW33" i="1" s="1"/>
  <c r="BX33" i="1" s="1"/>
  <c r="N34" i="1"/>
  <c r="AC34" i="1" s="1"/>
  <c r="Z34" i="1"/>
  <c r="CI34" i="1"/>
  <c r="BV35" i="1"/>
  <c r="BU35" i="1"/>
  <c r="CF36" i="1"/>
  <c r="CN36" i="1" s="1"/>
  <c r="AR36" i="1" s="1"/>
  <c r="DH36" i="1"/>
  <c r="EG36" i="1"/>
  <c r="EK36" i="1" s="1"/>
  <c r="AN37" i="1"/>
  <c r="DU37" i="1"/>
  <c r="AH37" i="1" s="1"/>
  <c r="AC42" i="1"/>
  <c r="AB42" i="1"/>
  <c r="P42" i="1"/>
  <c r="BT42" i="1" s="1"/>
  <c r="AD42" i="1"/>
  <c r="FQ45" i="1"/>
  <c r="AN32" i="1"/>
  <c r="AW33" i="1"/>
  <c r="AA35" i="1"/>
  <c r="CT35" i="1"/>
  <c r="FU36" i="1"/>
  <c r="FB37" i="1"/>
  <c r="FA37" i="1"/>
  <c r="AP37" i="1"/>
  <c r="BA37" i="1"/>
  <c r="GG37" i="1"/>
  <c r="AY37" i="1"/>
  <c r="GC38" i="1"/>
  <c r="AW38" i="1"/>
  <c r="GG43" i="1"/>
  <c r="AZ43" i="1"/>
  <c r="BA43" i="1"/>
  <c r="FA36" i="1"/>
  <c r="AD37" i="1"/>
  <c r="FQ37" i="1"/>
  <c r="GG39" i="1"/>
  <c r="BV40" i="1"/>
  <c r="BU40" i="1"/>
  <c r="CF41" i="1"/>
  <c r="CN41" i="1" s="1"/>
  <c r="AR41" i="1" s="1"/>
  <c r="EM41" i="1"/>
  <c r="BV42" i="1"/>
  <c r="BU42" i="1"/>
  <c r="DU43" i="1"/>
  <c r="FI43" i="1"/>
  <c r="EY44" i="1"/>
  <c r="BV44" i="1" s="1"/>
  <c r="FQ44" i="1"/>
  <c r="CF48" i="1"/>
  <c r="DH49" i="1"/>
  <c r="EG49" i="1"/>
  <c r="EO49" i="1" s="1"/>
  <c r="EG37" i="1"/>
  <c r="EK37" i="1" s="1"/>
  <c r="DH39" i="1"/>
  <c r="FB42" i="1"/>
  <c r="FC42" i="1" s="1"/>
  <c r="BW42" i="1" s="1"/>
  <c r="BX42" i="1" s="1"/>
  <c r="P53" i="1"/>
  <c r="BT53" i="1" s="1"/>
  <c r="AD53" i="1"/>
  <c r="BU55" i="1"/>
  <c r="FA35" i="1"/>
  <c r="N38" i="1"/>
  <c r="AB38" i="1" s="1"/>
  <c r="FB39" i="1"/>
  <c r="FC39" i="1" s="1"/>
  <c r="BW39" i="1" s="1"/>
  <c r="BX39" i="1" s="1"/>
  <c r="DU39" i="1"/>
  <c r="FC40" i="1"/>
  <c r="BW40" i="1" s="1"/>
  <c r="BX40" i="1" s="1"/>
  <c r="AW40" i="1"/>
  <c r="FI42" i="1"/>
  <c r="AD43" i="1"/>
  <c r="AC43" i="1"/>
  <c r="AB43" i="1"/>
  <c r="P43" i="1"/>
  <c r="BT43" i="1" s="1"/>
  <c r="FM43" i="1"/>
  <c r="BS43" i="1" s="1"/>
  <c r="CF43" i="1"/>
  <c r="CN43" i="1" s="1"/>
  <c r="AR43" i="1" s="1"/>
  <c r="DG43" i="1"/>
  <c r="BU43" i="1"/>
  <c r="CT38" i="1"/>
  <c r="EG38" i="1"/>
  <c r="EO38" i="1" s="1"/>
  <c r="AB39" i="1"/>
  <c r="FY40" i="1"/>
  <c r="EN41" i="1"/>
  <c r="EL41" i="1"/>
  <c r="EK41" i="1"/>
  <c r="EP41" i="1"/>
  <c r="EI41" i="1"/>
  <c r="AP42" i="1"/>
  <c r="CQ43" i="1"/>
  <c r="DG44" i="1"/>
  <c r="GG44" i="1"/>
  <c r="AC35" i="1"/>
  <c r="CQ36" i="1"/>
  <c r="CW36" i="1" s="1"/>
  <c r="AS36" i="1" s="1"/>
  <c r="EG39" i="1"/>
  <c r="EN39" i="1" s="1"/>
  <c r="FY39" i="1"/>
  <c r="Z41" i="1"/>
  <c r="N41" i="1"/>
  <c r="AQ41" i="1"/>
  <c r="EJ41" i="1"/>
  <c r="GC41" i="1"/>
  <c r="CT43" i="1"/>
  <c r="AY43" i="1"/>
  <c r="GC43" i="1"/>
  <c r="AA43" i="1" s="1"/>
  <c r="EG44" i="1"/>
  <c r="EL44" i="1" s="1"/>
  <c r="DH48" i="1"/>
  <c r="AP34" i="1"/>
  <c r="EG34" i="1"/>
  <c r="EO34" i="1" s="1"/>
  <c r="FV34" i="1"/>
  <c r="AD35" i="1"/>
  <c r="AB37" i="1"/>
  <c r="AQ37" i="1"/>
  <c r="AD39" i="1"/>
  <c r="GC39" i="1"/>
  <c r="Z39" i="1" s="1"/>
  <c r="DG40" i="1"/>
  <c r="EG40" i="1"/>
  <c r="EO40" i="1" s="1"/>
  <c r="CI42" i="1"/>
  <c r="BU44" i="1"/>
  <c r="FI44" i="1"/>
  <c r="P45" i="1"/>
  <c r="BT45" i="1" s="1"/>
  <c r="FI39" i="1"/>
  <c r="GC44" i="1"/>
  <c r="AA44" i="1" s="1"/>
  <c r="EK44" i="1"/>
  <c r="FV44" i="1"/>
  <c r="AD45" i="1"/>
  <c r="AC45" i="1"/>
  <c r="AB45" i="1"/>
  <c r="GC46" i="1"/>
  <c r="AE46" i="1" s="1"/>
  <c r="DH46" i="1"/>
  <c r="AE49" i="1"/>
  <c r="Z49" i="1"/>
  <c r="AA49" i="1"/>
  <c r="FA41" i="1"/>
  <c r="FA45" i="1"/>
  <c r="AB46" i="1"/>
  <c r="P46" i="1"/>
  <c r="BT46" i="1" s="1"/>
  <c r="AD46" i="1"/>
  <c r="AC46" i="1"/>
  <c r="GG46" i="1"/>
  <c r="CF47" i="1"/>
  <c r="CN47" i="1" s="1"/>
  <c r="AR47" i="1" s="1"/>
  <c r="DH47" i="1"/>
  <c r="GG48" i="1"/>
  <c r="GC48" i="1"/>
  <c r="Z48" i="1" s="1"/>
  <c r="AE48" i="1"/>
  <c r="CT51" i="1"/>
  <c r="N40" i="1"/>
  <c r="CQ42" i="1"/>
  <c r="CW42" i="1" s="1"/>
  <c r="AS42" i="1" s="1"/>
  <c r="FG42" i="1"/>
  <c r="EG43" i="1"/>
  <c r="EP43" i="1" s="1"/>
  <c r="FA43" i="1"/>
  <c r="FV43" i="1"/>
  <c r="AP45" i="1"/>
  <c r="AN45" i="1"/>
  <c r="AY45" i="1"/>
  <c r="BJ45" i="1" s="1"/>
  <c r="GG45" i="1"/>
  <c r="FB46" i="1"/>
  <c r="FC46" i="1" s="1"/>
  <c r="BW46" i="1" s="1"/>
  <c r="BX46" i="1" s="1"/>
  <c r="BV47" i="1"/>
  <c r="BU47" i="1"/>
  <c r="EG48" i="1"/>
  <c r="EJ48" i="1" s="1"/>
  <c r="GC50" i="1"/>
  <c r="Z50" i="1" s="1"/>
  <c r="FC52" i="1"/>
  <c r="BW52" i="1" s="1"/>
  <c r="BX52" i="1" s="1"/>
  <c r="AP40" i="1"/>
  <c r="FV40" i="1"/>
  <c r="N44" i="1"/>
  <c r="DG45" i="1"/>
  <c r="EG45" i="1"/>
  <c r="EL45" i="1" s="1"/>
  <c r="CT47" i="1"/>
  <c r="FQ47" i="1"/>
  <c r="BU48" i="1"/>
  <c r="FV48" i="1"/>
  <c r="FI49" i="1"/>
  <c r="AW49" i="1"/>
  <c r="GG54" i="1"/>
  <c r="GC54" i="1"/>
  <c r="Z56" i="1"/>
  <c r="AE56" i="1"/>
  <c r="AA56" i="1"/>
  <c r="FW50" i="1"/>
  <c r="AL50" i="1"/>
  <c r="AE51" i="1"/>
  <c r="Z51" i="1"/>
  <c r="R55" i="1"/>
  <c r="AH55" i="1"/>
  <c r="DU59" i="1"/>
  <c r="AY59" i="1"/>
  <c r="GG59" i="1"/>
  <c r="AZ59" i="1"/>
  <c r="BA59" i="1"/>
  <c r="AQ39" i="1"/>
  <c r="CQ41" i="1"/>
  <c r="CW41" i="1" s="1"/>
  <c r="AS41" i="1" s="1"/>
  <c r="EG42" i="1"/>
  <c r="EI42" i="1" s="1"/>
  <c r="FY45" i="1"/>
  <c r="BU46" i="1"/>
  <c r="BT47" i="1"/>
  <c r="FY47" i="1"/>
  <c r="BV49" i="1"/>
  <c r="FM50" i="1"/>
  <c r="BS50" i="1" s="1"/>
  <c r="R51" i="1"/>
  <c r="AH51" i="1"/>
  <c r="CF53" i="1"/>
  <c r="CN53" i="1" s="1"/>
  <c r="AR53" i="1" s="1"/>
  <c r="DH53" i="1"/>
  <c r="AQ43" i="1"/>
  <c r="BU45" i="1"/>
  <c r="GC45" i="1"/>
  <c r="AA45" i="1" s="1"/>
  <c r="AA46" i="1"/>
  <c r="EY46" i="1"/>
  <c r="BV46" i="1" s="1"/>
  <c r="AW46" i="1"/>
  <c r="BV50" i="1"/>
  <c r="BU50" i="1"/>
  <c r="CQ52" i="1"/>
  <c r="CW52" i="1" s="1"/>
  <c r="AS52" i="1" s="1"/>
  <c r="V47" i="1"/>
  <c r="X47" i="1" s="1"/>
  <c r="DU47" i="1"/>
  <c r="AH47" i="1" s="1"/>
  <c r="AY47" i="1"/>
  <c r="GG47" i="1"/>
  <c r="AZ47" i="1"/>
  <c r="CB48" i="1"/>
  <c r="FI48" i="1"/>
  <c r="AW48" i="1"/>
  <c r="FC48" i="1"/>
  <c r="BW48" i="1" s="1"/>
  <c r="BX48" i="1" s="1"/>
  <c r="FC49" i="1"/>
  <c r="BW49" i="1" s="1"/>
  <c r="BX49" i="1" s="1"/>
  <c r="AP51" i="1"/>
  <c r="EY51" i="1"/>
  <c r="BV51" i="1" s="1"/>
  <c r="AN48" i="1"/>
  <c r="CF50" i="1"/>
  <c r="CN50" i="1" s="1"/>
  <c r="AR50" i="1" s="1"/>
  <c r="FG50" i="1"/>
  <c r="AD51" i="1"/>
  <c r="AB51" i="1"/>
  <c r="EG51" i="1"/>
  <c r="EN51" i="1" s="1"/>
  <c r="Z52" i="1"/>
  <c r="N52" i="1"/>
  <c r="AB52" i="1" s="1"/>
  <c r="DH52" i="1"/>
  <c r="AA55" i="1"/>
  <c r="EJ55" i="1"/>
  <c r="FQ55" i="1"/>
  <c r="EM56" i="1"/>
  <c r="AE57" i="1"/>
  <c r="Z57" i="1"/>
  <c r="CQ46" i="1"/>
  <c r="CW46" i="1" s="1"/>
  <c r="AS46" i="1" s="1"/>
  <c r="FG46" i="1"/>
  <c r="AA47" i="1"/>
  <c r="EG47" i="1"/>
  <c r="EL47" i="1" s="1"/>
  <c r="FA47" i="1"/>
  <c r="FV47" i="1"/>
  <c r="AB49" i="1"/>
  <c r="N50" i="1"/>
  <c r="AQ50" i="1"/>
  <c r="GG52" i="1"/>
  <c r="GC52" i="1"/>
  <c r="AA52" i="1" s="1"/>
  <c r="AQ52" i="1"/>
  <c r="Z53" i="1"/>
  <c r="BV53" i="1"/>
  <c r="BU53" i="1"/>
  <c r="DH54" i="1"/>
  <c r="AE55" i="1"/>
  <c r="AD55" i="1"/>
  <c r="AC55" i="1"/>
  <c r="AB55" i="1"/>
  <c r="EL55" i="1"/>
  <c r="EY55" i="1"/>
  <c r="BV55" i="1" s="1"/>
  <c r="EO56" i="1"/>
  <c r="AB47" i="1"/>
  <c r="N48" i="1"/>
  <c r="AC49" i="1"/>
  <c r="AP50" i="1"/>
  <c r="AY51" i="1"/>
  <c r="BJ51" i="1" s="1"/>
  <c r="FA51" i="1"/>
  <c r="AE52" i="1"/>
  <c r="CI52" i="1"/>
  <c r="CT53" i="1"/>
  <c r="FQ53" i="1"/>
  <c r="FI54" i="1"/>
  <c r="AW54" i="1"/>
  <c r="BT55" i="1"/>
  <c r="P56" i="1"/>
  <c r="BT56" i="1" s="1"/>
  <c r="AC56" i="1"/>
  <c r="AB56" i="1"/>
  <c r="AH62" i="1"/>
  <c r="BT62" i="1"/>
  <c r="R62" i="1"/>
  <c r="AC47" i="1"/>
  <c r="FB50" i="1"/>
  <c r="FV50" i="1"/>
  <c r="AC51" i="1"/>
  <c r="AZ51" i="1"/>
  <c r="BM51" i="1" s="1"/>
  <c r="FQ51" i="1"/>
  <c r="AE53" i="1"/>
  <c r="FV54" i="1"/>
  <c r="AW55" i="1"/>
  <c r="FI55" i="1"/>
  <c r="EN55" i="1"/>
  <c r="FW56" i="1"/>
  <c r="AM56" i="1" s="1"/>
  <c r="AL56" i="1"/>
  <c r="DG56" i="1"/>
  <c r="CT57" i="1"/>
  <c r="EG46" i="1"/>
  <c r="FV46" i="1"/>
  <c r="AD47" i="1"/>
  <c r="AN49" i="1"/>
  <c r="GG50" i="1"/>
  <c r="BA51" i="1"/>
  <c r="BP51" i="1" s="1"/>
  <c r="BU51" i="1"/>
  <c r="BV56" i="1"/>
  <c r="FC58" i="1"/>
  <c r="BW58" i="1" s="1"/>
  <c r="BX58" i="1" s="1"/>
  <c r="FY58" i="1"/>
  <c r="AN58" i="1"/>
  <c r="EG50" i="1"/>
  <c r="EI50" i="1" s="1"/>
  <c r="FA50" i="1"/>
  <c r="AW52" i="1"/>
  <c r="DU53" i="1"/>
  <c r="BV54" i="1"/>
  <c r="BU54" i="1"/>
  <c r="DH55" i="1"/>
  <c r="EP55" i="1"/>
  <c r="AD56" i="1"/>
  <c r="AA57" i="1"/>
  <c r="N57" i="1"/>
  <c r="DG51" i="1"/>
  <c r="BV52" i="1"/>
  <c r="BU52" i="1"/>
  <c r="AZ53" i="1"/>
  <c r="BM53" i="1" s="1"/>
  <c r="AY53" i="1"/>
  <c r="BJ53" i="1" s="1"/>
  <c r="GG53" i="1"/>
  <c r="Z55" i="1"/>
  <c r="EK55" i="1"/>
  <c r="EI55" i="1"/>
  <c r="EM55" i="1"/>
  <c r="FA56" i="1"/>
  <c r="FG56" i="1"/>
  <c r="FG52" i="1"/>
  <c r="EG53" i="1"/>
  <c r="EL53" i="1" s="1"/>
  <c r="GG57" i="1"/>
  <c r="N58" i="1"/>
  <c r="DG58" i="1"/>
  <c r="AB59" i="1"/>
  <c r="P59" i="1"/>
  <c r="CF59" i="1"/>
  <c r="CN59" i="1" s="1"/>
  <c r="AR59" i="1" s="1"/>
  <c r="DG59" i="1"/>
  <c r="DH60" i="1"/>
  <c r="FI60" i="1"/>
  <c r="AE61" i="1"/>
  <c r="FA62" i="1"/>
  <c r="FW65" i="1"/>
  <c r="AL65" i="1"/>
  <c r="AB53" i="1"/>
  <c r="N54" i="1"/>
  <c r="AQ54" i="1"/>
  <c r="CF56" i="1"/>
  <c r="CN56" i="1" s="1"/>
  <c r="AR56" i="1" s="1"/>
  <c r="BU57" i="1"/>
  <c r="GC60" i="1"/>
  <c r="EG60" i="1"/>
  <c r="EP60" i="1" s="1"/>
  <c r="DH62" i="1"/>
  <c r="AC53" i="1"/>
  <c r="CQ54" i="1"/>
  <c r="CW54" i="1" s="1"/>
  <c r="AS54" i="1" s="1"/>
  <c r="FG54" i="1"/>
  <c r="FA55" i="1"/>
  <c r="AD57" i="1"/>
  <c r="BV57" i="1"/>
  <c r="AQ58" i="1"/>
  <c r="CQ58" i="1"/>
  <c r="BV59" i="1"/>
  <c r="BU59" i="1"/>
  <c r="BU60" i="1"/>
  <c r="DH61" i="1"/>
  <c r="AD62" i="1"/>
  <c r="AC62" i="1"/>
  <c r="AB62" i="1"/>
  <c r="EM62" i="1"/>
  <c r="FC63" i="1"/>
  <c r="BW63" i="1" s="1"/>
  <c r="BX63" i="1" s="1"/>
  <c r="EG52" i="1"/>
  <c r="AQ56" i="1"/>
  <c r="AP57" i="1"/>
  <c r="CT58" i="1"/>
  <c r="FQ59" i="1"/>
  <c r="FI61" i="1"/>
  <c r="AQ53" i="1"/>
  <c r="AN53" i="1"/>
  <c r="AP56" i="1"/>
  <c r="FM56" i="1"/>
  <c r="BS56" i="1" s="1"/>
  <c r="FA57" i="1"/>
  <c r="BV58" i="1"/>
  <c r="BU58" i="1"/>
  <c r="FC59" i="1"/>
  <c r="BW59" i="1" s="1"/>
  <c r="BX59" i="1" s="1"/>
  <c r="EL60" i="1"/>
  <c r="EY60" i="1"/>
  <c r="BV60" i="1" s="1"/>
  <c r="FB62" i="1"/>
  <c r="EG54" i="1"/>
  <c r="EM54" i="1" s="1"/>
  <c r="DG57" i="1"/>
  <c r="EG57" i="1"/>
  <c r="EK57" i="1" s="1"/>
  <c r="P61" i="1"/>
  <c r="AC61" i="1"/>
  <c r="AB61" i="1"/>
  <c r="CQ61" i="1"/>
  <c r="CW61" i="1" s="1"/>
  <c r="AS61" i="1" s="1"/>
  <c r="FM64" i="1"/>
  <c r="BS64" i="1" s="1"/>
  <c r="CF64" i="1"/>
  <c r="CN64" i="1" s="1"/>
  <c r="AR64" i="1" s="1"/>
  <c r="DH64" i="1"/>
  <c r="GG56" i="1"/>
  <c r="EP56" i="1"/>
  <c r="N60" i="1"/>
  <c r="EN60" i="1"/>
  <c r="AN60" i="1"/>
  <c r="Z61" i="1"/>
  <c r="FG61" i="1"/>
  <c r="EU62" i="1"/>
  <c r="R63" i="1"/>
  <c r="AH63" i="1"/>
  <c r="FQ63" i="1"/>
  <c r="AW65" i="1"/>
  <c r="AE66" i="1"/>
  <c r="AD66" i="1"/>
  <c r="AC66" i="1"/>
  <c r="AB66" i="1"/>
  <c r="EG59" i="1"/>
  <c r="EL59" i="1" s="1"/>
  <c r="AQ61" i="1"/>
  <c r="FV61" i="1"/>
  <c r="BU64" i="1"/>
  <c r="FM65" i="1"/>
  <c r="BS65" i="1" s="1"/>
  <c r="FV65" i="1"/>
  <c r="AW66" i="1"/>
  <c r="FI66" i="1"/>
  <c r="FA61" i="1"/>
  <c r="FG62" i="1"/>
  <c r="FY62" i="1"/>
  <c r="AP63" i="1"/>
  <c r="FI63" i="1"/>
  <c r="AW63" i="1"/>
  <c r="CT64" i="1"/>
  <c r="FY64" i="1"/>
  <c r="AB65" i="1"/>
  <c r="P65" i="1"/>
  <c r="BT65" i="1" s="1"/>
  <c r="AD65" i="1"/>
  <c r="BV65" i="1"/>
  <c r="BU65" i="1"/>
  <c r="GC58" i="1"/>
  <c r="AA58" i="1" s="1"/>
  <c r="AC59" i="1"/>
  <c r="FV60" i="1"/>
  <c r="GG60" i="1"/>
  <c r="AD61" i="1"/>
  <c r="FB61" i="1"/>
  <c r="AW62" i="1"/>
  <c r="AZ64" i="1"/>
  <c r="AC65" i="1"/>
  <c r="AR65" i="1"/>
  <c r="DH66" i="1"/>
  <c r="EG58" i="1"/>
  <c r="FV58" i="1"/>
  <c r="AD59" i="1"/>
  <c r="FB60" i="1"/>
  <c r="FC60" i="1" s="1"/>
  <c r="BW60" i="1" s="1"/>
  <c r="BX60" i="1" s="1"/>
  <c r="EG61" i="1"/>
  <c r="EK61" i="1" s="1"/>
  <c r="EG62" i="1"/>
  <c r="FI62" i="1"/>
  <c r="DG63" i="1"/>
  <c r="EG63" i="1"/>
  <c r="EJ63" i="1" s="1"/>
  <c r="AD64" i="1"/>
  <c r="P64" i="1"/>
  <c r="AE64" i="1"/>
  <c r="BA64" i="1"/>
  <c r="P66" i="1"/>
  <c r="BT66" i="1" s="1"/>
  <c r="AP61" i="1"/>
  <c r="EU61" i="1"/>
  <c r="EY63" i="1"/>
  <c r="BV63" i="1" s="1"/>
  <c r="FI64" i="1"/>
  <c r="GC65" i="1"/>
  <c r="AA66" i="1"/>
  <c r="BV66" i="1"/>
  <c r="BU66" i="1"/>
  <c r="FQ66" i="1"/>
  <c r="FQ61" i="1"/>
  <c r="GC62" i="1"/>
  <c r="AP62" i="1"/>
  <c r="FB64" i="1"/>
  <c r="AP64" i="1"/>
  <c r="GG64" i="1"/>
  <c r="AY64" i="1"/>
  <c r="DH65" i="1"/>
  <c r="FY66" i="1"/>
  <c r="EG64" i="1"/>
  <c r="EI64" i="1" s="1"/>
  <c r="FA64" i="1"/>
  <c r="AQ65" i="1"/>
  <c r="Z66" i="1"/>
  <c r="AB63" i="1"/>
  <c r="FG65" i="1"/>
  <c r="EG66" i="1"/>
  <c r="EN66" i="1" s="1"/>
  <c r="FA66" i="1"/>
  <c r="FV66" i="1"/>
  <c r="AC63" i="1"/>
  <c r="AB64" i="1"/>
  <c r="AQ64" i="1"/>
  <c r="GC63" i="1"/>
  <c r="EG65" i="1"/>
  <c r="EI65" i="1" s="1"/>
  <c r="EM34" i="1" l="1"/>
  <c r="EN47" i="1"/>
  <c r="EI32" i="1"/>
  <c r="EP19" i="1"/>
  <c r="EJ22" i="1"/>
  <c r="EP51" i="1"/>
  <c r="EI34" i="1"/>
  <c r="EP28" i="1"/>
  <c r="EL22" i="1"/>
  <c r="EN22" i="1"/>
  <c r="EK51" i="1"/>
  <c r="AC39" i="1"/>
  <c r="EM49" i="1"/>
  <c r="EJ49" i="1"/>
  <c r="EO60" i="1"/>
  <c r="EP37" i="1"/>
  <c r="EM27" i="1"/>
  <c r="EK28" i="1"/>
  <c r="EL17" i="1"/>
  <c r="EJ5" i="1"/>
  <c r="EI5" i="1"/>
  <c r="EO63" i="1"/>
  <c r="EI47" i="1"/>
  <c r="EI49" i="1"/>
  <c r="EI29" i="1"/>
  <c r="EJ27" i="1"/>
  <c r="EL8" i="1"/>
  <c r="FU65" i="1"/>
  <c r="EK33" i="1"/>
  <c r="EN20" i="1"/>
  <c r="EM10" i="1"/>
  <c r="EP30" i="1"/>
  <c r="EK29" i="1"/>
  <c r="EP5" i="1"/>
  <c r="AI47" i="1"/>
  <c r="EN13" i="1"/>
  <c r="EO29" i="1"/>
  <c r="EM15" i="1"/>
  <c r="EP7" i="1"/>
  <c r="AM7" i="1"/>
  <c r="EI43" i="1"/>
  <c r="EK38" i="1"/>
  <c r="EP45" i="1"/>
  <c r="EM43" i="1"/>
  <c r="EP25" i="1"/>
  <c r="EP18" i="1"/>
  <c r="EM25" i="1"/>
  <c r="EP20" i="1"/>
  <c r="EK16" i="1"/>
  <c r="EI53" i="1"/>
  <c r="EK20" i="1"/>
  <c r="EN46" i="1"/>
  <c r="EI16" i="1"/>
  <c r="EP26" i="1"/>
  <c r="EO57" i="1"/>
  <c r="EK54" i="1"/>
  <c r="EO54" i="1"/>
  <c r="EP61" i="1"/>
  <c r="EP53" i="1"/>
  <c r="EJ40" i="1"/>
  <c r="EL43" i="1"/>
  <c r="EO44" i="1"/>
  <c r="EJ36" i="1"/>
  <c r="EN33" i="1"/>
  <c r="EI23" i="1"/>
  <c r="EQ56" i="1"/>
  <c r="EM45" i="1"/>
  <c r="EJ53" i="1"/>
  <c r="EK32" i="1"/>
  <c r="EK26" i="1"/>
  <c r="EI62" i="1"/>
  <c r="EI51" i="1"/>
  <c r="EJ45" i="1"/>
  <c r="EO51" i="1"/>
  <c r="EL32" i="1"/>
  <c r="EN32" i="1"/>
  <c r="EL24" i="1"/>
  <c r="EM26" i="1"/>
  <c r="EJ26" i="1"/>
  <c r="EO24" i="1"/>
  <c r="EP16" i="1"/>
  <c r="EL6" i="1"/>
  <c r="EL25" i="1"/>
  <c r="EN45" i="1"/>
  <c r="EJ25" i="1"/>
  <c r="EN62" i="1"/>
  <c r="EQ55" i="1"/>
  <c r="EK46" i="1"/>
  <c r="EN36" i="1"/>
  <c r="EM36" i="1"/>
  <c r="EP39" i="1"/>
  <c r="EJ23" i="1"/>
  <c r="EO23" i="1"/>
  <c r="BP67" i="1"/>
  <c r="BM67" i="1"/>
  <c r="BJ67" i="1"/>
  <c r="CW24" i="1"/>
  <c r="AS24" i="1" s="1"/>
  <c r="CW26" i="1"/>
  <c r="AS26" i="1" s="1"/>
  <c r="FU14" i="1"/>
  <c r="FU21" i="1"/>
  <c r="FU28" i="1"/>
  <c r="CB67" i="1"/>
  <c r="FY48" i="1"/>
  <c r="CQ37" i="1"/>
  <c r="CW37" i="1" s="1"/>
  <c r="AS37" i="1" s="1"/>
  <c r="CQ15" i="1"/>
  <c r="CW15" i="1" s="1"/>
  <c r="AS15" i="1" s="1"/>
  <c r="CC67" i="1"/>
  <c r="CQ39" i="1"/>
  <c r="CW39" i="1" s="1"/>
  <c r="AS39" i="1" s="1"/>
  <c r="CQ25" i="1"/>
  <c r="CW25" i="1" s="1"/>
  <c r="AS25" i="1" s="1"/>
  <c r="FW13" i="1"/>
  <c r="AM13" i="1" s="1"/>
  <c r="FU50" i="1"/>
  <c r="FY7" i="1"/>
  <c r="V49" i="1"/>
  <c r="X49" i="1" s="1"/>
  <c r="AJ49" i="1" s="1"/>
  <c r="AI49" i="1"/>
  <c r="AD33" i="1"/>
  <c r="CQ18" i="1"/>
  <c r="CW18" i="1" s="1"/>
  <c r="AS18" i="1" s="1"/>
  <c r="CQ19" i="1"/>
  <c r="CW19" i="1" s="1"/>
  <c r="AS19" i="1" s="1"/>
  <c r="AE54" i="1"/>
  <c r="AA54" i="1"/>
  <c r="Z54" i="1"/>
  <c r="AE29" i="1"/>
  <c r="AA29" i="1"/>
  <c r="Z29" i="1"/>
  <c r="Z63" i="1"/>
  <c r="AA63" i="1"/>
  <c r="AE63" i="1"/>
  <c r="AE38" i="1"/>
  <c r="AA38" i="1"/>
  <c r="Z38" i="1"/>
  <c r="AA8" i="1"/>
  <c r="AE8" i="1"/>
  <c r="Z8" i="1"/>
  <c r="Z65" i="1"/>
  <c r="AE65" i="1"/>
  <c r="AA65" i="1"/>
  <c r="AA62" i="1"/>
  <c r="Z62" i="1"/>
  <c r="AE62" i="1"/>
  <c r="AE40" i="1"/>
  <c r="Z40" i="1"/>
  <c r="AA40" i="1"/>
  <c r="AE32" i="1"/>
  <c r="Z32" i="1"/>
  <c r="AA32" i="1"/>
  <c r="Z60" i="1"/>
  <c r="AE60" i="1"/>
  <c r="AC57" i="1"/>
  <c r="P57" i="1"/>
  <c r="P36" i="1"/>
  <c r="AC36" i="1"/>
  <c r="AB36" i="1"/>
  <c r="FY16" i="1"/>
  <c r="AN16" i="1"/>
  <c r="DH22" i="1"/>
  <c r="P25" i="1"/>
  <c r="AD25" i="1"/>
  <c r="AC25" i="1"/>
  <c r="AB25" i="1"/>
  <c r="BV7" i="1"/>
  <c r="BU7" i="1"/>
  <c r="R11" i="1"/>
  <c r="AH11" i="1"/>
  <c r="EK64" i="1"/>
  <c r="EJ64" i="1"/>
  <c r="EO64" i="1"/>
  <c r="EM64" i="1"/>
  <c r="FC57" i="1"/>
  <c r="BW57" i="1" s="1"/>
  <c r="BX57" i="1" s="1"/>
  <c r="EP65" i="1"/>
  <c r="CN48" i="1"/>
  <c r="AR48" i="1" s="1"/>
  <c r="AF47" i="1"/>
  <c r="AJ47" i="1"/>
  <c r="AG47" i="1"/>
  <c r="AN43" i="1"/>
  <c r="FY43" i="1"/>
  <c r="AL53" i="1"/>
  <c r="FW53" i="1"/>
  <c r="FM53" i="1"/>
  <c r="BS53" i="1" s="1"/>
  <c r="AM50" i="1"/>
  <c r="P44" i="1"/>
  <c r="AB44" i="1"/>
  <c r="AC44" i="1"/>
  <c r="EN50" i="1"/>
  <c r="FC43" i="1"/>
  <c r="BW43" i="1" s="1"/>
  <c r="BX43" i="1" s="1"/>
  <c r="P40" i="1"/>
  <c r="AC40" i="1"/>
  <c r="AD40" i="1"/>
  <c r="Z44" i="1"/>
  <c r="AQ38" i="1"/>
  <c r="CQ38" i="1"/>
  <c r="CW38" i="1" s="1"/>
  <c r="AS38" i="1" s="1"/>
  <c r="R42" i="1"/>
  <c r="AH42" i="1"/>
  <c r="AA37" i="1"/>
  <c r="Z37" i="1"/>
  <c r="AE37" i="1"/>
  <c r="FC27" i="1"/>
  <c r="BW27" i="1" s="1"/>
  <c r="BX27" i="1" s="1"/>
  <c r="FC31" i="1"/>
  <c r="BW31" i="1" s="1"/>
  <c r="BX31" i="1" s="1"/>
  <c r="DH30" i="1"/>
  <c r="CF23" i="1"/>
  <c r="CN23" i="1" s="1"/>
  <c r="AR23" i="1" s="1"/>
  <c r="EO31" i="1"/>
  <c r="EN30" i="1"/>
  <c r="AE21" i="1"/>
  <c r="R23" i="1"/>
  <c r="AH23" i="1"/>
  <c r="EU67" i="1"/>
  <c r="BU5" i="1"/>
  <c r="FW17" i="1"/>
  <c r="AM17" i="1" s="1"/>
  <c r="AL17" i="1"/>
  <c r="FM17" i="1"/>
  <c r="BS17" i="1" s="1"/>
  <c r="V22" i="1"/>
  <c r="X22" i="1" s="1"/>
  <c r="AI22" i="1"/>
  <c r="EI18" i="1"/>
  <c r="EN18" i="1"/>
  <c r="EK18" i="1"/>
  <c r="FC18" i="1"/>
  <c r="BW18" i="1" s="1"/>
  <c r="BX18" i="1" s="1"/>
  <c r="AA21" i="1"/>
  <c r="EJ19" i="1"/>
  <c r="EO14" i="1"/>
  <c r="EM14" i="1"/>
  <c r="EP14" i="1"/>
  <c r="FY10" i="1"/>
  <c r="FC9" i="1"/>
  <c r="BW9" i="1" s="1"/>
  <c r="BX9" i="1" s="1"/>
  <c r="CQ7" i="1"/>
  <c r="CW7" i="1" s="1"/>
  <c r="AS7" i="1" s="1"/>
  <c r="AQ7" i="1"/>
  <c r="CW5" i="1"/>
  <c r="FS67" i="1"/>
  <c r="EL7" i="1"/>
  <c r="EQ11" i="1"/>
  <c r="EW67" i="1"/>
  <c r="EY5" i="1"/>
  <c r="EY67" i="1" s="1"/>
  <c r="EI37" i="1"/>
  <c r="CQ59" i="1"/>
  <c r="CW59" i="1" s="1"/>
  <c r="AS59" i="1" s="1"/>
  <c r="AQ59" i="1"/>
  <c r="CF57" i="1"/>
  <c r="CN57" i="1" s="1"/>
  <c r="AR57" i="1" s="1"/>
  <c r="CF52" i="1"/>
  <c r="CN52" i="1" s="1"/>
  <c r="AR52" i="1" s="1"/>
  <c r="AI62" i="1"/>
  <c r="V62" i="1"/>
  <c r="X62" i="1" s="1"/>
  <c r="CF34" i="1"/>
  <c r="CN34" i="1" s="1"/>
  <c r="AR34" i="1" s="1"/>
  <c r="CF30" i="1"/>
  <c r="CN30" i="1" s="1"/>
  <c r="AR30" i="1" s="1"/>
  <c r="EO21" i="1"/>
  <c r="EM21" i="1"/>
  <c r="EJ21" i="1"/>
  <c r="R28" i="1"/>
  <c r="AH28" i="1"/>
  <c r="AB29" i="1"/>
  <c r="P29" i="1"/>
  <c r="AC29" i="1"/>
  <c r="AB8" i="1"/>
  <c r="AC8" i="1"/>
  <c r="P8" i="1"/>
  <c r="R64" i="1"/>
  <c r="AH64" i="1"/>
  <c r="BT64" i="1"/>
  <c r="EI61" i="1"/>
  <c r="EJ52" i="1"/>
  <c r="EP52" i="1"/>
  <c r="EK52" i="1"/>
  <c r="FC55" i="1"/>
  <c r="BW55" i="1" s="1"/>
  <c r="BX55" i="1" s="1"/>
  <c r="CF55" i="1"/>
  <c r="CN55" i="1" s="1"/>
  <c r="AR55" i="1" s="1"/>
  <c r="DH58" i="1"/>
  <c r="AQ66" i="1"/>
  <c r="CQ66" i="1"/>
  <c r="CW66" i="1" s="1"/>
  <c r="AS66" i="1" s="1"/>
  <c r="CQ65" i="1"/>
  <c r="CW65" i="1" s="1"/>
  <c r="AS65" i="1" s="1"/>
  <c r="EK63" i="1"/>
  <c r="EI66" i="1"/>
  <c r="EP66" i="1"/>
  <c r="EO62" i="1"/>
  <c r="BV62" i="1"/>
  <c r="BU62" i="1"/>
  <c r="AQ60" i="1"/>
  <c r="CQ60" i="1"/>
  <c r="CW60" i="1" s="1"/>
  <c r="AS60" i="1" s="1"/>
  <c r="EN59" i="1"/>
  <c r="AE58" i="1"/>
  <c r="EN61" i="1"/>
  <c r="EJ59" i="1"/>
  <c r="EI59" i="1"/>
  <c r="P58" i="1"/>
  <c r="AC58" i="1"/>
  <c r="AD58" i="1"/>
  <c r="AB58" i="1"/>
  <c r="FY53" i="1"/>
  <c r="CQ47" i="1"/>
  <c r="CW47" i="1" s="1"/>
  <c r="AS47" i="1" s="1"/>
  <c r="AQ47" i="1"/>
  <c r="CQ56" i="1"/>
  <c r="CW56" i="1" s="1"/>
  <c r="AS56" i="1" s="1"/>
  <c r="EP46" i="1"/>
  <c r="EO46" i="1"/>
  <c r="EL46" i="1"/>
  <c r="EJ46" i="1"/>
  <c r="P48" i="1"/>
  <c r="AD48" i="1"/>
  <c r="AB48" i="1"/>
  <c r="AC48" i="1"/>
  <c r="CF51" i="1"/>
  <c r="CN51" i="1" s="1"/>
  <c r="AR51" i="1" s="1"/>
  <c r="FC47" i="1"/>
  <c r="BW47" i="1" s="1"/>
  <c r="BX47" i="1" s="1"/>
  <c r="EN52" i="1"/>
  <c r="EP47" i="1"/>
  <c r="EJ42" i="1"/>
  <c r="EO42" i="1"/>
  <c r="EN42" i="1"/>
  <c r="EK42" i="1"/>
  <c r="EL42" i="1"/>
  <c r="EO52" i="1"/>
  <c r="EJ43" i="1"/>
  <c r="EN43" i="1"/>
  <c r="EO43" i="1"/>
  <c r="AE44" i="1"/>
  <c r="EP44" i="1"/>
  <c r="EP42" i="1"/>
  <c r="EP38" i="1"/>
  <c r="EM38" i="1"/>
  <c r="AL41" i="1"/>
  <c r="FM41" i="1"/>
  <c r="BS41" i="1" s="1"/>
  <c r="FW41" i="1"/>
  <c r="EL36" i="1"/>
  <c r="EP36" i="1"/>
  <c r="EI36" i="1"/>
  <c r="EM42" i="1"/>
  <c r="AL35" i="1"/>
  <c r="FW35" i="1"/>
  <c r="FM35" i="1"/>
  <c r="BS35" i="1" s="1"/>
  <c r="EJ38" i="1"/>
  <c r="FY35" i="1"/>
  <c r="AL39" i="1"/>
  <c r="FW39" i="1"/>
  <c r="CW27" i="1"/>
  <c r="AS27" i="1" s="1"/>
  <c r="CQ29" i="1"/>
  <c r="CW29" i="1" s="1"/>
  <c r="AS29" i="1" s="1"/>
  <c r="AQ29" i="1"/>
  <c r="CF19" i="1"/>
  <c r="CN19" i="1" s="1"/>
  <c r="AR19" i="1" s="1"/>
  <c r="CQ22" i="1"/>
  <c r="CW22" i="1" s="1"/>
  <c r="AS22" i="1" s="1"/>
  <c r="AQ22" i="1"/>
  <c r="AH31" i="1"/>
  <c r="R31" i="1"/>
  <c r="AN28" i="1"/>
  <c r="FY28" i="1"/>
  <c r="DH32" i="1"/>
  <c r="FC24" i="1"/>
  <c r="BW24" i="1" s="1"/>
  <c r="BX24" i="1" s="1"/>
  <c r="EM31" i="1"/>
  <c r="EL20" i="1"/>
  <c r="EJ20" i="1"/>
  <c r="EO20" i="1"/>
  <c r="FC23" i="1"/>
  <c r="BW23" i="1" s="1"/>
  <c r="BX23" i="1" s="1"/>
  <c r="EM18" i="1"/>
  <c r="EJ24" i="1"/>
  <c r="AC19" i="1"/>
  <c r="AB19" i="1"/>
  <c r="P19" i="1"/>
  <c r="EK21" i="1"/>
  <c r="P16" i="1"/>
  <c r="AD16" i="1"/>
  <c r="AC16" i="1"/>
  <c r="FY32" i="1"/>
  <c r="EI20" i="1"/>
  <c r="AN8" i="1"/>
  <c r="FY8" i="1"/>
  <c r="FC15" i="1"/>
  <c r="BW15" i="1" s="1"/>
  <c r="BX15" i="1" s="1"/>
  <c r="EI14" i="1"/>
  <c r="EN10" i="1"/>
  <c r="EK10" i="1"/>
  <c r="EI10" i="1"/>
  <c r="EO10" i="1"/>
  <c r="CI67" i="1"/>
  <c r="EG67" i="1"/>
  <c r="EK67" i="1" s="1"/>
  <c r="EL5" i="1"/>
  <c r="EO5" i="1"/>
  <c r="EM5" i="1"/>
  <c r="EP10" i="1"/>
  <c r="CP67" i="1"/>
  <c r="AQ67" i="1" s="1"/>
  <c r="AQ5" i="1"/>
  <c r="EO8" i="1"/>
  <c r="EK5" i="1"/>
  <c r="V17" i="1"/>
  <c r="X17" i="1" s="1"/>
  <c r="AI17" i="1"/>
  <c r="EQ9" i="1"/>
  <c r="FQ7" i="1"/>
  <c r="CT67" i="1"/>
  <c r="FB67" i="1"/>
  <c r="V55" i="1"/>
  <c r="X55" i="1" s="1"/>
  <c r="AI55" i="1"/>
  <c r="FC45" i="1"/>
  <c r="BW45" i="1" s="1"/>
  <c r="BX45" i="1" s="1"/>
  <c r="Z6" i="1"/>
  <c r="AE6" i="1"/>
  <c r="EJ58" i="1"/>
  <c r="EP58" i="1"/>
  <c r="EN58" i="1"/>
  <c r="EL58" i="1"/>
  <c r="V63" i="1"/>
  <c r="X63" i="1" s="1"/>
  <c r="AI63" i="1"/>
  <c r="FY60" i="1"/>
  <c r="EO65" i="1"/>
  <c r="EN65" i="1"/>
  <c r="EJ65" i="1"/>
  <c r="AN65" i="1"/>
  <c r="FY65" i="1"/>
  <c r="EP64" i="1"/>
  <c r="EP63" i="1"/>
  <c r="EN63" i="1"/>
  <c r="EM63" i="1"/>
  <c r="EI63" i="1"/>
  <c r="FC61" i="1"/>
  <c r="BW61" i="1" s="1"/>
  <c r="BX61" i="1" s="1"/>
  <c r="EL62" i="1"/>
  <c r="AQ55" i="1"/>
  <c r="CQ55" i="1"/>
  <c r="CW55" i="1" s="1"/>
  <c r="AS55" i="1" s="1"/>
  <c r="EM58" i="1"/>
  <c r="EP54" i="1"/>
  <c r="EN54" i="1"/>
  <c r="EJ54" i="1"/>
  <c r="EO61" i="1"/>
  <c r="CW58" i="1"/>
  <c r="AS58" i="1" s="1"/>
  <c r="EI58" i="1"/>
  <c r="AM65" i="1"/>
  <c r="DH59" i="1"/>
  <c r="Z58" i="1"/>
  <c r="CQ53" i="1"/>
  <c r="CW53" i="1" s="1"/>
  <c r="AS53" i="1" s="1"/>
  <c r="EM47" i="1"/>
  <c r="EK47" i="1"/>
  <c r="EJ47" i="1"/>
  <c r="EO47" i="1"/>
  <c r="V51" i="1"/>
  <c r="X51" i="1" s="1"/>
  <c r="AI51" i="1"/>
  <c r="FC41" i="1"/>
  <c r="BW41" i="1" s="1"/>
  <c r="BX41" i="1" s="1"/>
  <c r="AE39" i="1"/>
  <c r="EP34" i="1"/>
  <c r="EN34" i="1"/>
  <c r="EJ34" i="1"/>
  <c r="EL34" i="1"/>
  <c r="EK34" i="1"/>
  <c r="CF38" i="1"/>
  <c r="CN38" i="1" s="1"/>
  <c r="AR38" i="1" s="1"/>
  <c r="R53" i="1"/>
  <c r="AH53" i="1"/>
  <c r="P34" i="1"/>
  <c r="AD34" i="1"/>
  <c r="AB34" i="1"/>
  <c r="EK35" i="1"/>
  <c r="EI35" i="1"/>
  <c r="EM35" i="1"/>
  <c r="EN35" i="1"/>
  <c r="FC34" i="1"/>
  <c r="BW34" i="1"/>
  <c r="BX34" i="1" s="1"/>
  <c r="R39" i="1"/>
  <c r="BT39" i="1"/>
  <c r="AH39" i="1"/>
  <c r="DH33" i="1"/>
  <c r="AC33" i="1"/>
  <c r="AE35" i="1"/>
  <c r="FY29" i="1"/>
  <c r="AN29" i="1"/>
  <c r="EP23" i="1"/>
  <c r="EN23" i="1"/>
  <c r="EK23" i="1"/>
  <c r="CF27" i="1"/>
  <c r="CN27" i="1" s="1"/>
  <c r="AR27" i="1" s="1"/>
  <c r="EL23" i="1"/>
  <c r="AQ13" i="1"/>
  <c r="CQ13" i="1"/>
  <c r="CW13" i="1" s="1"/>
  <c r="AS13" i="1" s="1"/>
  <c r="EN21" i="1"/>
  <c r="CF15" i="1"/>
  <c r="EL21" i="1"/>
  <c r="EN27" i="1"/>
  <c r="EK27" i="1"/>
  <c r="EI27" i="1"/>
  <c r="EK17" i="1"/>
  <c r="EP17" i="1"/>
  <c r="EM17" i="1"/>
  <c r="EO18" i="1"/>
  <c r="FW5" i="1"/>
  <c r="FM5" i="1"/>
  <c r="AL5" i="1"/>
  <c r="R12" i="1"/>
  <c r="AH12" i="1"/>
  <c r="AB5" i="1"/>
  <c r="P5" i="1"/>
  <c r="P9" i="1"/>
  <c r="AD9" i="1"/>
  <c r="AB9" i="1"/>
  <c r="CF20" i="1"/>
  <c r="CN20" i="1" s="1"/>
  <c r="AR20" i="1" s="1"/>
  <c r="FA67" i="1"/>
  <c r="EF68" i="1" s="1"/>
  <c r="FC5" i="1"/>
  <c r="BW5" i="1" s="1"/>
  <c r="BX5" i="1" s="1"/>
  <c r="BT11" i="1"/>
  <c r="EI7" i="1"/>
  <c r="AL47" i="1"/>
  <c r="FW47" i="1"/>
  <c r="AM47" i="1" s="1"/>
  <c r="FK67" i="1"/>
  <c r="AW67" i="1" s="1"/>
  <c r="AW5" i="1"/>
  <c r="CQ62" i="1"/>
  <c r="CW62" i="1" s="1"/>
  <c r="AS62" i="1" s="1"/>
  <c r="AQ62" i="1"/>
  <c r="CF60" i="1"/>
  <c r="CN60" i="1" s="1"/>
  <c r="AR60" i="1" s="1"/>
  <c r="FC51" i="1"/>
  <c r="BW51" i="1" s="1"/>
  <c r="BX51" i="1" s="1"/>
  <c r="CF49" i="1"/>
  <c r="CN49" i="1" s="1"/>
  <c r="AR49" i="1" s="1"/>
  <c r="EM39" i="1"/>
  <c r="EJ39" i="1"/>
  <c r="EO39" i="1"/>
  <c r="EK39" i="1"/>
  <c r="EL52" i="1"/>
  <c r="AQ32" i="1"/>
  <c r="CQ32" i="1"/>
  <c r="CW32" i="1" s="1"/>
  <c r="AS32" i="1" s="1"/>
  <c r="AI37" i="1"/>
  <c r="V37" i="1"/>
  <c r="X37" i="1" s="1"/>
  <c r="DH35" i="1"/>
  <c r="CF25" i="1"/>
  <c r="CN25" i="1" s="1"/>
  <c r="AR25" i="1" s="1"/>
  <c r="EK31" i="1"/>
  <c r="EJ31" i="1"/>
  <c r="EN31" i="1"/>
  <c r="EP31" i="1"/>
  <c r="EL31" i="1"/>
  <c r="CF31" i="1"/>
  <c r="CN31" i="1" s="1"/>
  <c r="AR31" i="1" s="1"/>
  <c r="AD29" i="1"/>
  <c r="P32" i="1"/>
  <c r="AD32" i="1"/>
  <c r="AC32" i="1"/>
  <c r="CF26" i="1"/>
  <c r="CN26" i="1" s="1"/>
  <c r="AR26" i="1" s="1"/>
  <c r="EN19" i="1"/>
  <c r="EI19" i="1"/>
  <c r="Z16" i="1"/>
  <c r="AE16" i="1"/>
  <c r="AA18" i="1"/>
  <c r="AE18" i="1"/>
  <c r="P14" i="1"/>
  <c r="AD14" i="1"/>
  <c r="AC14" i="1"/>
  <c r="AB14" i="1"/>
  <c r="EM19" i="1"/>
  <c r="AI15" i="1"/>
  <c r="V15" i="1"/>
  <c r="X15" i="1" s="1"/>
  <c r="FV67" i="1"/>
  <c r="EO6" i="1"/>
  <c r="EJ6" i="1"/>
  <c r="EP6" i="1"/>
  <c r="EK15" i="1"/>
  <c r="DG67" i="1"/>
  <c r="DE68" i="1" s="1"/>
  <c r="DH5" i="1"/>
  <c r="FY24" i="1"/>
  <c r="EL10" i="1"/>
  <c r="GA67" i="1"/>
  <c r="AN67" i="1" s="1"/>
  <c r="FY5" i="1"/>
  <c r="AN5" i="1"/>
  <c r="EP21" i="1"/>
  <c r="EI13" i="1"/>
  <c r="FC7" i="1"/>
  <c r="BW7" i="1" s="1"/>
  <c r="BX7" i="1" s="1"/>
  <c r="AY67" i="1"/>
  <c r="AL22" i="1"/>
  <c r="FW22" i="1"/>
  <c r="FM22" i="1"/>
  <c r="BS22" i="1" s="1"/>
  <c r="EK6" i="1"/>
  <c r="EO50" i="1"/>
  <c r="P41" i="1"/>
  <c r="AD41" i="1"/>
  <c r="AB41" i="1"/>
  <c r="FC37" i="1"/>
  <c r="BW37" i="1" s="1"/>
  <c r="BX37" i="1" s="1"/>
  <c r="FY33" i="1"/>
  <c r="AN33" i="1"/>
  <c r="CN15" i="1"/>
  <c r="AR15" i="1" s="1"/>
  <c r="CF16" i="1"/>
  <c r="CN16" i="1" s="1"/>
  <c r="AR16" i="1" s="1"/>
  <c r="EJ61" i="1"/>
  <c r="EM61" i="1"/>
  <c r="CQ63" i="1"/>
  <c r="CW63" i="1" s="1"/>
  <c r="AS63" i="1" s="1"/>
  <c r="AQ63" i="1"/>
  <c r="AN54" i="1"/>
  <c r="FY54" i="1"/>
  <c r="FC56" i="1"/>
  <c r="BW56" i="1" s="1"/>
  <c r="BX56" i="1" s="1"/>
  <c r="P52" i="1"/>
  <c r="AD52" i="1"/>
  <c r="AC52" i="1"/>
  <c r="P38" i="1"/>
  <c r="AD38" i="1"/>
  <c r="AC38" i="1"/>
  <c r="BV61" i="1"/>
  <c r="BU61" i="1"/>
  <c r="CF61" i="1"/>
  <c r="CN61" i="1" s="1"/>
  <c r="AR61" i="1" s="1"/>
  <c r="CF58" i="1"/>
  <c r="CN58" i="1" s="1"/>
  <c r="AR58" i="1" s="1"/>
  <c r="AN63" i="1"/>
  <c r="FY63" i="1"/>
  <c r="EL66" i="1"/>
  <c r="EL61" i="1"/>
  <c r="EL57" i="1"/>
  <c r="EJ57" i="1"/>
  <c r="EN57" i="1"/>
  <c r="EP57" i="1"/>
  <c r="CF54" i="1"/>
  <c r="CN54" i="1" s="1"/>
  <c r="AR54" i="1" s="1"/>
  <c r="CQ57" i="1"/>
  <c r="CW57" i="1" s="1"/>
  <c r="AS57" i="1" s="1"/>
  <c r="AQ57" i="1"/>
  <c r="AL59" i="1"/>
  <c r="FW59" i="1"/>
  <c r="FM59" i="1"/>
  <c r="BS59" i="1" s="1"/>
  <c r="AQ40" i="1"/>
  <c r="CQ40" i="1"/>
  <c r="CW40" i="1" s="1"/>
  <c r="AS40" i="1" s="1"/>
  <c r="EM46" i="1"/>
  <c r="EK45" i="1"/>
  <c r="EO45" i="1"/>
  <c r="EI45" i="1"/>
  <c r="CF46" i="1"/>
  <c r="CN46" i="1" s="1"/>
  <c r="AR46" i="1" s="1"/>
  <c r="R46" i="1"/>
  <c r="AH46" i="1"/>
  <c r="EK40" i="1"/>
  <c r="EI40" i="1"/>
  <c r="EP40" i="1"/>
  <c r="EM40" i="1"/>
  <c r="EN40" i="1"/>
  <c r="AE41" i="1"/>
  <c r="AA41" i="1"/>
  <c r="EI39" i="1"/>
  <c r="EQ41" i="1"/>
  <c r="AN36" i="1"/>
  <c r="FY36" i="1"/>
  <c r="FC35" i="1"/>
  <c r="BW35" i="1" s="1"/>
  <c r="BX35" i="1" s="1"/>
  <c r="EM50" i="1"/>
  <c r="CF42" i="1"/>
  <c r="CN42" i="1" s="1"/>
  <c r="AR42" i="1" s="1"/>
  <c r="EJ37" i="1"/>
  <c r="EN37" i="1"/>
  <c r="EO37" i="1"/>
  <c r="FW48" i="1"/>
  <c r="AM48" i="1" s="1"/>
  <c r="FM48" i="1"/>
  <c r="BS48" i="1" s="1"/>
  <c r="AL48" i="1"/>
  <c r="FC36" i="1"/>
  <c r="BW36" i="1" s="1"/>
  <c r="BX36" i="1" s="1"/>
  <c r="AD36" i="1"/>
  <c r="CF33" i="1"/>
  <c r="CN33" i="1" s="1"/>
  <c r="AR33" i="1" s="1"/>
  <c r="EL33" i="1"/>
  <c r="EJ33" i="1"/>
  <c r="EP33" i="1"/>
  <c r="EM33" i="1"/>
  <c r="EP35" i="1"/>
  <c r="AL32" i="1"/>
  <c r="FW32" i="1"/>
  <c r="AM32" i="1" s="1"/>
  <c r="R35" i="1"/>
  <c r="AH35" i="1"/>
  <c r="BT35" i="1"/>
  <c r="EM32" i="1"/>
  <c r="EJ32" i="1"/>
  <c r="AB33" i="1"/>
  <c r="EI31" i="1"/>
  <c r="CF29" i="1"/>
  <c r="CN29" i="1" s="1"/>
  <c r="AR29" i="1" s="1"/>
  <c r="EN38" i="1"/>
  <c r="AN25" i="1"/>
  <c r="FY25" i="1"/>
  <c r="DH19" i="1"/>
  <c r="EN17" i="1"/>
  <c r="EN25" i="1"/>
  <c r="EI25" i="1"/>
  <c r="FY17" i="1"/>
  <c r="FC16" i="1"/>
  <c r="BW16" i="1" s="1"/>
  <c r="BX16" i="1" s="1"/>
  <c r="EK24" i="1"/>
  <c r="EI24" i="1"/>
  <c r="EN24" i="1"/>
  <c r="EJ18" i="1"/>
  <c r="EM22" i="1"/>
  <c r="EK22" i="1"/>
  <c r="EP22" i="1"/>
  <c r="CQ21" i="1"/>
  <c r="CW21" i="1" s="1"/>
  <c r="AS21" i="1" s="1"/>
  <c r="EJ17" i="1"/>
  <c r="AD8" i="1"/>
  <c r="EP27" i="1"/>
  <c r="CQ10" i="1"/>
  <c r="CW10" i="1" s="1"/>
  <c r="AS10" i="1" s="1"/>
  <c r="BT28" i="1"/>
  <c r="EM8" i="1"/>
  <c r="EP8" i="1"/>
  <c r="EJ8" i="1"/>
  <c r="EN8" i="1"/>
  <c r="FQ5" i="1"/>
  <c r="FQ67" i="1" s="1"/>
  <c r="FC20" i="1"/>
  <c r="BW20" i="1" s="1"/>
  <c r="BX20" i="1" s="1"/>
  <c r="EJ15" i="1"/>
  <c r="AP67" i="1"/>
  <c r="R13" i="1"/>
  <c r="AH13" i="1"/>
  <c r="CF11" i="1"/>
  <c r="CN11" i="1" s="1"/>
  <c r="AR11" i="1" s="1"/>
  <c r="AL10" i="1"/>
  <c r="FM10" i="1"/>
  <c r="BS10" i="1" s="1"/>
  <c r="FW10" i="1"/>
  <c r="EO7" i="1"/>
  <c r="GC67" i="1"/>
  <c r="AQ44" i="1"/>
  <c r="CQ44" i="1"/>
  <c r="CW44" i="1" s="1"/>
  <c r="AS44" i="1" s="1"/>
  <c r="FY27" i="1"/>
  <c r="AN27" i="1"/>
  <c r="P21" i="1"/>
  <c r="AD21" i="1"/>
  <c r="AC21" i="1"/>
  <c r="N67" i="1"/>
  <c r="R66" i="1"/>
  <c r="AH66" i="1"/>
  <c r="CF62" i="1"/>
  <c r="CN62" i="1" s="1"/>
  <c r="AR62" i="1" s="1"/>
  <c r="EK48" i="1"/>
  <c r="EI48" i="1"/>
  <c r="EP48" i="1"/>
  <c r="EM48" i="1"/>
  <c r="CQ45" i="1"/>
  <c r="CW45" i="1" s="1"/>
  <c r="AS45" i="1" s="1"/>
  <c r="AQ45" i="1"/>
  <c r="DH44" i="1"/>
  <c r="DH43" i="1"/>
  <c r="CF63" i="1"/>
  <c r="CN63" i="1" s="1"/>
  <c r="AR63" i="1" s="1"/>
  <c r="EK66" i="1"/>
  <c r="EL65" i="1"/>
  <c r="EK65" i="1"/>
  <c r="CQ64" i="1"/>
  <c r="CW64" i="1" s="1"/>
  <c r="AS64" i="1" s="1"/>
  <c r="EM52" i="1"/>
  <c r="FU56" i="1"/>
  <c r="AB50" i="1"/>
  <c r="P50" i="1"/>
  <c r="AC50" i="1"/>
  <c r="AD50" i="1"/>
  <c r="AQ51" i="1"/>
  <c r="CQ51" i="1"/>
  <c r="CW51" i="1" s="1"/>
  <c r="AS51" i="1" s="1"/>
  <c r="EJ50" i="1"/>
  <c r="FC66" i="1"/>
  <c r="BW66" i="1" s="1"/>
  <c r="BX66" i="1" s="1"/>
  <c r="CF66" i="1"/>
  <c r="CN66" i="1" s="1"/>
  <c r="AR66" i="1" s="1"/>
  <c r="EM65" i="1"/>
  <c r="EN64" i="1"/>
  <c r="AB57" i="1"/>
  <c r="P60" i="1"/>
  <c r="AD60" i="1"/>
  <c r="AB60" i="1"/>
  <c r="AC60" i="1"/>
  <c r="EI57" i="1"/>
  <c r="FY57" i="1"/>
  <c r="AN57" i="1"/>
  <c r="EK60" i="1"/>
  <c r="EJ60" i="1"/>
  <c r="EI60" i="1"/>
  <c r="EM60" i="1"/>
  <c r="EM57" i="1"/>
  <c r="AB54" i="1"/>
  <c r="P54" i="1"/>
  <c r="AD54" i="1"/>
  <c r="AC54" i="1"/>
  <c r="R59" i="1"/>
  <c r="BT59" i="1"/>
  <c r="AH59" i="1"/>
  <c r="EN53" i="1"/>
  <c r="EM53" i="1"/>
  <c r="EK53" i="1"/>
  <c r="EO53" i="1"/>
  <c r="DH51" i="1"/>
  <c r="DH56" i="1"/>
  <c r="EL51" i="1"/>
  <c r="EM51" i="1"/>
  <c r="EJ51" i="1"/>
  <c r="AN51" i="1"/>
  <c r="FY51" i="1"/>
  <c r="EN48" i="1"/>
  <c r="AA48" i="1"/>
  <c r="CQ50" i="1"/>
  <c r="CW50" i="1" s="1"/>
  <c r="AS50" i="1" s="1"/>
  <c r="EL48" i="1"/>
  <c r="Z46" i="1"/>
  <c r="DH45" i="1"/>
  <c r="FM47" i="1"/>
  <c r="BS47" i="1" s="1"/>
  <c r="FY49" i="1"/>
  <c r="AE45" i="1"/>
  <c r="AH45" i="1"/>
  <c r="R45" i="1"/>
  <c r="DH40" i="1"/>
  <c r="EK43" i="1"/>
  <c r="AL43" i="1"/>
  <c r="FW43" i="1"/>
  <c r="AM43" i="1" s="1"/>
  <c r="EN49" i="1"/>
  <c r="EL49" i="1"/>
  <c r="EK49" i="1"/>
  <c r="EP49" i="1"/>
  <c r="EI46" i="1"/>
  <c r="EL35" i="1"/>
  <c r="EL38" i="1"/>
  <c r="AA36" i="1"/>
  <c r="EI33" i="1"/>
  <c r="EO36" i="1"/>
  <c r="EI38" i="1"/>
  <c r="BV32" i="1"/>
  <c r="BU32" i="1"/>
  <c r="EL29" i="1"/>
  <c r="EP29" i="1"/>
  <c r="EN29" i="1"/>
  <c r="EJ29" i="1"/>
  <c r="EI28" i="1"/>
  <c r="EN28" i="1"/>
  <c r="EM28" i="1"/>
  <c r="EJ28" i="1"/>
  <c r="CQ28" i="1"/>
  <c r="CW28" i="1" s="1"/>
  <c r="AS28" i="1" s="1"/>
  <c r="BT31" i="1"/>
  <c r="FC28" i="1"/>
  <c r="BW28" i="1" s="1"/>
  <c r="BX28" i="1" s="1"/>
  <c r="AL37" i="1"/>
  <c r="FW37" i="1"/>
  <c r="FC29" i="1"/>
  <c r="BW29" i="1" s="1"/>
  <c r="BX29" i="1" s="1"/>
  <c r="FC26" i="1"/>
  <c r="BW26" i="1" s="1"/>
  <c r="BX26" i="1" s="1"/>
  <c r="R20" i="1"/>
  <c r="AH20" i="1"/>
  <c r="BT20" i="1"/>
  <c r="EO32" i="1"/>
  <c r="AM24" i="1"/>
  <c r="FU24" i="1"/>
  <c r="AA19" i="1"/>
  <c r="CF12" i="1"/>
  <c r="CN12" i="1" s="1"/>
  <c r="AR12" i="1" s="1"/>
  <c r="EN15" i="1"/>
  <c r="AZ67" i="1"/>
  <c r="EP24" i="1"/>
  <c r="EI22" i="1"/>
  <c r="AB21" i="1"/>
  <c r="AN19" i="1"/>
  <c r="FY19" i="1"/>
  <c r="FU7" i="1"/>
  <c r="EI26" i="1"/>
  <c r="EO26" i="1"/>
  <c r="EL26" i="1"/>
  <c r="EL19" i="1"/>
  <c r="EO16" i="1"/>
  <c r="EM16" i="1"/>
  <c r="EJ16" i="1"/>
  <c r="FY23" i="1"/>
  <c r="EK19" i="1"/>
  <c r="EJ14" i="1"/>
  <c r="AR5" i="1"/>
  <c r="EL15" i="1"/>
  <c r="EN67" i="1"/>
  <c r="EK25" i="1"/>
  <c r="EI8" i="1"/>
  <c r="R7" i="1"/>
  <c r="AH7" i="1"/>
  <c r="BT7" i="1"/>
  <c r="EK14" i="1"/>
  <c r="AM21" i="1"/>
  <c r="AC5" i="1"/>
  <c r="EI6" i="1"/>
  <c r="GE67" i="1"/>
  <c r="FC64" i="1"/>
  <c r="BW64" i="1"/>
  <c r="BX64" i="1" s="1"/>
  <c r="AA50" i="1"/>
  <c r="AE50" i="1"/>
  <c r="AE43" i="1"/>
  <c r="Z43" i="1"/>
  <c r="AC41" i="1"/>
  <c r="P30" i="1"/>
  <c r="AB30" i="1"/>
  <c r="BA67" i="1"/>
  <c r="DH63" i="1"/>
  <c r="R65" i="1"/>
  <c r="AH65" i="1"/>
  <c r="EM59" i="1"/>
  <c r="EK59" i="1"/>
  <c r="EO59" i="1"/>
  <c r="FC62" i="1"/>
  <c r="BW62" i="1" s="1"/>
  <c r="BX62" i="1" s="1"/>
  <c r="EP50" i="1"/>
  <c r="EJ66" i="1"/>
  <c r="EM66" i="1"/>
  <c r="EJ62" i="1"/>
  <c r="EP62" i="1"/>
  <c r="EK62" i="1"/>
  <c r="EO66" i="1"/>
  <c r="EL64" i="1"/>
  <c r="EL63" i="1"/>
  <c r="AA60" i="1"/>
  <c r="AL64" i="1"/>
  <c r="FW64" i="1"/>
  <c r="BT61" i="1"/>
  <c r="AH61" i="1"/>
  <c r="R61" i="1"/>
  <c r="DH57" i="1"/>
  <c r="EK58" i="1"/>
  <c r="EO58" i="1"/>
  <c r="FC50" i="1"/>
  <c r="BW50" i="1" s="1"/>
  <c r="BX50" i="1" s="1"/>
  <c r="EI54" i="1"/>
  <c r="AQ49" i="1"/>
  <c r="CQ49" i="1"/>
  <c r="CW49" i="1" s="1"/>
  <c r="AS49" i="1" s="1"/>
  <c r="AH56" i="1"/>
  <c r="R56" i="1"/>
  <c r="EI52" i="1"/>
  <c r="EL54" i="1"/>
  <c r="AQ48" i="1"/>
  <c r="CQ48" i="1"/>
  <c r="CW48" i="1" s="1"/>
  <c r="AS48" i="1" s="1"/>
  <c r="EK50" i="1"/>
  <c r="CF44" i="1"/>
  <c r="CN44" i="1" s="1"/>
  <c r="AR44" i="1" s="1"/>
  <c r="EP59" i="1"/>
  <c r="CF45" i="1"/>
  <c r="CN45" i="1" s="1"/>
  <c r="AR45" i="1" s="1"/>
  <c r="AD44" i="1"/>
  <c r="CF40" i="1"/>
  <c r="CN40" i="1" s="1"/>
  <c r="AR40" i="1" s="1"/>
  <c r="EO48" i="1"/>
  <c r="EM44" i="1"/>
  <c r="EI44" i="1"/>
  <c r="EJ44" i="1"/>
  <c r="CW43" i="1"/>
  <c r="AS43" i="1" s="1"/>
  <c r="Z45" i="1"/>
  <c r="R43" i="1"/>
  <c r="AH43" i="1"/>
  <c r="EN44" i="1"/>
  <c r="EL39" i="1"/>
  <c r="AB32" i="1"/>
  <c r="AH33" i="1"/>
  <c r="R33" i="1"/>
  <c r="AB40" i="1"/>
  <c r="CQ35" i="1"/>
  <c r="CW35" i="1" s="1"/>
  <c r="AS35" i="1" s="1"/>
  <c r="AQ35" i="1"/>
  <c r="EL50" i="1"/>
  <c r="CQ33" i="1"/>
  <c r="CW33" i="1" s="1"/>
  <c r="AS33" i="1" s="1"/>
  <c r="AQ33" i="1"/>
  <c r="EO30" i="1"/>
  <c r="EK30" i="1"/>
  <c r="EM30" i="1"/>
  <c r="EI30" i="1"/>
  <c r="BT33" i="1"/>
  <c r="AC30" i="1"/>
  <c r="V24" i="1"/>
  <c r="X24" i="1" s="1"/>
  <c r="AI24" i="1"/>
  <c r="AL18" i="1"/>
  <c r="FW18" i="1"/>
  <c r="FM18" i="1"/>
  <c r="BS18" i="1" s="1"/>
  <c r="EL30" i="1"/>
  <c r="AQ17" i="1"/>
  <c r="CQ17" i="1"/>
  <c r="CW17" i="1" s="1"/>
  <c r="AS17" i="1" s="1"/>
  <c r="AI26" i="1"/>
  <c r="V26" i="1"/>
  <c r="X26" i="1" s="1"/>
  <c r="AH18" i="1"/>
  <c r="BT18" i="1"/>
  <c r="R18" i="1"/>
  <c r="AQ16" i="1"/>
  <c r="CQ16" i="1"/>
  <c r="CW16" i="1" s="1"/>
  <c r="AS16" i="1" s="1"/>
  <c r="FU17" i="1"/>
  <c r="CF9" i="1"/>
  <c r="CN9" i="1" s="1"/>
  <c r="AR9" i="1" s="1"/>
  <c r="EL13" i="1"/>
  <c r="EJ13" i="1"/>
  <c r="EM13" i="1"/>
  <c r="EJ7" i="1"/>
  <c r="EM7" i="1"/>
  <c r="EK7" i="1"/>
  <c r="Z18" i="1"/>
  <c r="EO35" i="1"/>
  <c r="EI21" i="1"/>
  <c r="EI17" i="1"/>
  <c r="EQ12" i="1"/>
  <c r="DU67" i="1"/>
  <c r="EL40" i="1"/>
  <c r="DH8" i="1"/>
  <c r="EN14" i="1"/>
  <c r="EN6" i="1"/>
  <c r="EO13" i="1"/>
  <c r="AH27" i="1"/>
  <c r="R27" i="1"/>
  <c r="EO15" i="1"/>
  <c r="EI15" i="1"/>
  <c r="CF6" i="1"/>
  <c r="FI5" i="1"/>
  <c r="FI67" i="1" s="1"/>
  <c r="AI10" i="1"/>
  <c r="V10" i="1"/>
  <c r="X10" i="1" s="1"/>
  <c r="EO27" i="1"/>
  <c r="EL14" i="1"/>
  <c r="P6" i="1"/>
  <c r="AD6" i="1"/>
  <c r="AC6" i="1"/>
  <c r="EQ16" i="1" l="1"/>
  <c r="EQ23" i="1"/>
  <c r="FU13" i="1"/>
  <c r="EQ51" i="1"/>
  <c r="EQ65" i="1"/>
  <c r="EP67" i="1"/>
  <c r="EL67" i="1"/>
  <c r="EQ49" i="1"/>
  <c r="EQ32" i="1"/>
  <c r="EQ62" i="1"/>
  <c r="EQ29" i="1"/>
  <c r="EQ42" i="1"/>
  <c r="EQ43" i="1"/>
  <c r="EQ52" i="1"/>
  <c r="EQ27" i="1"/>
  <c r="EQ53" i="1"/>
  <c r="EQ34" i="1"/>
  <c r="EJ67" i="1"/>
  <c r="EQ30" i="1"/>
  <c r="EQ64" i="1"/>
  <c r="EQ46" i="1"/>
  <c r="EQ25" i="1"/>
  <c r="EQ50" i="1"/>
  <c r="EQ13" i="1"/>
  <c r="EQ17" i="1"/>
  <c r="EI67" i="1"/>
  <c r="EQ47" i="1"/>
  <c r="EQ5" i="1"/>
  <c r="BV5" i="1"/>
  <c r="AG49" i="1"/>
  <c r="AF49" i="1"/>
  <c r="FU48" i="1"/>
  <c r="FU32" i="1"/>
  <c r="AM37" i="1"/>
  <c r="FU37" i="1"/>
  <c r="AF24" i="1"/>
  <c r="AJ24" i="1"/>
  <c r="AG24" i="1"/>
  <c r="FW6" i="1"/>
  <c r="AL6" i="1"/>
  <c r="FM6" i="1"/>
  <c r="BS6" i="1" s="1"/>
  <c r="EQ21" i="1"/>
  <c r="EQ22" i="1"/>
  <c r="V45" i="1"/>
  <c r="X45" i="1" s="1"/>
  <c r="AI45" i="1"/>
  <c r="V59" i="1"/>
  <c r="X59" i="1" s="1"/>
  <c r="AI59" i="1"/>
  <c r="V66" i="1"/>
  <c r="X66" i="1" s="1"/>
  <c r="AI66" i="1"/>
  <c r="AL42" i="1"/>
  <c r="FW42" i="1"/>
  <c r="FM42" i="1"/>
  <c r="BS42" i="1" s="1"/>
  <c r="AH6" i="1"/>
  <c r="R6" i="1"/>
  <c r="BT6" i="1"/>
  <c r="EQ15" i="1"/>
  <c r="V56" i="1"/>
  <c r="X56" i="1" s="1"/>
  <c r="AI56" i="1"/>
  <c r="P67" i="1"/>
  <c r="AD67" i="1"/>
  <c r="AC67" i="1"/>
  <c r="AB67" i="1"/>
  <c r="FW11" i="1"/>
  <c r="FM11" i="1"/>
  <c r="BS11" i="1" s="1"/>
  <c r="AL11" i="1"/>
  <c r="AG15" i="1"/>
  <c r="AJ15" i="1"/>
  <c r="AF15" i="1"/>
  <c r="AJ37" i="1"/>
  <c r="AG37" i="1"/>
  <c r="AF37" i="1"/>
  <c r="AI28" i="1"/>
  <c r="V28" i="1"/>
  <c r="X28" i="1" s="1"/>
  <c r="AI42" i="1"/>
  <c r="V42" i="1"/>
  <c r="X42" i="1" s="1"/>
  <c r="R57" i="1"/>
  <c r="AH57" i="1"/>
  <c r="BT57" i="1"/>
  <c r="FW44" i="1"/>
  <c r="AL44" i="1"/>
  <c r="FM44" i="1"/>
  <c r="BS44" i="1" s="1"/>
  <c r="AI65" i="1"/>
  <c r="V65" i="1"/>
  <c r="X65" i="1" s="1"/>
  <c r="EQ48" i="1"/>
  <c r="R9" i="1"/>
  <c r="AH9" i="1"/>
  <c r="BT9" i="1"/>
  <c r="BS5" i="1"/>
  <c r="EQ63" i="1"/>
  <c r="EQ61" i="1"/>
  <c r="V27" i="1"/>
  <c r="X27" i="1" s="1"/>
  <c r="AI27" i="1"/>
  <c r="EQ6" i="1"/>
  <c r="EQ26" i="1"/>
  <c r="R54" i="1"/>
  <c r="AH54" i="1"/>
  <c r="BT54" i="1"/>
  <c r="V13" i="1"/>
  <c r="X13" i="1" s="1"/>
  <c r="AI13" i="1"/>
  <c r="FW58" i="1"/>
  <c r="AL58" i="1"/>
  <c r="FM58" i="1"/>
  <c r="BS58" i="1" s="1"/>
  <c r="AH52" i="1"/>
  <c r="R52" i="1"/>
  <c r="BT52" i="1"/>
  <c r="DH67" i="1"/>
  <c r="DF68" i="1"/>
  <c r="DB68" i="1"/>
  <c r="DA68" i="1"/>
  <c r="DC68" i="1"/>
  <c r="DD68" i="1"/>
  <c r="AH32" i="1"/>
  <c r="R32" i="1"/>
  <c r="BT32" i="1"/>
  <c r="AL49" i="1"/>
  <c r="FW49" i="1"/>
  <c r="FM49" i="1"/>
  <c r="BS49" i="1" s="1"/>
  <c r="AM5" i="1"/>
  <c r="FU5" i="1"/>
  <c r="AJ51" i="1"/>
  <c r="AG51" i="1"/>
  <c r="AF51" i="1"/>
  <c r="EQ14" i="1"/>
  <c r="AM39" i="1"/>
  <c r="FU39" i="1"/>
  <c r="EQ36" i="1"/>
  <c r="R48" i="1"/>
  <c r="AH48" i="1"/>
  <c r="BT48" i="1"/>
  <c r="EQ66" i="1"/>
  <c r="CW67" i="1"/>
  <c r="AS67" i="1" s="1"/>
  <c r="AS5" i="1"/>
  <c r="V18" i="1"/>
  <c r="X18" i="1" s="1"/>
  <c r="AI18" i="1"/>
  <c r="V7" i="1"/>
  <c r="X7" i="1" s="1"/>
  <c r="AI7" i="1"/>
  <c r="AF10" i="1"/>
  <c r="AJ10" i="1"/>
  <c r="AG10" i="1"/>
  <c r="AI33" i="1"/>
  <c r="V33" i="1"/>
  <c r="X33" i="1" s="1"/>
  <c r="V43" i="1"/>
  <c r="X43" i="1" s="1"/>
  <c r="AI43" i="1"/>
  <c r="FW40" i="1"/>
  <c r="FM40" i="1"/>
  <c r="BS40" i="1" s="1"/>
  <c r="AL40" i="1"/>
  <c r="V61" i="1"/>
  <c r="X61" i="1" s="1"/>
  <c r="AI61" i="1"/>
  <c r="EQ8" i="1"/>
  <c r="AI20" i="1"/>
  <c r="V20" i="1"/>
  <c r="X20" i="1" s="1"/>
  <c r="EQ28" i="1"/>
  <c r="EQ38" i="1"/>
  <c r="EQ57" i="1"/>
  <c r="FW29" i="1"/>
  <c r="AL29" i="1"/>
  <c r="FM29" i="1"/>
  <c r="BS29" i="1" s="1"/>
  <c r="V35" i="1"/>
  <c r="X35" i="1" s="1"/>
  <c r="AI35" i="1"/>
  <c r="FW46" i="1"/>
  <c r="AL46" i="1"/>
  <c r="FM46" i="1"/>
  <c r="BS46" i="1" s="1"/>
  <c r="AM59" i="1"/>
  <c r="FU59" i="1"/>
  <c r="R38" i="1"/>
  <c r="AH38" i="1"/>
  <c r="BT38" i="1"/>
  <c r="EQ19" i="1"/>
  <c r="FC67" i="1"/>
  <c r="AH5" i="1"/>
  <c r="R5" i="1"/>
  <c r="BT5" i="1"/>
  <c r="FO67" i="1"/>
  <c r="AL67" i="1" s="1"/>
  <c r="AH34" i="1"/>
  <c r="R34" i="1"/>
  <c r="BT34" i="1"/>
  <c r="AJ55" i="1"/>
  <c r="AG55" i="1"/>
  <c r="AF55" i="1"/>
  <c r="AJ17" i="1"/>
  <c r="AF17" i="1"/>
  <c r="AG17" i="1"/>
  <c r="R16" i="1"/>
  <c r="AH16" i="1"/>
  <c r="BT16" i="1"/>
  <c r="AL55" i="1"/>
  <c r="FW55" i="1"/>
  <c r="FM55" i="1"/>
  <c r="BS55" i="1" s="1"/>
  <c r="EQ37" i="1"/>
  <c r="CQ67" i="1"/>
  <c r="AL23" i="1"/>
  <c r="FW23" i="1"/>
  <c r="FM23" i="1"/>
  <c r="BS23" i="1" s="1"/>
  <c r="D67" i="1"/>
  <c r="Z5" i="1"/>
  <c r="AE5" i="1"/>
  <c r="AA5" i="1"/>
  <c r="AI46" i="1"/>
  <c r="V46" i="1"/>
  <c r="X46" i="1" s="1"/>
  <c r="AI39" i="1"/>
  <c r="V39" i="1"/>
  <c r="X39" i="1" s="1"/>
  <c r="AH8" i="1"/>
  <c r="R8" i="1"/>
  <c r="BT8" i="1"/>
  <c r="AJ62" i="1"/>
  <c r="AF62" i="1"/>
  <c r="AG62" i="1"/>
  <c r="AI11" i="1"/>
  <c r="V11" i="1"/>
  <c r="X11" i="1" s="1"/>
  <c r="FU18" i="1"/>
  <c r="AM18" i="1"/>
  <c r="AL9" i="1"/>
  <c r="FW9" i="1"/>
  <c r="FM9" i="1"/>
  <c r="BS9" i="1" s="1"/>
  <c r="AJ26" i="1"/>
  <c r="AG26" i="1"/>
  <c r="AF26" i="1"/>
  <c r="EQ54" i="1"/>
  <c r="FW12" i="1"/>
  <c r="AL12" i="1"/>
  <c r="FM12" i="1"/>
  <c r="BS12" i="1" s="1"/>
  <c r="AL66" i="1"/>
  <c r="FW66" i="1"/>
  <c r="FM66" i="1"/>
  <c r="BS66" i="1" s="1"/>
  <c r="FW62" i="1"/>
  <c r="AL62" i="1"/>
  <c r="FM62" i="1"/>
  <c r="BS62" i="1" s="1"/>
  <c r="R21" i="1"/>
  <c r="AH21" i="1"/>
  <c r="BT21" i="1"/>
  <c r="AM10" i="1"/>
  <c r="FU10" i="1"/>
  <c r="EQ24" i="1"/>
  <c r="EQ31" i="1"/>
  <c r="FW33" i="1"/>
  <c r="AL33" i="1"/>
  <c r="FM33" i="1"/>
  <c r="BS33" i="1" s="1"/>
  <c r="EQ45" i="1"/>
  <c r="FW16" i="1"/>
  <c r="AL16" i="1"/>
  <c r="FM16" i="1"/>
  <c r="BS16" i="1" s="1"/>
  <c r="AM22" i="1"/>
  <c r="FU22" i="1"/>
  <c r="FY67" i="1"/>
  <c r="EQ58" i="1"/>
  <c r="EM67" i="1"/>
  <c r="EO67" i="1"/>
  <c r="FW52" i="1"/>
  <c r="AL52" i="1"/>
  <c r="FM52" i="1"/>
  <c r="BS52" i="1" s="1"/>
  <c r="EQ18" i="1"/>
  <c r="BU67" i="1"/>
  <c r="BV67" i="1"/>
  <c r="R44" i="1"/>
  <c r="AH44" i="1"/>
  <c r="BT44" i="1"/>
  <c r="FW61" i="1"/>
  <c r="AL61" i="1"/>
  <c r="FM61" i="1"/>
  <c r="BS61" i="1" s="1"/>
  <c r="AL25" i="1"/>
  <c r="FM25" i="1"/>
  <c r="BS25" i="1" s="1"/>
  <c r="FW25" i="1"/>
  <c r="FW27" i="1"/>
  <c r="AL27" i="1"/>
  <c r="FM27" i="1"/>
  <c r="BS27" i="1" s="1"/>
  <c r="V53" i="1"/>
  <c r="X53" i="1" s="1"/>
  <c r="AI53" i="1"/>
  <c r="R19" i="1"/>
  <c r="AH19" i="1"/>
  <c r="BT19" i="1"/>
  <c r="AL19" i="1"/>
  <c r="FM19" i="1"/>
  <c r="BS19" i="1" s="1"/>
  <c r="FW19" i="1"/>
  <c r="AM41" i="1"/>
  <c r="FU41" i="1"/>
  <c r="AI64" i="1"/>
  <c r="V64" i="1"/>
  <c r="X64" i="1" s="1"/>
  <c r="AH29" i="1"/>
  <c r="R29" i="1"/>
  <c r="BT29" i="1"/>
  <c r="AL30" i="1"/>
  <c r="FW30" i="1"/>
  <c r="FM30" i="1"/>
  <c r="BS30" i="1" s="1"/>
  <c r="FW54" i="1"/>
  <c r="AL54" i="1"/>
  <c r="FM54" i="1"/>
  <c r="BS54" i="1" s="1"/>
  <c r="R50" i="1"/>
  <c r="AH50" i="1"/>
  <c r="BT50" i="1"/>
  <c r="AL45" i="1"/>
  <c r="FM45" i="1"/>
  <c r="BS45" i="1" s="1"/>
  <c r="FW45" i="1"/>
  <c r="AL63" i="1"/>
  <c r="FM63" i="1"/>
  <c r="BS63" i="1" s="1"/>
  <c r="FW63" i="1"/>
  <c r="AH41" i="1"/>
  <c r="R41" i="1"/>
  <c r="BT41" i="1"/>
  <c r="AH14" i="1"/>
  <c r="R14" i="1"/>
  <c r="BT14" i="1"/>
  <c r="AL26" i="1"/>
  <c r="FW26" i="1"/>
  <c r="FM26" i="1"/>
  <c r="BS26" i="1" s="1"/>
  <c r="AL31" i="1"/>
  <c r="FW31" i="1"/>
  <c r="FM31" i="1"/>
  <c r="BS31" i="1" s="1"/>
  <c r="AL20" i="1"/>
  <c r="FW20" i="1"/>
  <c r="FM20" i="1"/>
  <c r="BS20" i="1" s="1"/>
  <c r="V12" i="1"/>
  <c r="X12" i="1" s="1"/>
  <c r="AI12" i="1"/>
  <c r="FM15" i="1"/>
  <c r="BS15" i="1" s="1"/>
  <c r="AL15" i="1"/>
  <c r="FW15" i="1"/>
  <c r="AF63" i="1"/>
  <c r="AJ63" i="1"/>
  <c r="AG63" i="1"/>
  <c r="FW51" i="1"/>
  <c r="AL51" i="1"/>
  <c r="FM51" i="1"/>
  <c r="BS51" i="1" s="1"/>
  <c r="AH58" i="1"/>
  <c r="R58" i="1"/>
  <c r="BT58" i="1"/>
  <c r="FW34" i="1"/>
  <c r="AL34" i="1"/>
  <c r="FM34" i="1"/>
  <c r="BS34" i="1" s="1"/>
  <c r="AL57" i="1"/>
  <c r="FW57" i="1"/>
  <c r="FM57" i="1"/>
  <c r="BS57" i="1" s="1"/>
  <c r="AJ22" i="1"/>
  <c r="AG22" i="1"/>
  <c r="AF22" i="1"/>
  <c r="AI23" i="1"/>
  <c r="V23" i="1"/>
  <c r="X23" i="1" s="1"/>
  <c r="R40" i="1"/>
  <c r="AH40" i="1"/>
  <c r="BT40" i="1"/>
  <c r="AH36" i="1"/>
  <c r="R36" i="1"/>
  <c r="BT36" i="1"/>
  <c r="EQ33" i="1"/>
  <c r="CF67" i="1"/>
  <c r="CN6" i="1"/>
  <c r="AM64" i="1"/>
  <c r="FU64" i="1"/>
  <c r="EQ60" i="1"/>
  <c r="EQ40" i="1"/>
  <c r="EQ44" i="1"/>
  <c r="R30" i="1"/>
  <c r="AH30" i="1"/>
  <c r="BT30" i="1"/>
  <c r="R60" i="1"/>
  <c r="AH60" i="1"/>
  <c r="BT60" i="1"/>
  <c r="EQ39" i="1"/>
  <c r="FW60" i="1"/>
  <c r="AL60" i="1"/>
  <c r="FM60" i="1"/>
  <c r="BS60" i="1" s="1"/>
  <c r="EQ7" i="1"/>
  <c r="EQ35" i="1"/>
  <c r="FM38" i="1"/>
  <c r="BS38" i="1" s="1"/>
  <c r="FW38" i="1"/>
  <c r="AL38" i="1"/>
  <c r="EQ10" i="1"/>
  <c r="EQ20" i="1"/>
  <c r="AI31" i="1"/>
  <c r="V31" i="1"/>
  <c r="X31" i="1" s="1"/>
  <c r="AM35" i="1"/>
  <c r="FU35" i="1"/>
  <c r="EQ59" i="1"/>
  <c r="AM53" i="1"/>
  <c r="FU53" i="1"/>
  <c r="FU47" i="1"/>
  <c r="R25" i="1"/>
  <c r="AH25" i="1"/>
  <c r="BT25" i="1"/>
  <c r="FU43" i="1"/>
  <c r="BW67" i="1" l="1"/>
  <c r="BX67" i="1" s="1"/>
  <c r="EG68" i="1"/>
  <c r="FE67" i="1"/>
  <c r="EQ67" i="1"/>
  <c r="AI30" i="1"/>
  <c r="V30" i="1"/>
  <c r="X30" i="1" s="1"/>
  <c r="AM34" i="1"/>
  <c r="FU34" i="1"/>
  <c r="AM46" i="1"/>
  <c r="FU46" i="1"/>
  <c r="V36" i="1"/>
  <c r="X36" i="1" s="1"/>
  <c r="AI36" i="1"/>
  <c r="AM45" i="1"/>
  <c r="FU45" i="1"/>
  <c r="AM54" i="1"/>
  <c r="FU54" i="1"/>
  <c r="AI19" i="1"/>
  <c r="V19" i="1"/>
  <c r="X19" i="1" s="1"/>
  <c r="AM16" i="1"/>
  <c r="FU16" i="1"/>
  <c r="AM66" i="1"/>
  <c r="FU66" i="1"/>
  <c r="AJ46" i="1"/>
  <c r="AG46" i="1"/>
  <c r="AF46" i="1"/>
  <c r="AI16" i="1"/>
  <c r="V16" i="1"/>
  <c r="X16" i="1" s="1"/>
  <c r="V34" i="1"/>
  <c r="X34" i="1" s="1"/>
  <c r="AI34" i="1"/>
  <c r="AJ20" i="1"/>
  <c r="AG20" i="1"/>
  <c r="AF20" i="1"/>
  <c r="AJ7" i="1"/>
  <c r="AG7" i="1"/>
  <c r="AF7" i="1"/>
  <c r="AI48" i="1"/>
  <c r="V48" i="1"/>
  <c r="X48" i="1" s="1"/>
  <c r="V32" i="1"/>
  <c r="X32" i="1" s="1"/>
  <c r="AI32" i="1"/>
  <c r="AM38" i="1"/>
  <c r="FU38" i="1"/>
  <c r="V58" i="1"/>
  <c r="X58" i="1" s="1"/>
  <c r="AI58" i="1"/>
  <c r="AM15" i="1"/>
  <c r="FU15" i="1"/>
  <c r="FF67" i="1"/>
  <c r="AJ35" i="1"/>
  <c r="AF35" i="1"/>
  <c r="AG35" i="1"/>
  <c r="AF43" i="1"/>
  <c r="AJ43" i="1"/>
  <c r="AG43" i="1"/>
  <c r="V52" i="1"/>
  <c r="X52" i="1" s="1"/>
  <c r="AI52" i="1"/>
  <c r="AJ28" i="1"/>
  <c r="AG28" i="1"/>
  <c r="AF28" i="1"/>
  <c r="AG56" i="1"/>
  <c r="AF56" i="1"/>
  <c r="AJ56" i="1"/>
  <c r="AI38" i="1"/>
  <c r="V38" i="1"/>
  <c r="X38" i="1" s="1"/>
  <c r="FM67" i="1"/>
  <c r="BS67" i="1" s="1"/>
  <c r="V41" i="1"/>
  <c r="X41" i="1" s="1"/>
  <c r="AI41" i="1"/>
  <c r="AJ18" i="1"/>
  <c r="AG18" i="1"/>
  <c r="AF18" i="1"/>
  <c r="AI54" i="1"/>
  <c r="V54" i="1"/>
  <c r="X54" i="1" s="1"/>
  <c r="AJ66" i="1"/>
  <c r="AG66" i="1"/>
  <c r="AF66" i="1"/>
  <c r="AI60" i="1"/>
  <c r="V60" i="1"/>
  <c r="X60" i="1" s="1"/>
  <c r="AM57" i="1"/>
  <c r="FU57" i="1"/>
  <c r="AG53" i="1"/>
  <c r="AF53" i="1"/>
  <c r="AJ53" i="1"/>
  <c r="AI21" i="1"/>
  <c r="V21" i="1"/>
  <c r="X21" i="1" s="1"/>
  <c r="AM44" i="1"/>
  <c r="FU44" i="1"/>
  <c r="AM11" i="1"/>
  <c r="FU11" i="1"/>
  <c r="AJ31" i="1"/>
  <c r="AG31" i="1"/>
  <c r="AF31" i="1"/>
  <c r="AR6" i="1"/>
  <c r="CN67" i="1"/>
  <c r="AR67" i="1" s="1"/>
  <c r="AI40" i="1"/>
  <c r="V40" i="1"/>
  <c r="X40" i="1" s="1"/>
  <c r="AM61" i="1"/>
  <c r="FU61" i="1"/>
  <c r="AM33" i="1"/>
  <c r="FU33" i="1"/>
  <c r="AM12" i="1"/>
  <c r="FU12" i="1"/>
  <c r="V8" i="1"/>
  <c r="X8" i="1" s="1"/>
  <c r="AI8" i="1"/>
  <c r="AM55" i="1"/>
  <c r="FU55" i="1"/>
  <c r="V5" i="1"/>
  <c r="X5" i="1" s="1"/>
  <c r="AI5" i="1"/>
  <c r="AM29" i="1"/>
  <c r="FU29" i="1"/>
  <c r="AG61" i="1"/>
  <c r="AF61" i="1"/>
  <c r="AJ61" i="1"/>
  <c r="DG68" i="1"/>
  <c r="V6" i="1"/>
  <c r="X6" i="1" s="1"/>
  <c r="AI6" i="1"/>
  <c r="AF59" i="1"/>
  <c r="AJ59" i="1"/>
  <c r="AG59" i="1"/>
  <c r="AM31" i="1"/>
  <c r="FU31" i="1"/>
  <c r="AM30" i="1"/>
  <c r="FU30" i="1"/>
  <c r="AM9" i="1"/>
  <c r="FU9" i="1"/>
  <c r="AG33" i="1"/>
  <c r="AF33" i="1"/>
  <c r="AJ33" i="1"/>
  <c r="FW67" i="1"/>
  <c r="AM67" i="1" s="1"/>
  <c r="AM19" i="1"/>
  <c r="FU19" i="1"/>
  <c r="AM6" i="1"/>
  <c r="FU6" i="1"/>
  <c r="AI25" i="1"/>
  <c r="V25" i="1"/>
  <c r="X25" i="1" s="1"/>
  <c r="AJ23" i="1"/>
  <c r="AG23" i="1"/>
  <c r="AF23" i="1"/>
  <c r="AM51" i="1"/>
  <c r="FU51" i="1"/>
  <c r="AG12" i="1"/>
  <c r="AF12" i="1"/>
  <c r="AJ12" i="1"/>
  <c r="AM26" i="1"/>
  <c r="FU26" i="1"/>
  <c r="AM63" i="1"/>
  <c r="FU63" i="1"/>
  <c r="AI50" i="1"/>
  <c r="V50" i="1"/>
  <c r="X50" i="1" s="1"/>
  <c r="AI29" i="1"/>
  <c r="V29" i="1"/>
  <c r="X29" i="1" s="1"/>
  <c r="AM52" i="1"/>
  <c r="FU52" i="1"/>
  <c r="AE67" i="1"/>
  <c r="Z67" i="1"/>
  <c r="AA67" i="1"/>
  <c r="AM49" i="1"/>
  <c r="FU49" i="1"/>
  <c r="AM58" i="1"/>
  <c r="FU58" i="1"/>
  <c r="AI9" i="1"/>
  <c r="V9" i="1"/>
  <c r="X9" i="1" s="1"/>
  <c r="AM27" i="1"/>
  <c r="FU27" i="1"/>
  <c r="AM62" i="1"/>
  <c r="FU62" i="1"/>
  <c r="AJ11" i="1"/>
  <c r="AG11" i="1"/>
  <c r="AF11" i="1"/>
  <c r="AJ39" i="1"/>
  <c r="AG39" i="1"/>
  <c r="AF39" i="1"/>
  <c r="AF27" i="1"/>
  <c r="AG27" i="1"/>
  <c r="AJ27" i="1"/>
  <c r="AI57" i="1"/>
  <c r="V57" i="1"/>
  <c r="X57" i="1" s="1"/>
  <c r="AF45" i="1"/>
  <c r="AG45" i="1"/>
  <c r="AJ45" i="1"/>
  <c r="AM60" i="1"/>
  <c r="FU60" i="1"/>
  <c r="AI44" i="1"/>
  <c r="V44" i="1"/>
  <c r="X44" i="1" s="1"/>
  <c r="AM40" i="1"/>
  <c r="FU40" i="1"/>
  <c r="AJ13" i="1"/>
  <c r="AG13" i="1"/>
  <c r="AF13" i="1"/>
  <c r="AJ65" i="1"/>
  <c r="AG65" i="1"/>
  <c r="AF65" i="1"/>
  <c r="AJ42" i="1"/>
  <c r="AG42" i="1"/>
  <c r="AF42" i="1"/>
  <c r="AH67" i="1"/>
  <c r="R67" i="1"/>
  <c r="BT67" i="1"/>
  <c r="FU42" i="1"/>
  <c r="AM42" i="1"/>
  <c r="AM20" i="1"/>
  <c r="FU20" i="1"/>
  <c r="AJ64" i="1"/>
  <c r="AG64" i="1"/>
  <c r="AF64" i="1"/>
  <c r="AM25" i="1"/>
  <c r="FU25" i="1"/>
  <c r="AM23" i="1"/>
  <c r="FU23" i="1"/>
  <c r="V14" i="1"/>
  <c r="X14" i="1" s="1"/>
  <c r="AI14" i="1"/>
  <c r="FG67" i="1" l="1"/>
  <c r="FU67" i="1"/>
  <c r="AJ21" i="1"/>
  <c r="AG21" i="1"/>
  <c r="AF21" i="1"/>
  <c r="AG58" i="1"/>
  <c r="AF58" i="1"/>
  <c r="AJ58" i="1"/>
  <c r="AJ16" i="1"/>
  <c r="AG16" i="1"/>
  <c r="AF16" i="1"/>
  <c r="AG36" i="1"/>
  <c r="AF36" i="1"/>
  <c r="AJ36" i="1"/>
  <c r="AG60" i="1"/>
  <c r="AF60" i="1"/>
  <c r="AJ60" i="1"/>
  <c r="AF19" i="1"/>
  <c r="AJ19" i="1"/>
  <c r="AG19" i="1"/>
  <c r="AJ50" i="1"/>
  <c r="AG50" i="1"/>
  <c r="AF50" i="1"/>
  <c r="AG34" i="1"/>
  <c r="AF34" i="1"/>
  <c r="AJ34" i="1"/>
  <c r="AG14" i="1"/>
  <c r="AF14" i="1"/>
  <c r="AJ14" i="1"/>
  <c r="AG9" i="1"/>
  <c r="AF9" i="1"/>
  <c r="AJ9" i="1"/>
  <c r="AJ6" i="1"/>
  <c r="AG6" i="1"/>
  <c r="AF6" i="1"/>
  <c r="AF5" i="1"/>
  <c r="AJ5" i="1"/>
  <c r="AG5" i="1"/>
  <c r="AG41" i="1"/>
  <c r="AF41" i="1"/>
  <c r="AJ41" i="1"/>
  <c r="V67" i="1"/>
  <c r="X67" i="1" s="1"/>
  <c r="AI67" i="1"/>
  <c r="AJ57" i="1"/>
  <c r="AF57" i="1"/>
  <c r="AG57" i="1"/>
  <c r="AG44" i="1"/>
  <c r="AF44" i="1"/>
  <c r="AJ44" i="1"/>
  <c r="AJ54" i="1"/>
  <c r="AG54" i="1"/>
  <c r="AF54" i="1"/>
  <c r="AG38" i="1"/>
  <c r="AF38" i="1"/>
  <c r="AJ38" i="1"/>
  <c r="AJ32" i="1"/>
  <c r="AG32" i="1"/>
  <c r="AF32" i="1"/>
  <c r="AF29" i="1"/>
  <c r="AJ29" i="1"/>
  <c r="AG29" i="1"/>
  <c r="AG25" i="1"/>
  <c r="AF25" i="1"/>
  <c r="AJ25" i="1"/>
  <c r="AJ40" i="1"/>
  <c r="AG40" i="1"/>
  <c r="AF40" i="1"/>
  <c r="AG52" i="1"/>
  <c r="AF52" i="1"/>
  <c r="AJ52" i="1"/>
  <c r="AG30" i="1"/>
  <c r="AJ30" i="1"/>
  <c r="AF30" i="1"/>
  <c r="AF8" i="1"/>
  <c r="AJ8" i="1"/>
  <c r="AG8" i="1"/>
  <c r="AG48" i="1"/>
  <c r="AF48" i="1"/>
  <c r="AJ48" i="1"/>
  <c r="AG67" i="1" l="1"/>
  <c r="AF67" i="1"/>
  <c r="AJ67" i="1"/>
</calcChain>
</file>

<file path=xl/sharedStrings.xml><?xml version="1.0" encoding="utf-8"?>
<sst xmlns="http://schemas.openxmlformats.org/spreadsheetml/2006/main" count="419" uniqueCount="236">
  <si>
    <t>Eika banks 2020 figures</t>
  </si>
  <si>
    <t>Key balance sheet figures</t>
  </si>
  <si>
    <t>P&amp;L</t>
  </si>
  <si>
    <t>P&amp;L key figures</t>
  </si>
  <si>
    <t>Growth 2020 - 2019</t>
  </si>
  <si>
    <t>Liquidity</t>
  </si>
  <si>
    <t>Capital ratios</t>
  </si>
  <si>
    <t>Consolidated capital ratios*</t>
  </si>
  <si>
    <t>Pilar 2</t>
  </si>
  <si>
    <t>CET1 - margin to requirements</t>
  </si>
  <si>
    <t>core capital - margin to req.</t>
  </si>
  <si>
    <t>Capital - margin to req.</t>
  </si>
  <si>
    <t>Credit quality</t>
  </si>
  <si>
    <t>Balance sheet</t>
  </si>
  <si>
    <t>External funding (31.12.2020) - maturity within</t>
  </si>
  <si>
    <t>Additional information</t>
  </si>
  <si>
    <t>Sector breakdown loan book - 2020 numbers</t>
  </si>
  <si>
    <t>Bank</t>
  </si>
  <si>
    <t>Total assets</t>
  </si>
  <si>
    <t>Average assets</t>
  </si>
  <si>
    <t>Gross loans</t>
  </si>
  <si>
    <t>Transfer to CB</t>
  </si>
  <si>
    <t>Deposits</t>
  </si>
  <si>
    <t>Total assets incl. CB</t>
  </si>
  <si>
    <t>Total loans incl. CB</t>
  </si>
  <si>
    <t>NII</t>
  </si>
  <si>
    <t>NCI</t>
  </si>
  <si>
    <t>Other income</t>
  </si>
  <si>
    <t>Core income</t>
  </si>
  <si>
    <t>Total operating expenses</t>
  </si>
  <si>
    <t>Core earnings before impairment</t>
  </si>
  <si>
    <t>Impairment of loans</t>
  </si>
  <si>
    <t>Core earnings</t>
  </si>
  <si>
    <t>Dividends &amp; assoc. comp.</t>
  </si>
  <si>
    <t>Net finance</t>
  </si>
  <si>
    <t>One-offs</t>
  </si>
  <si>
    <t>Pre tax profit</t>
  </si>
  <si>
    <t>Taxes</t>
  </si>
  <si>
    <t>Net profit</t>
  </si>
  <si>
    <t>NII in % of average assets</t>
  </si>
  <si>
    <t>NCI in % of average assets</t>
  </si>
  <si>
    <t>C/I</t>
  </si>
  <si>
    <t>C/I adj. net finance</t>
  </si>
  <si>
    <t>C/I adj. net finance and dividends</t>
  </si>
  <si>
    <t>Costs in % of average assets</t>
  </si>
  <si>
    <t>Net profit in % of average assets</t>
  </si>
  <si>
    <t>Net profit in % of ARWA</t>
  </si>
  <si>
    <t>PPI/ARWA</t>
  </si>
  <si>
    <t>Core earnings in % ARVW</t>
  </si>
  <si>
    <t>RoE</t>
  </si>
  <si>
    <t>Growth in loans (own book)</t>
  </si>
  <si>
    <t>Growth in loans incl. CB</t>
  </si>
  <si>
    <t>Growth in deposits</t>
  </si>
  <si>
    <t>Deposit ratio</t>
  </si>
  <si>
    <t>Deposit over total funding</t>
  </si>
  <si>
    <t>(Market fund. - liquid assets)/Total assets</t>
  </si>
  <si>
    <t>Liquid assets/total assets</t>
  </si>
  <si>
    <t>LCR</t>
  </si>
  <si>
    <t>NSFR</t>
  </si>
  <si>
    <t>Equity ratio</t>
  </si>
  <si>
    <t>Leverage ratio</t>
  </si>
  <si>
    <t>CET1 ratio</t>
  </si>
  <si>
    <t>Core capital ratio</t>
  </si>
  <si>
    <t>Capital ratio</t>
  </si>
  <si>
    <t>Consolidated CET1 ratio</t>
  </si>
  <si>
    <t>Cons. core capital ratio</t>
  </si>
  <si>
    <t>Consolidated capital ratio</t>
  </si>
  <si>
    <t>Pilar 2                bank level</t>
  </si>
  <si>
    <t>Pilar 2                consolidated</t>
  </si>
  <si>
    <t>Bank level margin to requirements</t>
  </si>
  <si>
    <t>Cons. level margin to requirements</t>
  </si>
  <si>
    <t>Loan loss provision ratio</t>
  </si>
  <si>
    <t>Loan loss provision/pre loss income</t>
  </si>
  <si>
    <t>Problem loans/gross loans</t>
  </si>
  <si>
    <t>Problem loans/ (Equity + LLR)</t>
  </si>
  <si>
    <t>Share of retail loans (own book)</t>
  </si>
  <si>
    <t>Share of retail loans (incl. EBK))</t>
  </si>
  <si>
    <t>Cash and deposits with CB</t>
  </si>
  <si>
    <t>Due from credit institutions</t>
  </si>
  <si>
    <t>Deposits with CB and loans to credit inst.</t>
  </si>
  <si>
    <t>Gross loans to customers</t>
  </si>
  <si>
    <t>Stage 3 (Individual impairments)</t>
  </si>
  <si>
    <t>Stage 1 &amp; 2 (Group impairments)</t>
  </si>
  <si>
    <t>Net loans to customers</t>
  </si>
  <si>
    <t>Commercial paper and bonds</t>
  </si>
  <si>
    <t>Share- holdings</t>
  </si>
  <si>
    <t>Total bonds and share- holdings</t>
  </si>
  <si>
    <t>Associated companies</t>
  </si>
  <si>
    <t>Intangible assets</t>
  </si>
  <si>
    <t>Fixed assets</t>
  </si>
  <si>
    <t>Other assets</t>
  </si>
  <si>
    <t>Due to credit institutions</t>
  </si>
  <si>
    <t>Deposits from customers</t>
  </si>
  <si>
    <t>Total deposits</t>
  </si>
  <si>
    <t>Debt securities issued</t>
  </si>
  <si>
    <t>Other debt</t>
  </si>
  <si>
    <t>Total debt</t>
  </si>
  <si>
    <t>Hybrid and subordinated capital</t>
  </si>
  <si>
    <t>Total equity</t>
  </si>
  <si>
    <t>Total debt and equity</t>
  </si>
  <si>
    <t>Liquid assets</t>
  </si>
  <si>
    <t>01.01.2022 - 31.12.2022</t>
  </si>
  <si>
    <t>01.01.2023 - 31.12.2023</t>
  </si>
  <si>
    <t>01.01.2024 - 31.12.2024</t>
  </si>
  <si>
    <t>01.01.2025 - 31.12.2025</t>
  </si>
  <si>
    <t>From 2016</t>
  </si>
  <si>
    <t>Total</t>
  </si>
  <si>
    <t>External funding in % of total assets</t>
  </si>
  <si>
    <t>Auditing firm</t>
  </si>
  <si>
    <t>Employees</t>
  </si>
  <si>
    <t>Branches</t>
  </si>
  <si>
    <t>Listed on OSE with debt inst.</t>
  </si>
  <si>
    <t>EC/stocks bank</t>
  </si>
  <si>
    <t>ECC-ratio</t>
  </si>
  <si>
    <t>CET1 capital</t>
  </si>
  <si>
    <t>Core capital</t>
  </si>
  <si>
    <t>Total capital</t>
  </si>
  <si>
    <t>Average RWA (ARWA)</t>
  </si>
  <si>
    <t>RWA 2019</t>
  </si>
  <si>
    <t>RWA 2020</t>
  </si>
  <si>
    <t>Agriculture</t>
  </si>
  <si>
    <t>Industry</t>
  </si>
  <si>
    <t>Building and construction</t>
  </si>
  <si>
    <t>Trade and hotels</t>
  </si>
  <si>
    <t>Real estate business</t>
  </si>
  <si>
    <t>Transport</t>
  </si>
  <si>
    <t>Other</t>
  </si>
  <si>
    <t>Retail lending</t>
  </si>
  <si>
    <t>Total lending 2020</t>
  </si>
  <si>
    <t>NPL</t>
  </si>
  <si>
    <t>Doubtfull loans</t>
  </si>
  <si>
    <t>Problem loans</t>
  </si>
  <si>
    <t>Total impairments</t>
  </si>
  <si>
    <t>Retail loans (own book)</t>
  </si>
  <si>
    <t>Corporate loans</t>
  </si>
  <si>
    <t>Gross loans (own book)</t>
  </si>
  <si>
    <t>Average Equity</t>
  </si>
  <si>
    <t>Equity 2019</t>
  </si>
  <si>
    <t>Equity 2020</t>
  </si>
  <si>
    <t>Average loans</t>
  </si>
  <si>
    <t>Gross loans 2019</t>
  </si>
  <si>
    <t>Gross loans 2020</t>
  </si>
  <si>
    <t>Transfer - average</t>
  </si>
  <si>
    <t>Transfer to CB 2019</t>
  </si>
  <si>
    <t>Transfer to CB 2020</t>
  </si>
  <si>
    <t>Average loans transferred</t>
  </si>
  <si>
    <t>Total loans incl. CB 2019</t>
  </si>
  <si>
    <t>Total loans incl. CB 2020</t>
  </si>
  <si>
    <t>Average deposits</t>
  </si>
  <si>
    <t>Deposits 2019</t>
  </si>
  <si>
    <t>Average total assets</t>
  </si>
  <si>
    <t>Total assets 2019</t>
  </si>
  <si>
    <t>Total assets 2020</t>
  </si>
  <si>
    <t>RWA/total assets 2020</t>
  </si>
  <si>
    <t>Aasen Sparebank</t>
  </si>
  <si>
    <t>yes</t>
  </si>
  <si>
    <t>EC (listed)</t>
  </si>
  <si>
    <t>Andebu Sparebank</t>
  </si>
  <si>
    <t>EC</t>
  </si>
  <si>
    <t>Arendal og Omegns Sparekasse</t>
  </si>
  <si>
    <t>Askim og Spydeberg Sparebank</t>
  </si>
  <si>
    <t>Aurskog Sparebank</t>
  </si>
  <si>
    <t>Berg Sparebank</t>
  </si>
  <si>
    <t>Bien Sparebank</t>
  </si>
  <si>
    <t>Stocks</t>
  </si>
  <si>
    <t>Birkenes Sparebank</t>
  </si>
  <si>
    <t>Bjugn Sparebank</t>
  </si>
  <si>
    <t>Blaker Sparebank</t>
  </si>
  <si>
    <t>Drangedal Sparebank</t>
  </si>
  <si>
    <t>Eidsberg Sparebank</t>
  </si>
  <si>
    <t>Etnedal Sparebank</t>
  </si>
  <si>
    <t>Evje og Hornnes Sparebank</t>
  </si>
  <si>
    <t>Fornebubanken</t>
  </si>
  <si>
    <t>Gildeskål Sparebank</t>
  </si>
  <si>
    <t>Grong Sparebank</t>
  </si>
  <si>
    <t>Grue Sparebank</t>
  </si>
  <si>
    <t>Haltdalen Sparebank</t>
  </si>
  <si>
    <t>Hegra Sparebank</t>
  </si>
  <si>
    <t>Hemne Sparebank</t>
  </si>
  <si>
    <t>Hjartdal og Gransherad Sparebank</t>
  </si>
  <si>
    <t>Hjelmeland Sparebank</t>
  </si>
  <si>
    <t>Høland og Setskog Sparebank</t>
  </si>
  <si>
    <t>Jernbanepersonalets Sparebank</t>
  </si>
  <si>
    <t>Jæren Sparebank</t>
  </si>
  <si>
    <t>Kvinesdal Sparebank</t>
  </si>
  <si>
    <t>Larvikbanken Brunlanes Sparebank</t>
  </si>
  <si>
    <t>Lillestrøm Sparebank</t>
  </si>
  <si>
    <t>Marker Sparebank</t>
  </si>
  <si>
    <t>Melhus Sparebank</t>
  </si>
  <si>
    <t>Nidaros Sparebank</t>
  </si>
  <si>
    <t>Odal Sparebank</t>
  </si>
  <si>
    <t>Oppdalsbanken</t>
  </si>
  <si>
    <t>Orkla Sparebank</t>
  </si>
  <si>
    <t>Rindal Sparebank</t>
  </si>
  <si>
    <t>Romsdalsbanken</t>
  </si>
  <si>
    <t>Rørosbanken Røros Sparebank</t>
  </si>
  <si>
    <t>Selbu Sparebank</t>
  </si>
  <si>
    <t>Skagerrak Sparebank</t>
  </si>
  <si>
    <t>Skue Sparebank</t>
  </si>
  <si>
    <t>Sogn Sparebank</t>
  </si>
  <si>
    <t>Soknedal Sparebank</t>
  </si>
  <si>
    <t>Sparebanken 68 grader Nord</t>
  </si>
  <si>
    <t>Sparebanken Din</t>
  </si>
  <si>
    <t>Sparebanken Narvik</t>
  </si>
  <si>
    <t>Stadsbygd Sparebank</t>
  </si>
  <si>
    <t>Strømmen Sparebank</t>
  </si>
  <si>
    <t>Sunndal Sparebank</t>
  </si>
  <si>
    <t>Surnadal Sparebank</t>
  </si>
  <si>
    <t>Tinn Sparebank</t>
  </si>
  <si>
    <t>Tolga-Os Sparebank</t>
  </si>
  <si>
    <t>Totens Sparebank</t>
  </si>
  <si>
    <t>Trøgstad Sparebank</t>
  </si>
  <si>
    <t>Tysnes Sparebank</t>
  </si>
  <si>
    <t>Valdres Sparebank</t>
  </si>
  <si>
    <t>Valle Sparebank</t>
  </si>
  <si>
    <t>RSM</t>
  </si>
  <si>
    <t>Stocks listed</t>
  </si>
  <si>
    <t>Ørland Sparebank</t>
  </si>
  <si>
    <t>Ørskog Sparebank</t>
  </si>
  <si>
    <t>Østre Agder Sparebank</t>
  </si>
  <si>
    <t>Åfjord Sparebank</t>
  </si>
  <si>
    <t>Eika total</t>
  </si>
  <si>
    <t>Consolidated capital ratios* = bank + Eika Boligkreditt + Eika Gruppen</t>
  </si>
  <si>
    <t/>
  </si>
  <si>
    <t>KPMG</t>
  </si>
  <si>
    <t xml:space="preserve">Ernst &amp; Young </t>
  </si>
  <si>
    <t>RSM Norge AS</t>
  </si>
  <si>
    <t xml:space="preserve">Revisorkonsult </t>
  </si>
  <si>
    <t>BDO AS</t>
  </si>
  <si>
    <t xml:space="preserve">Valdres Revisjonskontor </t>
  </si>
  <si>
    <t xml:space="preserve">Pricewaterhousecoopers </t>
  </si>
  <si>
    <t xml:space="preserve">Deloitte </t>
  </si>
  <si>
    <t>Svindal Leidland Myhrer &amp; Co</t>
  </si>
  <si>
    <t>NM</t>
  </si>
  <si>
    <t>Deposits 2020</t>
  </si>
  <si>
    <t>Vekselbanken (Voss Veksel)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</si>
</sst>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\ %"/>
    <numFmt numFmtId="165" formatCode="_ [$€-2]\ * #,##0.00_ ;_ [$€-2]\ * \-#,##0.00_ ;_ [$€-2]\ * &quot;-&quot;??_ ;_ @_ "/>
    <numFmt numFmtId="166" formatCode="d/m/yy;@"/>
    <numFmt numFmtId="167" formatCode="#,##0.0"/>
    <numFmt numFmtId="168" formatCode="0.0"/>
    <numFmt numFmtId="169" formatCode="0.000\ %"/>
  </numFmts>
  <fonts count="10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sz val="10"/>
      <name val="Garamond"/>
      <family val="1"/>
    </font>
    <font>
      <b/>
      <sz val="10"/>
      <name val="Times New Roman"/>
      <family val="1"/>
    </font>
    <font>
      <sz val="10"/>
      <color indexed="8"/>
      <name val="Times New Roman"/>
      <family val="1"/>
    </font>
    <font>
      <u/>
      <sz val="10"/>
      <color theme="10"/>
      <name val="Arial"/>
      <family val="2"/>
    </font>
    <font>
      <sz val="10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3D0CD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65" fontId="8" fillId="0" borderId="0" applyNumberFormat="0" applyFill="0" applyBorder="0" applyAlignment="0" applyProtection="0">
      <alignment vertical="top"/>
      <protection locked="0"/>
    </xf>
  </cellStyleXfs>
  <cellXfs count="120">
    <xf numFmtId="0" fontId="0" fillId="0" borderId="0" xfId="0"/>
    <xf numFmtId="0" fontId="0" fillId="2" borderId="0" xfId="0" applyFill="1"/>
    <xf numFmtId="0" fontId="2" fillId="2" borderId="0" xfId="0" applyFont="1" applyFill="1"/>
    <xf numFmtId="1" fontId="3" fillId="2" borderId="0" xfId="0" applyNumberFormat="1" applyFont="1" applyFill="1"/>
    <xf numFmtId="1" fontId="0" fillId="2" borderId="0" xfId="0" applyNumberFormat="1" applyFill="1"/>
    <xf numFmtId="0" fontId="3" fillId="2" borderId="0" xfId="0" applyFont="1" applyFill="1"/>
    <xf numFmtId="164" fontId="4" fillId="2" borderId="0" xfId="1" applyNumberFormat="1" applyFont="1" applyFill="1" applyBorder="1" applyAlignment="1">
      <alignment horizontal="right"/>
    </xf>
    <xf numFmtId="0" fontId="5" fillId="2" borderId="0" xfId="0" applyFont="1" applyFill="1"/>
    <xf numFmtId="1" fontId="4" fillId="2" borderId="0" xfId="0" applyNumberFormat="1" applyFont="1" applyFill="1"/>
    <xf numFmtId="0" fontId="4" fillId="2" borderId="0" xfId="0" applyFont="1" applyFill="1"/>
    <xf numFmtId="10" fontId="4" fillId="2" borderId="0" xfId="1" applyNumberFormat="1" applyFont="1" applyFill="1"/>
    <xf numFmtId="165" fontId="6" fillId="2" borderId="1" xfId="0" applyNumberFormat="1" applyFont="1" applyFill="1" applyBorder="1" applyAlignment="1">
      <alignment horizontal="left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 shrinkToFit="1"/>
    </xf>
    <xf numFmtId="166" fontId="4" fillId="2" borderId="2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165" fontId="4" fillId="2" borderId="9" xfId="2" applyNumberFormat="1" applyFont="1" applyFill="1" applyBorder="1" applyAlignment="1" applyProtection="1">
      <alignment horizontal="left" vertical="top"/>
    </xf>
    <xf numFmtId="3" fontId="4" fillId="2" borderId="11" xfId="1" applyNumberFormat="1" applyFont="1" applyFill="1" applyBorder="1" applyAlignment="1">
      <alignment horizontal="right"/>
    </xf>
    <xf numFmtId="3" fontId="4" fillId="2" borderId="0" xfId="1" applyNumberFormat="1" applyFont="1" applyFill="1" applyBorder="1" applyAlignment="1">
      <alignment horizontal="right"/>
    </xf>
    <xf numFmtId="3" fontId="4" fillId="2" borderId="6" xfId="1" applyNumberFormat="1" applyFont="1" applyFill="1" applyBorder="1" applyAlignment="1">
      <alignment horizontal="right"/>
    </xf>
    <xf numFmtId="167" fontId="4" fillId="2" borderId="11" xfId="1" applyNumberFormat="1" applyFont="1" applyFill="1" applyBorder="1" applyAlignment="1">
      <alignment horizontal="right"/>
    </xf>
    <xf numFmtId="167" fontId="4" fillId="2" borderId="0" xfId="1" applyNumberFormat="1" applyFont="1" applyFill="1" applyBorder="1" applyAlignment="1">
      <alignment horizontal="right"/>
    </xf>
    <xf numFmtId="167" fontId="4" fillId="3" borderId="0" xfId="1" applyNumberFormat="1" applyFont="1" applyFill="1" applyBorder="1" applyAlignment="1">
      <alignment horizontal="right"/>
    </xf>
    <xf numFmtId="167" fontId="4" fillId="3" borderId="6" xfId="1" applyNumberFormat="1" applyFont="1" applyFill="1" applyBorder="1" applyAlignment="1">
      <alignment horizontal="right"/>
    </xf>
    <xf numFmtId="10" fontId="4" fillId="2" borderId="11" xfId="1" applyNumberFormat="1" applyFont="1" applyFill="1" applyBorder="1" applyAlignment="1">
      <alignment horizontal="right"/>
    </xf>
    <xf numFmtId="10" fontId="4" fillId="2" borderId="0" xfId="1" applyNumberFormat="1" applyFont="1" applyFill="1" applyBorder="1" applyAlignment="1">
      <alignment horizontal="right"/>
    </xf>
    <xf numFmtId="164" fontId="4" fillId="2" borderId="6" xfId="1" applyNumberFormat="1" applyFont="1" applyFill="1" applyBorder="1" applyAlignment="1">
      <alignment horizontal="right"/>
    </xf>
    <xf numFmtId="164" fontId="4" fillId="2" borderId="7" xfId="1" applyNumberFormat="1" applyFont="1" applyFill="1" applyBorder="1" applyAlignment="1">
      <alignment horizontal="right"/>
    </xf>
    <xf numFmtId="164" fontId="4" fillId="2" borderId="8" xfId="1" applyNumberFormat="1" applyFont="1" applyFill="1" applyBorder="1" applyAlignment="1">
      <alignment horizontal="right"/>
    </xf>
    <xf numFmtId="164" fontId="4" fillId="2" borderId="10" xfId="1" applyNumberFormat="1" applyFont="1" applyFill="1" applyBorder="1" applyAlignment="1">
      <alignment horizontal="right"/>
    </xf>
    <xf numFmtId="9" fontId="4" fillId="2" borderId="10" xfId="1" applyFont="1" applyFill="1" applyBorder="1" applyAlignment="1">
      <alignment horizontal="right"/>
    </xf>
    <xf numFmtId="9" fontId="4" fillId="2" borderId="8" xfId="1" applyFont="1" applyFill="1" applyBorder="1" applyAlignment="1">
      <alignment horizontal="right"/>
    </xf>
    <xf numFmtId="164" fontId="4" fillId="2" borderId="11" xfId="1" applyNumberFormat="1" applyFont="1" applyFill="1" applyBorder="1" applyAlignment="1">
      <alignment horizontal="right"/>
    </xf>
    <xf numFmtId="164" fontId="4" fillId="2" borderId="0" xfId="1" applyNumberFormat="1" applyFont="1" applyFill="1" applyBorder="1" applyAlignment="1">
      <alignment horizontal="left"/>
    </xf>
    <xf numFmtId="167" fontId="4" fillId="2" borderId="7" xfId="1" applyNumberFormat="1" applyFont="1" applyFill="1" applyBorder="1" applyAlignment="1">
      <alignment horizontal="right"/>
    </xf>
    <xf numFmtId="167" fontId="4" fillId="2" borderId="8" xfId="1" applyNumberFormat="1" applyFont="1" applyFill="1" applyBorder="1" applyAlignment="1">
      <alignment horizontal="right"/>
    </xf>
    <xf numFmtId="167" fontId="4" fillId="3" borderId="10" xfId="1" applyNumberFormat="1" applyFont="1" applyFill="1" applyBorder="1" applyAlignment="1">
      <alignment horizontal="right"/>
    </xf>
    <xf numFmtId="3" fontId="4" fillId="2" borderId="10" xfId="1" applyNumberFormat="1" applyFont="1" applyFill="1" applyBorder="1" applyAlignment="1">
      <alignment horizontal="right"/>
    </xf>
    <xf numFmtId="167" fontId="4" fillId="2" borderId="10" xfId="1" applyNumberFormat="1" applyFont="1" applyFill="1" applyBorder="1" applyAlignment="1">
      <alignment horizontal="right"/>
    </xf>
    <xf numFmtId="167" fontId="4" fillId="2" borderId="9" xfId="1" applyNumberFormat="1" applyFont="1" applyFill="1" applyBorder="1" applyAlignment="1">
      <alignment horizontal="right"/>
    </xf>
    <xf numFmtId="3" fontId="4" fillId="2" borderId="7" xfId="1" applyNumberFormat="1" applyFont="1" applyFill="1" applyBorder="1" applyAlignment="1">
      <alignment horizontal="right"/>
    </xf>
    <xf numFmtId="3" fontId="4" fillId="2" borderId="8" xfId="1" applyNumberFormat="1" applyFont="1" applyFill="1" applyBorder="1" applyAlignment="1">
      <alignment horizontal="right"/>
    </xf>
    <xf numFmtId="164" fontId="4" fillId="2" borderId="9" xfId="1" applyNumberFormat="1" applyFont="1" applyFill="1" applyBorder="1" applyAlignment="1">
      <alignment horizontal="right"/>
    </xf>
    <xf numFmtId="3" fontId="4" fillId="2" borderId="7" xfId="0" applyNumberFormat="1" applyFont="1" applyFill="1" applyBorder="1" applyAlignment="1">
      <alignment horizontal="right"/>
    </xf>
    <xf numFmtId="3" fontId="4" fillId="2" borderId="0" xfId="0" applyNumberFormat="1" applyFont="1" applyFill="1" applyAlignment="1">
      <alignment horizontal="right"/>
    </xf>
    <xf numFmtId="3" fontId="4" fillId="2" borderId="8" xfId="0" applyNumberFormat="1" applyFont="1" applyFill="1" applyBorder="1" applyAlignment="1">
      <alignment horizontal="right"/>
    </xf>
    <xf numFmtId="3" fontId="4" fillId="2" borderId="7" xfId="0" applyNumberFormat="1" applyFont="1" applyFill="1" applyBorder="1" applyAlignment="1">
      <alignment horizontal="center"/>
    </xf>
    <xf numFmtId="3" fontId="4" fillId="2" borderId="0" xfId="0" applyNumberFormat="1" applyFont="1" applyFill="1" applyAlignment="1">
      <alignment horizontal="center"/>
    </xf>
    <xf numFmtId="3" fontId="4" fillId="2" borderId="9" xfId="1" applyNumberFormat="1" applyFont="1" applyFill="1" applyBorder="1" applyAlignment="1">
      <alignment horizontal="right"/>
    </xf>
    <xf numFmtId="3" fontId="4" fillId="2" borderId="11" xfId="0" applyNumberFormat="1" applyFont="1" applyFill="1" applyBorder="1" applyAlignment="1">
      <alignment horizontal="right"/>
    </xf>
    <xf numFmtId="164" fontId="4" fillId="2" borderId="9" xfId="1" applyNumberFormat="1" applyFont="1" applyFill="1" applyBorder="1"/>
    <xf numFmtId="2" fontId="0" fillId="2" borderId="0" xfId="0" applyNumberFormat="1" applyFill="1"/>
    <xf numFmtId="165" fontId="4" fillId="2" borderId="11" xfId="2" applyNumberFormat="1" applyFont="1" applyFill="1" applyBorder="1" applyAlignment="1" applyProtection="1">
      <alignment horizontal="left" vertical="top"/>
    </xf>
    <xf numFmtId="9" fontId="4" fillId="2" borderId="0" xfId="1" applyFont="1" applyFill="1" applyBorder="1" applyAlignment="1">
      <alignment horizontal="right"/>
    </xf>
    <xf numFmtId="9" fontId="4" fillId="2" borderId="6" xfId="1" applyFont="1" applyFill="1" applyBorder="1" applyAlignment="1">
      <alignment horizontal="right"/>
    </xf>
    <xf numFmtId="167" fontId="4" fillId="2" borderId="6" xfId="1" applyNumberFormat="1" applyFont="1" applyFill="1" applyBorder="1" applyAlignment="1">
      <alignment horizontal="right"/>
    </xf>
    <xf numFmtId="167" fontId="4" fillId="2" borderId="5" xfId="1" applyNumberFormat="1" applyFont="1" applyFill="1" applyBorder="1" applyAlignment="1">
      <alignment horizontal="right"/>
    </xf>
    <xf numFmtId="164" fontId="4" fillId="2" borderId="5" xfId="1" applyNumberFormat="1" applyFont="1" applyFill="1" applyBorder="1" applyAlignment="1">
      <alignment horizontal="right"/>
    </xf>
    <xf numFmtId="3" fontId="4" fillId="2" borderId="6" xfId="0" applyNumberFormat="1" applyFont="1" applyFill="1" applyBorder="1" applyAlignment="1">
      <alignment horizontal="right"/>
    </xf>
    <xf numFmtId="3" fontId="4" fillId="2" borderId="11" xfId="0" applyNumberFormat="1" applyFont="1" applyFill="1" applyBorder="1" applyAlignment="1">
      <alignment horizontal="center"/>
    </xf>
    <xf numFmtId="3" fontId="4" fillId="2" borderId="5" xfId="1" applyNumberFormat="1" applyFont="1" applyFill="1" applyBorder="1" applyAlignment="1">
      <alignment horizontal="right"/>
    </xf>
    <xf numFmtId="164" fontId="4" fillId="2" borderId="5" xfId="1" applyNumberFormat="1" applyFont="1" applyFill="1" applyBorder="1"/>
    <xf numFmtId="165" fontId="4" fillId="2" borderId="5" xfId="2" applyNumberFormat="1" applyFont="1" applyFill="1" applyBorder="1" applyAlignment="1" applyProtection="1">
      <alignment horizontal="left" vertical="top"/>
    </xf>
    <xf numFmtId="10" fontId="0" fillId="2" borderId="0" xfId="1" applyNumberFormat="1" applyFont="1" applyFill="1"/>
    <xf numFmtId="165" fontId="4" fillId="2" borderId="5" xfId="0" applyNumberFormat="1" applyFont="1" applyFill="1" applyBorder="1"/>
    <xf numFmtId="165" fontId="4" fillId="2" borderId="12" xfId="2" applyNumberFormat="1" applyFont="1" applyFill="1" applyBorder="1" applyAlignment="1" applyProtection="1">
      <alignment horizontal="left" vertical="top"/>
    </xf>
    <xf numFmtId="3" fontId="4" fillId="2" borderId="13" xfId="1" applyNumberFormat="1" applyFont="1" applyFill="1" applyBorder="1" applyAlignment="1">
      <alignment horizontal="right"/>
    </xf>
    <xf numFmtId="3" fontId="4" fillId="2" borderId="14" xfId="1" applyNumberFormat="1" applyFont="1" applyFill="1" applyBorder="1" applyAlignment="1">
      <alignment horizontal="right"/>
    </xf>
    <xf numFmtId="3" fontId="4" fillId="2" borderId="15" xfId="1" applyNumberFormat="1" applyFont="1" applyFill="1" applyBorder="1" applyAlignment="1">
      <alignment horizontal="right"/>
    </xf>
    <xf numFmtId="167" fontId="4" fillId="2" borderId="13" xfId="1" applyNumberFormat="1" applyFont="1" applyFill="1" applyBorder="1" applyAlignment="1">
      <alignment horizontal="right"/>
    </xf>
    <xf numFmtId="167" fontId="4" fillId="2" borderId="14" xfId="1" applyNumberFormat="1" applyFont="1" applyFill="1" applyBorder="1" applyAlignment="1">
      <alignment horizontal="right"/>
    </xf>
    <xf numFmtId="167" fontId="4" fillId="3" borderId="14" xfId="1" applyNumberFormat="1" applyFont="1" applyFill="1" applyBorder="1" applyAlignment="1">
      <alignment horizontal="right"/>
    </xf>
    <xf numFmtId="167" fontId="4" fillId="3" borderId="15" xfId="1" applyNumberFormat="1" applyFont="1" applyFill="1" applyBorder="1" applyAlignment="1">
      <alignment horizontal="right"/>
    </xf>
    <xf numFmtId="10" fontId="4" fillId="2" borderId="13" xfId="1" applyNumberFormat="1" applyFont="1" applyFill="1" applyBorder="1" applyAlignment="1">
      <alignment horizontal="right"/>
    </xf>
    <xf numFmtId="10" fontId="4" fillId="2" borderId="14" xfId="1" applyNumberFormat="1" applyFont="1" applyFill="1" applyBorder="1" applyAlignment="1">
      <alignment horizontal="right"/>
    </xf>
    <xf numFmtId="164" fontId="4" fillId="2" borderId="14" xfId="1" applyNumberFormat="1" applyFont="1" applyFill="1" applyBorder="1" applyAlignment="1">
      <alignment horizontal="right"/>
    </xf>
    <xf numFmtId="164" fontId="4" fillId="2" borderId="15" xfId="1" applyNumberFormat="1" applyFont="1" applyFill="1" applyBorder="1" applyAlignment="1">
      <alignment horizontal="right"/>
    </xf>
    <xf numFmtId="164" fontId="4" fillId="2" borderId="13" xfId="1" applyNumberFormat="1" applyFont="1" applyFill="1" applyBorder="1" applyAlignment="1">
      <alignment horizontal="right"/>
    </xf>
    <xf numFmtId="9" fontId="4" fillId="2" borderId="14" xfId="1" applyFont="1" applyFill="1" applyBorder="1" applyAlignment="1">
      <alignment horizontal="right"/>
    </xf>
    <xf numFmtId="9" fontId="4" fillId="2" borderId="15" xfId="1" applyFont="1" applyFill="1" applyBorder="1" applyAlignment="1">
      <alignment horizontal="right"/>
    </xf>
    <xf numFmtId="167" fontId="4" fillId="2" borderId="15" xfId="1" applyNumberFormat="1" applyFont="1" applyFill="1" applyBorder="1" applyAlignment="1">
      <alignment horizontal="right"/>
    </xf>
    <xf numFmtId="167" fontId="4" fillId="2" borderId="12" xfId="1" applyNumberFormat="1" applyFont="1" applyFill="1" applyBorder="1" applyAlignment="1">
      <alignment horizontal="right"/>
    </xf>
    <xf numFmtId="164" fontId="4" fillId="2" borderId="12" xfId="1" applyNumberFormat="1" applyFont="1" applyFill="1" applyBorder="1" applyAlignment="1">
      <alignment horizontal="right"/>
    </xf>
    <xf numFmtId="3" fontId="4" fillId="2" borderId="13" xfId="0" applyNumberFormat="1" applyFont="1" applyFill="1" applyBorder="1" applyAlignment="1">
      <alignment horizontal="right"/>
    </xf>
    <xf numFmtId="3" fontId="4" fillId="2" borderId="14" xfId="0" applyNumberFormat="1" applyFont="1" applyFill="1" applyBorder="1" applyAlignment="1">
      <alignment horizontal="right"/>
    </xf>
    <xf numFmtId="3" fontId="4" fillId="2" borderId="15" xfId="0" applyNumberFormat="1" applyFont="1" applyFill="1" applyBorder="1" applyAlignment="1">
      <alignment horizontal="right"/>
    </xf>
    <xf numFmtId="3" fontId="4" fillId="2" borderId="14" xfId="0" applyNumberFormat="1" applyFont="1" applyFill="1" applyBorder="1" applyAlignment="1">
      <alignment horizontal="center"/>
    </xf>
    <xf numFmtId="3" fontId="4" fillId="2" borderId="12" xfId="1" applyNumberFormat="1" applyFont="1" applyFill="1" applyBorder="1" applyAlignment="1">
      <alignment horizontal="right"/>
    </xf>
    <xf numFmtId="164" fontId="4" fillId="2" borderId="12" xfId="1" applyNumberFormat="1" applyFont="1" applyFill="1" applyBorder="1"/>
    <xf numFmtId="165" fontId="4" fillId="2" borderId="0" xfId="2" applyNumberFormat="1" applyFont="1" applyFill="1" applyBorder="1" applyAlignment="1" applyProtection="1">
      <alignment horizontal="left" vertical="top"/>
    </xf>
    <xf numFmtId="3" fontId="4" fillId="3" borderId="0" xfId="1" applyNumberFormat="1" applyFont="1" applyFill="1" applyBorder="1" applyAlignment="1">
      <alignment horizontal="right"/>
    </xf>
    <xf numFmtId="10" fontId="4" fillId="2" borderId="6" xfId="1" applyNumberFormat="1" applyFont="1" applyFill="1" applyBorder="1" applyAlignment="1">
      <alignment horizontal="right"/>
    </xf>
    <xf numFmtId="1" fontId="4" fillId="2" borderId="6" xfId="1" applyNumberFormat="1" applyFont="1" applyFill="1" applyBorder="1" applyAlignment="1">
      <alignment horizontal="right"/>
    </xf>
    <xf numFmtId="3" fontId="4" fillId="2" borderId="0" xfId="1" applyNumberFormat="1" applyFont="1" applyFill="1" applyBorder="1" applyAlignment="1">
      <alignment horizontal="center"/>
    </xf>
    <xf numFmtId="164" fontId="4" fillId="2" borderId="0" xfId="1" applyNumberFormat="1" applyFont="1" applyFill="1"/>
    <xf numFmtId="3" fontId="4" fillId="2" borderId="0" xfId="0" applyNumberFormat="1" applyFont="1" applyFill="1"/>
    <xf numFmtId="167" fontId="4" fillId="2" borderId="0" xfId="0" applyNumberFormat="1" applyFont="1" applyFill="1"/>
    <xf numFmtId="10" fontId="4" fillId="2" borderId="0" xfId="1" applyNumberFormat="1" applyFont="1" applyFill="1" applyBorder="1"/>
    <xf numFmtId="169" fontId="4" fillId="2" borderId="0" xfId="1" applyNumberFormat="1" applyFont="1" applyFill="1" applyBorder="1"/>
    <xf numFmtId="164" fontId="4" fillId="2" borderId="0" xfId="1" applyNumberFormat="1" applyFont="1" applyFill="1" applyBorder="1"/>
    <xf numFmtId="164" fontId="4" fillId="2" borderId="0" xfId="1" applyNumberFormat="1" applyFont="1" applyFill="1" applyAlignment="1">
      <alignment horizontal="right"/>
    </xf>
    <xf numFmtId="10" fontId="0" fillId="2" borderId="0" xfId="0" applyNumberFormat="1" applyFill="1"/>
    <xf numFmtId="0" fontId="3" fillId="2" borderId="0" xfId="0" applyFont="1" applyFill="1" applyAlignment="1">
      <alignment horizontal="right"/>
    </xf>
    <xf numFmtId="168" fontId="4" fillId="2" borderId="0" xfId="0" applyNumberFormat="1" applyFont="1" applyFill="1"/>
    <xf numFmtId="0" fontId="3" fillId="2" borderId="0" xfId="0" quotePrefix="1" applyFont="1" applyFill="1"/>
    <xf numFmtId="3" fontId="9" fillId="2" borderId="0" xfId="0" applyNumberFormat="1" applyFont="1" applyFill="1"/>
    <xf numFmtId="167" fontId="4" fillId="2" borderId="0" xfId="0" applyNumberFormat="1" applyFont="1" applyFill="1" applyAlignment="1">
      <alignment horizontal="right"/>
    </xf>
    <xf numFmtId="167" fontId="9" fillId="2" borderId="0" xfId="0" applyNumberFormat="1" applyFont="1" applyFill="1"/>
  </cellXfs>
  <cellStyles count="3">
    <cellStyle name="Hyperkobling" xfId="2" builtinId="8"/>
    <cellStyle name="Normal" xfId="0" builtinId="0"/>
    <cellStyle name="Pros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9AC60C-AD4A-447E-89E2-E83B472EAA24}">
  <dimension ref="A1:GI72"/>
  <sheetViews>
    <sheetView tabSelected="1" workbookViewId="0"/>
  </sheetViews>
  <sheetFormatPr baseColWidth="10" defaultColWidth="10" defaultRowHeight="14.25" x14ac:dyDescent="0.2"/>
  <cols>
    <col min="1" max="1" width="4.125" customWidth="1"/>
    <col min="2" max="2" width="28.25" bestFit="1" customWidth="1"/>
    <col min="3" max="9" width="8.125" customWidth="1"/>
    <col min="10" max="10" width="4" customWidth="1"/>
    <col min="11" max="14" width="8.125" customWidth="1"/>
    <col min="15" max="15" width="9.75" customWidth="1"/>
    <col min="16" max="16" width="10.875" customWidth="1"/>
    <col min="17" max="17" width="9.375" customWidth="1"/>
    <col min="18" max="20" width="8.125" customWidth="1"/>
    <col min="21" max="21" width="9.75" customWidth="1"/>
    <col min="23" max="24" width="9.75" customWidth="1"/>
    <col min="25" max="25" width="4" customWidth="1"/>
    <col min="26" max="29" width="9.125" customWidth="1"/>
    <col min="30" max="31" width="9.25" customWidth="1"/>
    <col min="32" max="34" width="9.75" customWidth="1"/>
    <col min="35" max="35" width="10.5" customWidth="1"/>
    <col min="36" max="36" width="9.75" customWidth="1"/>
    <col min="37" max="37" width="4" style="1" customWidth="1"/>
    <col min="38" max="40" width="9.75" style="1" customWidth="1"/>
    <col min="41" max="41" width="4" style="1" customWidth="1"/>
    <col min="42" max="43" width="9.75" style="1" customWidth="1"/>
    <col min="44" max="44" width="14" style="1" customWidth="1"/>
    <col min="45" max="47" width="9.75" style="1" customWidth="1"/>
    <col min="48" max="48" width="4" style="1" customWidth="1"/>
    <col min="49" max="53" width="9.75" style="1" customWidth="1"/>
    <col min="54" max="54" width="4" style="1" customWidth="1"/>
    <col min="55" max="57" width="9.75" style="1" customWidth="1"/>
    <col min="58" max="58" width="4" style="1" customWidth="1"/>
    <col min="59" max="60" width="9.75" style="1" customWidth="1"/>
    <col min="61" max="61" width="3.625" style="1" customWidth="1"/>
    <col min="62" max="63" width="9.75" style="1" customWidth="1"/>
    <col min="64" max="64" width="4" style="1" customWidth="1"/>
    <col min="65" max="66" width="9.75" style="1" customWidth="1"/>
    <col min="67" max="67" width="4" style="1" customWidth="1"/>
    <col min="68" max="69" width="9.75" style="1" customWidth="1"/>
    <col min="70" max="70" width="4" style="1" customWidth="1"/>
    <col min="71" max="73" width="9.75" style="1" customWidth="1"/>
    <col min="74" max="74" width="11.375" style="1" customWidth="1"/>
    <col min="75" max="76" width="9.75" style="1" customWidth="1"/>
    <col min="77" max="77" width="4" style="1" customWidth="1"/>
    <col min="78" max="79" width="9.125" style="1" customWidth="1"/>
    <col min="80" max="80" width="11.75" style="1" customWidth="1"/>
    <col min="81" max="81" width="9.125" style="1" customWidth="1"/>
    <col min="82" max="83" width="10.125" style="1" customWidth="1"/>
    <col min="84" max="86" width="9.125" style="1" customWidth="1"/>
    <col min="87" max="87" width="9.375" style="1" customWidth="1"/>
    <col min="88" max="98" width="9.125" style="1" customWidth="1"/>
    <col min="99" max="99" width="9.75" style="1" customWidth="1"/>
    <col min="100" max="101" width="9.125" style="1" customWidth="1"/>
    <col min="102" max="102" width="4" style="1" customWidth="1"/>
    <col min="103" max="103" width="9.125" style="1" customWidth="1"/>
    <col min="104" max="104" width="4" style="1" customWidth="1"/>
    <col min="113" max="113" width="4" style="1" customWidth="1"/>
    <col min="114" max="114" width="22" style="1" customWidth="1"/>
    <col min="115" max="115" width="9.75" customWidth="1"/>
    <col min="116" max="119" width="9.125" customWidth="1"/>
    <col min="120" max="120" width="4" customWidth="1"/>
    <col min="121" max="123" width="8.75" customWidth="1"/>
    <col min="124" max="124" width="4" customWidth="1"/>
    <col min="125" max="125" width="9.125" customWidth="1"/>
    <col min="128" max="128" width="4" customWidth="1"/>
    <col min="129" max="137" width="11.125" customWidth="1"/>
    <col min="138" max="138" width="4" customWidth="1"/>
    <col min="139" max="147" width="10.25" customWidth="1"/>
    <col min="148" max="148" width="4" customWidth="1"/>
    <col min="149" max="150" width="8.75" customWidth="1"/>
    <col min="152" max="152" width="4" style="1" customWidth="1"/>
    <col min="153" max="154" width="10.25" customWidth="1"/>
    <col min="156" max="156" width="4" style="1" customWidth="1"/>
    <col min="157" max="159" width="10" style="1"/>
    <col min="160" max="160" width="4" style="1" customWidth="1"/>
    <col min="161" max="163" width="10" style="1"/>
    <col min="164" max="164" width="4" customWidth="1"/>
    <col min="165" max="165" width="9.125" customWidth="1"/>
    <col min="168" max="168" width="4" style="1" customWidth="1"/>
    <col min="169" max="171" width="8.75" customWidth="1"/>
    <col min="172" max="172" width="4" style="1" customWidth="1"/>
    <col min="173" max="175" width="8.125" customWidth="1"/>
    <col min="176" max="176" width="4" style="1" customWidth="1"/>
    <col min="177" max="177" width="8.75" customWidth="1"/>
    <col min="178" max="179" width="7.625" style="1" customWidth="1"/>
    <col min="180" max="180" width="4" style="1" customWidth="1"/>
    <col min="181" max="182" width="8.75" customWidth="1"/>
    <col min="183" max="183" width="8.125" customWidth="1"/>
    <col min="184" max="184" width="4" customWidth="1"/>
    <col min="185" max="187" width="8.75" customWidth="1"/>
    <col min="188" max="188" width="4" customWidth="1"/>
  </cols>
  <sheetData>
    <row r="1" spans="1:191" ht="15.75" x14ac:dyDescent="0.25">
      <c r="A1" s="1"/>
      <c r="B1" s="2" t="s">
        <v>0</v>
      </c>
      <c r="C1" s="3"/>
      <c r="D1" s="4"/>
      <c r="E1" s="1"/>
      <c r="F1" s="1"/>
      <c r="G1" s="1"/>
      <c r="H1" s="1"/>
      <c r="I1" s="1"/>
      <c r="J1" s="1"/>
      <c r="K1" s="5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5"/>
      <c r="AA1" s="1"/>
      <c r="AB1" s="1"/>
      <c r="AC1" s="1"/>
      <c r="AD1" s="1"/>
      <c r="AE1" s="1"/>
      <c r="AF1" s="1"/>
      <c r="AG1" s="1"/>
      <c r="AH1" s="1"/>
      <c r="AI1" s="1"/>
      <c r="AJ1" s="1"/>
      <c r="AL1" s="5"/>
      <c r="AP1" s="5"/>
      <c r="AW1" s="5"/>
      <c r="AX1" s="5"/>
      <c r="BJ1" s="6"/>
      <c r="CF1" s="7"/>
      <c r="DA1" s="5"/>
      <c r="DB1" s="1"/>
      <c r="DC1" s="1"/>
      <c r="DD1" s="1"/>
      <c r="DE1" s="1"/>
      <c r="DF1" s="1"/>
      <c r="DG1" s="1"/>
      <c r="DH1" s="1"/>
      <c r="DJ1" s="5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W1" s="1"/>
      <c r="EX1" s="1"/>
      <c r="EY1" s="1"/>
      <c r="FH1" s="1"/>
      <c r="FI1" s="1"/>
      <c r="FJ1" s="1"/>
      <c r="FK1" s="1"/>
      <c r="FM1" s="1"/>
      <c r="FN1" s="1"/>
      <c r="FO1" s="1"/>
      <c r="FQ1" s="1"/>
      <c r="FR1" s="1"/>
      <c r="FS1" s="1"/>
      <c r="FU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</row>
    <row r="2" spans="1:191" ht="15.75" x14ac:dyDescent="0.25">
      <c r="A2" s="1"/>
      <c r="B2" s="2"/>
      <c r="C2" s="8"/>
      <c r="D2" s="8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  <c r="BJ2" s="9"/>
      <c r="BK2" s="9"/>
      <c r="BL2" s="9"/>
      <c r="BM2" s="9"/>
      <c r="BN2" s="9"/>
      <c r="BO2" s="9"/>
      <c r="BP2" s="9"/>
      <c r="BQ2" s="9"/>
      <c r="BR2" s="9"/>
      <c r="BS2" s="9"/>
      <c r="BT2" s="9"/>
      <c r="BU2" s="9"/>
      <c r="BV2" s="10"/>
      <c r="BW2" s="9"/>
      <c r="BX2" s="9"/>
      <c r="BY2" s="9"/>
      <c r="BZ2" s="9"/>
      <c r="CA2" s="9"/>
      <c r="CB2" s="9"/>
      <c r="CC2" s="9"/>
      <c r="CD2" s="9"/>
      <c r="CE2" s="9"/>
      <c r="CF2" s="9"/>
      <c r="CG2" s="9"/>
      <c r="CH2" s="9"/>
      <c r="CI2" s="9"/>
      <c r="CJ2" s="9"/>
      <c r="CK2" s="9"/>
      <c r="CL2" s="9"/>
      <c r="CM2" s="9"/>
      <c r="CN2" s="9"/>
      <c r="CO2" s="9"/>
      <c r="CP2" s="9"/>
      <c r="CQ2" s="9"/>
      <c r="CR2" s="9"/>
      <c r="CS2" s="9"/>
      <c r="CT2" s="9"/>
      <c r="CU2" s="9"/>
      <c r="CV2" s="9"/>
      <c r="CW2" s="9"/>
      <c r="CX2" s="9"/>
      <c r="CY2" s="9"/>
      <c r="CZ2" s="9"/>
      <c r="DA2" s="9"/>
      <c r="DB2" s="9"/>
      <c r="DC2" s="9"/>
      <c r="DD2" s="9"/>
      <c r="DE2" s="9"/>
      <c r="DF2" s="9"/>
      <c r="DG2" s="9"/>
      <c r="DH2" s="9"/>
      <c r="DI2" s="9"/>
      <c r="DJ2" s="9"/>
      <c r="DK2" s="1"/>
      <c r="DL2" s="1"/>
      <c r="DM2" s="1"/>
      <c r="DN2" s="1"/>
      <c r="DO2" s="1"/>
      <c r="DP2" s="1"/>
      <c r="DQ2" s="5"/>
      <c r="DR2" s="1"/>
      <c r="DS2" s="1"/>
      <c r="DT2" s="1"/>
      <c r="DU2" s="5"/>
      <c r="DV2" s="1"/>
      <c r="DW2" s="1"/>
      <c r="DX2" s="1"/>
      <c r="DY2" s="5"/>
      <c r="DZ2" s="9"/>
      <c r="EA2" s="9"/>
      <c r="EB2" s="9"/>
      <c r="EC2" s="9"/>
      <c r="ED2" s="9"/>
      <c r="EE2" s="9"/>
      <c r="EF2" s="1"/>
      <c r="EG2" s="1"/>
      <c r="EH2" s="1"/>
      <c r="EI2" s="5"/>
      <c r="EJ2" s="1"/>
      <c r="EK2" s="1"/>
      <c r="EL2" s="1"/>
      <c r="EM2" s="1"/>
      <c r="EN2" s="1"/>
      <c r="EO2" s="1"/>
      <c r="EP2" s="1"/>
      <c r="EQ2" s="1"/>
      <c r="ER2" s="1"/>
      <c r="ES2" s="5"/>
      <c r="ET2" s="1"/>
      <c r="EU2" s="1"/>
      <c r="EW2" s="5"/>
      <c r="EX2" s="1"/>
      <c r="EY2" s="1"/>
      <c r="FA2" s="5"/>
      <c r="FE2" s="5"/>
      <c r="FH2" s="1"/>
      <c r="FI2" s="5"/>
      <c r="FJ2" s="1"/>
      <c r="FK2" s="1"/>
      <c r="FM2" s="5"/>
      <c r="FN2" s="1"/>
      <c r="FO2" s="1"/>
      <c r="FQ2" s="5"/>
      <c r="FR2" s="1"/>
      <c r="FS2" s="1"/>
      <c r="FU2" s="5"/>
      <c r="FY2" s="5"/>
      <c r="FZ2" s="1"/>
      <c r="GA2" s="1"/>
      <c r="GB2" s="1"/>
      <c r="GC2" s="5"/>
      <c r="GD2" s="1"/>
      <c r="GE2" s="1"/>
      <c r="GF2" s="1"/>
      <c r="GG2" s="5"/>
      <c r="GH2" s="1"/>
      <c r="GI2" s="1"/>
    </row>
    <row r="3" spans="1:191" x14ac:dyDescent="0.2">
      <c r="A3" s="1"/>
      <c r="B3" s="1"/>
      <c r="C3" s="9" t="s">
        <v>1</v>
      </c>
      <c r="D3" s="9"/>
      <c r="E3" s="9"/>
      <c r="F3" s="9"/>
      <c r="G3" s="9"/>
      <c r="H3" s="9"/>
      <c r="I3" s="9"/>
      <c r="J3" s="9"/>
      <c r="K3" s="9" t="s">
        <v>2</v>
      </c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 t="s">
        <v>3</v>
      </c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 t="s">
        <v>4</v>
      </c>
      <c r="AM3" s="9"/>
      <c r="AN3" s="9"/>
      <c r="AO3" s="9"/>
      <c r="AP3" s="9" t="s">
        <v>5</v>
      </c>
      <c r="AQ3" s="9"/>
      <c r="AR3" s="9"/>
      <c r="AS3" s="9"/>
      <c r="AT3" s="9"/>
      <c r="AU3" s="9"/>
      <c r="AV3" s="9"/>
      <c r="AW3" s="9" t="s">
        <v>6</v>
      </c>
      <c r="AX3" s="9"/>
      <c r="AY3" s="9"/>
      <c r="AZ3" s="9"/>
      <c r="BA3" s="9"/>
      <c r="BB3" s="9"/>
      <c r="BC3" s="9" t="s">
        <v>7</v>
      </c>
      <c r="BD3" s="9"/>
      <c r="BE3" s="9"/>
      <c r="BF3" s="9"/>
      <c r="BG3" s="9" t="s">
        <v>8</v>
      </c>
      <c r="BH3" s="9"/>
      <c r="BI3" s="9"/>
      <c r="BJ3" s="9" t="s">
        <v>9</v>
      </c>
      <c r="BK3" s="9"/>
      <c r="BL3" s="9"/>
      <c r="BM3" s="9" t="s">
        <v>10</v>
      </c>
      <c r="BN3" s="9"/>
      <c r="BO3" s="9"/>
      <c r="BP3" s="9" t="s">
        <v>11</v>
      </c>
      <c r="BQ3" s="9"/>
      <c r="BR3" s="9"/>
      <c r="BS3" s="9" t="s">
        <v>12</v>
      </c>
      <c r="BT3" s="9"/>
      <c r="BU3" s="9"/>
      <c r="BV3" s="10"/>
      <c r="BW3" s="9"/>
      <c r="BX3" s="9"/>
      <c r="BY3" s="9"/>
      <c r="BZ3" s="9" t="s">
        <v>13</v>
      </c>
      <c r="CA3" s="9"/>
      <c r="CB3" s="9"/>
      <c r="CC3" s="9"/>
      <c r="CD3" s="9"/>
      <c r="CE3" s="9"/>
      <c r="CF3" s="9"/>
      <c r="CG3" s="9"/>
      <c r="CH3" s="9"/>
      <c r="CI3" s="9"/>
      <c r="CJ3" s="9"/>
      <c r="CK3" s="9"/>
      <c r="CL3" s="9"/>
      <c r="CM3" s="9"/>
      <c r="CN3" s="9"/>
      <c r="CO3" s="9"/>
      <c r="CP3" s="9"/>
      <c r="CQ3" s="9"/>
      <c r="CR3" s="9"/>
      <c r="CS3" s="9"/>
      <c r="CT3" s="9"/>
      <c r="CU3" s="9"/>
      <c r="CV3" s="9"/>
      <c r="CW3" s="9"/>
      <c r="CX3" s="9"/>
      <c r="CY3" s="9"/>
      <c r="CZ3" s="9"/>
      <c r="DA3" s="9" t="s">
        <v>14</v>
      </c>
      <c r="DB3" s="9"/>
      <c r="DC3" s="9"/>
      <c r="DD3" s="9"/>
      <c r="DE3" s="9"/>
      <c r="DF3" s="9"/>
      <c r="DG3" s="9"/>
      <c r="DH3" s="9"/>
      <c r="DI3" s="9"/>
      <c r="DJ3" s="9" t="s">
        <v>15</v>
      </c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9" t="s">
        <v>16</v>
      </c>
      <c r="DZ3" s="9"/>
      <c r="EA3" s="9"/>
      <c r="EB3" s="9"/>
      <c r="EC3" s="9"/>
      <c r="ED3" s="9"/>
      <c r="EE3" s="9"/>
      <c r="EF3" s="1"/>
      <c r="EG3" s="1"/>
      <c r="EH3" s="1"/>
      <c r="EI3" s="9" t="s">
        <v>16</v>
      </c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W3" s="1"/>
      <c r="EX3" s="1"/>
      <c r="EY3" s="1"/>
      <c r="FH3" s="1"/>
      <c r="FI3" s="1"/>
      <c r="FJ3" s="1"/>
      <c r="FK3" s="1"/>
      <c r="FM3" s="1"/>
      <c r="FN3" s="1"/>
      <c r="FO3" s="1"/>
      <c r="FQ3" s="1"/>
      <c r="FR3" s="1"/>
      <c r="FS3" s="1"/>
      <c r="FU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</row>
    <row r="4" spans="1:191" ht="39" customHeight="1" x14ac:dyDescent="0.2">
      <c r="A4" s="1"/>
      <c r="B4" s="11" t="s">
        <v>17</v>
      </c>
      <c r="C4" s="12" t="s">
        <v>18</v>
      </c>
      <c r="D4" s="13" t="s">
        <v>19</v>
      </c>
      <c r="E4" s="13" t="s">
        <v>20</v>
      </c>
      <c r="F4" s="13" t="s">
        <v>21</v>
      </c>
      <c r="G4" s="13" t="s">
        <v>22</v>
      </c>
      <c r="H4" s="13" t="s">
        <v>23</v>
      </c>
      <c r="I4" s="14" t="s">
        <v>24</v>
      </c>
      <c r="J4" s="15"/>
      <c r="K4" s="12" t="s">
        <v>25</v>
      </c>
      <c r="L4" s="13" t="s">
        <v>26</v>
      </c>
      <c r="M4" s="13" t="s">
        <v>27</v>
      </c>
      <c r="N4" s="16" t="s">
        <v>28</v>
      </c>
      <c r="O4" s="13" t="s">
        <v>29</v>
      </c>
      <c r="P4" s="16" t="s">
        <v>30</v>
      </c>
      <c r="Q4" s="13" t="s">
        <v>31</v>
      </c>
      <c r="R4" s="16" t="s">
        <v>32</v>
      </c>
      <c r="S4" s="13" t="s">
        <v>33</v>
      </c>
      <c r="T4" s="13" t="s">
        <v>34</v>
      </c>
      <c r="U4" s="13" t="s">
        <v>35</v>
      </c>
      <c r="V4" s="16" t="s">
        <v>36</v>
      </c>
      <c r="W4" s="13" t="s">
        <v>37</v>
      </c>
      <c r="X4" s="17" t="s">
        <v>38</v>
      </c>
      <c r="Y4" s="18"/>
      <c r="Z4" s="12" t="s">
        <v>39</v>
      </c>
      <c r="AA4" s="13" t="s">
        <v>40</v>
      </c>
      <c r="AB4" s="13" t="s">
        <v>41</v>
      </c>
      <c r="AC4" s="13" t="s">
        <v>42</v>
      </c>
      <c r="AD4" s="13" t="s">
        <v>43</v>
      </c>
      <c r="AE4" s="13" t="s">
        <v>44</v>
      </c>
      <c r="AF4" s="13" t="s">
        <v>45</v>
      </c>
      <c r="AG4" s="13" t="s">
        <v>46</v>
      </c>
      <c r="AH4" s="13" t="s">
        <v>47</v>
      </c>
      <c r="AI4" s="13" t="s">
        <v>48</v>
      </c>
      <c r="AJ4" s="14" t="s">
        <v>49</v>
      </c>
      <c r="AK4" s="19"/>
      <c r="AL4" s="20" t="s">
        <v>50</v>
      </c>
      <c r="AM4" s="13" t="s">
        <v>51</v>
      </c>
      <c r="AN4" s="21" t="s">
        <v>52</v>
      </c>
      <c r="AO4" s="18"/>
      <c r="AP4" s="22" t="s">
        <v>53</v>
      </c>
      <c r="AQ4" s="14" t="s">
        <v>54</v>
      </c>
      <c r="AR4" s="14" t="s">
        <v>55</v>
      </c>
      <c r="AS4" s="14" t="s">
        <v>56</v>
      </c>
      <c r="AT4" s="22" t="s">
        <v>57</v>
      </c>
      <c r="AU4" s="22" t="s">
        <v>58</v>
      </c>
      <c r="AV4" s="19"/>
      <c r="AW4" s="12" t="s">
        <v>59</v>
      </c>
      <c r="AX4" s="13" t="s">
        <v>60</v>
      </c>
      <c r="AY4" s="13" t="s">
        <v>61</v>
      </c>
      <c r="AZ4" s="13" t="s">
        <v>62</v>
      </c>
      <c r="BA4" s="14" t="s">
        <v>63</v>
      </c>
      <c r="BB4" s="19"/>
      <c r="BC4" s="13" t="s">
        <v>64</v>
      </c>
      <c r="BD4" s="13" t="s">
        <v>65</v>
      </c>
      <c r="BE4" s="14" t="s">
        <v>66</v>
      </c>
      <c r="BF4" s="18"/>
      <c r="BG4" s="12" t="s">
        <v>67</v>
      </c>
      <c r="BH4" s="14" t="s">
        <v>68</v>
      </c>
      <c r="BI4" s="19"/>
      <c r="BJ4" s="14" t="s">
        <v>69</v>
      </c>
      <c r="BK4" s="14" t="s">
        <v>70</v>
      </c>
      <c r="BL4" s="19"/>
      <c r="BM4" s="14" t="s">
        <v>69</v>
      </c>
      <c r="BN4" s="14" t="s">
        <v>70</v>
      </c>
      <c r="BO4" s="19"/>
      <c r="BP4" s="14" t="s">
        <v>69</v>
      </c>
      <c r="BQ4" s="14" t="s">
        <v>70</v>
      </c>
      <c r="BR4" s="19"/>
      <c r="BS4" s="22" t="s">
        <v>71</v>
      </c>
      <c r="BT4" s="14" t="s">
        <v>72</v>
      </c>
      <c r="BU4" s="14" t="s">
        <v>73</v>
      </c>
      <c r="BV4" s="23" t="s">
        <v>74</v>
      </c>
      <c r="BW4" s="21" t="s">
        <v>75</v>
      </c>
      <c r="BX4" s="21" t="s">
        <v>76</v>
      </c>
      <c r="BY4" s="18"/>
      <c r="BZ4" s="20" t="s">
        <v>77</v>
      </c>
      <c r="CA4" s="24" t="s">
        <v>78</v>
      </c>
      <c r="CB4" s="16" t="s">
        <v>79</v>
      </c>
      <c r="CC4" s="13" t="s">
        <v>80</v>
      </c>
      <c r="CD4" s="13" t="s">
        <v>81</v>
      </c>
      <c r="CE4" s="13" t="s">
        <v>82</v>
      </c>
      <c r="CF4" s="16" t="s">
        <v>83</v>
      </c>
      <c r="CG4" s="13" t="s">
        <v>84</v>
      </c>
      <c r="CH4" s="25" t="s">
        <v>85</v>
      </c>
      <c r="CI4" s="16" t="s">
        <v>86</v>
      </c>
      <c r="CJ4" s="13" t="s">
        <v>87</v>
      </c>
      <c r="CK4" s="13" t="s">
        <v>88</v>
      </c>
      <c r="CL4" s="13" t="s">
        <v>89</v>
      </c>
      <c r="CM4" s="13" t="s">
        <v>90</v>
      </c>
      <c r="CN4" s="16" t="s">
        <v>18</v>
      </c>
      <c r="CO4" s="13" t="s">
        <v>91</v>
      </c>
      <c r="CP4" s="13" t="s">
        <v>92</v>
      </c>
      <c r="CQ4" s="16" t="s">
        <v>93</v>
      </c>
      <c r="CR4" s="13" t="s">
        <v>94</v>
      </c>
      <c r="CS4" s="13" t="s">
        <v>95</v>
      </c>
      <c r="CT4" s="16" t="s">
        <v>96</v>
      </c>
      <c r="CU4" s="13" t="s">
        <v>97</v>
      </c>
      <c r="CV4" s="13" t="s">
        <v>98</v>
      </c>
      <c r="CW4" s="14" t="s">
        <v>99</v>
      </c>
      <c r="CX4" s="18"/>
      <c r="CY4" s="23" t="s">
        <v>100</v>
      </c>
      <c r="CZ4" s="18"/>
      <c r="DA4" s="26">
        <v>44561</v>
      </c>
      <c r="DB4" s="23" t="s">
        <v>101</v>
      </c>
      <c r="DC4" s="23" t="s">
        <v>102</v>
      </c>
      <c r="DD4" s="23" t="s">
        <v>103</v>
      </c>
      <c r="DE4" s="23" t="s">
        <v>104</v>
      </c>
      <c r="DF4" s="22" t="s">
        <v>105</v>
      </c>
      <c r="DG4" s="14" t="s">
        <v>106</v>
      </c>
      <c r="DH4" s="14" t="s">
        <v>107</v>
      </c>
      <c r="DI4" s="18"/>
      <c r="DJ4" s="22" t="s">
        <v>108</v>
      </c>
      <c r="DK4" s="27" t="s">
        <v>109</v>
      </c>
      <c r="DL4" s="22" t="s">
        <v>110</v>
      </c>
      <c r="DM4" s="22" t="s">
        <v>111</v>
      </c>
      <c r="DN4" s="22" t="s">
        <v>112</v>
      </c>
      <c r="DO4" s="23" t="s">
        <v>113</v>
      </c>
      <c r="DP4" s="18"/>
      <c r="DQ4" s="22" t="s">
        <v>114</v>
      </c>
      <c r="DR4" s="22" t="s">
        <v>115</v>
      </c>
      <c r="DS4" s="22" t="s">
        <v>116</v>
      </c>
      <c r="DT4" s="18"/>
      <c r="DU4" s="22" t="s">
        <v>117</v>
      </c>
      <c r="DV4" s="22" t="s">
        <v>118</v>
      </c>
      <c r="DW4" s="22" t="s">
        <v>119</v>
      </c>
      <c r="DX4" s="18"/>
      <c r="DY4" s="20" t="s">
        <v>120</v>
      </c>
      <c r="DZ4" s="24" t="s">
        <v>121</v>
      </c>
      <c r="EA4" s="24" t="s">
        <v>122</v>
      </c>
      <c r="EB4" s="24" t="s">
        <v>123</v>
      </c>
      <c r="EC4" s="24" t="s">
        <v>124</v>
      </c>
      <c r="ED4" s="24" t="s">
        <v>125</v>
      </c>
      <c r="EE4" s="24" t="s">
        <v>126</v>
      </c>
      <c r="EF4" s="21" t="s">
        <v>127</v>
      </c>
      <c r="EG4" s="14" t="s">
        <v>128</v>
      </c>
      <c r="EH4" s="18"/>
      <c r="EI4" s="20" t="s">
        <v>120</v>
      </c>
      <c r="EJ4" s="24" t="s">
        <v>121</v>
      </c>
      <c r="EK4" s="24" t="s">
        <v>122</v>
      </c>
      <c r="EL4" s="24" t="s">
        <v>123</v>
      </c>
      <c r="EM4" s="24" t="s">
        <v>124</v>
      </c>
      <c r="EN4" s="24" t="s">
        <v>125</v>
      </c>
      <c r="EO4" s="24" t="s">
        <v>126</v>
      </c>
      <c r="EP4" s="21" t="s">
        <v>127</v>
      </c>
      <c r="EQ4" s="21" t="s">
        <v>128</v>
      </c>
      <c r="ER4" s="18"/>
      <c r="ES4" s="22" t="s">
        <v>129</v>
      </c>
      <c r="ET4" s="22" t="s">
        <v>130</v>
      </c>
      <c r="EU4" s="22" t="s">
        <v>131</v>
      </c>
      <c r="EW4" s="12" t="s">
        <v>81</v>
      </c>
      <c r="EX4" s="14" t="s">
        <v>82</v>
      </c>
      <c r="EY4" s="22" t="s">
        <v>132</v>
      </c>
      <c r="FA4" s="22" t="s">
        <v>133</v>
      </c>
      <c r="FB4" s="22" t="s">
        <v>134</v>
      </c>
      <c r="FC4" s="14" t="s">
        <v>135</v>
      </c>
      <c r="FE4" s="22" t="s">
        <v>133</v>
      </c>
      <c r="FF4" s="22" t="s">
        <v>134</v>
      </c>
      <c r="FG4" s="14" t="s">
        <v>135</v>
      </c>
      <c r="FH4" s="18"/>
      <c r="FI4" s="22" t="s">
        <v>136</v>
      </c>
      <c r="FJ4" s="22" t="s">
        <v>137</v>
      </c>
      <c r="FK4" s="22" t="s">
        <v>138</v>
      </c>
      <c r="FM4" s="22" t="s">
        <v>139</v>
      </c>
      <c r="FN4" s="14" t="s">
        <v>140</v>
      </c>
      <c r="FO4" s="14" t="s">
        <v>141</v>
      </c>
      <c r="FQ4" s="22" t="s">
        <v>142</v>
      </c>
      <c r="FR4" s="14" t="s">
        <v>143</v>
      </c>
      <c r="FS4" s="22" t="s">
        <v>144</v>
      </c>
      <c r="FU4" s="22" t="s">
        <v>145</v>
      </c>
      <c r="FV4" s="22" t="s">
        <v>146</v>
      </c>
      <c r="FW4" s="22" t="s">
        <v>147</v>
      </c>
      <c r="FY4" s="22" t="s">
        <v>148</v>
      </c>
      <c r="FZ4" s="22" t="s">
        <v>149</v>
      </c>
      <c r="GA4" s="22" t="s">
        <v>234</v>
      </c>
      <c r="GB4" s="18"/>
      <c r="GC4" s="22" t="s">
        <v>150</v>
      </c>
      <c r="GD4" s="22" t="s">
        <v>151</v>
      </c>
      <c r="GE4" s="22" t="s">
        <v>152</v>
      </c>
      <c r="GF4" s="18"/>
      <c r="GG4" s="22" t="s">
        <v>153</v>
      </c>
      <c r="GH4" s="1"/>
      <c r="GI4" s="1"/>
    </row>
    <row r="5" spans="1:191" x14ac:dyDescent="0.2">
      <c r="A5" s="1"/>
      <c r="B5" s="28" t="s">
        <v>154</v>
      </c>
      <c r="C5" s="29">
        <v>4079.11</v>
      </c>
      <c r="D5" s="30">
        <v>3980.0884999999998</v>
      </c>
      <c r="E5" s="30">
        <v>3471.0459999999998</v>
      </c>
      <c r="F5" s="30">
        <v>1400.2080000000001</v>
      </c>
      <c r="G5" s="30">
        <v>2779.7860000000001</v>
      </c>
      <c r="H5" s="30">
        <v>5479.3180000000002</v>
      </c>
      <c r="I5" s="31">
        <v>4871.2539999999999</v>
      </c>
      <c r="J5" s="30"/>
      <c r="K5" s="32">
        <v>84.292000000000002</v>
      </c>
      <c r="L5" s="33">
        <v>25.535</v>
      </c>
      <c r="M5" s="33">
        <v>0.378</v>
      </c>
      <c r="N5" s="34">
        <f t="shared" ref="N5:N67" si="0">K5+L5+M5</f>
        <v>110.205</v>
      </c>
      <c r="O5" s="33">
        <v>56.013000000000005</v>
      </c>
      <c r="P5" s="34">
        <f t="shared" ref="P5:P67" si="1">N5-O5</f>
        <v>54.191999999999993</v>
      </c>
      <c r="Q5" s="33">
        <v>10.337999999999999</v>
      </c>
      <c r="R5" s="34">
        <f t="shared" ref="R5:R67" si="2">P5-Q5</f>
        <v>43.853999999999992</v>
      </c>
      <c r="S5" s="33">
        <v>4.1470000000000002</v>
      </c>
      <c r="T5" s="33">
        <v>0.71699999999999997</v>
      </c>
      <c r="U5" s="33">
        <v>0</v>
      </c>
      <c r="V5" s="34">
        <f t="shared" ref="V5:V67" si="3">R5+S5+T5+U5</f>
        <v>48.717999999999989</v>
      </c>
      <c r="W5" s="33">
        <v>11.334</v>
      </c>
      <c r="X5" s="35">
        <f t="shared" ref="X5:X67" si="4">V5-W5</f>
        <v>37.383999999999986</v>
      </c>
      <c r="Y5" s="33"/>
      <c r="Z5" s="36">
        <f>K5/D5</f>
        <v>2.1178423545104588E-2</v>
      </c>
      <c r="AA5" s="37">
        <f>L5/D5</f>
        <v>6.415686485363328E-3</v>
      </c>
      <c r="AB5" s="6">
        <f t="shared" ref="AB5:AB67" si="5">O5/(N5+S5+T5)</f>
        <v>0.48677749871816045</v>
      </c>
      <c r="AC5" s="6">
        <f t="shared" ref="AC5:AC67" si="6">O5/(N5+S5)</f>
        <v>0.4898296488036939</v>
      </c>
      <c r="AD5" s="6">
        <f t="shared" ref="AD5:AD67" si="7">O5/N5</f>
        <v>0.50826187559548119</v>
      </c>
      <c r="AE5" s="37">
        <f>O5/D5</f>
        <v>1.4073305153892936E-2</v>
      </c>
      <c r="AF5" s="37">
        <f>X5/D5</f>
        <v>9.3927559650997684E-3</v>
      </c>
      <c r="AG5" s="37">
        <f t="shared" ref="AG5:AG36" si="8">X5/DU5</f>
        <v>1.804558895793771E-2</v>
      </c>
      <c r="AH5" s="37">
        <f t="shared" ref="AH5:AH36" si="9">(P5+S5+T5)/DU5</f>
        <v>2.8506855914294069E-2</v>
      </c>
      <c r="AI5" s="37">
        <f t="shared" ref="AI5:AI36" si="10">R5/DU5</f>
        <v>2.1168715444077692E-2</v>
      </c>
      <c r="AJ5" s="38">
        <f t="shared" ref="AJ5:AJ36" si="11">X5/FI5</f>
        <v>8.0135645828912166E-2</v>
      </c>
      <c r="AK5" s="33"/>
      <c r="AL5" s="39">
        <f t="shared" ref="AL5:AL67" si="12">(FO5-FN5)/FN5</f>
        <v>6.6574442437239228E-2</v>
      </c>
      <c r="AM5" s="6">
        <f t="shared" ref="AM5:AM67" si="13">(FW5-FV5)/FV5</f>
        <v>3.4052759626367765E-2</v>
      </c>
      <c r="AN5" s="40">
        <f t="shared" ref="AN5:AN67" si="14">(GA5-FZ5)/FZ5</f>
        <v>5.2479613263475687E-2</v>
      </c>
      <c r="AO5" s="33"/>
      <c r="AP5" s="39">
        <f t="shared" ref="AP5:AP67" si="15">G5/E5</f>
        <v>0.80084965742315151</v>
      </c>
      <c r="AQ5" s="41">
        <f t="shared" ref="AQ5:AQ67" si="16">CP5/(CP5+CO5+CR5+CU5)</f>
        <v>0.78410248049324416</v>
      </c>
      <c r="AR5" s="41">
        <f t="shared" ref="AR5:AR67" si="17">((CO5+CR5+CU5)-CY5)/CN5</f>
        <v>7.7027341748567693E-2</v>
      </c>
      <c r="AS5" s="41">
        <f t="shared" ref="AS5:AS67" si="18">CY5/CW5</f>
        <v>0.11061064791094134</v>
      </c>
      <c r="AT5" s="42">
        <v>1.37</v>
      </c>
      <c r="AU5" s="43">
        <v>1.31</v>
      </c>
      <c r="AV5" s="33"/>
      <c r="AW5" s="44">
        <f t="shared" ref="AW5:AW36" si="19">FK5/C5</f>
        <v>0.12105900551836062</v>
      </c>
      <c r="AX5" s="6">
        <v>0.1075</v>
      </c>
      <c r="AY5" s="41">
        <f t="shared" ref="AY5:AY67" si="20">(DQ5)/DW5</f>
        <v>0.1903839197712289</v>
      </c>
      <c r="AZ5" s="41">
        <f t="shared" ref="AZ5:AZ67" si="21">(DR5)/DW5</f>
        <v>0.20929999999999999</v>
      </c>
      <c r="BA5" s="40">
        <f t="shared" ref="BA5:BA67" si="22">(DS5)/DW5</f>
        <v>0.2354</v>
      </c>
      <c r="BB5" s="6"/>
      <c r="BC5" s="39">
        <v>0.17419411854401132</v>
      </c>
      <c r="BD5" s="41">
        <v>0.19242059802613778</v>
      </c>
      <c r="BE5" s="40">
        <v>0.21705566459482004</v>
      </c>
      <c r="BF5" s="6"/>
      <c r="BG5" s="39">
        <v>2.9000000000000001E-2</v>
      </c>
      <c r="BH5" s="40"/>
      <c r="BI5" s="45"/>
      <c r="BJ5" s="39">
        <f>AY5-(4.5%+2.5%+3%+1%+BG5)</f>
        <v>5.1383919771228886E-2</v>
      </c>
      <c r="BK5" s="40"/>
      <c r="BL5" s="6"/>
      <c r="BM5" s="39">
        <f>AZ5-(6%+2.5%+3%+1%+BG5)</f>
        <v>5.5299999999999988E-2</v>
      </c>
      <c r="BN5" s="40"/>
      <c r="BO5" s="6"/>
      <c r="BP5" s="39">
        <f>BA5-(8%+2.5%+3%+1%+BG5)</f>
        <v>6.1399999999999982E-2</v>
      </c>
      <c r="BQ5" s="38"/>
      <c r="BR5" s="33"/>
      <c r="BS5" s="36">
        <f t="shared" ref="BS5:BS36" si="23">Q5/FM5</f>
        <v>3.0743001974742738E-3</v>
      </c>
      <c r="BT5" s="6">
        <f t="shared" ref="BT5:BT67" si="24">Q5/(P5+S5+T5)</f>
        <v>0.17505418585749122</v>
      </c>
      <c r="BU5" s="37">
        <f t="shared" ref="BU5:BU36" si="25">EU5/E5</f>
        <v>1.5746838272958641E-2</v>
      </c>
      <c r="BV5" s="41">
        <f t="shared" ref="BV5:BV67" si="26">EU5/(FK5+EY5)</f>
        <v>0.10454418521026276</v>
      </c>
      <c r="BW5" s="41">
        <f t="shared" ref="BW5:BW67" si="27">FA5/FC5</f>
        <v>0.61238744747260632</v>
      </c>
      <c r="BX5" s="40">
        <f t="shared" ref="BX5:BX67" si="28">(BW5*E5+F5)/(E5+F5)</f>
        <v>0.72380397326848489</v>
      </c>
      <c r="BY5" s="33"/>
      <c r="BZ5" s="46">
        <v>13.516</v>
      </c>
      <c r="CA5" s="50">
        <v>92.251999999999995</v>
      </c>
      <c r="CB5" s="34">
        <f t="shared" ref="CB5:CB66" si="29">BZ5+CA5</f>
        <v>105.768</v>
      </c>
      <c r="CC5" s="49">
        <v>3471.0459999999998</v>
      </c>
      <c r="CD5" s="50">
        <v>12.010999999999999</v>
      </c>
      <c r="CE5" s="50">
        <v>16.997999999999998</v>
      </c>
      <c r="CF5" s="48">
        <f t="shared" ref="CF5:CF66" si="30">CC5-CD5-CE5</f>
        <v>3442.0369999999998</v>
      </c>
      <c r="CG5" s="50">
        <v>345.42500000000001</v>
      </c>
      <c r="CH5" s="50">
        <v>132.99700000000001</v>
      </c>
      <c r="CI5" s="48">
        <f t="shared" ref="CI5:CI66" si="31">CG5+CH5</f>
        <v>478.42200000000003</v>
      </c>
      <c r="CJ5" s="50">
        <v>3.3140000000000001</v>
      </c>
      <c r="CK5" s="50">
        <v>0</v>
      </c>
      <c r="CL5" s="50">
        <v>23.838999999999999</v>
      </c>
      <c r="CM5" s="50">
        <v>25.730000000000267</v>
      </c>
      <c r="CN5" s="48">
        <f t="shared" ref="CN5:CN66" si="32">CB5+CF5+CI5+CJ5+CK5+CL5+CM5</f>
        <v>4079.11</v>
      </c>
      <c r="CO5" s="50">
        <v>124.12</v>
      </c>
      <c r="CP5" s="49">
        <v>2779.7860000000001</v>
      </c>
      <c r="CQ5" s="48">
        <f t="shared" ref="CQ5:CQ66" si="33">CO5+CP5</f>
        <v>2903.9059999999999</v>
      </c>
      <c r="CR5" s="50">
        <v>546.16099999999994</v>
      </c>
      <c r="CS5" s="50">
        <v>40.115000000000236</v>
      </c>
      <c r="CT5" s="48">
        <f t="shared" ref="CT5:CT66" si="34">CR5+CS5</f>
        <v>586.27600000000018</v>
      </c>
      <c r="CU5" s="50">
        <v>95.115000000000009</v>
      </c>
      <c r="CV5" s="50">
        <v>493.81299999999999</v>
      </c>
      <c r="CW5" s="47">
        <f t="shared" ref="CW5:CW66" si="35">CQ5+CT5+CU5+CV5</f>
        <v>4079.1100000000006</v>
      </c>
      <c r="CX5" s="33"/>
      <c r="CY5" s="51">
        <v>451.19299999999998</v>
      </c>
      <c r="CZ5" s="33"/>
      <c r="DA5" s="52">
        <v>225</v>
      </c>
      <c r="DB5" s="49">
        <v>210</v>
      </c>
      <c r="DC5" s="49">
        <v>125</v>
      </c>
      <c r="DD5" s="49">
        <v>50</v>
      </c>
      <c r="DE5" s="49">
        <v>30</v>
      </c>
      <c r="DF5" s="53">
        <v>0</v>
      </c>
      <c r="DG5" s="30">
        <f>DA5+DB5+DC5+DD5+DE5+DF5</f>
        <v>640</v>
      </c>
      <c r="DH5" s="54">
        <f t="shared" ref="DH5:DH66" si="36">DG5/C5</f>
        <v>0.15689697017241505</v>
      </c>
      <c r="DI5" s="33"/>
      <c r="DJ5" s="55" t="s">
        <v>224</v>
      </c>
      <c r="DK5" s="56">
        <v>31.1</v>
      </c>
      <c r="DL5" s="57">
        <v>3</v>
      </c>
      <c r="DM5" s="58" t="s">
        <v>155</v>
      </c>
      <c r="DN5" s="59" t="s">
        <v>156</v>
      </c>
      <c r="DO5" s="54">
        <v>0.2494297486626566</v>
      </c>
      <c r="DP5" s="56"/>
      <c r="DQ5" s="52">
        <v>402.58640789999998</v>
      </c>
      <c r="DR5" s="49">
        <v>442.58640789999998</v>
      </c>
      <c r="DS5" s="53">
        <v>497.77754620000002</v>
      </c>
      <c r="DT5" s="30"/>
      <c r="DU5" s="55">
        <f t="shared" ref="DU5:DU66" si="37">DV5/2+DW5/2</f>
        <v>2071.6419999999998</v>
      </c>
      <c r="DV5" s="49">
        <v>2028.681</v>
      </c>
      <c r="DW5" s="53">
        <v>2114.6030000000001</v>
      </c>
      <c r="DX5" s="30"/>
      <c r="DY5" s="52">
        <v>354.17</v>
      </c>
      <c r="DZ5" s="49">
        <v>25.78</v>
      </c>
      <c r="EA5" s="49">
        <v>261.24400000000003</v>
      </c>
      <c r="EB5" s="49">
        <v>20.509</v>
      </c>
      <c r="EC5" s="49">
        <v>612.14400000000001</v>
      </c>
      <c r="ED5" s="49">
        <v>23.161000000000001</v>
      </c>
      <c r="EE5" s="49">
        <v>48.412999999999556</v>
      </c>
      <c r="EF5" s="49">
        <v>2125.625</v>
      </c>
      <c r="EG5" s="60">
        <f>DY5+DZ5+EA5+EB5+EC5+ED5+EE5+EF5</f>
        <v>3471.0459999999998</v>
      </c>
      <c r="EH5" s="118"/>
      <c r="EI5" s="39">
        <f>DY5/$EG5</f>
        <v>0.10203552473807609</v>
      </c>
      <c r="EJ5" s="41">
        <f>DZ5/$EG5</f>
        <v>7.4271559639370963E-3</v>
      </c>
      <c r="EK5" s="41">
        <f>EA5/$EG5</f>
        <v>7.5263767751853491E-2</v>
      </c>
      <c r="EL5" s="41">
        <f>EB5/$EG5</f>
        <v>5.908593547881532E-3</v>
      </c>
      <c r="EM5" s="41">
        <f>EC5/$EG5</f>
        <v>0.17635721335873972</v>
      </c>
      <c r="EN5" s="41">
        <f t="shared" ref="EN5:EP20" si="38">ED5/$EG5</f>
        <v>6.672628366204309E-3</v>
      </c>
      <c r="EO5" s="41">
        <f t="shared" si="38"/>
        <v>1.3947668800701448E-2</v>
      </c>
      <c r="EP5" s="41">
        <f t="shared" si="38"/>
        <v>0.61238744747260632</v>
      </c>
      <c r="EQ5" s="54">
        <f>EI5+EJ5+EK5+EL5+EM5+EN5+EO5+EP5</f>
        <v>1</v>
      </c>
      <c r="ER5" s="56"/>
      <c r="ES5" s="46">
        <v>13.292999999999999</v>
      </c>
      <c r="ET5" s="50">
        <v>41.365000000000002</v>
      </c>
      <c r="EU5" s="47">
        <f t="shared" ref="EU5:EU66" si="39">ES5+ET5</f>
        <v>54.658000000000001</v>
      </c>
      <c r="EW5" s="46">
        <f t="shared" ref="EW5:EW36" si="40">CD5</f>
        <v>12.010999999999999</v>
      </c>
      <c r="EX5" s="50">
        <f t="shared" ref="EX5:EX36" si="41">CE5</f>
        <v>16.997999999999998</v>
      </c>
      <c r="EY5" s="47">
        <f t="shared" ref="EY5:EY66" si="42">EW5+EX5</f>
        <v>29.008999999999997</v>
      </c>
      <c r="FA5" s="52">
        <f t="shared" ref="FA5:FA36" si="43">FE5*E5</f>
        <v>2125.625</v>
      </c>
      <c r="FB5" s="49">
        <f t="shared" ref="FB5:FB36" si="44">E5*FF5</f>
        <v>1345.4209999999996</v>
      </c>
      <c r="FC5" s="53">
        <f t="shared" ref="FC5:FC66" si="45">FA5+FB5</f>
        <v>3471.0459999999994</v>
      </c>
      <c r="FE5" s="39">
        <v>0.61238744747260632</v>
      </c>
      <c r="FF5" s="41">
        <v>0.38761255252739368</v>
      </c>
      <c r="FG5" s="40">
        <f t="shared" ref="FG5:FG67" si="46">FE5+FF5</f>
        <v>1</v>
      </c>
      <c r="FH5" s="56"/>
      <c r="FI5" s="61">
        <f t="shared" ref="FI5:FI66" si="47">FJ5/2+FK5/2</f>
        <v>466.50900000000001</v>
      </c>
      <c r="FJ5" s="49">
        <v>439.20499999999998</v>
      </c>
      <c r="FK5" s="31">
        <v>493.81299999999999</v>
      </c>
      <c r="FM5" s="61">
        <f t="shared" ref="FM5:FM66" si="48">FN5/2+FO5/2</f>
        <v>3362.7165</v>
      </c>
      <c r="FN5" s="30">
        <v>3254.3870000000002</v>
      </c>
      <c r="FO5" s="53">
        <v>3471.0459999999998</v>
      </c>
      <c r="FQ5" s="61">
        <f t="shared" ref="FQ5:FQ66" si="49">FR5/2+FS5/2</f>
        <v>1428.3290000000002</v>
      </c>
      <c r="FR5" s="30">
        <v>1456.45</v>
      </c>
      <c r="FS5" s="31">
        <v>1400.2080000000001</v>
      </c>
      <c r="FU5" s="61">
        <f t="shared" ref="FU5:FU66" si="50">FV5/2+FW5/2</f>
        <v>4791.0455000000002</v>
      </c>
      <c r="FV5" s="56">
        <f t="shared" ref="FV5:FW35" si="51">FN5+FR5</f>
        <v>4710.8370000000004</v>
      </c>
      <c r="FW5" s="57">
        <f t="shared" si="51"/>
        <v>4871.2539999999999</v>
      </c>
      <c r="FY5" s="61">
        <f t="shared" ref="FY5:FY66" si="52">FZ5/2+GA5/2</f>
        <v>2710.482</v>
      </c>
      <c r="FZ5" s="30">
        <v>2641.1779999999999</v>
      </c>
      <c r="GA5" s="53">
        <v>2779.7860000000001</v>
      </c>
      <c r="GB5" s="30"/>
      <c r="GC5" s="55">
        <f t="shared" ref="GC5:GC66" si="53">GD5/2+GE5/2</f>
        <v>3980.0884999999998</v>
      </c>
      <c r="GD5" s="49">
        <v>3881.067</v>
      </c>
      <c r="GE5" s="53">
        <v>4079.11</v>
      </c>
      <c r="GF5" s="30"/>
      <c r="GG5" s="62">
        <f t="shared" ref="GG5:GG36" si="54">DW5/C5</f>
        <v>0.51839813096484277</v>
      </c>
      <c r="GH5" s="63"/>
      <c r="GI5" s="63"/>
    </row>
    <row r="6" spans="1:191" x14ac:dyDescent="0.2">
      <c r="A6" s="1"/>
      <c r="B6" s="64" t="s">
        <v>157</v>
      </c>
      <c r="C6" s="29">
        <v>4062.7559999999999</v>
      </c>
      <c r="D6" s="30">
        <v>3895.0405000000001</v>
      </c>
      <c r="E6" s="30">
        <v>3436.4259999999999</v>
      </c>
      <c r="F6" s="30">
        <v>1312.89</v>
      </c>
      <c r="G6" s="30">
        <v>2965.741</v>
      </c>
      <c r="H6" s="30">
        <v>5375.6459999999997</v>
      </c>
      <c r="I6" s="31">
        <v>4749.3159999999998</v>
      </c>
      <c r="J6" s="30"/>
      <c r="K6" s="32">
        <v>61.914000000000001</v>
      </c>
      <c r="L6" s="33">
        <v>23.613</v>
      </c>
      <c r="M6" s="33">
        <v>0.22700000000000001</v>
      </c>
      <c r="N6" s="34">
        <f t="shared" si="0"/>
        <v>85.754000000000005</v>
      </c>
      <c r="O6" s="33">
        <v>55.712000000000003</v>
      </c>
      <c r="P6" s="34">
        <f t="shared" si="1"/>
        <v>30.042000000000002</v>
      </c>
      <c r="Q6" s="33">
        <v>4.5030000000000001</v>
      </c>
      <c r="R6" s="34">
        <f t="shared" si="2"/>
        <v>25.539000000000001</v>
      </c>
      <c r="S6" s="33">
        <v>8.1780000000000008</v>
      </c>
      <c r="T6" s="33">
        <v>-0.106</v>
      </c>
      <c r="U6" s="33">
        <v>0</v>
      </c>
      <c r="V6" s="34">
        <f t="shared" si="3"/>
        <v>33.610999999999997</v>
      </c>
      <c r="W6" s="33">
        <v>5.8079999999999998</v>
      </c>
      <c r="X6" s="35">
        <f t="shared" si="4"/>
        <v>27.802999999999997</v>
      </c>
      <c r="Y6" s="33"/>
      <c r="Z6" s="36">
        <f t="shared" ref="Z6:Z67" si="55">K6/D6</f>
        <v>1.5895598518166885E-2</v>
      </c>
      <c r="AA6" s="37">
        <f t="shared" ref="AA6:AA67" si="56">L6/D6</f>
        <v>6.0623246407835807E-3</v>
      </c>
      <c r="AB6" s="6">
        <f t="shared" si="5"/>
        <v>0.59377997569969942</v>
      </c>
      <c r="AC6" s="6">
        <f t="shared" si="6"/>
        <v>0.59310990929608653</v>
      </c>
      <c r="AD6" s="6">
        <f t="shared" si="7"/>
        <v>0.64967231849243179</v>
      </c>
      <c r="AE6" s="37">
        <f t="shared" ref="AE6:AE67" si="57">O6/D6</f>
        <v>1.4303317256906572E-2</v>
      </c>
      <c r="AF6" s="37">
        <f t="shared" ref="AF6:AF67" si="58">X6/D6</f>
        <v>7.1380515812351619E-3</v>
      </c>
      <c r="AG6" s="37">
        <f t="shared" si="8"/>
        <v>1.4859062569143299E-2</v>
      </c>
      <c r="AH6" s="37">
        <f t="shared" si="9"/>
        <v>2.0369683514740416E-2</v>
      </c>
      <c r="AI6" s="37">
        <f t="shared" si="10"/>
        <v>1.3649088190243887E-2</v>
      </c>
      <c r="AJ6" s="38">
        <f t="shared" si="11"/>
        <v>6.0390497559661749E-2</v>
      </c>
      <c r="AK6" s="33"/>
      <c r="AL6" s="44">
        <f t="shared" si="12"/>
        <v>9.9691862040981183E-2</v>
      </c>
      <c r="AM6" s="6">
        <f t="shared" si="13"/>
        <v>7.6906262556267868E-2</v>
      </c>
      <c r="AN6" s="38">
        <f t="shared" si="14"/>
        <v>0.10320396027523743</v>
      </c>
      <c r="AO6" s="33"/>
      <c r="AP6" s="44">
        <f t="shared" si="15"/>
        <v>0.86303066034304243</v>
      </c>
      <c r="AQ6" s="6">
        <f t="shared" si="16"/>
        <v>0.83496465026396871</v>
      </c>
      <c r="AR6" s="6">
        <f t="shared" si="17"/>
        <v>2.8565584544087825E-2</v>
      </c>
      <c r="AS6" s="6">
        <f t="shared" si="18"/>
        <v>0.11571947712341081</v>
      </c>
      <c r="AT6" s="65">
        <v>1.56</v>
      </c>
      <c r="AU6" s="66">
        <v>1.43</v>
      </c>
      <c r="AV6" s="33"/>
      <c r="AW6" s="44">
        <f t="shared" si="19"/>
        <v>0.12077195873933853</v>
      </c>
      <c r="AX6" s="6">
        <v>0.1076</v>
      </c>
      <c r="AY6" s="6">
        <f t="shared" si="20"/>
        <v>0.2054434962701007</v>
      </c>
      <c r="AZ6" s="6">
        <f t="shared" si="21"/>
        <v>0.2258379973007878</v>
      </c>
      <c r="BA6" s="38">
        <f t="shared" si="22"/>
        <v>0.23858456044496723</v>
      </c>
      <c r="BB6" s="6"/>
      <c r="BC6" s="44">
        <v>0.18846227270187552</v>
      </c>
      <c r="BD6" s="6">
        <v>0.20780899818099419</v>
      </c>
      <c r="BE6" s="38">
        <v>0.22233039167603069</v>
      </c>
      <c r="BF6" s="6"/>
      <c r="BG6" s="44"/>
      <c r="BH6" s="38">
        <v>2.1999999999999999E-2</v>
      </c>
      <c r="BI6" s="45"/>
      <c r="BJ6" s="44"/>
      <c r="BK6" s="38">
        <f>BC6-(4.5%+2.5%+3%+1%+BH6)</f>
        <v>5.646227270187551E-2</v>
      </c>
      <c r="BL6" s="6"/>
      <c r="BM6" s="44"/>
      <c r="BN6" s="38">
        <f>BD6-(6%+2.5%+3%+1%+BH6)</f>
        <v>6.0808998180994195E-2</v>
      </c>
      <c r="BO6" s="6"/>
      <c r="BP6" s="44"/>
      <c r="BQ6" s="38">
        <f>BE6-(8%+2.5%+3%+1%+BH6)</f>
        <v>5.5330391676030682E-2</v>
      </c>
      <c r="BR6" s="33"/>
      <c r="BS6" s="36">
        <f t="shared" si="23"/>
        <v>1.3725886158664599E-3</v>
      </c>
      <c r="BT6" s="6">
        <f t="shared" si="24"/>
        <v>0.1181455633100698</v>
      </c>
      <c r="BU6" s="37">
        <f t="shared" si="25"/>
        <v>1.0775439366364938E-2</v>
      </c>
      <c r="BV6" s="6">
        <f t="shared" si="26"/>
        <v>7.2961102780793541E-2</v>
      </c>
      <c r="BW6" s="6">
        <f t="shared" si="27"/>
        <v>0.79795520113047691</v>
      </c>
      <c r="BX6" s="38">
        <f t="shared" si="28"/>
        <v>0.85380800098372067</v>
      </c>
      <c r="BY6" s="33"/>
      <c r="BZ6" s="32">
        <v>3.512</v>
      </c>
      <c r="CA6" s="33">
        <v>48.173000000000002</v>
      </c>
      <c r="CB6" s="34">
        <f t="shared" si="29"/>
        <v>51.685000000000002</v>
      </c>
      <c r="CC6" s="30">
        <v>3436.4259999999999</v>
      </c>
      <c r="CD6" s="33">
        <v>8.3930000000000007</v>
      </c>
      <c r="CE6" s="33">
        <v>8.4570000000000007</v>
      </c>
      <c r="CF6" s="34">
        <f t="shared" si="30"/>
        <v>3419.576</v>
      </c>
      <c r="CG6" s="33">
        <v>417.541</v>
      </c>
      <c r="CH6" s="33">
        <v>133.41400000000002</v>
      </c>
      <c r="CI6" s="34">
        <f t="shared" si="31"/>
        <v>550.95500000000004</v>
      </c>
      <c r="CJ6" s="33">
        <v>0</v>
      </c>
      <c r="CK6" s="33">
        <v>0</v>
      </c>
      <c r="CL6" s="33">
        <v>33.74</v>
      </c>
      <c r="CM6" s="33">
        <v>6.7999999999998479</v>
      </c>
      <c r="CN6" s="34">
        <f t="shared" si="32"/>
        <v>4062.7559999999994</v>
      </c>
      <c r="CO6" s="33">
        <v>0</v>
      </c>
      <c r="CP6" s="30">
        <v>2965.741</v>
      </c>
      <c r="CQ6" s="34">
        <f t="shared" si="33"/>
        <v>2965.741</v>
      </c>
      <c r="CR6" s="33">
        <v>521.19500000000005</v>
      </c>
      <c r="CS6" s="33">
        <v>20.152999999999793</v>
      </c>
      <c r="CT6" s="34">
        <f t="shared" si="34"/>
        <v>541.34799999999984</v>
      </c>
      <c r="CU6" s="33">
        <v>65</v>
      </c>
      <c r="CV6" s="33">
        <v>490.66700000000003</v>
      </c>
      <c r="CW6" s="67">
        <f t="shared" si="35"/>
        <v>4062.7559999999999</v>
      </c>
      <c r="CX6" s="33"/>
      <c r="CY6" s="68">
        <v>470.14</v>
      </c>
      <c r="CZ6" s="33"/>
      <c r="DA6" s="29">
        <v>195</v>
      </c>
      <c r="DB6" s="30">
        <v>200</v>
      </c>
      <c r="DC6" s="30">
        <v>190</v>
      </c>
      <c r="DD6" s="30">
        <v>0</v>
      </c>
      <c r="DE6" s="30">
        <v>0</v>
      </c>
      <c r="DF6" s="31">
        <v>0</v>
      </c>
      <c r="DG6" s="30">
        <f t="shared" ref="DG6:DG66" si="59">DA6+DB6+DC6+DD6+DE6+DF6</f>
        <v>585</v>
      </c>
      <c r="DH6" s="69">
        <f t="shared" si="36"/>
        <v>0.14399092635639454</v>
      </c>
      <c r="DI6" s="33"/>
      <c r="DJ6" s="61" t="s">
        <v>225</v>
      </c>
      <c r="DK6" s="56">
        <v>29.2</v>
      </c>
      <c r="DL6" s="70">
        <v>2</v>
      </c>
      <c r="DM6" s="71" t="s">
        <v>155</v>
      </c>
      <c r="DN6" s="59" t="s">
        <v>158</v>
      </c>
      <c r="DO6" s="69">
        <v>9.4127399402191669E-2</v>
      </c>
      <c r="DP6" s="56"/>
      <c r="DQ6" s="29">
        <v>402.93900000000002</v>
      </c>
      <c r="DR6" s="30">
        <v>442.93900000000002</v>
      </c>
      <c r="DS6" s="31">
        <v>467.93900000000002</v>
      </c>
      <c r="DT6" s="30"/>
      <c r="DU6" s="61">
        <f t="shared" si="37"/>
        <v>1871.114</v>
      </c>
      <c r="DV6" s="30">
        <v>1780.915</v>
      </c>
      <c r="DW6" s="31">
        <v>1961.3130000000001</v>
      </c>
      <c r="DX6" s="30"/>
      <c r="DY6" s="29">
        <v>201.917</v>
      </c>
      <c r="DZ6" s="30">
        <v>7.1669999999999998</v>
      </c>
      <c r="EA6" s="30">
        <v>86.325000000000003</v>
      </c>
      <c r="EB6" s="30">
        <v>17.28</v>
      </c>
      <c r="EC6" s="30">
        <v>306.43</v>
      </c>
      <c r="ED6" s="30">
        <v>15.06</v>
      </c>
      <c r="EE6" s="30">
        <v>60.133000000000003</v>
      </c>
      <c r="EF6" s="30">
        <v>2742.114</v>
      </c>
      <c r="EG6" s="72">
        <f t="shared" ref="EG6:EG66" si="60">DY6+DZ6+EA6+EB6+EC6+ED6+EE6+EF6</f>
        <v>3436.4259999999999</v>
      </c>
      <c r="EH6" s="118"/>
      <c r="EI6" s="44">
        <f t="shared" ref="EI6:EP43" si="61">DY6/$EG6</f>
        <v>5.8757848997766871E-2</v>
      </c>
      <c r="EJ6" s="6">
        <f t="shared" si="61"/>
        <v>2.0855970709103004E-3</v>
      </c>
      <c r="EK6" s="6">
        <f t="shared" si="61"/>
        <v>2.5120575854099582E-2</v>
      </c>
      <c r="EL6" s="6">
        <f t="shared" si="61"/>
        <v>5.0284801709683264E-3</v>
      </c>
      <c r="EM6" s="6">
        <f t="shared" si="61"/>
        <v>8.9171133031818534E-2</v>
      </c>
      <c r="EN6" s="6">
        <f t="shared" si="38"/>
        <v>4.3824601490036457E-3</v>
      </c>
      <c r="EO6" s="6">
        <f t="shared" si="38"/>
        <v>1.7498703594955922E-2</v>
      </c>
      <c r="EP6" s="6">
        <f t="shared" si="38"/>
        <v>0.79795520113047691</v>
      </c>
      <c r="EQ6" s="69">
        <f t="shared" ref="EQ6:EQ67" si="62">EI6+EJ6+EK6+EL6+EM6+EN6+EO6+EP6</f>
        <v>1</v>
      </c>
      <c r="ER6" s="56"/>
      <c r="ES6" s="32">
        <v>9.3089999999999993</v>
      </c>
      <c r="ET6" s="33">
        <v>27.72</v>
      </c>
      <c r="EU6" s="67">
        <f t="shared" si="39"/>
        <v>37.028999999999996</v>
      </c>
      <c r="EW6" s="32">
        <f t="shared" si="40"/>
        <v>8.3930000000000007</v>
      </c>
      <c r="EX6" s="33">
        <f t="shared" si="41"/>
        <v>8.4570000000000007</v>
      </c>
      <c r="EY6" s="67">
        <f t="shared" si="42"/>
        <v>16.850000000000001</v>
      </c>
      <c r="FA6" s="29">
        <f t="shared" si="43"/>
        <v>2742.114</v>
      </c>
      <c r="FB6" s="30">
        <f t="shared" si="44"/>
        <v>694.31199999999978</v>
      </c>
      <c r="FC6" s="31">
        <f t="shared" si="45"/>
        <v>3436.4259999999999</v>
      </c>
      <c r="FE6" s="44">
        <v>0.79795520113047691</v>
      </c>
      <c r="FF6" s="6">
        <v>0.20204479886952309</v>
      </c>
      <c r="FG6" s="38">
        <f t="shared" si="46"/>
        <v>1</v>
      </c>
      <c r="FH6" s="56"/>
      <c r="FI6" s="61">
        <f t="shared" si="47"/>
        <v>460.38700000000006</v>
      </c>
      <c r="FJ6" s="30">
        <v>430.10700000000003</v>
      </c>
      <c r="FK6" s="31">
        <v>490.66700000000003</v>
      </c>
      <c r="FM6" s="61">
        <f t="shared" si="48"/>
        <v>3280.6624999999999</v>
      </c>
      <c r="FN6" s="30">
        <v>3124.8989999999999</v>
      </c>
      <c r="FO6" s="31">
        <v>3436.4259999999999</v>
      </c>
      <c r="FQ6" s="61">
        <f t="shared" si="49"/>
        <v>1299.0695000000001</v>
      </c>
      <c r="FR6" s="30">
        <v>1285.249</v>
      </c>
      <c r="FS6" s="31">
        <v>1312.89</v>
      </c>
      <c r="FU6" s="61">
        <f t="shared" si="50"/>
        <v>4579.732</v>
      </c>
      <c r="FV6" s="56">
        <f t="shared" si="51"/>
        <v>4410.1480000000001</v>
      </c>
      <c r="FW6" s="70">
        <f t="shared" si="51"/>
        <v>4749.3159999999998</v>
      </c>
      <c r="FY6" s="61">
        <f t="shared" si="52"/>
        <v>2827.0194999999999</v>
      </c>
      <c r="FZ6" s="30">
        <v>2688.2979999999998</v>
      </c>
      <c r="GA6" s="31">
        <v>2965.741</v>
      </c>
      <c r="GB6" s="30"/>
      <c r="GC6" s="61">
        <f t="shared" si="53"/>
        <v>3895.0405000000001</v>
      </c>
      <c r="GD6" s="30">
        <v>3727.3249999999998</v>
      </c>
      <c r="GE6" s="31">
        <v>4062.7559999999999</v>
      </c>
      <c r="GF6" s="30"/>
      <c r="GG6" s="73">
        <f t="shared" si="54"/>
        <v>0.48275431751254572</v>
      </c>
      <c r="GH6" s="63"/>
      <c r="GI6" s="63"/>
    </row>
    <row r="7" spans="1:191" x14ac:dyDescent="0.2">
      <c r="A7" s="1"/>
      <c r="B7" s="74" t="s">
        <v>159</v>
      </c>
      <c r="C7" s="29">
        <v>3456.22</v>
      </c>
      <c r="D7" s="30">
        <v>3390.8940000000002</v>
      </c>
      <c r="E7" s="30">
        <v>2721.6709999999998</v>
      </c>
      <c r="F7" s="30">
        <v>1346.6890000000001</v>
      </c>
      <c r="G7" s="30">
        <v>2486.8960000000002</v>
      </c>
      <c r="H7" s="30">
        <v>4802.9089999999997</v>
      </c>
      <c r="I7" s="31">
        <v>4068.3599999999997</v>
      </c>
      <c r="J7" s="30"/>
      <c r="K7" s="32">
        <v>56.304000000000002</v>
      </c>
      <c r="L7" s="33">
        <v>18.085000000000001</v>
      </c>
      <c r="M7" s="33">
        <v>4.3999999999999997E-2</v>
      </c>
      <c r="N7" s="34">
        <f t="shared" si="0"/>
        <v>74.433000000000007</v>
      </c>
      <c r="O7" s="33">
        <v>43.064</v>
      </c>
      <c r="P7" s="34">
        <f t="shared" si="1"/>
        <v>31.369000000000007</v>
      </c>
      <c r="Q7" s="33">
        <v>3.2850000000000001</v>
      </c>
      <c r="R7" s="34">
        <f t="shared" si="2"/>
        <v>28.084000000000007</v>
      </c>
      <c r="S7" s="33">
        <v>6.2</v>
      </c>
      <c r="T7" s="33">
        <v>1.069</v>
      </c>
      <c r="U7" s="33">
        <v>-3.7</v>
      </c>
      <c r="V7" s="34">
        <f t="shared" si="3"/>
        <v>31.653000000000009</v>
      </c>
      <c r="W7" s="33">
        <v>6.4390000000000001</v>
      </c>
      <c r="X7" s="35">
        <f t="shared" si="4"/>
        <v>25.214000000000009</v>
      </c>
      <c r="Y7" s="33"/>
      <c r="Z7" s="36">
        <f t="shared" si="55"/>
        <v>1.6604470679413747E-2</v>
      </c>
      <c r="AA7" s="37">
        <f t="shared" si="56"/>
        <v>5.3334017518683859E-3</v>
      </c>
      <c r="AB7" s="6">
        <f t="shared" si="5"/>
        <v>0.52708624023891693</v>
      </c>
      <c r="AC7" s="6">
        <f t="shared" si="6"/>
        <v>0.53407413838006768</v>
      </c>
      <c r="AD7" s="6">
        <f t="shared" si="7"/>
        <v>0.57856058468689953</v>
      </c>
      <c r="AE7" s="37">
        <f t="shared" si="57"/>
        <v>1.2699895661734044E-2</v>
      </c>
      <c r="AF7" s="37">
        <f t="shared" si="58"/>
        <v>7.4357971673546883E-3</v>
      </c>
      <c r="AG7" s="37">
        <f t="shared" si="8"/>
        <v>1.5113461854303213E-2</v>
      </c>
      <c r="AH7" s="37">
        <f t="shared" si="9"/>
        <v>2.3159908746195269E-2</v>
      </c>
      <c r="AI7" s="37">
        <f t="shared" si="10"/>
        <v>1.6833761510123401E-2</v>
      </c>
      <c r="AJ7" s="38">
        <f t="shared" si="11"/>
        <v>6.4356726265681466E-2</v>
      </c>
      <c r="AK7" s="33"/>
      <c r="AL7" s="44">
        <f t="shared" si="12"/>
        <v>1.1861250435446639E-2</v>
      </c>
      <c r="AM7" s="6">
        <f t="shared" si="13"/>
        <v>4.5376046407711423E-2</v>
      </c>
      <c r="AN7" s="38">
        <f t="shared" si="14"/>
        <v>5.6691512207060715E-2</v>
      </c>
      <c r="AO7" s="33"/>
      <c r="AP7" s="44">
        <f t="shared" si="15"/>
        <v>0.91373865540691745</v>
      </c>
      <c r="AQ7" s="6">
        <f t="shared" si="16"/>
        <v>0.82539988098078998</v>
      </c>
      <c r="AR7" s="6">
        <f t="shared" si="17"/>
        <v>-1.7453171383766081E-2</v>
      </c>
      <c r="AS7" s="6">
        <f t="shared" si="18"/>
        <v>0.16966078548240565</v>
      </c>
      <c r="AT7" s="65">
        <v>2.56</v>
      </c>
      <c r="AU7" s="66">
        <v>1.36</v>
      </c>
      <c r="AV7" s="33"/>
      <c r="AW7" s="44">
        <f t="shared" si="19"/>
        <v>0.12005977628738912</v>
      </c>
      <c r="AX7" s="6">
        <v>9.7200000000000009E-2</v>
      </c>
      <c r="AY7" s="6">
        <f t="shared" si="20"/>
        <v>0.19709999999999997</v>
      </c>
      <c r="AZ7" s="6">
        <f t="shared" si="21"/>
        <v>0.19709999999999997</v>
      </c>
      <c r="BA7" s="38">
        <f t="shared" si="22"/>
        <v>0.21180000000000002</v>
      </c>
      <c r="BB7" s="6"/>
      <c r="BC7" s="44">
        <v>0.181006292484683</v>
      </c>
      <c r="BD7" s="6">
        <v>0.18496218882593302</v>
      </c>
      <c r="BE7" s="38">
        <v>0.20102457227895337</v>
      </c>
      <c r="BF7" s="6"/>
      <c r="BG7" s="44">
        <v>2.5000000000000001E-2</v>
      </c>
      <c r="BH7" s="38"/>
      <c r="BI7" s="45"/>
      <c r="BJ7" s="44">
        <f>AY7-(4.5%+2.5%+3%+1%+BG7)</f>
        <v>6.2099999999999961E-2</v>
      </c>
      <c r="BK7" s="38"/>
      <c r="BL7" s="6"/>
      <c r="BM7" s="44">
        <f>AZ7-(6%+2.5%+3%+1%+BG7)</f>
        <v>4.7099999999999975E-2</v>
      </c>
      <c r="BN7" s="38"/>
      <c r="BO7" s="6"/>
      <c r="BP7" s="44">
        <f>BA7-(8%+2.5%+3%+1%+BG7)</f>
        <v>4.1800000000000004E-2</v>
      </c>
      <c r="BQ7" s="38"/>
      <c r="BR7" s="33"/>
      <c r="BS7" s="36">
        <f t="shared" si="23"/>
        <v>1.2140950335197409E-3</v>
      </c>
      <c r="BT7" s="6">
        <f t="shared" si="24"/>
        <v>8.5019928567731232E-2</v>
      </c>
      <c r="BU7" s="37">
        <f t="shared" si="25"/>
        <v>1.3411246252761631E-2</v>
      </c>
      <c r="BV7" s="6">
        <f t="shared" si="26"/>
        <v>8.410174880763116E-2</v>
      </c>
      <c r="BW7" s="6">
        <f t="shared" si="27"/>
        <v>0.8531585926440044</v>
      </c>
      <c r="BX7" s="38">
        <f t="shared" si="28"/>
        <v>0.90176533050172558</v>
      </c>
      <c r="BY7" s="33"/>
      <c r="BZ7" s="32">
        <v>1.861</v>
      </c>
      <c r="CA7" s="33">
        <v>137.53299999999999</v>
      </c>
      <c r="CB7" s="34">
        <f t="shared" si="29"/>
        <v>139.39399999999998</v>
      </c>
      <c r="CC7" s="30">
        <v>2721.6709999999998</v>
      </c>
      <c r="CD7" s="33">
        <v>9.4250000000000007</v>
      </c>
      <c r="CE7" s="33">
        <v>9.6319999999999997</v>
      </c>
      <c r="CF7" s="34">
        <f t="shared" si="30"/>
        <v>2702.6139999999996</v>
      </c>
      <c r="CG7" s="33">
        <v>446.99099999999999</v>
      </c>
      <c r="CH7" s="33">
        <v>117.29799999999999</v>
      </c>
      <c r="CI7" s="34">
        <f t="shared" si="31"/>
        <v>564.28899999999999</v>
      </c>
      <c r="CJ7" s="33">
        <v>0</v>
      </c>
      <c r="CK7" s="33">
        <v>0</v>
      </c>
      <c r="CL7" s="33">
        <v>45.524000000000001</v>
      </c>
      <c r="CM7" s="33">
        <v>4.3990000000004557</v>
      </c>
      <c r="CN7" s="34">
        <f t="shared" si="32"/>
        <v>3456.22</v>
      </c>
      <c r="CO7" s="33">
        <v>100.73099999999999</v>
      </c>
      <c r="CP7" s="30">
        <v>2486.8960000000002</v>
      </c>
      <c r="CQ7" s="34">
        <f t="shared" si="33"/>
        <v>2587.6270000000004</v>
      </c>
      <c r="CR7" s="33">
        <v>400.31700000000001</v>
      </c>
      <c r="CS7" s="33">
        <v>28.307999999999424</v>
      </c>
      <c r="CT7" s="34">
        <f t="shared" si="34"/>
        <v>428.62499999999943</v>
      </c>
      <c r="CU7" s="33">
        <v>25.015000000000001</v>
      </c>
      <c r="CV7" s="33">
        <v>414.95299999999997</v>
      </c>
      <c r="CW7" s="67">
        <f t="shared" si="35"/>
        <v>3456.22</v>
      </c>
      <c r="CX7" s="33"/>
      <c r="CY7" s="68">
        <v>586.38499999999999</v>
      </c>
      <c r="CZ7" s="33"/>
      <c r="DA7" s="29">
        <v>150</v>
      </c>
      <c r="DB7" s="30">
        <v>150</v>
      </c>
      <c r="DC7" s="30">
        <v>125</v>
      </c>
      <c r="DD7" s="30">
        <v>0</v>
      </c>
      <c r="DE7" s="30">
        <v>100</v>
      </c>
      <c r="DF7" s="31">
        <v>0</v>
      </c>
      <c r="DG7" s="30">
        <f t="shared" si="59"/>
        <v>525</v>
      </c>
      <c r="DH7" s="69">
        <f t="shared" si="36"/>
        <v>0.15190005265868492</v>
      </c>
      <c r="DI7" s="33"/>
      <c r="DJ7" s="61" t="s">
        <v>226</v>
      </c>
      <c r="DK7" s="56">
        <v>21</v>
      </c>
      <c r="DL7" s="70">
        <v>1</v>
      </c>
      <c r="DM7" s="71" t="s">
        <v>155</v>
      </c>
      <c r="DN7" s="56"/>
      <c r="DO7" s="69" t="s">
        <v>233</v>
      </c>
      <c r="DP7" s="56"/>
      <c r="DQ7" s="29">
        <v>334.25321759999997</v>
      </c>
      <c r="DR7" s="30">
        <v>334.25321759999997</v>
      </c>
      <c r="DS7" s="31">
        <v>359.18230080000001</v>
      </c>
      <c r="DT7" s="30"/>
      <c r="DU7" s="61">
        <f t="shared" si="37"/>
        <v>1668.3139999999999</v>
      </c>
      <c r="DV7" s="30">
        <v>1640.7719999999999</v>
      </c>
      <c r="DW7" s="31">
        <v>1695.856</v>
      </c>
      <c r="DX7" s="30"/>
      <c r="DY7" s="29">
        <v>14.579000000000001</v>
      </c>
      <c r="DZ7" s="30">
        <v>3.09</v>
      </c>
      <c r="EA7" s="30">
        <v>76.049000000000007</v>
      </c>
      <c r="EB7" s="30">
        <v>21.381</v>
      </c>
      <c r="EC7" s="30">
        <v>224.71799999999999</v>
      </c>
      <c r="ED7" s="30">
        <v>3.105</v>
      </c>
      <c r="EE7" s="30">
        <v>56.731999999999971</v>
      </c>
      <c r="EF7" s="30">
        <v>2322.0169999999998</v>
      </c>
      <c r="EG7" s="72">
        <f t="shared" si="60"/>
        <v>2721.6709999999998</v>
      </c>
      <c r="EH7" s="118"/>
      <c r="EI7" s="44">
        <f t="shared" si="61"/>
        <v>5.3566356844747219E-3</v>
      </c>
      <c r="EJ7" s="6">
        <f t="shared" si="61"/>
        <v>1.1353319339479312E-3</v>
      </c>
      <c r="EK7" s="6">
        <f t="shared" si="61"/>
        <v>2.7942025321943766E-2</v>
      </c>
      <c r="EL7" s="6">
        <f t="shared" si="61"/>
        <v>7.855835624511559E-3</v>
      </c>
      <c r="EM7" s="6">
        <f t="shared" si="61"/>
        <v>8.2566188198353152E-2</v>
      </c>
      <c r="EN7" s="6">
        <f t="shared" si="38"/>
        <v>1.1408432540156398E-3</v>
      </c>
      <c r="EO7" s="6">
        <f t="shared" si="38"/>
        <v>2.0844547338748871E-2</v>
      </c>
      <c r="EP7" s="6">
        <f t="shared" si="38"/>
        <v>0.8531585926440044</v>
      </c>
      <c r="EQ7" s="69">
        <f t="shared" si="62"/>
        <v>1</v>
      </c>
      <c r="ER7" s="56"/>
      <c r="ES7" s="32">
        <v>6.05</v>
      </c>
      <c r="ET7" s="33">
        <v>30.450999999999997</v>
      </c>
      <c r="EU7" s="67">
        <f t="shared" si="39"/>
        <v>36.500999999999998</v>
      </c>
      <c r="EW7" s="32">
        <f t="shared" si="40"/>
        <v>9.4250000000000007</v>
      </c>
      <c r="EX7" s="33">
        <f t="shared" si="41"/>
        <v>9.6319999999999997</v>
      </c>
      <c r="EY7" s="67">
        <f t="shared" si="42"/>
        <v>19.057000000000002</v>
      </c>
      <c r="FA7" s="29">
        <f t="shared" si="43"/>
        <v>2322.0169999999998</v>
      </c>
      <c r="FB7" s="30">
        <f t="shared" si="44"/>
        <v>399.65399999999988</v>
      </c>
      <c r="FC7" s="31">
        <f t="shared" si="45"/>
        <v>2721.6709999999998</v>
      </c>
      <c r="FE7" s="44">
        <v>0.8531585926440044</v>
      </c>
      <c r="FF7" s="6">
        <v>0.1468414073559956</v>
      </c>
      <c r="FG7" s="38">
        <f t="shared" si="46"/>
        <v>1</v>
      </c>
      <c r="FH7" s="56"/>
      <c r="FI7" s="61">
        <f t="shared" si="47"/>
        <v>391.78499999999997</v>
      </c>
      <c r="FJ7" s="30">
        <v>368.61700000000002</v>
      </c>
      <c r="FK7" s="31">
        <v>414.95299999999997</v>
      </c>
      <c r="FM7" s="61">
        <f t="shared" si="48"/>
        <v>2705.7190000000001</v>
      </c>
      <c r="FN7" s="30">
        <v>2689.7669999999998</v>
      </c>
      <c r="FO7" s="31">
        <v>2721.6709999999998</v>
      </c>
      <c r="FQ7" s="61">
        <f t="shared" si="49"/>
        <v>1274.3445000000002</v>
      </c>
      <c r="FR7" s="30">
        <v>1202</v>
      </c>
      <c r="FS7" s="31">
        <v>1346.6890000000001</v>
      </c>
      <c r="FU7" s="61">
        <f t="shared" si="50"/>
        <v>3980.0634999999997</v>
      </c>
      <c r="FV7" s="56">
        <f t="shared" si="51"/>
        <v>3891.7669999999998</v>
      </c>
      <c r="FW7" s="70">
        <f t="shared" si="51"/>
        <v>4068.3599999999997</v>
      </c>
      <c r="FY7" s="61">
        <f t="shared" si="52"/>
        <v>2420.1850000000004</v>
      </c>
      <c r="FZ7" s="30">
        <v>2353.4740000000002</v>
      </c>
      <c r="GA7" s="31">
        <v>2486.8960000000002</v>
      </c>
      <c r="GB7" s="30"/>
      <c r="GC7" s="61">
        <f t="shared" si="53"/>
        <v>3390.8940000000002</v>
      </c>
      <c r="GD7" s="30">
        <v>3325.5680000000002</v>
      </c>
      <c r="GE7" s="31">
        <v>3456.22</v>
      </c>
      <c r="GF7" s="30"/>
      <c r="GG7" s="73">
        <f t="shared" si="54"/>
        <v>0.4906678394315177</v>
      </c>
      <c r="GH7" s="63"/>
      <c r="GI7" s="63"/>
    </row>
    <row r="8" spans="1:191" x14ac:dyDescent="0.2">
      <c r="A8" s="1"/>
      <c r="B8" s="74" t="s">
        <v>160</v>
      </c>
      <c r="C8" s="29">
        <v>9796.5439999999999</v>
      </c>
      <c r="D8" s="30">
        <v>9498.4589999999989</v>
      </c>
      <c r="E8" s="30">
        <v>8153.43</v>
      </c>
      <c r="F8" s="30">
        <v>4073.326</v>
      </c>
      <c r="G8" s="30">
        <v>6833.5709999999999</v>
      </c>
      <c r="H8" s="30">
        <v>13869.869999999999</v>
      </c>
      <c r="I8" s="31">
        <v>12226.756000000001</v>
      </c>
      <c r="J8" s="30"/>
      <c r="K8" s="32">
        <v>200.86799999999999</v>
      </c>
      <c r="L8" s="33">
        <v>70.587999999999994</v>
      </c>
      <c r="M8" s="33">
        <v>1.0269999999999999</v>
      </c>
      <c r="N8" s="34">
        <f t="shared" si="0"/>
        <v>272.483</v>
      </c>
      <c r="O8" s="33">
        <v>112.146</v>
      </c>
      <c r="P8" s="34">
        <f t="shared" si="1"/>
        <v>160.33699999999999</v>
      </c>
      <c r="Q8" s="33">
        <v>25.568999999999999</v>
      </c>
      <c r="R8" s="34">
        <f t="shared" si="2"/>
        <v>134.768</v>
      </c>
      <c r="S8" s="33">
        <v>20.582999999999998</v>
      </c>
      <c r="T8" s="33">
        <v>2.71</v>
      </c>
      <c r="U8" s="33">
        <v>0</v>
      </c>
      <c r="V8" s="34">
        <f t="shared" si="3"/>
        <v>158.06100000000001</v>
      </c>
      <c r="W8" s="33">
        <v>34.588000000000001</v>
      </c>
      <c r="X8" s="35">
        <f t="shared" si="4"/>
        <v>123.47300000000001</v>
      </c>
      <c r="Y8" s="33"/>
      <c r="Z8" s="36">
        <f t="shared" si="55"/>
        <v>2.1147430335805E-2</v>
      </c>
      <c r="AA8" s="37">
        <f t="shared" si="56"/>
        <v>7.4315212604486687E-3</v>
      </c>
      <c r="AB8" s="6">
        <f t="shared" si="5"/>
        <v>0.37915855241804608</v>
      </c>
      <c r="AC8" s="6">
        <f t="shared" si="6"/>
        <v>0.3826646557430749</v>
      </c>
      <c r="AD8" s="6">
        <f t="shared" si="7"/>
        <v>0.41157063009435452</v>
      </c>
      <c r="AE8" s="37">
        <f t="shared" si="57"/>
        <v>1.1806757285576536E-2</v>
      </c>
      <c r="AF8" s="37">
        <f t="shared" si="58"/>
        <v>1.2999266512599573E-2</v>
      </c>
      <c r="AG8" s="37">
        <f t="shared" si="8"/>
        <v>2.4481694939954685E-2</v>
      </c>
      <c r="AH8" s="37">
        <f t="shared" si="9"/>
        <v>3.640936594902431E-2</v>
      </c>
      <c r="AI8" s="37">
        <f t="shared" si="10"/>
        <v>2.672121891966513E-2</v>
      </c>
      <c r="AJ8" s="38">
        <f t="shared" si="11"/>
        <v>0.10224292185566353</v>
      </c>
      <c r="AK8" s="33"/>
      <c r="AL8" s="44">
        <f t="shared" si="12"/>
        <v>6.9370454300431497E-2</v>
      </c>
      <c r="AM8" s="6">
        <f t="shared" si="13"/>
        <v>6.8911223957937376E-2</v>
      </c>
      <c r="AN8" s="38">
        <f t="shared" si="14"/>
        <v>5.5688842364669047E-2</v>
      </c>
      <c r="AO8" s="33"/>
      <c r="AP8" s="44">
        <f t="shared" si="15"/>
        <v>0.83812223812554953</v>
      </c>
      <c r="AQ8" s="6">
        <f t="shared" si="16"/>
        <v>0.81601279049592301</v>
      </c>
      <c r="AR8" s="6">
        <f t="shared" si="17"/>
        <v>2.8237713218049177E-2</v>
      </c>
      <c r="AS8" s="6">
        <f t="shared" si="18"/>
        <v>0.12903938368469534</v>
      </c>
      <c r="AT8" s="65">
        <v>1.17</v>
      </c>
      <c r="AU8" s="66">
        <v>1.1399999999999999</v>
      </c>
      <c r="AV8" s="33"/>
      <c r="AW8" s="44">
        <f t="shared" si="19"/>
        <v>0.13645383514839521</v>
      </c>
      <c r="AX8" s="6">
        <v>0.1125</v>
      </c>
      <c r="AY8" s="6">
        <f t="shared" si="20"/>
        <v>0.19214274776552215</v>
      </c>
      <c r="AZ8" s="6">
        <f t="shared" si="21"/>
        <v>0.20879999999999999</v>
      </c>
      <c r="BA8" s="38">
        <f t="shared" si="22"/>
        <v>0.2291</v>
      </c>
      <c r="BB8" s="6"/>
      <c r="BC8" s="44">
        <v>0.17747055954288901</v>
      </c>
      <c r="BD8" s="6">
        <v>0.19393603233224166</v>
      </c>
      <c r="BE8" s="38">
        <v>0.21421057766009338</v>
      </c>
      <c r="BF8" s="6"/>
      <c r="BG8" s="44">
        <v>2.3E-2</v>
      </c>
      <c r="BH8" s="38"/>
      <c r="BI8" s="45"/>
      <c r="BJ8" s="44">
        <f>AY8-(4.5%+2.5%+3%+1%+BG8)</f>
        <v>5.9142747765522141E-2</v>
      </c>
      <c r="BK8" s="38"/>
      <c r="BL8" s="6"/>
      <c r="BM8" s="44">
        <f>AZ8-(6%+2.5%+3%+1%+BG8)</f>
        <v>6.0799999999999993E-2</v>
      </c>
      <c r="BN8" s="38"/>
      <c r="BO8" s="6"/>
      <c r="BP8" s="44">
        <f>BA8-(8%+2.5%+3%+1%+BG8)</f>
        <v>6.1099999999999988E-2</v>
      </c>
      <c r="BQ8" s="38"/>
      <c r="BR8" s="33"/>
      <c r="BS8" s="36">
        <f t="shared" si="23"/>
        <v>3.2411066993266041E-3</v>
      </c>
      <c r="BT8" s="6">
        <f t="shared" si="24"/>
        <v>0.13924195392909655</v>
      </c>
      <c r="BU8" s="37">
        <f t="shared" si="25"/>
        <v>2.2937585776783512E-2</v>
      </c>
      <c r="BV8" s="6">
        <f t="shared" si="26"/>
        <v>0.13239276094335684</v>
      </c>
      <c r="BW8" s="6">
        <f t="shared" si="27"/>
        <v>0.7188959738416838</v>
      </c>
      <c r="BX8" s="38">
        <f t="shared" si="28"/>
        <v>0.81254537180589836</v>
      </c>
      <c r="BY8" s="33"/>
      <c r="BZ8" s="32">
        <v>14.308</v>
      </c>
      <c r="CA8" s="33">
        <v>384.92899999999997</v>
      </c>
      <c r="CB8" s="34">
        <f t="shared" si="29"/>
        <v>399.23699999999997</v>
      </c>
      <c r="CC8" s="30">
        <v>8153.43</v>
      </c>
      <c r="CD8" s="33">
        <v>51.737000000000002</v>
      </c>
      <c r="CE8" s="33">
        <v>24.102</v>
      </c>
      <c r="CF8" s="34">
        <f t="shared" si="30"/>
        <v>8077.5910000000003</v>
      </c>
      <c r="CG8" s="33">
        <v>864.90300000000002</v>
      </c>
      <c r="CH8" s="33">
        <v>385.13299999999998</v>
      </c>
      <c r="CI8" s="34">
        <f t="shared" si="31"/>
        <v>1250.0360000000001</v>
      </c>
      <c r="CJ8" s="33">
        <v>2.3530000000000002</v>
      </c>
      <c r="CK8" s="33">
        <v>0</v>
      </c>
      <c r="CL8" s="33">
        <v>48.954000000000001</v>
      </c>
      <c r="CM8" s="33">
        <v>18.373000000000296</v>
      </c>
      <c r="CN8" s="34">
        <f t="shared" si="32"/>
        <v>9796.5439999999981</v>
      </c>
      <c r="CO8" s="33">
        <v>58.621000000000002</v>
      </c>
      <c r="CP8" s="30">
        <v>6833.5709999999999</v>
      </c>
      <c r="CQ8" s="34">
        <f t="shared" si="33"/>
        <v>6892.192</v>
      </c>
      <c r="CR8" s="33">
        <v>1281.855</v>
      </c>
      <c r="CS8" s="33">
        <v>85.424999999999727</v>
      </c>
      <c r="CT8" s="34">
        <f t="shared" si="34"/>
        <v>1367.2799999999997</v>
      </c>
      <c r="CU8" s="33">
        <v>200.29599999999999</v>
      </c>
      <c r="CV8" s="33">
        <v>1336.7760000000001</v>
      </c>
      <c r="CW8" s="67">
        <f t="shared" si="35"/>
        <v>9796.5439999999999</v>
      </c>
      <c r="CX8" s="33"/>
      <c r="CY8" s="68">
        <v>1264.1399999999999</v>
      </c>
      <c r="CZ8" s="33"/>
      <c r="DA8" s="29">
        <v>340</v>
      </c>
      <c r="DB8" s="30">
        <v>300</v>
      </c>
      <c r="DC8" s="30">
        <v>470</v>
      </c>
      <c r="DD8" s="30">
        <v>220</v>
      </c>
      <c r="DE8" s="30">
        <v>150</v>
      </c>
      <c r="DF8" s="31">
        <v>0</v>
      </c>
      <c r="DG8" s="30">
        <f t="shared" si="59"/>
        <v>1480</v>
      </c>
      <c r="DH8" s="69">
        <f t="shared" si="36"/>
        <v>0.15107368476066663</v>
      </c>
      <c r="DI8" s="33"/>
      <c r="DJ8" s="61" t="s">
        <v>224</v>
      </c>
      <c r="DK8" s="56">
        <v>51</v>
      </c>
      <c r="DL8" s="70">
        <v>4</v>
      </c>
      <c r="DM8" s="71" t="s">
        <v>155</v>
      </c>
      <c r="DN8" s="59" t="s">
        <v>158</v>
      </c>
      <c r="DO8" s="69">
        <v>0.85436824902925101</v>
      </c>
      <c r="DP8" s="56"/>
      <c r="DQ8" s="29">
        <v>1038.1572575999999</v>
      </c>
      <c r="DR8" s="30">
        <v>1128.1572575999999</v>
      </c>
      <c r="DS8" s="31">
        <v>1237.8392131999999</v>
      </c>
      <c r="DT8" s="30"/>
      <c r="DU8" s="61">
        <f t="shared" si="37"/>
        <v>5043.4825000000001</v>
      </c>
      <c r="DV8" s="30">
        <v>4683.9129999999996</v>
      </c>
      <c r="DW8" s="31">
        <v>5403.0519999999997</v>
      </c>
      <c r="DX8" s="30"/>
      <c r="DY8" s="29">
        <v>274.65300000000002</v>
      </c>
      <c r="DZ8" s="30">
        <v>101.111</v>
      </c>
      <c r="EA8" s="30">
        <v>388.38200000000001</v>
      </c>
      <c r="EB8" s="30">
        <v>130.31200000000001</v>
      </c>
      <c r="EC8" s="30">
        <v>1186.6210000000001</v>
      </c>
      <c r="ED8" s="30">
        <v>40.536000000000001</v>
      </c>
      <c r="EE8" s="30">
        <v>170.34700000000001</v>
      </c>
      <c r="EF8" s="30">
        <v>5861.4679999999998</v>
      </c>
      <c r="EG8" s="72">
        <f t="shared" si="60"/>
        <v>8153.43</v>
      </c>
      <c r="EH8" s="118"/>
      <c r="EI8" s="44">
        <f t="shared" si="61"/>
        <v>3.3685577726183948E-2</v>
      </c>
      <c r="EJ8" s="6">
        <f t="shared" si="61"/>
        <v>1.2401038581308725E-2</v>
      </c>
      <c r="EK8" s="6">
        <f t="shared" si="61"/>
        <v>4.7634185857976338E-2</v>
      </c>
      <c r="EL8" s="6">
        <f t="shared" si="61"/>
        <v>1.598247608675122E-2</v>
      </c>
      <c r="EM8" s="6">
        <f t="shared" si="61"/>
        <v>0.14553641841531725</v>
      </c>
      <c r="EN8" s="6">
        <f t="shared" si="38"/>
        <v>4.9716499681729037E-3</v>
      </c>
      <c r="EO8" s="6">
        <f t="shared" si="38"/>
        <v>2.0892679522605824E-2</v>
      </c>
      <c r="EP8" s="6">
        <f t="shared" si="38"/>
        <v>0.7188959738416838</v>
      </c>
      <c r="EQ8" s="69">
        <f t="shared" si="62"/>
        <v>1</v>
      </c>
      <c r="ER8" s="56"/>
      <c r="ES8" s="32">
        <v>117.85899999999999</v>
      </c>
      <c r="ET8" s="33">
        <v>69.161000000000016</v>
      </c>
      <c r="EU8" s="67">
        <f t="shared" si="39"/>
        <v>187.02</v>
      </c>
      <c r="EV8" s="75"/>
      <c r="EW8" s="32">
        <f t="shared" si="40"/>
        <v>51.737000000000002</v>
      </c>
      <c r="EX8" s="33">
        <f t="shared" si="41"/>
        <v>24.102</v>
      </c>
      <c r="EY8" s="67">
        <f t="shared" si="42"/>
        <v>75.838999999999999</v>
      </c>
      <c r="EZ8" s="75"/>
      <c r="FA8" s="29">
        <f t="shared" si="43"/>
        <v>5861.4679999999998</v>
      </c>
      <c r="FB8" s="30">
        <f t="shared" si="44"/>
        <v>2291.962</v>
      </c>
      <c r="FC8" s="31">
        <f t="shared" si="45"/>
        <v>8153.43</v>
      </c>
      <c r="FE8" s="44">
        <v>0.7188959738416838</v>
      </c>
      <c r="FF8" s="6">
        <v>0.2811040261583162</v>
      </c>
      <c r="FG8" s="38">
        <f t="shared" si="46"/>
        <v>1</v>
      </c>
      <c r="FH8" s="56"/>
      <c r="FI8" s="61">
        <f t="shared" si="47"/>
        <v>1207.6435000000001</v>
      </c>
      <c r="FJ8" s="30">
        <v>1078.511</v>
      </c>
      <c r="FK8" s="31">
        <v>1336.7760000000001</v>
      </c>
      <c r="FM8" s="61">
        <f t="shared" si="48"/>
        <v>7888.9719999999998</v>
      </c>
      <c r="FN8" s="30">
        <v>7624.5140000000001</v>
      </c>
      <c r="FO8" s="31">
        <v>8153.43</v>
      </c>
      <c r="FQ8" s="61">
        <f t="shared" si="49"/>
        <v>3943.663</v>
      </c>
      <c r="FR8" s="30">
        <v>3814</v>
      </c>
      <c r="FS8" s="31">
        <v>4073.326</v>
      </c>
      <c r="FU8" s="61">
        <f t="shared" si="50"/>
        <v>11832.635</v>
      </c>
      <c r="FV8" s="56">
        <f t="shared" si="51"/>
        <v>11438.513999999999</v>
      </c>
      <c r="FW8" s="70">
        <f t="shared" si="51"/>
        <v>12226.756000000001</v>
      </c>
      <c r="FY8" s="61">
        <f t="shared" si="52"/>
        <v>6653.3315000000002</v>
      </c>
      <c r="FZ8" s="30">
        <v>6473.0919999999996</v>
      </c>
      <c r="GA8" s="31">
        <v>6833.5709999999999</v>
      </c>
      <c r="GB8" s="30"/>
      <c r="GC8" s="61">
        <f t="shared" si="53"/>
        <v>9498.4589999999989</v>
      </c>
      <c r="GD8" s="30">
        <v>9200.3739999999998</v>
      </c>
      <c r="GE8" s="31">
        <v>9796.5439999999999</v>
      </c>
      <c r="GF8" s="30"/>
      <c r="GG8" s="73">
        <f t="shared" si="54"/>
        <v>0.55152633418479002</v>
      </c>
      <c r="GH8" s="63"/>
      <c r="GI8" s="63"/>
    </row>
    <row r="9" spans="1:191" x14ac:dyDescent="0.2">
      <c r="A9" s="1"/>
      <c r="B9" s="74" t="s">
        <v>161</v>
      </c>
      <c r="C9" s="29">
        <v>11759.183999999999</v>
      </c>
      <c r="D9" s="30">
        <v>11389.594000000001</v>
      </c>
      <c r="E9" s="30">
        <v>9854.2340000000004</v>
      </c>
      <c r="F9" s="30">
        <v>1862.171</v>
      </c>
      <c r="G9" s="30">
        <v>7057.42</v>
      </c>
      <c r="H9" s="30">
        <v>13621.355</v>
      </c>
      <c r="I9" s="31">
        <v>11716.405000000001</v>
      </c>
      <c r="J9" s="30"/>
      <c r="K9" s="32">
        <v>178.541</v>
      </c>
      <c r="L9" s="33">
        <v>41.542999999999999</v>
      </c>
      <c r="M9" s="33">
        <v>9.9000000000000005E-2</v>
      </c>
      <c r="N9" s="34">
        <f t="shared" si="0"/>
        <v>220.18299999999999</v>
      </c>
      <c r="O9" s="33">
        <v>98.841000000000008</v>
      </c>
      <c r="P9" s="34">
        <f t="shared" si="1"/>
        <v>121.34199999999998</v>
      </c>
      <c r="Q9" s="33">
        <v>12.183</v>
      </c>
      <c r="R9" s="34">
        <f t="shared" si="2"/>
        <v>109.15899999999999</v>
      </c>
      <c r="S9" s="33">
        <v>20.667000000000002</v>
      </c>
      <c r="T9" s="33">
        <v>10.062000000000001</v>
      </c>
      <c r="U9" s="33">
        <v>-0.9</v>
      </c>
      <c r="V9" s="34">
        <f t="shared" si="3"/>
        <v>138.988</v>
      </c>
      <c r="W9" s="33">
        <v>29.675000000000004</v>
      </c>
      <c r="X9" s="35">
        <f t="shared" si="4"/>
        <v>109.31299999999999</v>
      </c>
      <c r="Y9" s="33"/>
      <c r="Z9" s="36">
        <f t="shared" si="55"/>
        <v>1.5675800208506115E-2</v>
      </c>
      <c r="AA9" s="37">
        <f t="shared" si="56"/>
        <v>3.6474522270065111E-3</v>
      </c>
      <c r="AB9" s="6">
        <f t="shared" si="5"/>
        <v>0.39392695447009313</v>
      </c>
      <c r="AC9" s="6">
        <f t="shared" si="6"/>
        <v>0.41038405646668052</v>
      </c>
      <c r="AD9" s="6">
        <f t="shared" si="7"/>
        <v>0.44890386632937151</v>
      </c>
      <c r="AE9" s="37">
        <f t="shared" si="57"/>
        <v>8.6781846657571823E-3</v>
      </c>
      <c r="AF9" s="37">
        <f t="shared" si="58"/>
        <v>9.5976204243979173E-3</v>
      </c>
      <c r="AG9" s="37">
        <f t="shared" si="8"/>
        <v>1.765978345509003E-2</v>
      </c>
      <c r="AH9" s="37">
        <f t="shared" si="9"/>
        <v>2.4567443303166101E-2</v>
      </c>
      <c r="AI9" s="37">
        <f t="shared" si="10"/>
        <v>1.76349043771022E-2</v>
      </c>
      <c r="AJ9" s="38">
        <f t="shared" si="11"/>
        <v>8.6532566374973918E-2</v>
      </c>
      <c r="AK9" s="33"/>
      <c r="AL9" s="44">
        <f t="shared" si="12"/>
        <v>3.1174984167539003E-2</v>
      </c>
      <c r="AM9" s="6">
        <f t="shared" si="13"/>
        <v>2.6840486160086659E-2</v>
      </c>
      <c r="AN9" s="38">
        <f t="shared" si="14"/>
        <v>8.3732344329662298E-2</v>
      </c>
      <c r="AO9" s="33"/>
      <c r="AP9" s="44">
        <f t="shared" si="15"/>
        <v>0.71618149112351093</v>
      </c>
      <c r="AQ9" s="6">
        <f t="shared" si="16"/>
        <v>0.68005188399392658</v>
      </c>
      <c r="AR9" s="6">
        <f t="shared" si="17"/>
        <v>0.14532054264989819</v>
      </c>
      <c r="AS9" s="6">
        <f t="shared" si="18"/>
        <v>0.13704148178989289</v>
      </c>
      <c r="AT9" s="65">
        <v>1.66</v>
      </c>
      <c r="AU9" s="66">
        <v>1.41</v>
      </c>
      <c r="AV9" s="33"/>
      <c r="AW9" s="44">
        <f t="shared" si="19"/>
        <v>0.11074645995844611</v>
      </c>
      <c r="AX9" s="6">
        <v>0.1</v>
      </c>
      <c r="AY9" s="6">
        <f t="shared" si="20"/>
        <v>0.18270880833390302</v>
      </c>
      <c r="AZ9" s="6">
        <f t="shared" si="21"/>
        <v>0.1984612108115669</v>
      </c>
      <c r="BA9" s="38">
        <f t="shared" si="22"/>
        <v>0.21974538446731204</v>
      </c>
      <c r="BB9" s="6"/>
      <c r="BC9" s="44">
        <v>0.17520789373402179</v>
      </c>
      <c r="BD9" s="6">
        <v>0.19103449665030975</v>
      </c>
      <c r="BE9" s="38">
        <v>0.21222323485075514</v>
      </c>
      <c r="BF9" s="6"/>
      <c r="BG9" s="44"/>
      <c r="BH9" s="38">
        <v>2.8000000000000001E-2</v>
      </c>
      <c r="BI9" s="45"/>
      <c r="BJ9" s="44"/>
      <c r="BK9" s="38">
        <f>BC9-(4.5%+2.5%+3%+1%+BH9)</f>
        <v>3.720789373402178E-2</v>
      </c>
      <c r="BL9" s="6"/>
      <c r="BM9" s="44"/>
      <c r="BN9" s="38">
        <f>BD9-(6%+2.5%+3%+1%+BH9)</f>
        <v>3.8034496650309751E-2</v>
      </c>
      <c r="BO9" s="6"/>
      <c r="BP9" s="44"/>
      <c r="BQ9" s="38">
        <f>BE9-(8%+2.5%+3%+1%+BH9)</f>
        <v>3.9223234850755129E-2</v>
      </c>
      <c r="BR9" s="33"/>
      <c r="BS9" s="36">
        <f t="shared" si="23"/>
        <v>1.255296732962229E-3</v>
      </c>
      <c r="BT9" s="6">
        <f t="shared" si="24"/>
        <v>8.0113894167855804E-2</v>
      </c>
      <c r="BU9" s="37">
        <f t="shared" si="25"/>
        <v>2.7288777595498546E-3</v>
      </c>
      <c r="BV9" s="6">
        <f t="shared" si="26"/>
        <v>1.9933035201365093E-2</v>
      </c>
      <c r="BW9" s="6">
        <f t="shared" si="27"/>
        <v>0.71776253740270424</v>
      </c>
      <c r="BX9" s="38">
        <f t="shared" si="28"/>
        <v>0.76262053078568037</v>
      </c>
      <c r="BY9" s="33"/>
      <c r="BZ9" s="32">
        <v>10.073</v>
      </c>
      <c r="CA9" s="33">
        <v>565.89700000000005</v>
      </c>
      <c r="CB9" s="34">
        <f t="shared" si="29"/>
        <v>575.97</v>
      </c>
      <c r="CC9" s="30">
        <v>9854.2340000000004</v>
      </c>
      <c r="CD9" s="33">
        <v>10.8</v>
      </c>
      <c r="CE9" s="33">
        <v>35.978999999999999</v>
      </c>
      <c r="CF9" s="34">
        <f t="shared" si="30"/>
        <v>9807.4550000000017</v>
      </c>
      <c r="CG9" s="33">
        <v>1035.5260000000001</v>
      </c>
      <c r="CH9" s="33">
        <v>243.51299999999998</v>
      </c>
      <c r="CI9" s="34">
        <f t="shared" si="31"/>
        <v>1279.039</v>
      </c>
      <c r="CJ9" s="33">
        <v>21.998999999999999</v>
      </c>
      <c r="CK9" s="33">
        <v>0</v>
      </c>
      <c r="CL9" s="33">
        <v>30.018000000000001</v>
      </c>
      <c r="CM9" s="33">
        <v>44.702999999998212</v>
      </c>
      <c r="CN9" s="34">
        <f t="shared" si="32"/>
        <v>11759.183999999999</v>
      </c>
      <c r="CO9" s="33">
        <v>127.592</v>
      </c>
      <c r="CP9" s="30">
        <v>7057.42</v>
      </c>
      <c r="CQ9" s="34">
        <f t="shared" si="33"/>
        <v>7185.0119999999997</v>
      </c>
      <c r="CR9" s="33">
        <v>2957.6350000000002</v>
      </c>
      <c r="CS9" s="33">
        <v>79.128999999999451</v>
      </c>
      <c r="CT9" s="34">
        <f t="shared" si="34"/>
        <v>3036.7639999999997</v>
      </c>
      <c r="CU9" s="33">
        <v>235.12</v>
      </c>
      <c r="CV9" s="33">
        <v>1302.288</v>
      </c>
      <c r="CW9" s="67">
        <f t="shared" si="35"/>
        <v>11759.184000000001</v>
      </c>
      <c r="CX9" s="33"/>
      <c r="CY9" s="68">
        <v>1611.4960000000001</v>
      </c>
      <c r="CZ9" s="33"/>
      <c r="DA9" s="29">
        <v>300</v>
      </c>
      <c r="DB9" s="30">
        <v>700</v>
      </c>
      <c r="DC9" s="30">
        <v>710</v>
      </c>
      <c r="DD9" s="30">
        <v>1195</v>
      </c>
      <c r="DE9" s="30">
        <v>250</v>
      </c>
      <c r="DF9" s="31">
        <v>0</v>
      </c>
      <c r="DG9" s="30">
        <f t="shared" si="59"/>
        <v>3155</v>
      </c>
      <c r="DH9" s="69">
        <f t="shared" si="36"/>
        <v>0.26830092972437547</v>
      </c>
      <c r="DI9" s="33"/>
      <c r="DJ9" s="61" t="s">
        <v>226</v>
      </c>
      <c r="DK9" s="56">
        <v>57.8</v>
      </c>
      <c r="DL9" s="70">
        <v>5</v>
      </c>
      <c r="DM9" s="71" t="s">
        <v>155</v>
      </c>
      <c r="DN9" s="59" t="s">
        <v>156</v>
      </c>
      <c r="DO9" s="69">
        <v>0.36660063578542368</v>
      </c>
      <c r="DP9" s="56"/>
      <c r="DQ9" s="29">
        <v>1159.8789999999999</v>
      </c>
      <c r="DR9" s="30">
        <v>1259.8789999999999</v>
      </c>
      <c r="DS9" s="31">
        <v>1394.9960000000001</v>
      </c>
      <c r="DT9" s="30"/>
      <c r="DU9" s="61">
        <f t="shared" si="37"/>
        <v>6189.9400000000005</v>
      </c>
      <c r="DV9" s="30">
        <v>6031.6419999999998</v>
      </c>
      <c r="DW9" s="31">
        <v>6348.2380000000003</v>
      </c>
      <c r="DX9" s="30"/>
      <c r="DY9" s="29">
        <v>67.986999999999995</v>
      </c>
      <c r="DZ9" s="30">
        <v>20.475000000000001</v>
      </c>
      <c r="EA9" s="30">
        <v>817.30399999999997</v>
      </c>
      <c r="EB9" s="30">
        <v>106.19999999999999</v>
      </c>
      <c r="EC9" s="30">
        <v>1376.454</v>
      </c>
      <c r="ED9" s="30">
        <v>19.472000000000001</v>
      </c>
      <c r="EE9" s="30">
        <v>373.34200000000033</v>
      </c>
      <c r="EF9" s="30">
        <v>7073</v>
      </c>
      <c r="EG9" s="72">
        <f t="shared" si="60"/>
        <v>9854.2340000000004</v>
      </c>
      <c r="EH9" s="118"/>
      <c r="EI9" s="44">
        <f t="shared" si="61"/>
        <v>6.8992678680047572E-3</v>
      </c>
      <c r="EJ9" s="6">
        <f t="shared" si="61"/>
        <v>2.0777870710194219E-3</v>
      </c>
      <c r="EK9" s="6">
        <f t="shared" si="61"/>
        <v>8.293937408021769E-2</v>
      </c>
      <c r="EL9" s="6">
        <f t="shared" si="61"/>
        <v>1.0777093379353482E-2</v>
      </c>
      <c r="EM9" s="6">
        <f t="shared" si="61"/>
        <v>0.13968148107706799</v>
      </c>
      <c r="EN9" s="6">
        <f t="shared" si="38"/>
        <v>1.9760034113255279E-3</v>
      </c>
      <c r="EO9" s="6">
        <f t="shared" si="38"/>
        <v>3.7886455710306889E-2</v>
      </c>
      <c r="EP9" s="6">
        <f t="shared" si="38"/>
        <v>0.71776253740270424</v>
      </c>
      <c r="EQ9" s="69">
        <f t="shared" si="62"/>
        <v>1</v>
      </c>
      <c r="ER9" s="56"/>
      <c r="ES9" s="32">
        <v>7.6139999999999999</v>
      </c>
      <c r="ET9" s="33">
        <v>19.277000000000001</v>
      </c>
      <c r="EU9" s="67">
        <f t="shared" si="39"/>
        <v>26.891000000000002</v>
      </c>
      <c r="EW9" s="32">
        <f t="shared" si="40"/>
        <v>10.8</v>
      </c>
      <c r="EX9" s="33">
        <f t="shared" si="41"/>
        <v>35.978999999999999</v>
      </c>
      <c r="EY9" s="67">
        <f t="shared" si="42"/>
        <v>46.778999999999996</v>
      </c>
      <c r="FA9" s="29">
        <f t="shared" si="43"/>
        <v>7073</v>
      </c>
      <c r="FB9" s="30">
        <f t="shared" si="44"/>
        <v>2781.2340000000004</v>
      </c>
      <c r="FC9" s="31">
        <f t="shared" si="45"/>
        <v>9854.2340000000004</v>
      </c>
      <c r="FE9" s="44">
        <v>0.71776253740270424</v>
      </c>
      <c r="FF9" s="6">
        <v>0.28223746259729576</v>
      </c>
      <c r="FG9" s="38">
        <f t="shared" si="46"/>
        <v>1</v>
      </c>
      <c r="FH9" s="56"/>
      <c r="FI9" s="61">
        <f t="shared" si="47"/>
        <v>1263.2584999999999</v>
      </c>
      <c r="FJ9" s="30">
        <v>1224.229</v>
      </c>
      <c r="FK9" s="31">
        <v>1302.288</v>
      </c>
      <c r="FM9" s="61">
        <f t="shared" si="48"/>
        <v>9705.2750000000015</v>
      </c>
      <c r="FN9" s="30">
        <v>9556.3160000000007</v>
      </c>
      <c r="FO9" s="31">
        <v>9854.2340000000004</v>
      </c>
      <c r="FQ9" s="61">
        <f t="shared" si="49"/>
        <v>1858.0030000000002</v>
      </c>
      <c r="FR9" s="30">
        <v>1853.835</v>
      </c>
      <c r="FS9" s="31">
        <v>1862.171</v>
      </c>
      <c r="FU9" s="61">
        <f t="shared" si="50"/>
        <v>11563.278000000002</v>
      </c>
      <c r="FV9" s="56">
        <f t="shared" si="51"/>
        <v>11410.151000000002</v>
      </c>
      <c r="FW9" s="70">
        <f t="shared" si="51"/>
        <v>11716.405000000001</v>
      </c>
      <c r="FY9" s="61">
        <f t="shared" si="52"/>
        <v>6784.7815000000001</v>
      </c>
      <c r="FZ9" s="30">
        <v>6512.143</v>
      </c>
      <c r="GA9" s="31">
        <v>7057.42</v>
      </c>
      <c r="GB9" s="30"/>
      <c r="GC9" s="61">
        <f t="shared" si="53"/>
        <v>11389.594000000001</v>
      </c>
      <c r="GD9" s="30">
        <v>11020.004000000001</v>
      </c>
      <c r="GE9" s="31">
        <v>11759.183999999999</v>
      </c>
      <c r="GF9" s="30"/>
      <c r="GG9" s="73">
        <f t="shared" si="54"/>
        <v>0.53985361569306178</v>
      </c>
      <c r="GH9" s="63"/>
      <c r="GI9" s="63"/>
    </row>
    <row r="10" spans="1:191" x14ac:dyDescent="0.2">
      <c r="A10" s="1"/>
      <c r="B10" s="74" t="s">
        <v>162</v>
      </c>
      <c r="C10" s="29">
        <v>3710.7089999999998</v>
      </c>
      <c r="D10" s="30">
        <v>3629.9430000000002</v>
      </c>
      <c r="E10" s="30">
        <v>2833.3710000000001</v>
      </c>
      <c r="F10" s="30">
        <v>1279.922</v>
      </c>
      <c r="G10" s="30">
        <v>2648.71</v>
      </c>
      <c r="H10" s="30">
        <v>4990.6309999999994</v>
      </c>
      <c r="I10" s="31">
        <v>4113.2929999999997</v>
      </c>
      <c r="J10" s="30"/>
      <c r="K10" s="32">
        <v>62.667999999999999</v>
      </c>
      <c r="L10" s="33">
        <v>27.789000000000001</v>
      </c>
      <c r="M10" s="33">
        <v>0</v>
      </c>
      <c r="N10" s="34">
        <f t="shared" si="0"/>
        <v>90.456999999999994</v>
      </c>
      <c r="O10" s="33">
        <v>50.786000000000001</v>
      </c>
      <c r="P10" s="34">
        <f t="shared" si="1"/>
        <v>39.670999999999992</v>
      </c>
      <c r="Q10" s="33">
        <v>1.347</v>
      </c>
      <c r="R10" s="34">
        <f t="shared" si="2"/>
        <v>38.323999999999991</v>
      </c>
      <c r="S10" s="33">
        <v>14.191000000000001</v>
      </c>
      <c r="T10" s="33">
        <v>4.3929999999999998</v>
      </c>
      <c r="U10" s="33">
        <v>-9.2080000000000002</v>
      </c>
      <c r="V10" s="34">
        <f t="shared" si="3"/>
        <v>47.699999999999996</v>
      </c>
      <c r="W10" s="33">
        <v>8.41</v>
      </c>
      <c r="X10" s="35">
        <f t="shared" si="4"/>
        <v>39.289999999999992</v>
      </c>
      <c r="Y10" s="33"/>
      <c r="Z10" s="36">
        <f t="shared" si="55"/>
        <v>1.7264182936205883E-2</v>
      </c>
      <c r="AA10" s="37">
        <f t="shared" si="56"/>
        <v>7.6554921110331487E-3</v>
      </c>
      <c r="AB10" s="6">
        <f t="shared" si="5"/>
        <v>0.46575141460551539</v>
      </c>
      <c r="AC10" s="6">
        <f t="shared" si="6"/>
        <v>0.48530311138292181</v>
      </c>
      <c r="AD10" s="6">
        <f t="shared" si="7"/>
        <v>0.56143803132980319</v>
      </c>
      <c r="AE10" s="37">
        <f t="shared" si="57"/>
        <v>1.3990853299900302E-2</v>
      </c>
      <c r="AF10" s="37">
        <f t="shared" si="58"/>
        <v>1.0823861421515431E-2</v>
      </c>
      <c r="AG10" s="37">
        <f t="shared" si="8"/>
        <v>2.2728455980609366E-2</v>
      </c>
      <c r="AH10" s="37">
        <f t="shared" si="9"/>
        <v>3.3699317972776754E-2</v>
      </c>
      <c r="AI10" s="37">
        <f t="shared" si="10"/>
        <v>2.2169644871490791E-2</v>
      </c>
      <c r="AJ10" s="38">
        <f t="shared" si="11"/>
        <v>7.8459016197024167E-2</v>
      </c>
      <c r="AK10" s="33"/>
      <c r="AL10" s="44">
        <f t="shared" si="12"/>
        <v>-3.6886528952335719E-2</v>
      </c>
      <c r="AM10" s="6">
        <f t="shared" si="13"/>
        <v>-4.9803563825990591E-2</v>
      </c>
      <c r="AN10" s="38">
        <f t="shared" si="14"/>
        <v>5.7633142001497391E-2</v>
      </c>
      <c r="AO10" s="33"/>
      <c r="AP10" s="44">
        <f t="shared" si="15"/>
        <v>0.93482639583732596</v>
      </c>
      <c r="AQ10" s="6">
        <f t="shared" si="16"/>
        <v>0.85052771244969816</v>
      </c>
      <c r="AR10" s="6">
        <f t="shared" si="17"/>
        <v>-5.3507833678146155E-2</v>
      </c>
      <c r="AS10" s="6">
        <f t="shared" si="18"/>
        <v>0.17895178522487212</v>
      </c>
      <c r="AT10" s="65">
        <v>1.36</v>
      </c>
      <c r="AU10" s="66">
        <v>1.41</v>
      </c>
      <c r="AV10" s="33"/>
      <c r="AW10" s="44">
        <f t="shared" si="19"/>
        <v>0.14840101985900808</v>
      </c>
      <c r="AX10" s="6">
        <v>0.11320000000000001</v>
      </c>
      <c r="AY10" s="6">
        <f t="shared" si="20"/>
        <v>0.2382</v>
      </c>
      <c r="AZ10" s="6">
        <f t="shared" si="21"/>
        <v>0.2382</v>
      </c>
      <c r="BA10" s="38">
        <f t="shared" si="22"/>
        <v>0.26100000000000001</v>
      </c>
      <c r="BB10" s="6"/>
      <c r="BC10" s="44">
        <v>0.18916199456819871</v>
      </c>
      <c r="BD10" s="6">
        <v>0.19412942775792741</v>
      </c>
      <c r="BE10" s="38">
        <v>0.21722784473855825</v>
      </c>
      <c r="BF10" s="6"/>
      <c r="BG10" s="44"/>
      <c r="BH10" s="38"/>
      <c r="BI10" s="45"/>
      <c r="BJ10" s="44"/>
      <c r="BK10" s="38"/>
      <c r="BL10" s="6"/>
      <c r="BM10" s="44"/>
      <c r="BN10" s="38"/>
      <c r="BO10" s="6"/>
      <c r="BP10" s="44"/>
      <c r="BQ10" s="38"/>
      <c r="BR10" s="33"/>
      <c r="BS10" s="36">
        <f t="shared" si="23"/>
        <v>4.6647266667567062E-4</v>
      </c>
      <c r="BT10" s="6">
        <f t="shared" si="24"/>
        <v>2.3122478757188227E-2</v>
      </c>
      <c r="BU10" s="37">
        <f t="shared" si="25"/>
        <v>2.2644404844970887E-3</v>
      </c>
      <c r="BV10" s="6">
        <f t="shared" si="26"/>
        <v>1.1393481777709904E-2</v>
      </c>
      <c r="BW10" s="6">
        <f t="shared" si="27"/>
        <v>0.84798778557414478</v>
      </c>
      <c r="BX10" s="38">
        <f t="shared" si="28"/>
        <v>0.89528900567015302</v>
      </c>
      <c r="BY10" s="33"/>
      <c r="BZ10" s="32">
        <v>5.0540000000000003</v>
      </c>
      <c r="CA10" s="33">
        <v>113.623</v>
      </c>
      <c r="CB10" s="34">
        <f t="shared" si="29"/>
        <v>118.67700000000001</v>
      </c>
      <c r="CC10" s="30">
        <v>2833.3710000000001</v>
      </c>
      <c r="CD10" s="33">
        <v>0.995</v>
      </c>
      <c r="CE10" s="33">
        <v>11.461</v>
      </c>
      <c r="CF10" s="34">
        <f t="shared" si="30"/>
        <v>2820.9150000000004</v>
      </c>
      <c r="CG10" s="33">
        <v>525.23</v>
      </c>
      <c r="CH10" s="33">
        <v>200.49</v>
      </c>
      <c r="CI10" s="34">
        <f t="shared" si="31"/>
        <v>725.72</v>
      </c>
      <c r="CJ10" s="33">
        <v>20.093</v>
      </c>
      <c r="CK10" s="33">
        <v>0</v>
      </c>
      <c r="CL10" s="33">
        <v>7.399</v>
      </c>
      <c r="CM10" s="33">
        <v>17.904999999999252</v>
      </c>
      <c r="CN10" s="34">
        <f t="shared" si="32"/>
        <v>3710.7089999999998</v>
      </c>
      <c r="CO10" s="33">
        <v>150.262</v>
      </c>
      <c r="CP10" s="30">
        <v>2648.71</v>
      </c>
      <c r="CQ10" s="34">
        <f t="shared" si="33"/>
        <v>2798.9720000000002</v>
      </c>
      <c r="CR10" s="33">
        <v>275.19799999999998</v>
      </c>
      <c r="CS10" s="33">
        <v>45.839999999999691</v>
      </c>
      <c r="CT10" s="34">
        <f t="shared" si="34"/>
        <v>321.03799999999967</v>
      </c>
      <c r="CU10" s="33">
        <v>40.026000000000003</v>
      </c>
      <c r="CV10" s="33">
        <v>550.673</v>
      </c>
      <c r="CW10" s="67">
        <f t="shared" si="35"/>
        <v>3710.7089999999998</v>
      </c>
      <c r="CX10" s="33"/>
      <c r="CY10" s="68">
        <v>664.03800000000001</v>
      </c>
      <c r="CZ10" s="33"/>
      <c r="DA10" s="29">
        <v>250</v>
      </c>
      <c r="DB10" s="30">
        <v>175</v>
      </c>
      <c r="DC10" s="30">
        <v>40</v>
      </c>
      <c r="DD10" s="30">
        <v>0</v>
      </c>
      <c r="DE10" s="30">
        <v>0</v>
      </c>
      <c r="DF10" s="31">
        <v>0</v>
      </c>
      <c r="DG10" s="30">
        <f t="shared" si="59"/>
        <v>465</v>
      </c>
      <c r="DH10" s="69">
        <f t="shared" si="36"/>
        <v>0.1253129792716163</v>
      </c>
      <c r="DI10" s="33"/>
      <c r="DJ10" s="61" t="s">
        <v>226</v>
      </c>
      <c r="DK10" s="56">
        <v>23</v>
      </c>
      <c r="DL10" s="70">
        <v>2</v>
      </c>
      <c r="DM10" s="61"/>
      <c r="DN10" s="56"/>
      <c r="DO10" s="69" t="s">
        <v>233</v>
      </c>
      <c r="DP10" s="56"/>
      <c r="DQ10" s="29">
        <v>416.67563760000002</v>
      </c>
      <c r="DR10" s="30">
        <v>416.67563760000002</v>
      </c>
      <c r="DS10" s="31">
        <v>456.55894800000004</v>
      </c>
      <c r="DT10" s="30"/>
      <c r="DU10" s="61">
        <f t="shared" si="37"/>
        <v>1728.67</v>
      </c>
      <c r="DV10" s="30">
        <v>1708.0719999999999</v>
      </c>
      <c r="DW10" s="31">
        <v>1749.268</v>
      </c>
      <c r="DX10" s="30"/>
      <c r="DY10" s="29">
        <v>118.437</v>
      </c>
      <c r="DZ10" s="30">
        <v>10.147</v>
      </c>
      <c r="EA10" s="30">
        <v>52.570999999999998</v>
      </c>
      <c r="EB10" s="30">
        <v>37.613</v>
      </c>
      <c r="EC10" s="30">
        <v>146.85</v>
      </c>
      <c r="ED10" s="30">
        <v>3.7170000000000001</v>
      </c>
      <c r="EE10" s="30">
        <v>61.372000000000298</v>
      </c>
      <c r="EF10" s="30">
        <v>2402.6640000000002</v>
      </c>
      <c r="EG10" s="72">
        <f t="shared" si="60"/>
        <v>2833.3710000000005</v>
      </c>
      <c r="EH10" s="118"/>
      <c r="EI10" s="44">
        <f t="shared" si="61"/>
        <v>4.1800738413712846E-2</v>
      </c>
      <c r="EJ10" s="6">
        <f t="shared" si="61"/>
        <v>3.581246508134656E-3</v>
      </c>
      <c r="EK10" s="6">
        <f t="shared" si="61"/>
        <v>1.8554223926199567E-2</v>
      </c>
      <c r="EL10" s="6">
        <f t="shared" si="61"/>
        <v>1.3274999991176584E-2</v>
      </c>
      <c r="EM10" s="6">
        <f t="shared" si="61"/>
        <v>5.1828722747568168E-2</v>
      </c>
      <c r="EN10" s="6">
        <f t="shared" si="38"/>
        <v>1.3118649128546877E-3</v>
      </c>
      <c r="EO10" s="6">
        <f t="shared" si="38"/>
        <v>2.1660417926208847E-2</v>
      </c>
      <c r="EP10" s="6">
        <f t="shared" si="38"/>
        <v>0.84798778557414467</v>
      </c>
      <c r="EQ10" s="69">
        <f t="shared" si="62"/>
        <v>1</v>
      </c>
      <c r="ER10" s="56"/>
      <c r="ES10" s="32">
        <v>4.7919999999999998</v>
      </c>
      <c r="ET10" s="33">
        <v>1.6240000000000006</v>
      </c>
      <c r="EU10" s="67">
        <f t="shared" si="39"/>
        <v>6.4160000000000004</v>
      </c>
      <c r="EW10" s="32">
        <f t="shared" si="40"/>
        <v>0.995</v>
      </c>
      <c r="EX10" s="33">
        <f t="shared" si="41"/>
        <v>11.461</v>
      </c>
      <c r="EY10" s="67">
        <f t="shared" si="42"/>
        <v>12.456</v>
      </c>
      <c r="FA10" s="29">
        <f t="shared" si="43"/>
        <v>2402.6640000000002</v>
      </c>
      <c r="FB10" s="30">
        <f t="shared" si="44"/>
        <v>430.70699999999982</v>
      </c>
      <c r="FC10" s="31">
        <f t="shared" si="45"/>
        <v>2833.3710000000001</v>
      </c>
      <c r="FE10" s="44">
        <v>0.84798778557414478</v>
      </c>
      <c r="FF10" s="6">
        <v>0.15201221442585522</v>
      </c>
      <c r="FG10" s="38">
        <f t="shared" si="46"/>
        <v>1</v>
      </c>
      <c r="FH10" s="56"/>
      <c r="FI10" s="61">
        <f t="shared" si="47"/>
        <v>500.77100000000002</v>
      </c>
      <c r="FJ10" s="30">
        <v>450.86900000000003</v>
      </c>
      <c r="FK10" s="31">
        <v>550.673</v>
      </c>
      <c r="FM10" s="61">
        <f t="shared" si="48"/>
        <v>2887.6289999999999</v>
      </c>
      <c r="FN10" s="30">
        <v>2941.8870000000002</v>
      </c>
      <c r="FO10" s="31">
        <v>2833.3710000000001</v>
      </c>
      <c r="FQ10" s="61">
        <f t="shared" si="49"/>
        <v>1333.461</v>
      </c>
      <c r="FR10" s="30">
        <v>1387</v>
      </c>
      <c r="FS10" s="31">
        <v>1279.922</v>
      </c>
      <c r="FU10" s="61">
        <f t="shared" si="50"/>
        <v>4221.09</v>
      </c>
      <c r="FV10" s="56">
        <f t="shared" si="51"/>
        <v>4328.8870000000006</v>
      </c>
      <c r="FW10" s="70">
        <f t="shared" si="51"/>
        <v>4113.2929999999997</v>
      </c>
      <c r="FY10" s="61">
        <f t="shared" si="52"/>
        <v>2576.5425</v>
      </c>
      <c r="FZ10" s="30">
        <v>2504.375</v>
      </c>
      <c r="GA10" s="31">
        <v>2648.71</v>
      </c>
      <c r="GB10" s="30"/>
      <c r="GC10" s="61">
        <f t="shared" si="53"/>
        <v>3629.9430000000002</v>
      </c>
      <c r="GD10" s="30">
        <v>3549.1770000000001</v>
      </c>
      <c r="GE10" s="31">
        <v>3710.7089999999998</v>
      </c>
      <c r="GF10" s="30"/>
      <c r="GG10" s="73">
        <f t="shared" si="54"/>
        <v>0.4714107196225843</v>
      </c>
      <c r="GH10" s="63"/>
      <c r="GI10" s="63"/>
    </row>
    <row r="11" spans="1:191" x14ac:dyDescent="0.2">
      <c r="A11" s="1"/>
      <c r="B11" s="74" t="s">
        <v>163</v>
      </c>
      <c r="C11" s="29">
        <v>5041.4639999999999</v>
      </c>
      <c r="D11" s="30">
        <v>5002.7795000000006</v>
      </c>
      <c r="E11" s="30">
        <v>3728.6929999999998</v>
      </c>
      <c r="F11" s="30">
        <v>1296.739</v>
      </c>
      <c r="G11" s="30">
        <v>3492.1619999999998</v>
      </c>
      <c r="H11" s="30">
        <v>6338.2029999999995</v>
      </c>
      <c r="I11" s="31">
        <v>5025.4319999999998</v>
      </c>
      <c r="J11" s="30"/>
      <c r="K11" s="32">
        <v>71.046999999999997</v>
      </c>
      <c r="L11" s="33">
        <v>14.538</v>
      </c>
      <c r="M11" s="33">
        <v>0.183</v>
      </c>
      <c r="N11" s="34">
        <f t="shared" si="0"/>
        <v>85.768000000000001</v>
      </c>
      <c r="O11" s="33">
        <v>55.045999999999999</v>
      </c>
      <c r="P11" s="34">
        <f t="shared" si="1"/>
        <v>30.722000000000001</v>
      </c>
      <c r="Q11" s="33">
        <v>3.7589999999999999</v>
      </c>
      <c r="R11" s="34">
        <f t="shared" si="2"/>
        <v>26.963000000000001</v>
      </c>
      <c r="S11" s="33">
        <v>8.3350000000000009</v>
      </c>
      <c r="T11" s="33">
        <v>2.9159999999999999</v>
      </c>
      <c r="U11" s="33">
        <v>-6.7</v>
      </c>
      <c r="V11" s="34">
        <f t="shared" si="3"/>
        <v>31.513999999999999</v>
      </c>
      <c r="W11" s="33">
        <v>5.4989999999999997</v>
      </c>
      <c r="X11" s="35">
        <f t="shared" si="4"/>
        <v>26.015000000000001</v>
      </c>
      <c r="Y11" s="33"/>
      <c r="Z11" s="36">
        <f t="shared" si="55"/>
        <v>1.42015053831575E-2</v>
      </c>
      <c r="AA11" s="37">
        <f t="shared" si="56"/>
        <v>2.9059845631813274E-3</v>
      </c>
      <c r="AB11" s="6">
        <f t="shared" si="5"/>
        <v>0.56737340108638512</v>
      </c>
      <c r="AC11" s="6">
        <f t="shared" si="6"/>
        <v>0.58495478358819586</v>
      </c>
      <c r="AD11" s="6">
        <f t="shared" si="7"/>
        <v>0.64180113795354909</v>
      </c>
      <c r="AE11" s="37">
        <f t="shared" si="57"/>
        <v>1.1003083385945751E-2</v>
      </c>
      <c r="AF11" s="37">
        <f t="shared" si="58"/>
        <v>5.2001092592627749E-3</v>
      </c>
      <c r="AG11" s="37">
        <f t="shared" si="8"/>
        <v>1.1965378362833597E-2</v>
      </c>
      <c r="AH11" s="37">
        <f t="shared" si="9"/>
        <v>1.9305124967257909E-2</v>
      </c>
      <c r="AI11" s="37">
        <f t="shared" si="10"/>
        <v>1.2401402913591477E-2</v>
      </c>
      <c r="AJ11" s="38">
        <f t="shared" si="11"/>
        <v>5.7683118679995607E-2</v>
      </c>
      <c r="AK11" s="33"/>
      <c r="AL11" s="44">
        <f t="shared" si="12"/>
        <v>-8.0582971704824369E-2</v>
      </c>
      <c r="AM11" s="6">
        <f t="shared" si="13"/>
        <v>-6.3554493741448032E-2</v>
      </c>
      <c r="AN11" s="38">
        <f t="shared" si="14"/>
        <v>5.1030395400239702E-2</v>
      </c>
      <c r="AO11" s="33"/>
      <c r="AP11" s="44">
        <f t="shared" si="15"/>
        <v>0.93656463538296131</v>
      </c>
      <c r="AQ11" s="6">
        <f t="shared" si="16"/>
        <v>0.76975989102186837</v>
      </c>
      <c r="AR11" s="6">
        <f t="shared" si="17"/>
        <v>-2.658334959844998E-2</v>
      </c>
      <c r="AS11" s="6">
        <f t="shared" si="18"/>
        <v>0.23377078562893641</v>
      </c>
      <c r="AT11" s="65">
        <v>1.52</v>
      </c>
      <c r="AU11" s="66">
        <v>1.56</v>
      </c>
      <c r="AV11" s="33"/>
      <c r="AW11" s="44">
        <f t="shared" si="19"/>
        <v>9.5417323221984721E-2</v>
      </c>
      <c r="AX11" s="6">
        <v>7.9500000000000001E-2</v>
      </c>
      <c r="AY11" s="6">
        <f t="shared" si="20"/>
        <v>0.17027095970256059</v>
      </c>
      <c r="AZ11" s="6">
        <f t="shared" si="21"/>
        <v>0.18381555868084634</v>
      </c>
      <c r="BA11" s="38">
        <f t="shared" si="22"/>
        <v>0.2063898903113226</v>
      </c>
      <c r="BB11" s="6"/>
      <c r="BC11" s="44">
        <v>0.16439425626804927</v>
      </c>
      <c r="BD11" s="6">
        <v>0.17845366519902073</v>
      </c>
      <c r="BE11" s="38">
        <v>0.20045325289551899</v>
      </c>
      <c r="BF11" s="6"/>
      <c r="BG11" s="44"/>
      <c r="BH11" s="38">
        <v>2.7E-2</v>
      </c>
      <c r="BI11" s="45"/>
      <c r="BJ11" s="44"/>
      <c r="BK11" s="38">
        <f>BC11-(4.5%+2.5%+3%+1%+BH11)</f>
        <v>2.7394256268049255E-2</v>
      </c>
      <c r="BL11" s="6"/>
      <c r="BM11" s="44"/>
      <c r="BN11" s="38">
        <f>BD11-(6%+2.5%+3%+1%+BH11)</f>
        <v>2.6453665199020732E-2</v>
      </c>
      <c r="BO11" s="6"/>
      <c r="BP11" s="44"/>
      <c r="BQ11" s="38">
        <f>BE11-(8%+2.5%+3%+1%+BH11)</f>
        <v>2.8453252895518977E-2</v>
      </c>
      <c r="BR11" s="33"/>
      <c r="BS11" s="36">
        <f t="shared" si="23"/>
        <v>9.6580376378274429E-4</v>
      </c>
      <c r="BT11" s="6">
        <f t="shared" si="24"/>
        <v>8.9557572725323428E-2</v>
      </c>
      <c r="BU11" s="37">
        <f t="shared" si="25"/>
        <v>6.3215180225349747E-3</v>
      </c>
      <c r="BV11" s="6">
        <f t="shared" si="26"/>
        <v>4.7878952842146313E-2</v>
      </c>
      <c r="BW11" s="6">
        <f t="shared" si="27"/>
        <v>0.85568374762953137</v>
      </c>
      <c r="BX11" s="38">
        <f t="shared" si="28"/>
        <v>0.89292243930472048</v>
      </c>
      <c r="BY11" s="33"/>
      <c r="BZ11" s="32">
        <v>2.028</v>
      </c>
      <c r="CA11" s="33">
        <v>179.07599999999999</v>
      </c>
      <c r="CB11" s="34">
        <f t="shared" si="29"/>
        <v>181.10399999999998</v>
      </c>
      <c r="CC11" s="30">
        <v>3728.6929999999998</v>
      </c>
      <c r="CD11" s="33">
        <v>4.673</v>
      </c>
      <c r="CE11" s="33">
        <v>6.5879999999999992</v>
      </c>
      <c r="CF11" s="34">
        <f t="shared" si="30"/>
        <v>3717.4319999999998</v>
      </c>
      <c r="CG11" s="33">
        <v>997.4430000000001</v>
      </c>
      <c r="CH11" s="33">
        <v>135.88400000000001</v>
      </c>
      <c r="CI11" s="34">
        <f t="shared" si="31"/>
        <v>1133.3270000000002</v>
      </c>
      <c r="CJ11" s="33">
        <v>0</v>
      </c>
      <c r="CK11" s="33">
        <v>0</v>
      </c>
      <c r="CL11" s="33">
        <v>4.1849999999999996</v>
      </c>
      <c r="CM11" s="33">
        <v>5.4159999999996584</v>
      </c>
      <c r="CN11" s="34">
        <f t="shared" si="32"/>
        <v>5041.463999999999</v>
      </c>
      <c r="CO11" s="33">
        <v>132.613</v>
      </c>
      <c r="CP11" s="30">
        <v>3492.1619999999998</v>
      </c>
      <c r="CQ11" s="34">
        <f t="shared" si="33"/>
        <v>3624.7749999999996</v>
      </c>
      <c r="CR11" s="33">
        <v>832.93799999999999</v>
      </c>
      <c r="CS11" s="33">
        <v>23.731000000000336</v>
      </c>
      <c r="CT11" s="34">
        <f t="shared" si="34"/>
        <v>856.66900000000032</v>
      </c>
      <c r="CU11" s="33">
        <v>78.977000000000004</v>
      </c>
      <c r="CV11" s="33">
        <v>481.04300000000001</v>
      </c>
      <c r="CW11" s="67">
        <f t="shared" si="35"/>
        <v>5041.463999999999</v>
      </c>
      <c r="CX11" s="33"/>
      <c r="CY11" s="68">
        <v>1178.547</v>
      </c>
      <c r="CZ11" s="33"/>
      <c r="DA11" s="29">
        <v>126</v>
      </c>
      <c r="DB11" s="30">
        <v>230</v>
      </c>
      <c r="DC11" s="30">
        <v>200</v>
      </c>
      <c r="DD11" s="30">
        <v>250</v>
      </c>
      <c r="DE11" s="30">
        <v>165</v>
      </c>
      <c r="DF11" s="31">
        <v>0</v>
      </c>
      <c r="DG11" s="30">
        <f t="shared" si="59"/>
        <v>971</v>
      </c>
      <c r="DH11" s="69">
        <f t="shared" si="36"/>
        <v>0.1926027836358645</v>
      </c>
      <c r="DI11" s="33"/>
      <c r="DJ11" s="61" t="s">
        <v>226</v>
      </c>
      <c r="DK11" s="56">
        <v>26.7</v>
      </c>
      <c r="DL11" s="70">
        <v>1</v>
      </c>
      <c r="DM11" s="71" t="s">
        <v>155</v>
      </c>
      <c r="DN11" s="59" t="s">
        <v>164</v>
      </c>
      <c r="DO11" s="69" t="s">
        <v>233</v>
      </c>
      <c r="DP11" s="56"/>
      <c r="DQ11" s="29">
        <v>377.13400000000001</v>
      </c>
      <c r="DR11" s="30">
        <v>407.13400000000001</v>
      </c>
      <c r="DS11" s="31">
        <v>457.13400000000001</v>
      </c>
      <c r="DT11" s="30"/>
      <c r="DU11" s="61">
        <f t="shared" si="37"/>
        <v>2174.1895000000004</v>
      </c>
      <c r="DV11" s="30">
        <v>2133.4740000000002</v>
      </c>
      <c r="DW11" s="31">
        <v>2214.9050000000002</v>
      </c>
      <c r="DX11" s="30"/>
      <c r="DY11" s="29">
        <v>0</v>
      </c>
      <c r="DZ11" s="30">
        <v>6.9569999999999999</v>
      </c>
      <c r="EA11" s="30">
        <v>102.32299999999999</v>
      </c>
      <c r="EB11" s="30">
        <v>7.4779999999999998</v>
      </c>
      <c r="EC11" s="30">
        <v>368.44900000000001</v>
      </c>
      <c r="ED11" s="30">
        <v>0.97899999999999998</v>
      </c>
      <c r="EE11" s="30">
        <v>51.925000000000253</v>
      </c>
      <c r="EF11" s="30">
        <v>3190.5819999999999</v>
      </c>
      <c r="EG11" s="72">
        <f t="shared" si="60"/>
        <v>3728.6930000000002</v>
      </c>
      <c r="EH11" s="118"/>
      <c r="EI11" s="44">
        <f t="shared" si="61"/>
        <v>0</v>
      </c>
      <c r="EJ11" s="6">
        <f t="shared" si="61"/>
        <v>1.8658012338371647E-3</v>
      </c>
      <c r="EK11" s="6">
        <f t="shared" si="61"/>
        <v>2.7442055433364986E-2</v>
      </c>
      <c r="EL11" s="6">
        <f t="shared" si="61"/>
        <v>2.0055284787457695E-3</v>
      </c>
      <c r="EM11" s="6">
        <f t="shared" si="61"/>
        <v>9.8814517580288849E-2</v>
      </c>
      <c r="EN11" s="6">
        <f t="shared" si="38"/>
        <v>2.6255848899332823E-4</v>
      </c>
      <c r="EO11" s="6">
        <f t="shared" si="38"/>
        <v>1.3925791155238645E-2</v>
      </c>
      <c r="EP11" s="6">
        <f t="shared" si="38"/>
        <v>0.85568374762953126</v>
      </c>
      <c r="EQ11" s="69">
        <f t="shared" si="62"/>
        <v>1</v>
      </c>
      <c r="ER11" s="56"/>
      <c r="ES11" s="32">
        <v>23.571000000000002</v>
      </c>
      <c r="ET11" s="33">
        <v>0</v>
      </c>
      <c r="EU11" s="67">
        <f t="shared" si="39"/>
        <v>23.571000000000002</v>
      </c>
      <c r="EW11" s="32">
        <f t="shared" si="40"/>
        <v>4.673</v>
      </c>
      <c r="EX11" s="33">
        <f t="shared" si="41"/>
        <v>6.5879999999999992</v>
      </c>
      <c r="EY11" s="67">
        <f t="shared" si="42"/>
        <v>11.260999999999999</v>
      </c>
      <c r="FA11" s="29">
        <f t="shared" si="43"/>
        <v>3190.5819999999999</v>
      </c>
      <c r="FB11" s="30">
        <f t="shared" si="44"/>
        <v>538.11099999999976</v>
      </c>
      <c r="FC11" s="31">
        <f t="shared" si="45"/>
        <v>3728.6929999999998</v>
      </c>
      <c r="FE11" s="44">
        <v>0.85568374762953137</v>
      </c>
      <c r="FF11" s="6">
        <v>0.14431625237046863</v>
      </c>
      <c r="FG11" s="38">
        <f t="shared" si="46"/>
        <v>1</v>
      </c>
      <c r="FH11" s="56"/>
      <c r="FI11" s="61">
        <f t="shared" si="47"/>
        <v>450.99850000000004</v>
      </c>
      <c r="FJ11" s="30">
        <v>420.95400000000001</v>
      </c>
      <c r="FK11" s="31">
        <v>481.04300000000001</v>
      </c>
      <c r="FM11" s="61">
        <f t="shared" si="48"/>
        <v>3892.0949999999998</v>
      </c>
      <c r="FN11" s="30">
        <v>4055.4969999999998</v>
      </c>
      <c r="FO11" s="31">
        <v>3728.6929999999998</v>
      </c>
      <c r="FQ11" s="61">
        <f t="shared" si="49"/>
        <v>1303.8695</v>
      </c>
      <c r="FR11" s="30">
        <v>1311</v>
      </c>
      <c r="FS11" s="31">
        <v>1296.739</v>
      </c>
      <c r="FU11" s="61">
        <f t="shared" si="50"/>
        <v>5195.9645</v>
      </c>
      <c r="FV11" s="56">
        <f t="shared" si="51"/>
        <v>5366.4969999999994</v>
      </c>
      <c r="FW11" s="70">
        <f t="shared" si="51"/>
        <v>5025.4319999999998</v>
      </c>
      <c r="FY11" s="61">
        <f t="shared" si="52"/>
        <v>3407.3850000000002</v>
      </c>
      <c r="FZ11" s="30">
        <v>3322.6080000000002</v>
      </c>
      <c r="GA11" s="31">
        <v>3492.1619999999998</v>
      </c>
      <c r="GB11" s="30"/>
      <c r="GC11" s="61">
        <f t="shared" si="53"/>
        <v>5002.7795000000006</v>
      </c>
      <c r="GD11" s="30">
        <v>4964.0950000000003</v>
      </c>
      <c r="GE11" s="31">
        <v>5041.4639999999999</v>
      </c>
      <c r="GF11" s="30"/>
      <c r="GG11" s="73">
        <f t="shared" si="54"/>
        <v>0.43933766064778013</v>
      </c>
      <c r="GH11" s="63"/>
      <c r="GI11" s="63"/>
    </row>
    <row r="12" spans="1:191" x14ac:dyDescent="0.2">
      <c r="A12" s="1"/>
      <c r="B12" s="74" t="s">
        <v>165</v>
      </c>
      <c r="C12" s="29">
        <v>1746.915</v>
      </c>
      <c r="D12" s="30">
        <v>1684.0839999999998</v>
      </c>
      <c r="E12" s="30">
        <v>1420.8140000000001</v>
      </c>
      <c r="F12" s="30">
        <v>724.245</v>
      </c>
      <c r="G12" s="30">
        <v>1396.066</v>
      </c>
      <c r="H12" s="30">
        <v>2471.16</v>
      </c>
      <c r="I12" s="31">
        <v>2145.0590000000002</v>
      </c>
      <c r="J12" s="30"/>
      <c r="K12" s="32">
        <v>28.344000000000001</v>
      </c>
      <c r="L12" s="33">
        <v>10.1</v>
      </c>
      <c r="M12" s="33">
        <v>0</v>
      </c>
      <c r="N12" s="34">
        <f t="shared" si="0"/>
        <v>38.444000000000003</v>
      </c>
      <c r="O12" s="33">
        <v>26.713000000000001</v>
      </c>
      <c r="P12" s="34">
        <f t="shared" si="1"/>
        <v>11.731000000000002</v>
      </c>
      <c r="Q12" s="33">
        <v>0.35799999999999998</v>
      </c>
      <c r="R12" s="34">
        <f t="shared" si="2"/>
        <v>11.373000000000001</v>
      </c>
      <c r="S12" s="33">
        <v>4.6289999999999996</v>
      </c>
      <c r="T12" s="33">
        <v>9.9000000000000005E-2</v>
      </c>
      <c r="U12" s="33">
        <v>-2.5</v>
      </c>
      <c r="V12" s="34">
        <f t="shared" si="3"/>
        <v>13.601000000000003</v>
      </c>
      <c r="W12" s="33">
        <v>2.387</v>
      </c>
      <c r="X12" s="35">
        <f t="shared" si="4"/>
        <v>11.214000000000002</v>
      </c>
      <c r="Y12" s="33"/>
      <c r="Z12" s="36">
        <f t="shared" si="55"/>
        <v>1.683051439239373E-2</v>
      </c>
      <c r="AA12" s="37">
        <f t="shared" si="56"/>
        <v>5.997325549081875E-3</v>
      </c>
      <c r="AB12" s="6">
        <f t="shared" si="5"/>
        <v>0.61875752802742523</v>
      </c>
      <c r="AC12" s="6">
        <f t="shared" si="6"/>
        <v>0.62017969493650316</v>
      </c>
      <c r="AD12" s="6">
        <f t="shared" si="7"/>
        <v>0.69485485381333889</v>
      </c>
      <c r="AE12" s="37">
        <f t="shared" si="57"/>
        <v>1.586203538540833E-2</v>
      </c>
      <c r="AF12" s="37">
        <f t="shared" si="58"/>
        <v>6.6588127433073428E-3</v>
      </c>
      <c r="AG12" s="37">
        <f t="shared" si="8"/>
        <v>1.3690928569466449E-2</v>
      </c>
      <c r="AH12" s="37">
        <f t="shared" si="9"/>
        <v>2.0094434931768167E-2</v>
      </c>
      <c r="AI12" s="37">
        <f t="shared" si="10"/>
        <v>1.3885048209429455E-2</v>
      </c>
      <c r="AJ12" s="38">
        <f t="shared" si="11"/>
        <v>4.6371034437129921E-2</v>
      </c>
      <c r="AK12" s="33"/>
      <c r="AL12" s="44">
        <f t="shared" si="12"/>
        <v>2.4986690021050664E-2</v>
      </c>
      <c r="AM12" s="6">
        <f t="shared" si="13"/>
        <v>2.6256615465285883E-2</v>
      </c>
      <c r="AN12" s="38">
        <f t="shared" si="14"/>
        <v>0.13331211856027461</v>
      </c>
      <c r="AO12" s="33"/>
      <c r="AP12" s="44">
        <f t="shared" si="15"/>
        <v>0.98258181577602699</v>
      </c>
      <c r="AQ12" s="6">
        <f t="shared" si="16"/>
        <v>0.94895786105765745</v>
      </c>
      <c r="AR12" s="6">
        <f t="shared" si="17"/>
        <v>-9.4448212992618422E-2</v>
      </c>
      <c r="AS12" s="6">
        <f t="shared" si="18"/>
        <v>0.13743313212148273</v>
      </c>
      <c r="AT12" s="65">
        <v>2.0299999999999998</v>
      </c>
      <c r="AU12" s="66">
        <v>1.52</v>
      </c>
      <c r="AV12" s="33"/>
      <c r="AW12" s="44">
        <f t="shared" si="19"/>
        <v>0.14845828217171414</v>
      </c>
      <c r="AX12" s="6">
        <v>0.11779999999999999</v>
      </c>
      <c r="AY12" s="6">
        <f t="shared" si="20"/>
        <v>0.2389</v>
      </c>
      <c r="AZ12" s="6">
        <f t="shared" si="21"/>
        <v>0.2389</v>
      </c>
      <c r="BA12" s="38">
        <f t="shared" si="22"/>
        <v>0.2389</v>
      </c>
      <c r="BB12" s="6"/>
      <c r="BC12" s="44">
        <v>0.20899999999999999</v>
      </c>
      <c r="BD12" s="6">
        <v>0.2135</v>
      </c>
      <c r="BE12" s="38">
        <v>0.21930000000000002</v>
      </c>
      <c r="BF12" s="6"/>
      <c r="BG12" s="44"/>
      <c r="BH12" s="38"/>
      <c r="BI12" s="45"/>
      <c r="BJ12" s="44"/>
      <c r="BK12" s="38"/>
      <c r="BL12" s="6"/>
      <c r="BM12" s="44"/>
      <c r="BN12" s="38"/>
      <c r="BO12" s="6"/>
      <c r="BP12" s="44"/>
      <c r="BQ12" s="38"/>
      <c r="BR12" s="33"/>
      <c r="BS12" s="36">
        <f t="shared" si="23"/>
        <v>2.5507732120362293E-4</v>
      </c>
      <c r="BT12" s="6">
        <f t="shared" si="24"/>
        <v>2.1751017680296494E-2</v>
      </c>
      <c r="BU12" s="37">
        <f t="shared" si="25"/>
        <v>6.0704638327043507E-3</v>
      </c>
      <c r="BV12" s="6">
        <f t="shared" si="26"/>
        <v>3.291218456771515E-2</v>
      </c>
      <c r="BW12" s="6">
        <f t="shared" si="27"/>
        <v>0.83799709180793536</v>
      </c>
      <c r="BX12" s="38">
        <f t="shared" si="28"/>
        <v>0.89269479301035526</v>
      </c>
      <c r="BY12" s="33"/>
      <c r="BZ12" s="32">
        <v>3.5470000000000002</v>
      </c>
      <c r="CA12" s="33">
        <v>91.165000000000006</v>
      </c>
      <c r="CB12" s="34">
        <f t="shared" si="29"/>
        <v>94.712000000000003</v>
      </c>
      <c r="CC12" s="30">
        <v>1420.8140000000001</v>
      </c>
      <c r="CD12" s="33">
        <v>0.6</v>
      </c>
      <c r="CE12" s="33">
        <v>2.117</v>
      </c>
      <c r="CF12" s="34">
        <f t="shared" si="30"/>
        <v>1418.0970000000002</v>
      </c>
      <c r="CG12" s="33">
        <v>145.37200000000001</v>
      </c>
      <c r="CH12" s="33">
        <v>80.034999999999997</v>
      </c>
      <c r="CI12" s="34">
        <f t="shared" si="31"/>
        <v>225.40700000000001</v>
      </c>
      <c r="CJ12" s="33">
        <v>0</v>
      </c>
      <c r="CK12" s="33">
        <v>0</v>
      </c>
      <c r="CL12" s="33">
        <v>5.7080000000000002</v>
      </c>
      <c r="CM12" s="33">
        <v>2.9909999999997563</v>
      </c>
      <c r="CN12" s="34">
        <f t="shared" si="32"/>
        <v>1746.915</v>
      </c>
      <c r="CO12" s="33">
        <v>75.090999999999994</v>
      </c>
      <c r="CP12" s="30">
        <v>1396.066</v>
      </c>
      <c r="CQ12" s="34">
        <f t="shared" si="33"/>
        <v>1471.1569999999999</v>
      </c>
      <c r="CR12" s="33">
        <v>0</v>
      </c>
      <c r="CS12" s="33">
        <v>16.414000000000044</v>
      </c>
      <c r="CT12" s="34">
        <f t="shared" si="34"/>
        <v>16.414000000000044</v>
      </c>
      <c r="CU12" s="33">
        <v>0</v>
      </c>
      <c r="CV12" s="33">
        <v>259.34399999999999</v>
      </c>
      <c r="CW12" s="67">
        <f t="shared" si="35"/>
        <v>1746.915</v>
      </c>
      <c r="CX12" s="33"/>
      <c r="CY12" s="68">
        <v>240.084</v>
      </c>
      <c r="CZ12" s="33"/>
      <c r="DA12" s="29">
        <v>25</v>
      </c>
      <c r="DB12" s="30">
        <v>25</v>
      </c>
      <c r="DC12" s="30">
        <v>25</v>
      </c>
      <c r="DD12" s="30">
        <v>0</v>
      </c>
      <c r="DE12" s="30">
        <v>0</v>
      </c>
      <c r="DF12" s="31">
        <v>0</v>
      </c>
      <c r="DG12" s="30">
        <f t="shared" si="59"/>
        <v>75</v>
      </c>
      <c r="DH12" s="69">
        <f t="shared" si="36"/>
        <v>4.2932827298408908E-2</v>
      </c>
      <c r="DI12" s="33"/>
      <c r="DJ12" s="61" t="s">
        <v>226</v>
      </c>
      <c r="DK12" s="56">
        <v>16</v>
      </c>
      <c r="DL12" s="70">
        <v>2</v>
      </c>
      <c r="DM12" s="61"/>
      <c r="DN12" s="56"/>
      <c r="DO12" s="69" t="s">
        <v>233</v>
      </c>
      <c r="DP12" s="56"/>
      <c r="DQ12" s="29">
        <v>202.0109732</v>
      </c>
      <c r="DR12" s="30">
        <v>202.0109732</v>
      </c>
      <c r="DS12" s="31">
        <v>202.0109732</v>
      </c>
      <c r="DT12" s="30"/>
      <c r="DU12" s="61">
        <f t="shared" si="37"/>
        <v>819.08249999999998</v>
      </c>
      <c r="DV12" s="30">
        <v>792.577</v>
      </c>
      <c r="DW12" s="31">
        <v>845.58799999999997</v>
      </c>
      <c r="DX12" s="30"/>
      <c r="DY12" s="29">
        <v>19.556000000000001</v>
      </c>
      <c r="DZ12" s="30">
        <v>14.523</v>
      </c>
      <c r="EA12" s="30">
        <v>86.933999999999997</v>
      </c>
      <c r="EB12" s="30">
        <v>5.26</v>
      </c>
      <c r="EC12" s="30">
        <v>61.935000000000002</v>
      </c>
      <c r="ED12" s="30">
        <v>19.608000000000001</v>
      </c>
      <c r="EE12" s="30">
        <v>22.360000000000355</v>
      </c>
      <c r="EF12" s="30">
        <v>1190.6379999999999</v>
      </c>
      <c r="EG12" s="72">
        <f t="shared" si="60"/>
        <v>1420.8140000000003</v>
      </c>
      <c r="EH12" s="118"/>
      <c r="EI12" s="44">
        <f t="shared" si="61"/>
        <v>1.3763940952158408E-2</v>
      </c>
      <c r="EJ12" s="6">
        <f t="shared" si="61"/>
        <v>1.0221605361433654E-2</v>
      </c>
      <c r="EK12" s="6">
        <f t="shared" si="61"/>
        <v>6.1186052502297965E-2</v>
      </c>
      <c r="EL12" s="6">
        <f t="shared" si="61"/>
        <v>3.7021031605825945E-3</v>
      </c>
      <c r="EM12" s="6">
        <f t="shared" si="61"/>
        <v>4.3591208983019589E-2</v>
      </c>
      <c r="EN12" s="6">
        <f t="shared" si="38"/>
        <v>1.3800539690628047E-2</v>
      </c>
      <c r="EO12" s="6">
        <f t="shared" si="38"/>
        <v>1.5737457541944513E-2</v>
      </c>
      <c r="EP12" s="6">
        <f t="shared" si="38"/>
        <v>0.83799709180793525</v>
      </c>
      <c r="EQ12" s="69">
        <f t="shared" si="62"/>
        <v>1</v>
      </c>
      <c r="ER12" s="56"/>
      <c r="ES12" s="32">
        <v>1.7969999999999999</v>
      </c>
      <c r="ET12" s="33">
        <v>6.8280000000000003</v>
      </c>
      <c r="EU12" s="67">
        <f t="shared" si="39"/>
        <v>8.625</v>
      </c>
      <c r="EW12" s="32">
        <f t="shared" si="40"/>
        <v>0.6</v>
      </c>
      <c r="EX12" s="33">
        <f t="shared" si="41"/>
        <v>2.117</v>
      </c>
      <c r="EY12" s="67">
        <f t="shared" si="42"/>
        <v>2.7170000000000001</v>
      </c>
      <c r="FA12" s="29">
        <f t="shared" si="43"/>
        <v>1190.6379999999999</v>
      </c>
      <c r="FB12" s="30">
        <f t="shared" si="44"/>
        <v>230.17600000000016</v>
      </c>
      <c r="FC12" s="31">
        <f t="shared" si="45"/>
        <v>1420.8140000000001</v>
      </c>
      <c r="FE12" s="44">
        <v>0.83799709180793536</v>
      </c>
      <c r="FF12" s="6">
        <v>0.16200290819206464</v>
      </c>
      <c r="FG12" s="38">
        <f t="shared" si="46"/>
        <v>1</v>
      </c>
      <c r="FH12" s="56"/>
      <c r="FI12" s="61">
        <f t="shared" si="47"/>
        <v>241.83199999999999</v>
      </c>
      <c r="FJ12" s="30">
        <v>224.32</v>
      </c>
      <c r="FK12" s="31">
        <v>259.34399999999999</v>
      </c>
      <c r="FM12" s="61">
        <f t="shared" si="48"/>
        <v>1403.4960000000001</v>
      </c>
      <c r="FN12" s="30">
        <v>1386.1780000000001</v>
      </c>
      <c r="FO12" s="31">
        <v>1420.8140000000001</v>
      </c>
      <c r="FQ12" s="61">
        <f t="shared" si="49"/>
        <v>714.12249999999995</v>
      </c>
      <c r="FR12" s="30">
        <v>704</v>
      </c>
      <c r="FS12" s="31">
        <v>724.245</v>
      </c>
      <c r="FU12" s="61">
        <f t="shared" si="50"/>
        <v>2117.6185</v>
      </c>
      <c r="FV12" s="56">
        <f t="shared" si="51"/>
        <v>2090.1779999999999</v>
      </c>
      <c r="FW12" s="70">
        <f t="shared" si="51"/>
        <v>2145.0590000000002</v>
      </c>
      <c r="FY12" s="61">
        <f t="shared" si="52"/>
        <v>1313.9560000000001</v>
      </c>
      <c r="FZ12" s="30">
        <v>1231.846</v>
      </c>
      <c r="GA12" s="31">
        <v>1396.066</v>
      </c>
      <c r="GB12" s="30"/>
      <c r="GC12" s="61">
        <f t="shared" si="53"/>
        <v>1684.0839999999998</v>
      </c>
      <c r="GD12" s="30">
        <v>1621.2529999999999</v>
      </c>
      <c r="GE12" s="31">
        <v>1746.915</v>
      </c>
      <c r="GF12" s="30"/>
      <c r="GG12" s="73">
        <f t="shared" si="54"/>
        <v>0.4840464475947599</v>
      </c>
      <c r="GH12" s="63"/>
      <c r="GI12" s="63"/>
    </row>
    <row r="13" spans="1:191" x14ac:dyDescent="0.2">
      <c r="A13" s="1"/>
      <c r="B13" s="74" t="s">
        <v>166</v>
      </c>
      <c r="C13" s="29">
        <v>3429.27</v>
      </c>
      <c r="D13" s="30">
        <v>3369.9809999999998</v>
      </c>
      <c r="E13" s="30">
        <v>2666.1959999999999</v>
      </c>
      <c r="F13" s="30">
        <v>194.45099999999999</v>
      </c>
      <c r="G13" s="30">
        <v>2506.9180000000001</v>
      </c>
      <c r="H13" s="30">
        <v>3623.721</v>
      </c>
      <c r="I13" s="31">
        <v>2860.6469999999999</v>
      </c>
      <c r="J13" s="30"/>
      <c r="K13" s="32">
        <v>72.039000000000001</v>
      </c>
      <c r="L13" s="33">
        <v>14.912000000000001</v>
      </c>
      <c r="M13" s="33">
        <v>7.8E-2</v>
      </c>
      <c r="N13" s="34">
        <f t="shared" si="0"/>
        <v>87.029000000000011</v>
      </c>
      <c r="O13" s="33">
        <v>42.048999999999999</v>
      </c>
      <c r="P13" s="34">
        <f t="shared" si="1"/>
        <v>44.980000000000011</v>
      </c>
      <c r="Q13" s="33">
        <v>2.774</v>
      </c>
      <c r="R13" s="34">
        <f t="shared" si="2"/>
        <v>42.20600000000001</v>
      </c>
      <c r="S13" s="33">
        <v>4.3129999999999997</v>
      </c>
      <c r="T13" s="33">
        <v>-0.77400000000000002</v>
      </c>
      <c r="U13" s="33">
        <v>0</v>
      </c>
      <c r="V13" s="34">
        <f t="shared" si="3"/>
        <v>45.745000000000012</v>
      </c>
      <c r="W13" s="33">
        <v>11.353999999999999</v>
      </c>
      <c r="X13" s="35">
        <f t="shared" si="4"/>
        <v>34.391000000000012</v>
      </c>
      <c r="Y13" s="33"/>
      <c r="Z13" s="36">
        <f t="shared" si="55"/>
        <v>2.1376678384833626E-2</v>
      </c>
      <c r="AA13" s="37">
        <f t="shared" si="56"/>
        <v>4.4249507638173631E-3</v>
      </c>
      <c r="AB13" s="6">
        <f t="shared" si="5"/>
        <v>0.46428098224538461</v>
      </c>
      <c r="AC13" s="6">
        <f t="shared" si="6"/>
        <v>0.46034682840314417</v>
      </c>
      <c r="AD13" s="6">
        <f t="shared" si="7"/>
        <v>0.48316078548529795</v>
      </c>
      <c r="AE13" s="37">
        <f t="shared" si="57"/>
        <v>1.2477518419243314E-2</v>
      </c>
      <c r="AF13" s="37">
        <f t="shared" si="58"/>
        <v>1.0205102046569407E-2</v>
      </c>
      <c r="AG13" s="37">
        <f t="shared" si="8"/>
        <v>2.0235070670650418E-2</v>
      </c>
      <c r="AH13" s="37">
        <f t="shared" si="9"/>
        <v>2.8547741963574409E-2</v>
      </c>
      <c r="AI13" s="37">
        <f t="shared" si="10"/>
        <v>2.4833281751780158E-2</v>
      </c>
      <c r="AJ13" s="38">
        <f t="shared" si="11"/>
        <v>8.7052930135663495E-2</v>
      </c>
      <c r="AK13" s="33"/>
      <c r="AL13" s="44">
        <f t="shared" si="12"/>
        <v>-5.4587360911160426E-2</v>
      </c>
      <c r="AM13" s="6">
        <f t="shared" si="13"/>
        <v>-4.9663138591560504E-2</v>
      </c>
      <c r="AN13" s="38">
        <f t="shared" si="14"/>
        <v>1.3714505689845851E-2</v>
      </c>
      <c r="AO13" s="33"/>
      <c r="AP13" s="44">
        <f t="shared" si="15"/>
        <v>0.94026020592634607</v>
      </c>
      <c r="AQ13" s="6">
        <f t="shared" si="16"/>
        <v>0.84226458657130321</v>
      </c>
      <c r="AR13" s="6">
        <f t="shared" si="17"/>
        <v>-6.420666789141713E-2</v>
      </c>
      <c r="AS13" s="6">
        <f t="shared" si="18"/>
        <v>0.20111160684343901</v>
      </c>
      <c r="AT13" s="65">
        <v>6.51</v>
      </c>
      <c r="AU13" s="66">
        <v>1.46</v>
      </c>
      <c r="AV13" s="33"/>
      <c r="AW13" s="44">
        <f t="shared" si="19"/>
        <v>0.12460698632653597</v>
      </c>
      <c r="AX13" s="6">
        <v>0.1176</v>
      </c>
      <c r="AY13" s="6">
        <f t="shared" si="20"/>
        <v>0.23980000000000001</v>
      </c>
      <c r="AZ13" s="6">
        <f t="shared" si="21"/>
        <v>0.23980000000000001</v>
      </c>
      <c r="BA13" s="38">
        <f t="shared" si="22"/>
        <v>0.23980000000000001</v>
      </c>
      <c r="BB13" s="6"/>
      <c r="BC13" s="44">
        <v>0.23223704166096329</v>
      </c>
      <c r="BD13" s="6">
        <v>0.23328055443006454</v>
      </c>
      <c r="BE13" s="38">
        <v>0.23459297936602008</v>
      </c>
      <c r="BF13" s="6"/>
      <c r="BG13" s="44">
        <v>0.03</v>
      </c>
      <c r="BH13" s="38"/>
      <c r="BI13" s="45"/>
      <c r="BJ13" s="44">
        <f>AY13-(4.5%+2.5%+3%+1%+BG13)</f>
        <v>9.98E-2</v>
      </c>
      <c r="BK13" s="38"/>
      <c r="BL13" s="6"/>
      <c r="BM13" s="44">
        <f>AZ13-(6%+2.5%+3%+1%+BG13)</f>
        <v>8.4800000000000042E-2</v>
      </c>
      <c r="BN13" s="38"/>
      <c r="BO13" s="6"/>
      <c r="BP13" s="44">
        <f>BA13-(8%+2.5%+3%+1%+BG13)</f>
        <v>6.4799999999999996E-2</v>
      </c>
      <c r="BQ13" s="38"/>
      <c r="BR13" s="33"/>
      <c r="BS13" s="36">
        <f t="shared" si="23"/>
        <v>1.0112395595165882E-3</v>
      </c>
      <c r="BT13" s="6">
        <f t="shared" si="24"/>
        <v>5.7173478431130055E-2</v>
      </c>
      <c r="BU13" s="37">
        <f t="shared" si="25"/>
        <v>1.2828014144496504E-2</v>
      </c>
      <c r="BV13" s="6">
        <f t="shared" si="26"/>
        <v>7.731536948708094E-2</v>
      </c>
      <c r="BW13" s="6">
        <f t="shared" si="27"/>
        <v>0.83018352739258472</v>
      </c>
      <c r="BX13" s="38">
        <f t="shared" si="28"/>
        <v>0.84172671427128198</v>
      </c>
      <c r="BY13" s="33"/>
      <c r="BZ13" s="32">
        <v>5.6390000000000002</v>
      </c>
      <c r="CA13" s="33">
        <v>166.19</v>
      </c>
      <c r="CB13" s="34">
        <f t="shared" si="29"/>
        <v>171.82900000000001</v>
      </c>
      <c r="CC13" s="30">
        <v>2666.1959999999999</v>
      </c>
      <c r="CD13" s="33">
        <v>7.5979999999999999</v>
      </c>
      <c r="CE13" s="33">
        <v>7.4610000000000003</v>
      </c>
      <c r="CF13" s="34">
        <f t="shared" si="30"/>
        <v>2651.1370000000002</v>
      </c>
      <c r="CG13" s="33">
        <v>476.78599999999994</v>
      </c>
      <c r="CH13" s="33">
        <v>87.584000000000032</v>
      </c>
      <c r="CI13" s="34">
        <f t="shared" si="31"/>
        <v>564.37</v>
      </c>
      <c r="CJ13" s="33">
        <v>0</v>
      </c>
      <c r="CK13" s="33">
        <v>0</v>
      </c>
      <c r="CL13" s="33">
        <v>31.561</v>
      </c>
      <c r="CM13" s="33">
        <v>10.372999999999628</v>
      </c>
      <c r="CN13" s="34">
        <f t="shared" si="32"/>
        <v>3429.27</v>
      </c>
      <c r="CO13" s="33">
        <v>75.037000000000006</v>
      </c>
      <c r="CP13" s="30">
        <v>2506.9180000000001</v>
      </c>
      <c r="CQ13" s="34">
        <f t="shared" si="33"/>
        <v>2581.9549999999999</v>
      </c>
      <c r="CR13" s="33">
        <v>394.447</v>
      </c>
      <c r="CS13" s="33">
        <v>25.557000000000073</v>
      </c>
      <c r="CT13" s="34">
        <f t="shared" si="34"/>
        <v>420.00400000000008</v>
      </c>
      <c r="CU13" s="33">
        <v>0</v>
      </c>
      <c r="CV13" s="33">
        <v>427.31099999999998</v>
      </c>
      <c r="CW13" s="67">
        <f t="shared" si="35"/>
        <v>3429.27</v>
      </c>
      <c r="CX13" s="33"/>
      <c r="CY13" s="68">
        <v>689.66600000000005</v>
      </c>
      <c r="CZ13" s="33"/>
      <c r="DA13" s="29">
        <v>220</v>
      </c>
      <c r="DB13" s="30">
        <v>150</v>
      </c>
      <c r="DC13" s="30">
        <v>100</v>
      </c>
      <c r="DD13" s="30">
        <v>0</v>
      </c>
      <c r="DE13" s="30">
        <v>0</v>
      </c>
      <c r="DF13" s="31">
        <v>0</v>
      </c>
      <c r="DG13" s="30">
        <f t="shared" si="59"/>
        <v>470</v>
      </c>
      <c r="DH13" s="69">
        <f t="shared" si="36"/>
        <v>0.13705540829389345</v>
      </c>
      <c r="DI13" s="33"/>
      <c r="DJ13" s="61" t="s">
        <v>227</v>
      </c>
      <c r="DK13" s="56">
        <v>19</v>
      </c>
      <c r="DL13" s="70">
        <v>1</v>
      </c>
      <c r="DM13" s="71" t="s">
        <v>155</v>
      </c>
      <c r="DN13" s="56"/>
      <c r="DO13" s="69" t="s">
        <v>233</v>
      </c>
      <c r="DP13" s="56"/>
      <c r="DQ13" s="29">
        <v>412.67661600000002</v>
      </c>
      <c r="DR13" s="30">
        <v>412.67661600000002</v>
      </c>
      <c r="DS13" s="31">
        <v>412.67661600000002</v>
      </c>
      <c r="DT13" s="30"/>
      <c r="DU13" s="61">
        <f t="shared" si="37"/>
        <v>1699.5740000000001</v>
      </c>
      <c r="DV13" s="30">
        <v>1678.2280000000001</v>
      </c>
      <c r="DW13" s="31">
        <v>1720.92</v>
      </c>
      <c r="DX13" s="30"/>
      <c r="DY13" s="29">
        <v>35.074058790000002</v>
      </c>
      <c r="DZ13" s="30">
        <v>21.449757760000001</v>
      </c>
      <c r="EA13" s="30">
        <v>108.49876229</v>
      </c>
      <c r="EB13" s="30">
        <v>19.465348609999999</v>
      </c>
      <c r="EC13" s="30">
        <v>217.05972690999999</v>
      </c>
      <c r="ED13" s="30">
        <v>11.500136300000001</v>
      </c>
      <c r="EE13" s="30">
        <v>39.716209339999864</v>
      </c>
      <c r="EF13" s="30">
        <v>2213.4319999999998</v>
      </c>
      <c r="EG13" s="72">
        <f t="shared" si="60"/>
        <v>2666.1959999999999</v>
      </c>
      <c r="EH13" s="118"/>
      <c r="EI13" s="44">
        <f t="shared" si="61"/>
        <v>1.3155093920326939E-2</v>
      </c>
      <c r="EJ13" s="6">
        <f t="shared" si="61"/>
        <v>8.0450791164640573E-3</v>
      </c>
      <c r="EK13" s="6">
        <f t="shared" si="61"/>
        <v>4.0694218388295539E-2</v>
      </c>
      <c r="EL13" s="6">
        <f t="shared" si="61"/>
        <v>7.3007943189472941E-3</v>
      </c>
      <c r="EM13" s="6">
        <f t="shared" si="61"/>
        <v>8.1411766768084565E-2</v>
      </c>
      <c r="EN13" s="6">
        <f t="shared" si="38"/>
        <v>4.3133124121407431E-3</v>
      </c>
      <c r="EO13" s="6">
        <f t="shared" si="38"/>
        <v>1.4896207683156026E-2</v>
      </c>
      <c r="EP13" s="6">
        <f t="shared" si="38"/>
        <v>0.83018352739258472</v>
      </c>
      <c r="EQ13" s="69">
        <f t="shared" si="62"/>
        <v>0.99999999999999989</v>
      </c>
      <c r="ER13" s="56"/>
      <c r="ES13" s="32">
        <v>12.545</v>
      </c>
      <c r="ET13" s="33">
        <v>21.656999999999996</v>
      </c>
      <c r="EU13" s="67">
        <f t="shared" si="39"/>
        <v>34.201999999999998</v>
      </c>
      <c r="EW13" s="32">
        <f t="shared" si="40"/>
        <v>7.5979999999999999</v>
      </c>
      <c r="EX13" s="33">
        <f t="shared" si="41"/>
        <v>7.4610000000000003</v>
      </c>
      <c r="EY13" s="67">
        <f t="shared" si="42"/>
        <v>15.059000000000001</v>
      </c>
      <c r="FA13" s="29">
        <f t="shared" si="43"/>
        <v>2213.4319999999998</v>
      </c>
      <c r="FB13" s="30">
        <f t="shared" si="44"/>
        <v>452.76400000000018</v>
      </c>
      <c r="FC13" s="31">
        <f t="shared" si="45"/>
        <v>2666.1959999999999</v>
      </c>
      <c r="FE13" s="44">
        <v>0.83018352739258472</v>
      </c>
      <c r="FF13" s="6">
        <v>0.16981647260741528</v>
      </c>
      <c r="FG13" s="38">
        <f t="shared" si="46"/>
        <v>1</v>
      </c>
      <c r="FH13" s="56"/>
      <c r="FI13" s="61">
        <f t="shared" si="47"/>
        <v>395.05849999999998</v>
      </c>
      <c r="FJ13" s="30">
        <v>362.80599999999998</v>
      </c>
      <c r="FK13" s="31">
        <v>427.31099999999998</v>
      </c>
      <c r="FM13" s="61">
        <f t="shared" si="48"/>
        <v>2743.1679999999997</v>
      </c>
      <c r="FN13" s="30">
        <v>2820.14</v>
      </c>
      <c r="FO13" s="31">
        <v>2666.1959999999999</v>
      </c>
      <c r="FQ13" s="61">
        <f t="shared" si="49"/>
        <v>192.22550000000001</v>
      </c>
      <c r="FR13" s="30">
        <v>190</v>
      </c>
      <c r="FS13" s="31">
        <v>194.45099999999999</v>
      </c>
      <c r="FU13" s="61">
        <f t="shared" si="50"/>
        <v>2935.3935000000001</v>
      </c>
      <c r="FV13" s="56">
        <f t="shared" si="51"/>
        <v>3010.14</v>
      </c>
      <c r="FW13" s="70">
        <f t="shared" si="51"/>
        <v>2860.6469999999999</v>
      </c>
      <c r="FY13" s="61">
        <f t="shared" si="52"/>
        <v>2489.96</v>
      </c>
      <c r="FZ13" s="30">
        <v>2473.002</v>
      </c>
      <c r="GA13" s="31">
        <v>2506.9180000000001</v>
      </c>
      <c r="GB13" s="30"/>
      <c r="GC13" s="61">
        <f t="shared" si="53"/>
        <v>3369.9809999999998</v>
      </c>
      <c r="GD13" s="30">
        <v>3310.692</v>
      </c>
      <c r="GE13" s="31">
        <v>3429.27</v>
      </c>
      <c r="GF13" s="30"/>
      <c r="GG13" s="73">
        <f t="shared" si="54"/>
        <v>0.50183275157686624</v>
      </c>
      <c r="GH13" s="63"/>
      <c r="GI13" s="63"/>
    </row>
    <row r="14" spans="1:191" x14ac:dyDescent="0.2">
      <c r="A14" s="1"/>
      <c r="B14" s="74" t="s">
        <v>167</v>
      </c>
      <c r="C14" s="29">
        <v>2991.5059999999999</v>
      </c>
      <c r="D14" s="30">
        <v>2838.0474999999997</v>
      </c>
      <c r="E14" s="30">
        <v>2398.7919999999999</v>
      </c>
      <c r="F14" s="30">
        <v>706.74300000000005</v>
      </c>
      <c r="G14" s="30">
        <v>2145.8789999999999</v>
      </c>
      <c r="H14" s="30">
        <v>3698.2489999999998</v>
      </c>
      <c r="I14" s="31">
        <v>3105.5349999999999</v>
      </c>
      <c r="J14" s="30"/>
      <c r="K14" s="32">
        <v>45.685000000000002</v>
      </c>
      <c r="L14" s="33">
        <v>14.366999999999997</v>
      </c>
      <c r="M14" s="33">
        <v>0.60499999999999998</v>
      </c>
      <c r="N14" s="34">
        <f t="shared" si="0"/>
        <v>60.656999999999996</v>
      </c>
      <c r="O14" s="33">
        <v>46.743000000000002</v>
      </c>
      <c r="P14" s="34">
        <f t="shared" si="1"/>
        <v>13.913999999999994</v>
      </c>
      <c r="Q14" s="33">
        <v>1.823</v>
      </c>
      <c r="R14" s="34">
        <f t="shared" si="2"/>
        <v>12.090999999999994</v>
      </c>
      <c r="S14" s="33">
        <v>7.2939999999999996</v>
      </c>
      <c r="T14" s="33">
        <v>0.42699999999999999</v>
      </c>
      <c r="U14" s="33">
        <v>-8.6999999999999993</v>
      </c>
      <c r="V14" s="34">
        <f t="shared" si="3"/>
        <v>11.111999999999995</v>
      </c>
      <c r="W14" s="33">
        <v>1.0349999999999999</v>
      </c>
      <c r="X14" s="35">
        <f t="shared" si="4"/>
        <v>10.076999999999995</v>
      </c>
      <c r="Y14" s="33"/>
      <c r="Z14" s="36">
        <f t="shared" si="55"/>
        <v>1.6097334523118449E-2</v>
      </c>
      <c r="AA14" s="37">
        <f t="shared" si="56"/>
        <v>5.0622831365577919E-3</v>
      </c>
      <c r="AB14" s="6">
        <f t="shared" si="5"/>
        <v>0.68359706338295945</v>
      </c>
      <c r="AC14" s="6">
        <f t="shared" si="6"/>
        <v>0.68789274624361685</v>
      </c>
      <c r="AD14" s="6">
        <f t="shared" si="7"/>
        <v>0.77061180078144331</v>
      </c>
      <c r="AE14" s="37">
        <f t="shared" si="57"/>
        <v>1.6470126028546035E-2</v>
      </c>
      <c r="AF14" s="37">
        <f t="shared" si="58"/>
        <v>3.5506805294837369E-3</v>
      </c>
      <c r="AG14" s="37">
        <f t="shared" si="8"/>
        <v>7.7073191998063379E-3</v>
      </c>
      <c r="AH14" s="37">
        <f t="shared" si="9"/>
        <v>1.6547370337184696E-2</v>
      </c>
      <c r="AI14" s="37">
        <f t="shared" si="10"/>
        <v>9.2477122600832032E-3</v>
      </c>
      <c r="AJ14" s="38">
        <f t="shared" si="11"/>
        <v>3.7203996189885458E-2</v>
      </c>
      <c r="AK14" s="33"/>
      <c r="AL14" s="44">
        <f t="shared" si="12"/>
        <v>5.437837928122858E-2</v>
      </c>
      <c r="AM14" s="6">
        <f t="shared" si="13"/>
        <v>7.6413211848418469E-2</v>
      </c>
      <c r="AN14" s="38">
        <f t="shared" si="14"/>
        <v>7.8308939363560842E-2</v>
      </c>
      <c r="AO14" s="33"/>
      <c r="AP14" s="44">
        <f t="shared" si="15"/>
        <v>0.89456651514595675</v>
      </c>
      <c r="AQ14" s="6">
        <f t="shared" si="16"/>
        <v>0.80719664283559422</v>
      </c>
      <c r="AR14" s="6">
        <f t="shared" si="17"/>
        <v>1.2843029564373022E-3</v>
      </c>
      <c r="AS14" s="6">
        <f t="shared" si="18"/>
        <v>0.17005247524156733</v>
      </c>
      <c r="AT14" s="65">
        <v>1.87</v>
      </c>
      <c r="AU14" s="66">
        <v>1.4</v>
      </c>
      <c r="AV14" s="33"/>
      <c r="AW14" s="44">
        <f t="shared" si="19"/>
        <v>9.2415325257579298E-2</v>
      </c>
      <c r="AX14" s="6">
        <v>9.1399999999999995E-2</v>
      </c>
      <c r="AY14" s="6">
        <f t="shared" si="20"/>
        <v>0.17239017359599867</v>
      </c>
      <c r="AZ14" s="6">
        <f t="shared" si="21"/>
        <v>0.19379535222221431</v>
      </c>
      <c r="BA14" s="38">
        <f t="shared" si="22"/>
        <v>0.21520053084842994</v>
      </c>
      <c r="BB14" s="6"/>
      <c r="BC14" s="44">
        <v>0.16934290688813372</v>
      </c>
      <c r="BD14" s="6">
        <v>0.18972036756617885</v>
      </c>
      <c r="BE14" s="38">
        <v>0.21089112405561056</v>
      </c>
      <c r="BF14" s="6"/>
      <c r="BG14" s="44">
        <v>2.9000000000000001E-2</v>
      </c>
      <c r="BH14" s="38"/>
      <c r="BI14" s="45"/>
      <c r="BJ14" s="44">
        <f>AY14-(4.5%+2.5%+3%+1%+BG14)</f>
        <v>3.3390173595998662E-2</v>
      </c>
      <c r="BK14" s="38"/>
      <c r="BL14" s="6"/>
      <c r="BM14" s="44">
        <f>AZ14-(6%+2.5%+3%+1%+BG14)</f>
        <v>3.9795352222214309E-2</v>
      </c>
      <c r="BN14" s="38"/>
      <c r="BO14" s="6"/>
      <c r="BP14" s="44">
        <f>BA14-(8%+2.5%+3%+1%+BG14)</f>
        <v>4.1200530848429923E-2</v>
      </c>
      <c r="BQ14" s="38"/>
      <c r="BR14" s="33"/>
      <c r="BS14" s="36">
        <f t="shared" si="23"/>
        <v>7.80081769514721E-4</v>
      </c>
      <c r="BT14" s="6">
        <f t="shared" si="24"/>
        <v>8.4261613126877757E-2</v>
      </c>
      <c r="BU14" s="37">
        <f t="shared" si="25"/>
        <v>3.0775907206627338E-2</v>
      </c>
      <c r="BV14" s="6">
        <f t="shared" si="26"/>
        <v>0.24697573900359968</v>
      </c>
      <c r="BW14" s="6">
        <f t="shared" si="27"/>
        <v>0.80890923431460504</v>
      </c>
      <c r="BX14" s="38">
        <f t="shared" si="28"/>
        <v>0.85239676899471439</v>
      </c>
      <c r="BY14" s="33"/>
      <c r="BZ14" s="32">
        <v>2.0009999999999999</v>
      </c>
      <c r="CA14" s="33">
        <v>114.357</v>
      </c>
      <c r="CB14" s="34">
        <f t="shared" si="29"/>
        <v>116.358</v>
      </c>
      <c r="CC14" s="30">
        <v>2398.7919999999999</v>
      </c>
      <c r="CD14" s="33">
        <v>14.029</v>
      </c>
      <c r="CE14" s="33">
        <v>8.4260000000000002</v>
      </c>
      <c r="CF14" s="34">
        <f t="shared" si="30"/>
        <v>2376.337</v>
      </c>
      <c r="CG14" s="33">
        <v>391.041</v>
      </c>
      <c r="CH14" s="33">
        <v>91.961000000000013</v>
      </c>
      <c r="CI14" s="34">
        <f t="shared" si="31"/>
        <v>483.00200000000001</v>
      </c>
      <c r="CJ14" s="33">
        <v>3.7480000000000002</v>
      </c>
      <c r="CK14" s="33">
        <v>0</v>
      </c>
      <c r="CL14" s="33">
        <v>4.2</v>
      </c>
      <c r="CM14" s="33">
        <v>7.8609999999996836</v>
      </c>
      <c r="CN14" s="34">
        <f t="shared" si="32"/>
        <v>2991.5059999999999</v>
      </c>
      <c r="CO14" s="33">
        <v>202.00200000000001</v>
      </c>
      <c r="CP14" s="30">
        <v>2145.8789999999999</v>
      </c>
      <c r="CQ14" s="34">
        <f t="shared" si="33"/>
        <v>2347.8809999999999</v>
      </c>
      <c r="CR14" s="33">
        <v>250.43799999999999</v>
      </c>
      <c r="CS14" s="33">
        <v>56.61099999999999</v>
      </c>
      <c r="CT14" s="34">
        <f t="shared" si="34"/>
        <v>307.04899999999998</v>
      </c>
      <c r="CU14" s="33">
        <v>60.114999999999995</v>
      </c>
      <c r="CV14" s="33">
        <v>276.46100000000001</v>
      </c>
      <c r="CW14" s="67">
        <f t="shared" si="35"/>
        <v>2991.5059999999994</v>
      </c>
      <c r="CX14" s="33"/>
      <c r="CY14" s="68">
        <v>508.71300000000002</v>
      </c>
      <c r="CZ14" s="33"/>
      <c r="DA14" s="29">
        <v>20</v>
      </c>
      <c r="DB14" s="30">
        <v>150</v>
      </c>
      <c r="DC14" s="30">
        <v>110</v>
      </c>
      <c r="DD14" s="30">
        <v>0</v>
      </c>
      <c r="DE14" s="30">
        <v>130</v>
      </c>
      <c r="DF14" s="31">
        <v>0</v>
      </c>
      <c r="DG14" s="30">
        <f t="shared" si="59"/>
        <v>410</v>
      </c>
      <c r="DH14" s="69">
        <f t="shared" si="36"/>
        <v>0.1370547142476064</v>
      </c>
      <c r="DI14" s="33"/>
      <c r="DJ14" s="61" t="s">
        <v>226</v>
      </c>
      <c r="DK14" s="56">
        <v>21</v>
      </c>
      <c r="DL14" s="70">
        <v>2</v>
      </c>
      <c r="DM14" s="71" t="s">
        <v>155</v>
      </c>
      <c r="DN14" s="56"/>
      <c r="DO14" s="69" t="s">
        <v>233</v>
      </c>
      <c r="DP14" s="56"/>
      <c r="DQ14" s="29">
        <v>241.61</v>
      </c>
      <c r="DR14" s="30">
        <v>271.61</v>
      </c>
      <c r="DS14" s="31">
        <v>301.61</v>
      </c>
      <c r="DT14" s="30"/>
      <c r="DU14" s="61">
        <f t="shared" si="37"/>
        <v>1307.4585</v>
      </c>
      <c r="DV14" s="30">
        <v>1213.3869999999999</v>
      </c>
      <c r="DW14" s="31">
        <v>1401.53</v>
      </c>
      <c r="DX14" s="30"/>
      <c r="DY14" s="29">
        <v>226.03299999999999</v>
      </c>
      <c r="DZ14" s="30">
        <v>5.2910000000000004</v>
      </c>
      <c r="EA14" s="30">
        <v>76.268000000000001</v>
      </c>
      <c r="EB14" s="30">
        <v>14.164999999999999</v>
      </c>
      <c r="EC14" s="30">
        <v>112.114</v>
      </c>
      <c r="ED14" s="30">
        <v>2.202</v>
      </c>
      <c r="EE14" s="30">
        <v>22.313999999999798</v>
      </c>
      <c r="EF14" s="30">
        <v>1940.405</v>
      </c>
      <c r="EG14" s="72">
        <f t="shared" si="60"/>
        <v>2398.7919999999999</v>
      </c>
      <c r="EH14" s="118"/>
      <c r="EI14" s="44">
        <f t="shared" si="61"/>
        <v>9.4227844681823186E-2</v>
      </c>
      <c r="EJ14" s="6">
        <f t="shared" si="61"/>
        <v>2.2056935324113137E-3</v>
      </c>
      <c r="EK14" s="6">
        <f t="shared" si="61"/>
        <v>3.1794336482696292E-2</v>
      </c>
      <c r="EL14" s="6">
        <f t="shared" si="61"/>
        <v>5.9050555446241272E-3</v>
      </c>
      <c r="EM14" s="6">
        <f t="shared" si="61"/>
        <v>4.6737691304623331E-2</v>
      </c>
      <c r="EN14" s="6">
        <f t="shared" si="38"/>
        <v>9.1796204089391665E-4</v>
      </c>
      <c r="EO14" s="6">
        <f t="shared" si="38"/>
        <v>9.302182098322738E-3</v>
      </c>
      <c r="EP14" s="6">
        <f t="shared" si="38"/>
        <v>0.80890923431460504</v>
      </c>
      <c r="EQ14" s="69">
        <f t="shared" si="62"/>
        <v>1</v>
      </c>
      <c r="ER14" s="56"/>
      <c r="ES14" s="32">
        <v>23.311</v>
      </c>
      <c r="ET14" s="33">
        <v>50.514000000000003</v>
      </c>
      <c r="EU14" s="67">
        <f t="shared" si="39"/>
        <v>73.825000000000003</v>
      </c>
      <c r="EW14" s="32">
        <f t="shared" si="40"/>
        <v>14.029</v>
      </c>
      <c r="EX14" s="33">
        <f t="shared" si="41"/>
        <v>8.4260000000000002</v>
      </c>
      <c r="EY14" s="67">
        <f t="shared" si="42"/>
        <v>22.454999999999998</v>
      </c>
      <c r="FA14" s="29">
        <f t="shared" si="43"/>
        <v>1940.405</v>
      </c>
      <c r="FB14" s="30">
        <f t="shared" si="44"/>
        <v>458.38699999999994</v>
      </c>
      <c r="FC14" s="31">
        <f t="shared" si="45"/>
        <v>2398.7919999999999</v>
      </c>
      <c r="FE14" s="44">
        <v>0.80890923431460504</v>
      </c>
      <c r="FF14" s="6">
        <v>0.19109076568539496</v>
      </c>
      <c r="FG14" s="38">
        <f t="shared" si="46"/>
        <v>1</v>
      </c>
      <c r="FH14" s="56"/>
      <c r="FI14" s="61">
        <f t="shared" si="47"/>
        <v>270.858</v>
      </c>
      <c r="FJ14" s="30">
        <v>265.255</v>
      </c>
      <c r="FK14" s="31">
        <v>276.46100000000001</v>
      </c>
      <c r="FM14" s="61">
        <f t="shared" si="48"/>
        <v>2336.9345000000003</v>
      </c>
      <c r="FN14" s="30">
        <v>2275.0770000000002</v>
      </c>
      <c r="FO14" s="31">
        <v>2398.7919999999999</v>
      </c>
      <c r="FQ14" s="61">
        <f t="shared" si="49"/>
        <v>658.37149999999997</v>
      </c>
      <c r="FR14" s="30">
        <v>610</v>
      </c>
      <c r="FS14" s="31">
        <v>706.74300000000005</v>
      </c>
      <c r="FU14" s="61">
        <f t="shared" si="50"/>
        <v>2995.306</v>
      </c>
      <c r="FV14" s="56">
        <f t="shared" si="51"/>
        <v>2885.0770000000002</v>
      </c>
      <c r="FW14" s="70">
        <f t="shared" si="51"/>
        <v>3105.5349999999999</v>
      </c>
      <c r="FY14" s="61">
        <f t="shared" si="52"/>
        <v>2067.96</v>
      </c>
      <c r="FZ14" s="30">
        <v>1990.0409999999999</v>
      </c>
      <c r="GA14" s="31">
        <v>2145.8789999999999</v>
      </c>
      <c r="GB14" s="30"/>
      <c r="GC14" s="61">
        <f t="shared" si="53"/>
        <v>2838.0474999999997</v>
      </c>
      <c r="GD14" s="30">
        <v>2684.5889999999999</v>
      </c>
      <c r="GE14" s="31">
        <v>2991.5059999999999</v>
      </c>
      <c r="GF14" s="30"/>
      <c r="GG14" s="73">
        <f t="shared" si="54"/>
        <v>0.4685031552669458</v>
      </c>
      <c r="GH14" s="63"/>
      <c r="GI14" s="63"/>
    </row>
    <row r="15" spans="1:191" x14ac:dyDescent="0.2">
      <c r="A15" s="1"/>
      <c r="B15" s="74" t="s">
        <v>168</v>
      </c>
      <c r="C15" s="29">
        <v>4106.2470000000003</v>
      </c>
      <c r="D15" s="30">
        <v>3886.3950000000004</v>
      </c>
      <c r="E15" s="30">
        <v>3528.7220000000002</v>
      </c>
      <c r="F15" s="30">
        <v>1877.636</v>
      </c>
      <c r="G15" s="30">
        <v>2809.7840000000001</v>
      </c>
      <c r="H15" s="30">
        <v>5983.8829999999998</v>
      </c>
      <c r="I15" s="31">
        <v>5406.3580000000002</v>
      </c>
      <c r="J15" s="30"/>
      <c r="K15" s="32">
        <v>69.448999999999998</v>
      </c>
      <c r="L15" s="33">
        <v>31.216000000000001</v>
      </c>
      <c r="M15" s="33">
        <v>5.5E-2</v>
      </c>
      <c r="N15" s="34">
        <f t="shared" si="0"/>
        <v>100.72</v>
      </c>
      <c r="O15" s="33">
        <v>60.695999999999998</v>
      </c>
      <c r="P15" s="34">
        <f t="shared" si="1"/>
        <v>40.024000000000001</v>
      </c>
      <c r="Q15" s="33">
        <v>5.0490000000000004</v>
      </c>
      <c r="R15" s="34">
        <f t="shared" si="2"/>
        <v>34.975000000000001</v>
      </c>
      <c r="S15" s="33">
        <v>6.5590000000000002</v>
      </c>
      <c r="T15" s="33">
        <v>1.1679999999999999</v>
      </c>
      <c r="U15" s="33">
        <v>0</v>
      </c>
      <c r="V15" s="34">
        <f t="shared" si="3"/>
        <v>42.701999999999998</v>
      </c>
      <c r="W15" s="33">
        <v>10.475</v>
      </c>
      <c r="X15" s="35">
        <f t="shared" si="4"/>
        <v>32.226999999999997</v>
      </c>
      <c r="Y15" s="33"/>
      <c r="Z15" s="36">
        <f t="shared" si="55"/>
        <v>1.7869773916444415E-2</v>
      </c>
      <c r="AA15" s="37">
        <f t="shared" si="56"/>
        <v>8.0321223138667061E-3</v>
      </c>
      <c r="AB15" s="6">
        <f t="shared" si="5"/>
        <v>0.55968353204791277</v>
      </c>
      <c r="AC15" s="6">
        <f t="shared" si="6"/>
        <v>0.56577708591616249</v>
      </c>
      <c r="AD15" s="6">
        <f t="shared" si="7"/>
        <v>0.60262112787926925</v>
      </c>
      <c r="AE15" s="37">
        <f t="shared" si="57"/>
        <v>1.5617558174091927E-2</v>
      </c>
      <c r="AF15" s="37">
        <f t="shared" si="58"/>
        <v>8.2922605653825698E-3</v>
      </c>
      <c r="AG15" s="37">
        <f t="shared" si="8"/>
        <v>1.6442854486069594E-2</v>
      </c>
      <c r="AH15" s="37">
        <f t="shared" si="9"/>
        <v>2.4363507138868316E-2</v>
      </c>
      <c r="AI15" s="37">
        <f t="shared" si="10"/>
        <v>1.7844938581012323E-2</v>
      </c>
      <c r="AJ15" s="38">
        <f t="shared" si="11"/>
        <v>7.2461747743088722E-2</v>
      </c>
      <c r="AK15" s="33"/>
      <c r="AL15" s="44">
        <f t="shared" si="12"/>
        <v>0.10376005512666402</v>
      </c>
      <c r="AM15" s="6">
        <f t="shared" si="13"/>
        <v>0.157877468010024</v>
      </c>
      <c r="AN15" s="38">
        <f t="shared" si="14"/>
        <v>9.2743740449910544E-2</v>
      </c>
      <c r="AO15" s="33"/>
      <c r="AP15" s="44">
        <f t="shared" si="15"/>
        <v>0.79626108262424755</v>
      </c>
      <c r="AQ15" s="6">
        <f t="shared" si="16"/>
        <v>0.77937325806394342</v>
      </c>
      <c r="AR15" s="6">
        <f t="shared" si="17"/>
        <v>8.7546365330677875E-2</v>
      </c>
      <c r="AS15" s="6">
        <f t="shared" si="18"/>
        <v>0.10615849460590168</v>
      </c>
      <c r="AT15" s="65">
        <v>1.9857</v>
      </c>
      <c r="AU15" s="66">
        <v>1.46</v>
      </c>
      <c r="AV15" s="33"/>
      <c r="AW15" s="44">
        <f t="shared" si="19"/>
        <v>0.11658553418730046</v>
      </c>
      <c r="AX15" s="6">
        <v>9.820000000000001E-2</v>
      </c>
      <c r="AY15" s="6">
        <f t="shared" si="20"/>
        <v>0.17946096498837821</v>
      </c>
      <c r="AZ15" s="6">
        <f t="shared" si="21"/>
        <v>0.1938</v>
      </c>
      <c r="BA15" s="38">
        <f t="shared" si="22"/>
        <v>0.21299999999999999</v>
      </c>
      <c r="BB15" s="6"/>
      <c r="BC15" s="44">
        <v>0.16965107887710182</v>
      </c>
      <c r="BD15" s="6">
        <v>0.18434257054196435</v>
      </c>
      <c r="BE15" s="38">
        <v>0.20365050155156239</v>
      </c>
      <c r="BF15" s="6"/>
      <c r="BG15" s="44">
        <v>2.1999999999999999E-2</v>
      </c>
      <c r="BH15" s="38"/>
      <c r="BI15" s="45"/>
      <c r="BJ15" s="44">
        <f>AY15-(4.5%+2.5%+3%+1%+BG15)</f>
        <v>4.7460964988378207E-2</v>
      </c>
      <c r="BK15" s="38"/>
      <c r="BL15" s="6"/>
      <c r="BM15" s="44">
        <f>AZ15-(6%+2.5%+3%+1%+BG15)</f>
        <v>4.6800000000000008E-2</v>
      </c>
      <c r="BN15" s="38"/>
      <c r="BO15" s="6"/>
      <c r="BP15" s="44">
        <f>BA15-(8%+2.5%+3%+1%+BG15)</f>
        <v>4.5999999999999985E-2</v>
      </c>
      <c r="BQ15" s="38"/>
      <c r="BR15" s="33"/>
      <c r="BS15" s="36">
        <f t="shared" si="23"/>
        <v>1.5013999238446187E-3</v>
      </c>
      <c r="BT15" s="6">
        <f t="shared" si="24"/>
        <v>0.10573600552868004</v>
      </c>
      <c r="BU15" s="37">
        <f t="shared" si="25"/>
        <v>8.8831027210417822E-3</v>
      </c>
      <c r="BV15" s="6">
        <f t="shared" si="26"/>
        <v>6.3312462128862865E-2</v>
      </c>
      <c r="BW15" s="6">
        <f t="shared" si="27"/>
        <v>0.84208418798647233</v>
      </c>
      <c r="BX15" s="38">
        <f t="shared" si="28"/>
        <v>0.89692857927647407</v>
      </c>
      <c r="BY15" s="33"/>
      <c r="BZ15" s="32">
        <v>6.5890000000000004</v>
      </c>
      <c r="CA15" s="33">
        <v>219.97300000000001</v>
      </c>
      <c r="CB15" s="34">
        <f t="shared" si="29"/>
        <v>226.56200000000001</v>
      </c>
      <c r="CC15" s="30">
        <v>3528.7220000000002</v>
      </c>
      <c r="CD15" s="33">
        <v>9.3840000000000003</v>
      </c>
      <c r="CE15" s="33">
        <v>6.9870000000000001</v>
      </c>
      <c r="CF15" s="34">
        <f t="shared" si="30"/>
        <v>3512.3510000000001</v>
      </c>
      <c r="CG15" s="33">
        <v>200.40199999999999</v>
      </c>
      <c r="CH15" s="33">
        <v>148.61699999999999</v>
      </c>
      <c r="CI15" s="34">
        <f t="shared" si="31"/>
        <v>349.01900000000001</v>
      </c>
      <c r="CJ15" s="33">
        <v>0</v>
      </c>
      <c r="CK15" s="33">
        <v>0</v>
      </c>
      <c r="CL15" s="33">
        <v>11.512</v>
      </c>
      <c r="CM15" s="33">
        <v>6.8030000000002815</v>
      </c>
      <c r="CN15" s="34">
        <f t="shared" si="32"/>
        <v>4106.2469999999994</v>
      </c>
      <c r="CO15" s="33">
        <v>100.10599999999999</v>
      </c>
      <c r="CP15" s="30">
        <v>2809.7840000000001</v>
      </c>
      <c r="CQ15" s="34">
        <f t="shared" si="33"/>
        <v>2909.8900000000003</v>
      </c>
      <c r="CR15" s="33">
        <v>625.24400000000003</v>
      </c>
      <c r="CS15" s="33">
        <v>22.333999999999946</v>
      </c>
      <c r="CT15" s="34">
        <f t="shared" si="34"/>
        <v>647.57799999999997</v>
      </c>
      <c r="CU15" s="33">
        <v>70.05</v>
      </c>
      <c r="CV15" s="33">
        <v>478.72899999999998</v>
      </c>
      <c r="CW15" s="67">
        <f t="shared" si="35"/>
        <v>4106.2470000000003</v>
      </c>
      <c r="CX15" s="33"/>
      <c r="CY15" s="68">
        <v>435.91300000000001</v>
      </c>
      <c r="CZ15" s="33"/>
      <c r="DA15" s="29">
        <v>150</v>
      </c>
      <c r="DB15" s="30">
        <v>130</v>
      </c>
      <c r="DC15" s="30">
        <v>225</v>
      </c>
      <c r="DD15" s="30">
        <v>40</v>
      </c>
      <c r="DE15" s="30">
        <v>250</v>
      </c>
      <c r="DF15" s="31">
        <v>0</v>
      </c>
      <c r="DG15" s="30">
        <f t="shared" si="59"/>
        <v>795</v>
      </c>
      <c r="DH15" s="69">
        <f t="shared" si="36"/>
        <v>0.19360744738443644</v>
      </c>
      <c r="DI15" s="33"/>
      <c r="DJ15" s="61" t="s">
        <v>228</v>
      </c>
      <c r="DK15" s="56">
        <v>32</v>
      </c>
      <c r="DL15" s="70">
        <v>5</v>
      </c>
      <c r="DM15" s="71" t="s">
        <v>155</v>
      </c>
      <c r="DN15" s="59" t="s">
        <v>158</v>
      </c>
      <c r="DO15" s="69">
        <v>9.4737850000683937E-2</v>
      </c>
      <c r="DP15" s="56"/>
      <c r="DQ15" s="29">
        <v>375.46661579999994</v>
      </c>
      <c r="DR15" s="30">
        <v>405.46661579999994</v>
      </c>
      <c r="DS15" s="31">
        <v>445.63668299999995</v>
      </c>
      <c r="DT15" s="30"/>
      <c r="DU15" s="61">
        <f t="shared" si="37"/>
        <v>1959.9395</v>
      </c>
      <c r="DV15" s="30">
        <v>1827.6880000000001</v>
      </c>
      <c r="DW15" s="31">
        <v>2092.1909999999998</v>
      </c>
      <c r="DX15" s="30"/>
      <c r="DY15" s="29">
        <v>69.78</v>
      </c>
      <c r="DZ15" s="30">
        <v>15.146000000000001</v>
      </c>
      <c r="EA15" s="30">
        <v>83.24</v>
      </c>
      <c r="EB15" s="30">
        <v>27.725000000000001</v>
      </c>
      <c r="EC15" s="30">
        <v>287.44099999999997</v>
      </c>
      <c r="ED15" s="30">
        <v>14.933999999999999</v>
      </c>
      <c r="EE15" s="30">
        <v>58.974999999999909</v>
      </c>
      <c r="EF15" s="30">
        <v>2971.4810000000002</v>
      </c>
      <c r="EG15" s="72">
        <f t="shared" si="60"/>
        <v>3528.7220000000002</v>
      </c>
      <c r="EH15" s="118"/>
      <c r="EI15" s="44">
        <f t="shared" si="61"/>
        <v>1.9774864667718228E-2</v>
      </c>
      <c r="EJ15" s="6">
        <f t="shared" si="61"/>
        <v>4.2922055066961923E-3</v>
      </c>
      <c r="EK15" s="6">
        <f t="shared" si="61"/>
        <v>2.3589276797662154E-2</v>
      </c>
      <c r="EL15" s="6">
        <f t="shared" si="61"/>
        <v>7.8569521770204629E-3</v>
      </c>
      <c r="EM15" s="6">
        <f t="shared" si="61"/>
        <v>8.1457536184488311E-2</v>
      </c>
      <c r="EN15" s="6">
        <f t="shared" si="38"/>
        <v>4.23212709870599E-3</v>
      </c>
      <c r="EO15" s="6">
        <f t="shared" si="38"/>
        <v>1.6712849581236467E-2</v>
      </c>
      <c r="EP15" s="6">
        <f t="shared" si="38"/>
        <v>0.84208418798647222</v>
      </c>
      <c r="EQ15" s="69">
        <f t="shared" si="62"/>
        <v>1</v>
      </c>
      <c r="ER15" s="56"/>
      <c r="ES15" s="32">
        <v>9.16</v>
      </c>
      <c r="ET15" s="33">
        <v>22.186</v>
      </c>
      <c r="EU15" s="67">
        <f t="shared" si="39"/>
        <v>31.346</v>
      </c>
      <c r="EW15" s="32">
        <f t="shared" si="40"/>
        <v>9.3840000000000003</v>
      </c>
      <c r="EX15" s="33">
        <f t="shared" si="41"/>
        <v>6.9870000000000001</v>
      </c>
      <c r="EY15" s="67">
        <f t="shared" si="42"/>
        <v>16.371000000000002</v>
      </c>
      <c r="FA15" s="29">
        <f t="shared" si="43"/>
        <v>2971.4810000000002</v>
      </c>
      <c r="FB15" s="30">
        <f t="shared" si="44"/>
        <v>557.24099999999976</v>
      </c>
      <c r="FC15" s="31">
        <f t="shared" si="45"/>
        <v>3528.7219999999998</v>
      </c>
      <c r="FE15" s="44">
        <v>0.84208418798647222</v>
      </c>
      <c r="FF15" s="6">
        <v>0.15791581201352778</v>
      </c>
      <c r="FG15" s="38">
        <f t="shared" si="46"/>
        <v>1</v>
      </c>
      <c r="FH15" s="56"/>
      <c r="FI15" s="61">
        <f t="shared" si="47"/>
        <v>444.745</v>
      </c>
      <c r="FJ15" s="30">
        <v>410.76100000000002</v>
      </c>
      <c r="FK15" s="31">
        <v>478.72899999999998</v>
      </c>
      <c r="FM15" s="61">
        <f t="shared" si="48"/>
        <v>3362.8615</v>
      </c>
      <c r="FN15" s="30">
        <v>3197.0010000000002</v>
      </c>
      <c r="FO15" s="31">
        <v>3528.7220000000002</v>
      </c>
      <c r="FQ15" s="61">
        <f t="shared" si="49"/>
        <v>1674.9159999999999</v>
      </c>
      <c r="FR15" s="30">
        <v>1472.1959999999999</v>
      </c>
      <c r="FS15" s="31">
        <v>1877.636</v>
      </c>
      <c r="FU15" s="61">
        <f t="shared" si="50"/>
        <v>5037.7775000000001</v>
      </c>
      <c r="FV15" s="56">
        <f t="shared" si="51"/>
        <v>4669.1970000000001</v>
      </c>
      <c r="FW15" s="70">
        <f t="shared" si="51"/>
        <v>5406.3580000000002</v>
      </c>
      <c r="FY15" s="61">
        <f t="shared" si="52"/>
        <v>2690.5475000000001</v>
      </c>
      <c r="FZ15" s="30">
        <v>2571.3110000000001</v>
      </c>
      <c r="GA15" s="31">
        <v>2809.7840000000001</v>
      </c>
      <c r="GB15" s="30"/>
      <c r="GC15" s="61">
        <f t="shared" si="53"/>
        <v>3886.3950000000004</v>
      </c>
      <c r="GD15" s="30">
        <v>3666.5430000000001</v>
      </c>
      <c r="GE15" s="31">
        <v>4106.2470000000003</v>
      </c>
      <c r="GF15" s="30"/>
      <c r="GG15" s="73">
        <f t="shared" si="54"/>
        <v>0.50951416220212753</v>
      </c>
      <c r="GH15" s="63"/>
      <c r="GI15" s="63"/>
    </row>
    <row r="16" spans="1:191" x14ac:dyDescent="0.2">
      <c r="A16" s="1"/>
      <c r="B16" s="74" t="s">
        <v>169</v>
      </c>
      <c r="C16" s="29">
        <v>6802.4809999999998</v>
      </c>
      <c r="D16" s="30">
        <v>6383.8344999999999</v>
      </c>
      <c r="E16" s="30">
        <v>5385.2719999999999</v>
      </c>
      <c r="F16" s="30">
        <v>1779.412</v>
      </c>
      <c r="G16" s="30">
        <v>5068.393</v>
      </c>
      <c r="H16" s="30">
        <v>8581.893</v>
      </c>
      <c r="I16" s="31">
        <v>7164.6840000000002</v>
      </c>
      <c r="J16" s="30"/>
      <c r="K16" s="32">
        <v>117.84</v>
      </c>
      <c r="L16" s="33">
        <v>46.04</v>
      </c>
      <c r="M16" s="33">
        <v>1.599</v>
      </c>
      <c r="N16" s="34">
        <f t="shared" si="0"/>
        <v>165.47899999999998</v>
      </c>
      <c r="O16" s="33">
        <v>81.675000000000011</v>
      </c>
      <c r="P16" s="34">
        <f t="shared" si="1"/>
        <v>83.803999999999974</v>
      </c>
      <c r="Q16" s="33">
        <v>5.63</v>
      </c>
      <c r="R16" s="34">
        <f t="shared" si="2"/>
        <v>78.173999999999978</v>
      </c>
      <c r="S16" s="33">
        <v>15.375</v>
      </c>
      <c r="T16" s="33">
        <v>7.7249999999999996</v>
      </c>
      <c r="U16" s="33">
        <v>-12</v>
      </c>
      <c r="V16" s="34">
        <f t="shared" si="3"/>
        <v>89.273999999999972</v>
      </c>
      <c r="W16" s="33">
        <v>17.643000000000001</v>
      </c>
      <c r="X16" s="35">
        <f t="shared" si="4"/>
        <v>71.630999999999972</v>
      </c>
      <c r="Y16" s="33"/>
      <c r="Z16" s="36">
        <f t="shared" si="55"/>
        <v>1.8459125154325351E-2</v>
      </c>
      <c r="AA16" s="37">
        <f t="shared" si="56"/>
        <v>7.2119664129764015E-3</v>
      </c>
      <c r="AB16" s="6">
        <f t="shared" si="5"/>
        <v>0.43310761007323201</v>
      </c>
      <c r="AC16" s="6">
        <f t="shared" si="6"/>
        <v>0.451607373903812</v>
      </c>
      <c r="AD16" s="6">
        <f t="shared" si="7"/>
        <v>0.4935671595791612</v>
      </c>
      <c r="AE16" s="37">
        <f t="shared" si="57"/>
        <v>1.2794034682446736E-2</v>
      </c>
      <c r="AF16" s="37">
        <f t="shared" si="58"/>
        <v>1.1220685623977246E-2</v>
      </c>
      <c r="AG16" s="37">
        <f t="shared" si="8"/>
        <v>2.2148135035878511E-2</v>
      </c>
      <c r="AH16" s="37">
        <f t="shared" si="9"/>
        <v>3.3054462842561971E-2</v>
      </c>
      <c r="AI16" s="37">
        <f t="shared" si="10"/>
        <v>2.4171215092554439E-2</v>
      </c>
      <c r="AJ16" s="38">
        <f t="shared" si="11"/>
        <v>8.8118987882116778E-2</v>
      </c>
      <c r="AK16" s="33"/>
      <c r="AL16" s="44">
        <f t="shared" si="12"/>
        <v>7.1149793876236642E-2</v>
      </c>
      <c r="AM16" s="6">
        <f t="shared" si="13"/>
        <v>5.5405253719418089E-2</v>
      </c>
      <c r="AN16" s="38">
        <f t="shared" si="14"/>
        <v>0.17264221291060419</v>
      </c>
      <c r="AO16" s="33"/>
      <c r="AP16" s="44">
        <f t="shared" si="15"/>
        <v>0.94115821819213585</v>
      </c>
      <c r="AQ16" s="6">
        <f t="shared" si="16"/>
        <v>0.86702793450717441</v>
      </c>
      <c r="AR16" s="6">
        <f t="shared" si="17"/>
        <v>-5.7231471870336725E-2</v>
      </c>
      <c r="AS16" s="6">
        <f t="shared" si="18"/>
        <v>0.17150095678326779</v>
      </c>
      <c r="AT16" s="65">
        <v>1.43</v>
      </c>
      <c r="AU16" s="66">
        <v>1.34</v>
      </c>
      <c r="AV16" s="33"/>
      <c r="AW16" s="44">
        <f t="shared" si="19"/>
        <v>0.13072436365496648</v>
      </c>
      <c r="AX16" s="6">
        <v>0.1091</v>
      </c>
      <c r="AY16" s="6">
        <f t="shared" si="20"/>
        <v>0.21939999999999998</v>
      </c>
      <c r="AZ16" s="6">
        <f t="shared" si="21"/>
        <v>0.21939999999999998</v>
      </c>
      <c r="BA16" s="38">
        <f t="shared" si="22"/>
        <v>0.23379999999999998</v>
      </c>
      <c r="BB16" s="6"/>
      <c r="BC16" s="44">
        <v>0.20335580025268371</v>
      </c>
      <c r="BD16" s="6">
        <v>0.20658277050843613</v>
      </c>
      <c r="BE16" s="38">
        <v>0.22216700717227372</v>
      </c>
      <c r="BF16" s="6"/>
      <c r="BG16" s="44">
        <v>2.8000000000000001E-2</v>
      </c>
      <c r="BH16" s="38"/>
      <c r="BI16" s="45"/>
      <c r="BJ16" s="44">
        <f>AY16-(4.5%+2.5%+3%+1%+BG16)</f>
        <v>8.1399999999999972E-2</v>
      </c>
      <c r="BK16" s="38"/>
      <c r="BL16" s="6"/>
      <c r="BM16" s="44">
        <f>AZ16-(6%+2.5%+3%+1%+BG16)</f>
        <v>6.6399999999999987E-2</v>
      </c>
      <c r="BN16" s="38"/>
      <c r="BO16" s="6"/>
      <c r="BP16" s="44">
        <f>BA16-(8%+2.5%+3%+1%+BG16)</f>
        <v>6.0799999999999965E-2</v>
      </c>
      <c r="BQ16" s="38"/>
      <c r="BR16" s="33"/>
      <c r="BS16" s="36">
        <f t="shared" si="23"/>
        <v>1.0813578704894364E-3</v>
      </c>
      <c r="BT16" s="6">
        <f t="shared" si="24"/>
        <v>5.2664072438823629E-2</v>
      </c>
      <c r="BU16" s="37">
        <f t="shared" si="25"/>
        <v>5.8684129603852886E-3</v>
      </c>
      <c r="BV16" s="6">
        <f t="shared" si="26"/>
        <v>3.4611614599019798E-2</v>
      </c>
      <c r="BW16" s="6">
        <f t="shared" si="27"/>
        <v>0.71288803982417226</v>
      </c>
      <c r="BX16" s="38">
        <f t="shared" si="28"/>
        <v>0.78419480887084481</v>
      </c>
      <c r="BY16" s="33"/>
      <c r="BZ16" s="32">
        <v>5.6989999999999998</v>
      </c>
      <c r="CA16" s="33">
        <v>196.21899999999999</v>
      </c>
      <c r="CB16" s="34">
        <f t="shared" si="29"/>
        <v>201.91800000000001</v>
      </c>
      <c r="CC16" s="30">
        <v>5385.2719999999999</v>
      </c>
      <c r="CD16" s="33">
        <v>4.7699999999999996</v>
      </c>
      <c r="CE16" s="33">
        <v>19.055</v>
      </c>
      <c r="CF16" s="34">
        <f t="shared" si="30"/>
        <v>5361.4469999999992</v>
      </c>
      <c r="CG16" s="33">
        <v>935.87699999999995</v>
      </c>
      <c r="CH16" s="33">
        <v>232.30699999999999</v>
      </c>
      <c r="CI16" s="34">
        <f t="shared" si="31"/>
        <v>1168.184</v>
      </c>
      <c r="CJ16" s="33">
        <v>8.1270000000000007</v>
      </c>
      <c r="CK16" s="33">
        <v>0</v>
      </c>
      <c r="CL16" s="33">
        <v>53.521000000000001</v>
      </c>
      <c r="CM16" s="33">
        <v>9.2840000000009226</v>
      </c>
      <c r="CN16" s="34">
        <f t="shared" si="32"/>
        <v>6802.4809999999998</v>
      </c>
      <c r="CO16" s="33">
        <v>127.113</v>
      </c>
      <c r="CP16" s="30">
        <v>5068.393</v>
      </c>
      <c r="CQ16" s="34">
        <f t="shared" si="33"/>
        <v>5195.5060000000003</v>
      </c>
      <c r="CR16" s="33">
        <v>600.15599999999995</v>
      </c>
      <c r="CS16" s="33">
        <v>67.52199999999948</v>
      </c>
      <c r="CT16" s="34">
        <f t="shared" si="34"/>
        <v>667.67799999999943</v>
      </c>
      <c r="CU16" s="33">
        <v>50.046999999999997</v>
      </c>
      <c r="CV16" s="33">
        <v>889.25</v>
      </c>
      <c r="CW16" s="67">
        <f t="shared" si="35"/>
        <v>6802.4809999999989</v>
      </c>
      <c r="CX16" s="33"/>
      <c r="CY16" s="68">
        <v>1166.6320000000001</v>
      </c>
      <c r="CZ16" s="33"/>
      <c r="DA16" s="29">
        <v>200</v>
      </c>
      <c r="DB16" s="30">
        <v>200</v>
      </c>
      <c r="DC16" s="30">
        <v>250</v>
      </c>
      <c r="DD16" s="30">
        <v>0</v>
      </c>
      <c r="DE16" s="30">
        <v>0</v>
      </c>
      <c r="DF16" s="31">
        <v>0</v>
      </c>
      <c r="DG16" s="30">
        <f t="shared" si="59"/>
        <v>650</v>
      </c>
      <c r="DH16" s="69">
        <f t="shared" si="36"/>
        <v>9.5553372365170891E-2</v>
      </c>
      <c r="DI16" s="33"/>
      <c r="DJ16" s="61" t="s">
        <v>226</v>
      </c>
      <c r="DK16" s="56">
        <v>41</v>
      </c>
      <c r="DL16" s="70">
        <v>2</v>
      </c>
      <c r="DM16" s="71" t="s">
        <v>155</v>
      </c>
      <c r="DN16" s="56"/>
      <c r="DO16" s="69" t="s">
        <v>233</v>
      </c>
      <c r="DP16" s="56"/>
      <c r="DQ16" s="29">
        <v>759.84165740000003</v>
      </c>
      <c r="DR16" s="30">
        <v>759.84165740000003</v>
      </c>
      <c r="DS16" s="31">
        <v>809.71275979999996</v>
      </c>
      <c r="DT16" s="30"/>
      <c r="DU16" s="61">
        <f t="shared" si="37"/>
        <v>3234.1774999999998</v>
      </c>
      <c r="DV16" s="30">
        <v>3005.0839999999998</v>
      </c>
      <c r="DW16" s="31">
        <v>3463.2710000000002</v>
      </c>
      <c r="DX16" s="30"/>
      <c r="DY16" s="29">
        <v>440.37</v>
      </c>
      <c r="DZ16" s="30">
        <v>32.094999999999999</v>
      </c>
      <c r="EA16" s="30">
        <v>397.435</v>
      </c>
      <c r="EB16" s="30">
        <v>28.010999999999999</v>
      </c>
      <c r="EC16" s="30">
        <v>478.85899999999998</v>
      </c>
      <c r="ED16" s="30">
        <v>3.8519999999999999</v>
      </c>
      <c r="EE16" s="30">
        <v>165.55399999999918</v>
      </c>
      <c r="EF16" s="30">
        <v>3839.096</v>
      </c>
      <c r="EG16" s="72">
        <f t="shared" si="60"/>
        <v>5385.271999999999</v>
      </c>
      <c r="EH16" s="118"/>
      <c r="EI16" s="44">
        <f t="shared" si="61"/>
        <v>8.1773028363284178E-2</v>
      </c>
      <c r="EJ16" s="6">
        <f t="shared" si="61"/>
        <v>5.9597732482221891E-3</v>
      </c>
      <c r="EK16" s="6">
        <f t="shared" si="61"/>
        <v>7.380035771637905E-2</v>
      </c>
      <c r="EL16" s="6">
        <f t="shared" si="61"/>
        <v>5.2014085825191382E-3</v>
      </c>
      <c r="EM16" s="6">
        <f t="shared" si="61"/>
        <v>8.8920113970102174E-2</v>
      </c>
      <c r="EN16" s="6">
        <f t="shared" si="38"/>
        <v>7.1528420477182965E-4</v>
      </c>
      <c r="EO16" s="6">
        <f t="shared" si="38"/>
        <v>3.0741994090549039E-2</v>
      </c>
      <c r="EP16" s="6">
        <f t="shared" si="38"/>
        <v>0.71288803982417248</v>
      </c>
      <c r="EQ16" s="69">
        <f t="shared" si="62"/>
        <v>1</v>
      </c>
      <c r="ER16" s="56"/>
      <c r="ES16" s="32">
        <v>22.603999999999999</v>
      </c>
      <c r="ET16" s="33">
        <v>8.9990000000000023</v>
      </c>
      <c r="EU16" s="67">
        <f t="shared" si="39"/>
        <v>31.603000000000002</v>
      </c>
      <c r="EW16" s="32">
        <f t="shared" si="40"/>
        <v>4.7699999999999996</v>
      </c>
      <c r="EX16" s="33">
        <f t="shared" si="41"/>
        <v>19.055</v>
      </c>
      <c r="EY16" s="67">
        <f t="shared" si="42"/>
        <v>23.824999999999999</v>
      </c>
      <c r="FA16" s="29">
        <f t="shared" si="43"/>
        <v>3839.0959999999995</v>
      </c>
      <c r="FB16" s="30">
        <f t="shared" si="44"/>
        <v>1546.1760000000002</v>
      </c>
      <c r="FC16" s="31">
        <f t="shared" si="45"/>
        <v>5385.2719999999999</v>
      </c>
      <c r="FE16" s="44">
        <v>0.71288803982417226</v>
      </c>
      <c r="FF16" s="6">
        <v>0.28711196017582774</v>
      </c>
      <c r="FG16" s="38">
        <f t="shared" si="46"/>
        <v>1</v>
      </c>
      <c r="FH16" s="56"/>
      <c r="FI16" s="61">
        <f t="shared" si="47"/>
        <v>812.8895</v>
      </c>
      <c r="FJ16" s="30">
        <v>736.529</v>
      </c>
      <c r="FK16" s="31">
        <v>889.25</v>
      </c>
      <c r="FM16" s="61">
        <f t="shared" si="48"/>
        <v>5206.4169999999995</v>
      </c>
      <c r="FN16" s="30">
        <v>5027.5619999999999</v>
      </c>
      <c r="FO16" s="31">
        <v>5385.2719999999999</v>
      </c>
      <c r="FQ16" s="61">
        <f t="shared" si="49"/>
        <v>1770.2060000000001</v>
      </c>
      <c r="FR16" s="30">
        <v>1761</v>
      </c>
      <c r="FS16" s="31">
        <v>1779.412</v>
      </c>
      <c r="FU16" s="61">
        <f t="shared" si="50"/>
        <v>6976.6229999999996</v>
      </c>
      <c r="FV16" s="56">
        <f t="shared" si="51"/>
        <v>6788.5619999999999</v>
      </c>
      <c r="FW16" s="70">
        <f t="shared" si="51"/>
        <v>7164.6840000000002</v>
      </c>
      <c r="FY16" s="61">
        <f t="shared" si="52"/>
        <v>4695.2960000000003</v>
      </c>
      <c r="FZ16" s="30">
        <v>4322.1989999999996</v>
      </c>
      <c r="GA16" s="31">
        <v>5068.393</v>
      </c>
      <c r="GB16" s="30"/>
      <c r="GC16" s="61">
        <f t="shared" si="53"/>
        <v>6383.8344999999999</v>
      </c>
      <c r="GD16" s="30">
        <v>5965.1880000000001</v>
      </c>
      <c r="GE16" s="31">
        <v>6802.4809999999998</v>
      </c>
      <c r="GF16" s="30"/>
      <c r="GG16" s="73">
        <f t="shared" si="54"/>
        <v>0.50911880532999654</v>
      </c>
      <c r="GH16" s="63"/>
      <c r="GI16" s="63"/>
    </row>
    <row r="17" spans="1:191" x14ac:dyDescent="0.2">
      <c r="A17" s="1"/>
      <c r="B17" s="74" t="s">
        <v>170</v>
      </c>
      <c r="C17" s="29">
        <v>1930.646</v>
      </c>
      <c r="D17" s="30">
        <v>1844.3595</v>
      </c>
      <c r="E17" s="30">
        <v>1581.3779999999999</v>
      </c>
      <c r="F17" s="30">
        <v>84.087000000000003</v>
      </c>
      <c r="G17" s="30">
        <v>1743.6210000000001</v>
      </c>
      <c r="H17" s="30">
        <v>2014.7329999999999</v>
      </c>
      <c r="I17" s="31">
        <v>1665.4649999999999</v>
      </c>
      <c r="J17" s="30"/>
      <c r="K17" s="32">
        <v>35.177</v>
      </c>
      <c r="L17" s="33">
        <v>8.8140000000000001</v>
      </c>
      <c r="M17" s="33">
        <v>0.34200000000000003</v>
      </c>
      <c r="N17" s="34">
        <f t="shared" si="0"/>
        <v>44.332999999999998</v>
      </c>
      <c r="O17" s="33">
        <v>27.654</v>
      </c>
      <c r="P17" s="34">
        <f t="shared" si="1"/>
        <v>16.678999999999998</v>
      </c>
      <c r="Q17" s="33">
        <v>5.4790000000000001</v>
      </c>
      <c r="R17" s="34">
        <f t="shared" si="2"/>
        <v>11.2</v>
      </c>
      <c r="S17" s="33">
        <v>2.6840000000000002</v>
      </c>
      <c r="T17" s="33">
        <v>8.3000000000000004E-2</v>
      </c>
      <c r="U17" s="33">
        <v>-1.5</v>
      </c>
      <c r="V17" s="34">
        <f t="shared" si="3"/>
        <v>12.467000000000001</v>
      </c>
      <c r="W17" s="33">
        <v>2.73</v>
      </c>
      <c r="X17" s="35">
        <f t="shared" si="4"/>
        <v>9.7370000000000001</v>
      </c>
      <c r="Y17" s="33"/>
      <c r="Z17" s="36">
        <f t="shared" si="55"/>
        <v>1.9072745850253162E-2</v>
      </c>
      <c r="AA17" s="37">
        <f t="shared" si="56"/>
        <v>4.7788947870520907E-3</v>
      </c>
      <c r="AB17" s="6">
        <f t="shared" si="5"/>
        <v>0.58713375796178346</v>
      </c>
      <c r="AC17" s="6">
        <f t="shared" si="6"/>
        <v>0.58817023629750942</v>
      </c>
      <c r="AD17" s="6">
        <f t="shared" si="7"/>
        <v>0.62377912615884334</v>
      </c>
      <c r="AE17" s="37">
        <f t="shared" si="57"/>
        <v>1.4993823058899309E-2</v>
      </c>
      <c r="AF17" s="37">
        <f t="shared" si="58"/>
        <v>5.279339521389404E-3</v>
      </c>
      <c r="AG17" s="37">
        <f t="shared" si="8"/>
        <v>1.2497328739299715E-2</v>
      </c>
      <c r="AH17" s="37">
        <f t="shared" si="9"/>
        <v>2.4958719797106114E-2</v>
      </c>
      <c r="AI17" s="37">
        <f t="shared" si="10"/>
        <v>1.4375072597325336E-2</v>
      </c>
      <c r="AJ17" s="38">
        <f t="shared" si="11"/>
        <v>6.5512334444605178E-2</v>
      </c>
      <c r="AK17" s="33"/>
      <c r="AL17" s="44">
        <f t="shared" si="12"/>
        <v>8.9371897478854892E-2</v>
      </c>
      <c r="AM17" s="6">
        <f t="shared" si="13"/>
        <v>6.990881654227489E-2</v>
      </c>
      <c r="AN17" s="38">
        <f t="shared" si="14"/>
        <v>0.12690812991473327</v>
      </c>
      <c r="AO17" s="33"/>
      <c r="AP17" s="44">
        <f t="shared" si="15"/>
        <v>1.1025959637733673</v>
      </c>
      <c r="AQ17" s="6">
        <f t="shared" si="16"/>
        <v>0.99071739211958465</v>
      </c>
      <c r="AR17" s="6">
        <f t="shared" si="17"/>
        <v>-0.15581986547507928</v>
      </c>
      <c r="AS17" s="6">
        <f t="shared" si="18"/>
        <v>0.16428179997783124</v>
      </c>
      <c r="AT17" s="65">
        <v>3.36</v>
      </c>
      <c r="AU17" s="66">
        <v>1.53</v>
      </c>
      <c r="AV17" s="33"/>
      <c r="AW17" s="44">
        <f t="shared" si="19"/>
        <v>8.3416120821735315E-2</v>
      </c>
      <c r="AX17" s="6">
        <v>7.6399999999999996E-2</v>
      </c>
      <c r="AY17" s="6">
        <f t="shared" si="20"/>
        <v>0.17440000000000003</v>
      </c>
      <c r="AZ17" s="6">
        <f t="shared" si="21"/>
        <v>0.17440000000000003</v>
      </c>
      <c r="BA17" s="38">
        <f t="shared" si="22"/>
        <v>0.192</v>
      </c>
      <c r="BB17" s="6"/>
      <c r="BC17" s="44">
        <v>0.17409176661993528</v>
      </c>
      <c r="BD17" s="6">
        <v>0.17533793724146285</v>
      </c>
      <c r="BE17" s="38">
        <v>0.1931304844488291</v>
      </c>
      <c r="BF17" s="6"/>
      <c r="BG17" s="44"/>
      <c r="BH17" s="38"/>
      <c r="BI17" s="45"/>
      <c r="BJ17" s="44"/>
      <c r="BK17" s="38"/>
      <c r="BL17" s="6"/>
      <c r="BM17" s="44"/>
      <c r="BN17" s="38"/>
      <c r="BO17" s="6"/>
      <c r="BP17" s="44"/>
      <c r="BQ17" s="38"/>
      <c r="BR17" s="33"/>
      <c r="BS17" s="36">
        <f t="shared" si="23"/>
        <v>3.6129006732563583E-3</v>
      </c>
      <c r="BT17" s="6">
        <f t="shared" si="24"/>
        <v>0.2817546024889438</v>
      </c>
      <c r="BU17" s="37">
        <f t="shared" si="25"/>
        <v>2.0326575935671293E-2</v>
      </c>
      <c r="BV17" s="6">
        <f t="shared" si="26"/>
        <v>0.19040285272566801</v>
      </c>
      <c r="BW17" s="6">
        <f t="shared" si="27"/>
        <v>0.85262473614784062</v>
      </c>
      <c r="BX17" s="38">
        <f t="shared" si="28"/>
        <v>0.86006550723071329</v>
      </c>
      <c r="BY17" s="33"/>
      <c r="BZ17" s="32">
        <v>8.2140000000000004</v>
      </c>
      <c r="CA17" s="33">
        <v>298.95</v>
      </c>
      <c r="CB17" s="34">
        <f t="shared" si="29"/>
        <v>307.16399999999999</v>
      </c>
      <c r="CC17" s="30">
        <v>1581.3779999999999</v>
      </c>
      <c r="CD17" s="33">
        <v>4.2859999999999996</v>
      </c>
      <c r="CE17" s="33">
        <v>3.488</v>
      </c>
      <c r="CF17" s="34">
        <f t="shared" si="30"/>
        <v>1573.6039999999998</v>
      </c>
      <c r="CG17" s="33">
        <v>10.006</v>
      </c>
      <c r="CH17" s="33">
        <v>28.79</v>
      </c>
      <c r="CI17" s="34">
        <f t="shared" si="31"/>
        <v>38.795999999999999</v>
      </c>
      <c r="CJ17" s="33">
        <v>0</v>
      </c>
      <c r="CK17" s="33">
        <v>0</v>
      </c>
      <c r="CL17" s="33">
        <v>8.68</v>
      </c>
      <c r="CM17" s="33">
        <v>2.4020000000001573</v>
      </c>
      <c r="CN17" s="34">
        <f t="shared" si="32"/>
        <v>1930.6460000000002</v>
      </c>
      <c r="CO17" s="33">
        <v>1.325</v>
      </c>
      <c r="CP17" s="30">
        <v>1743.6210000000001</v>
      </c>
      <c r="CQ17" s="34">
        <f t="shared" si="33"/>
        <v>1744.9460000000001</v>
      </c>
      <c r="CR17" s="33">
        <v>0</v>
      </c>
      <c r="CS17" s="33">
        <v>9.6409999999998206</v>
      </c>
      <c r="CT17" s="34">
        <f t="shared" si="34"/>
        <v>9.6409999999998206</v>
      </c>
      <c r="CU17" s="33">
        <v>15.012</v>
      </c>
      <c r="CV17" s="33">
        <v>161.047</v>
      </c>
      <c r="CW17" s="67">
        <f t="shared" si="35"/>
        <v>1930.646</v>
      </c>
      <c r="CX17" s="33"/>
      <c r="CY17" s="68">
        <v>317.16999999999996</v>
      </c>
      <c r="CZ17" s="33"/>
      <c r="DA17" s="29">
        <v>0</v>
      </c>
      <c r="DB17" s="30">
        <v>15</v>
      </c>
      <c r="DC17" s="30">
        <v>0</v>
      </c>
      <c r="DD17" s="30">
        <v>0</v>
      </c>
      <c r="DE17" s="30">
        <v>0</v>
      </c>
      <c r="DF17" s="31">
        <v>0</v>
      </c>
      <c r="DG17" s="30">
        <f t="shared" si="59"/>
        <v>15</v>
      </c>
      <c r="DH17" s="69">
        <f t="shared" si="36"/>
        <v>7.7694201837105303E-3</v>
      </c>
      <c r="DI17" s="33"/>
      <c r="DJ17" s="61" t="s">
        <v>229</v>
      </c>
      <c r="DK17" s="56">
        <v>17</v>
      </c>
      <c r="DL17" s="70">
        <v>2</v>
      </c>
      <c r="DM17" s="61"/>
      <c r="DN17" s="56"/>
      <c r="DO17" s="69" t="s">
        <v>233</v>
      </c>
      <c r="DP17" s="56"/>
      <c r="DQ17" s="29">
        <v>148.82336800000002</v>
      </c>
      <c r="DR17" s="30">
        <v>148.82336800000002</v>
      </c>
      <c r="DS17" s="31">
        <v>163.84224</v>
      </c>
      <c r="DT17" s="30"/>
      <c r="DU17" s="61">
        <f t="shared" si="37"/>
        <v>779.12650000000008</v>
      </c>
      <c r="DV17" s="30">
        <v>704.90800000000002</v>
      </c>
      <c r="DW17" s="31">
        <v>853.34500000000003</v>
      </c>
      <c r="DX17" s="30"/>
      <c r="DY17" s="29">
        <v>64.41</v>
      </c>
      <c r="DZ17" s="30">
        <v>17.466000000000001</v>
      </c>
      <c r="EA17" s="30">
        <v>29.768999999999998</v>
      </c>
      <c r="EB17" s="30">
        <v>9.577</v>
      </c>
      <c r="EC17" s="30">
        <v>53.49</v>
      </c>
      <c r="ED17" s="30">
        <v>6.8689999999999998</v>
      </c>
      <c r="EE17" s="30">
        <v>51.475000000000136</v>
      </c>
      <c r="EF17" s="30">
        <v>1348.3219999999999</v>
      </c>
      <c r="EG17" s="72">
        <f t="shared" si="60"/>
        <v>1581.3780000000002</v>
      </c>
      <c r="EH17" s="118"/>
      <c r="EI17" s="44">
        <f t="shared" si="61"/>
        <v>4.0730299776524009E-2</v>
      </c>
      <c r="EJ17" s="6">
        <f t="shared" si="61"/>
        <v>1.1044797638515269E-2</v>
      </c>
      <c r="EK17" s="6">
        <f t="shared" si="61"/>
        <v>1.8824721224147543E-2</v>
      </c>
      <c r="EL17" s="6">
        <f t="shared" si="61"/>
        <v>6.0561105567422833E-3</v>
      </c>
      <c r="EM17" s="6">
        <f t="shared" si="61"/>
        <v>3.3824929902907461E-2</v>
      </c>
      <c r="EN17" s="6">
        <f t="shared" si="38"/>
        <v>4.3436800056659442E-3</v>
      </c>
      <c r="EO17" s="6">
        <f t="shared" si="38"/>
        <v>3.255072474765687E-2</v>
      </c>
      <c r="EP17" s="6">
        <f t="shared" si="38"/>
        <v>0.85262473614784051</v>
      </c>
      <c r="EQ17" s="69">
        <f t="shared" si="62"/>
        <v>0.99999999999999989</v>
      </c>
      <c r="ER17" s="56"/>
      <c r="ES17" s="32">
        <v>1.7629999999999999</v>
      </c>
      <c r="ET17" s="33">
        <v>30.381</v>
      </c>
      <c r="EU17" s="67">
        <f t="shared" si="39"/>
        <v>32.143999999999998</v>
      </c>
      <c r="EW17" s="32">
        <f t="shared" si="40"/>
        <v>4.2859999999999996</v>
      </c>
      <c r="EX17" s="33">
        <f t="shared" si="41"/>
        <v>3.488</v>
      </c>
      <c r="EY17" s="67">
        <f t="shared" si="42"/>
        <v>7.7739999999999991</v>
      </c>
      <c r="FA17" s="29">
        <f t="shared" si="43"/>
        <v>1348.3219999999999</v>
      </c>
      <c r="FB17" s="30">
        <f t="shared" si="44"/>
        <v>233.05600000000007</v>
      </c>
      <c r="FC17" s="31">
        <f t="shared" si="45"/>
        <v>1581.3779999999999</v>
      </c>
      <c r="FE17" s="44">
        <v>0.85262473614784062</v>
      </c>
      <c r="FF17" s="6">
        <v>0.14737526385215938</v>
      </c>
      <c r="FG17" s="38">
        <f t="shared" si="46"/>
        <v>1</v>
      </c>
      <c r="FH17" s="56"/>
      <c r="FI17" s="61">
        <f t="shared" si="47"/>
        <v>148.6285</v>
      </c>
      <c r="FJ17" s="30">
        <v>136.21</v>
      </c>
      <c r="FK17" s="31">
        <v>161.047</v>
      </c>
      <c r="FM17" s="61">
        <f t="shared" si="48"/>
        <v>1516.51</v>
      </c>
      <c r="FN17" s="30">
        <v>1451.6420000000001</v>
      </c>
      <c r="FO17" s="31">
        <v>1581.3779999999999</v>
      </c>
      <c r="FQ17" s="61">
        <f t="shared" si="49"/>
        <v>94.543499999999995</v>
      </c>
      <c r="FR17" s="30">
        <v>105</v>
      </c>
      <c r="FS17" s="31">
        <v>84.087000000000003</v>
      </c>
      <c r="FU17" s="61">
        <f t="shared" si="50"/>
        <v>1611.0535</v>
      </c>
      <c r="FV17" s="56">
        <f t="shared" si="51"/>
        <v>1556.6420000000001</v>
      </c>
      <c r="FW17" s="70">
        <f t="shared" si="51"/>
        <v>1665.4649999999999</v>
      </c>
      <c r="FY17" s="61">
        <f t="shared" si="52"/>
        <v>1645.441</v>
      </c>
      <c r="FZ17" s="30">
        <v>1547.261</v>
      </c>
      <c r="GA17" s="31">
        <v>1743.6210000000001</v>
      </c>
      <c r="GB17" s="30"/>
      <c r="GC17" s="61">
        <f t="shared" si="53"/>
        <v>1844.3595</v>
      </c>
      <c r="GD17" s="30">
        <v>1758.0730000000001</v>
      </c>
      <c r="GE17" s="31">
        <v>1930.646</v>
      </c>
      <c r="GF17" s="30"/>
      <c r="GG17" s="73">
        <f t="shared" si="54"/>
        <v>0.4419997244445642</v>
      </c>
      <c r="GH17" s="63"/>
      <c r="GI17" s="63"/>
    </row>
    <row r="18" spans="1:191" x14ac:dyDescent="0.2">
      <c r="A18" s="1"/>
      <c r="B18" s="74" t="s">
        <v>171</v>
      </c>
      <c r="C18" s="29">
        <v>2169.0039999999999</v>
      </c>
      <c r="D18" s="30">
        <v>2132.0675000000001</v>
      </c>
      <c r="E18" s="30">
        <v>1668.6510000000001</v>
      </c>
      <c r="F18" s="30">
        <v>636.71100000000001</v>
      </c>
      <c r="G18" s="30">
        <v>1505.1379999999999</v>
      </c>
      <c r="H18" s="30">
        <v>2805.7150000000001</v>
      </c>
      <c r="I18" s="31">
        <v>2305.3620000000001</v>
      </c>
      <c r="J18" s="30"/>
      <c r="K18" s="32">
        <v>33.936</v>
      </c>
      <c r="L18" s="33">
        <v>10.129</v>
      </c>
      <c r="M18" s="33">
        <v>0</v>
      </c>
      <c r="N18" s="34">
        <f t="shared" si="0"/>
        <v>44.064999999999998</v>
      </c>
      <c r="O18" s="33">
        <v>29.4</v>
      </c>
      <c r="P18" s="34">
        <f t="shared" si="1"/>
        <v>14.664999999999999</v>
      </c>
      <c r="Q18" s="33">
        <v>3.7229999999999999</v>
      </c>
      <c r="R18" s="34">
        <f t="shared" si="2"/>
        <v>10.942</v>
      </c>
      <c r="S18" s="33">
        <v>3.8210000000000002</v>
      </c>
      <c r="T18" s="33">
        <v>0.46100000000000002</v>
      </c>
      <c r="U18" s="33">
        <v>-2.2000000000000002</v>
      </c>
      <c r="V18" s="34">
        <f t="shared" si="3"/>
        <v>13.024000000000001</v>
      </c>
      <c r="W18" s="33">
        <v>2.4809999999999999</v>
      </c>
      <c r="X18" s="35">
        <f t="shared" si="4"/>
        <v>10.543000000000001</v>
      </c>
      <c r="Y18" s="33"/>
      <c r="Z18" s="36">
        <f t="shared" si="55"/>
        <v>1.5916944468221571E-2</v>
      </c>
      <c r="AA18" s="37">
        <f t="shared" si="56"/>
        <v>4.750787674405242E-3</v>
      </c>
      <c r="AB18" s="6">
        <f t="shared" si="5"/>
        <v>0.60810391544459852</v>
      </c>
      <c r="AC18" s="6">
        <f t="shared" si="6"/>
        <v>0.61395815060769332</v>
      </c>
      <c r="AD18" s="6">
        <f t="shared" si="7"/>
        <v>0.66719618745035747</v>
      </c>
      <c r="AE18" s="37">
        <f t="shared" si="57"/>
        <v>1.3789432088805818E-2</v>
      </c>
      <c r="AF18" s="37">
        <f t="shared" si="58"/>
        <v>4.9449653915741411E-3</v>
      </c>
      <c r="AG18" s="37">
        <f t="shared" si="8"/>
        <v>9.8484940482139981E-3</v>
      </c>
      <c r="AH18" s="37">
        <f t="shared" si="9"/>
        <v>1.7698891845917726E-2</v>
      </c>
      <c r="AI18" s="37">
        <f t="shared" si="10"/>
        <v>1.0221210459599502E-2</v>
      </c>
      <c r="AJ18" s="38">
        <f t="shared" si="11"/>
        <v>4.1302742481729521E-2</v>
      </c>
      <c r="AK18" s="33"/>
      <c r="AL18" s="44">
        <f t="shared" si="12"/>
        <v>-6.0304572301288044E-2</v>
      </c>
      <c r="AM18" s="6">
        <f t="shared" si="13"/>
        <v>1.838818660833251E-2</v>
      </c>
      <c r="AN18" s="38">
        <f t="shared" si="14"/>
        <v>1.4781413875543232E-2</v>
      </c>
      <c r="AO18" s="33"/>
      <c r="AP18" s="44">
        <f t="shared" si="15"/>
        <v>0.90200886824147164</v>
      </c>
      <c r="AQ18" s="6">
        <f t="shared" si="16"/>
        <v>0.79822677320028301</v>
      </c>
      <c r="AR18" s="6">
        <f t="shared" si="17"/>
        <v>7.1802541627401396E-3</v>
      </c>
      <c r="AS18" s="6">
        <f t="shared" si="18"/>
        <v>0.16822928865045891</v>
      </c>
      <c r="AT18" s="65">
        <v>2.6682999999999999</v>
      </c>
      <c r="AU18" s="66">
        <v>1.46</v>
      </c>
      <c r="AV18" s="33"/>
      <c r="AW18" s="44">
        <f t="shared" si="19"/>
        <v>0.12356593164420167</v>
      </c>
      <c r="AX18" s="6">
        <v>0.10439999999999999</v>
      </c>
      <c r="AY18" s="6">
        <f t="shared" si="20"/>
        <v>0.20860000000000001</v>
      </c>
      <c r="AZ18" s="6">
        <f t="shared" si="21"/>
        <v>0.20860000000000001</v>
      </c>
      <c r="BA18" s="38">
        <f t="shared" si="22"/>
        <v>0.2268</v>
      </c>
      <c r="BB18" s="6"/>
      <c r="BC18" s="44">
        <v>0.19711078572008151</v>
      </c>
      <c r="BD18" s="6">
        <v>0.19997305226297718</v>
      </c>
      <c r="BE18" s="38">
        <v>0.21846798392962025</v>
      </c>
      <c r="BF18" s="6"/>
      <c r="BG18" s="44"/>
      <c r="BH18" s="38"/>
      <c r="BI18" s="45"/>
      <c r="BJ18" s="44"/>
      <c r="BK18" s="38"/>
      <c r="BL18" s="6"/>
      <c r="BM18" s="44"/>
      <c r="BN18" s="38"/>
      <c r="BO18" s="6"/>
      <c r="BP18" s="44"/>
      <c r="BQ18" s="38"/>
      <c r="BR18" s="33"/>
      <c r="BS18" s="36">
        <f t="shared" si="23"/>
        <v>2.1617779883619345E-3</v>
      </c>
      <c r="BT18" s="6">
        <f t="shared" si="24"/>
        <v>0.19649548741225523</v>
      </c>
      <c r="BU18" s="37">
        <f t="shared" si="25"/>
        <v>1.6151969465154788E-2</v>
      </c>
      <c r="BV18" s="6">
        <f t="shared" si="26"/>
        <v>9.6405883362902775E-2</v>
      </c>
      <c r="BW18" s="6">
        <f t="shared" si="27"/>
        <v>0.78478843089417738</v>
      </c>
      <c r="BX18" s="38">
        <f t="shared" si="28"/>
        <v>0.84422706715908391</v>
      </c>
      <c r="BY18" s="33"/>
      <c r="BZ18" s="32">
        <v>1.7529999999999999</v>
      </c>
      <c r="CA18" s="33">
        <v>153.87299999999999</v>
      </c>
      <c r="CB18" s="34">
        <f t="shared" si="29"/>
        <v>155.62599999999998</v>
      </c>
      <c r="CC18" s="30">
        <v>1668.6510000000001</v>
      </c>
      <c r="CD18" s="33">
        <v>4.7969999999999997</v>
      </c>
      <c r="CE18" s="33">
        <v>6.7560000000000002</v>
      </c>
      <c r="CF18" s="34">
        <f t="shared" si="30"/>
        <v>1657.098</v>
      </c>
      <c r="CG18" s="33">
        <v>209.26400000000001</v>
      </c>
      <c r="CH18" s="33">
        <v>132.93799999999999</v>
      </c>
      <c r="CI18" s="34">
        <f t="shared" si="31"/>
        <v>342.202</v>
      </c>
      <c r="CJ18" s="33">
        <v>0</v>
      </c>
      <c r="CK18" s="33">
        <v>0</v>
      </c>
      <c r="CL18" s="33">
        <v>10.837999999999999</v>
      </c>
      <c r="CM18" s="33">
        <v>3.2399999999999753</v>
      </c>
      <c r="CN18" s="34">
        <f t="shared" si="32"/>
        <v>2169.0039999999999</v>
      </c>
      <c r="CO18" s="33">
        <v>110.158</v>
      </c>
      <c r="CP18" s="30">
        <v>1505.1379999999999</v>
      </c>
      <c r="CQ18" s="34">
        <f t="shared" si="33"/>
        <v>1615.2959999999998</v>
      </c>
      <c r="CR18" s="33">
        <v>250.28100000000001</v>
      </c>
      <c r="CS18" s="33">
        <v>15.387000000000114</v>
      </c>
      <c r="CT18" s="34">
        <f t="shared" si="34"/>
        <v>265.66800000000012</v>
      </c>
      <c r="CU18" s="33">
        <v>20.024999999999999</v>
      </c>
      <c r="CV18" s="33">
        <v>268.01499999999999</v>
      </c>
      <c r="CW18" s="67">
        <f t="shared" si="35"/>
        <v>2169.0039999999999</v>
      </c>
      <c r="CX18" s="33"/>
      <c r="CY18" s="68">
        <v>364.89</v>
      </c>
      <c r="CZ18" s="33"/>
      <c r="DA18" s="29">
        <v>110</v>
      </c>
      <c r="DB18" s="30">
        <v>75</v>
      </c>
      <c r="DC18" s="30">
        <v>120</v>
      </c>
      <c r="DD18" s="30">
        <v>25</v>
      </c>
      <c r="DE18" s="30">
        <v>50</v>
      </c>
      <c r="DF18" s="31">
        <v>0</v>
      </c>
      <c r="DG18" s="30">
        <f t="shared" si="59"/>
        <v>380</v>
      </c>
      <c r="DH18" s="69">
        <f t="shared" si="36"/>
        <v>0.1751956197406736</v>
      </c>
      <c r="DI18" s="33"/>
      <c r="DJ18" s="61" t="s">
        <v>226</v>
      </c>
      <c r="DK18" s="56">
        <v>16</v>
      </c>
      <c r="DL18" s="70">
        <v>2</v>
      </c>
      <c r="DM18" s="61"/>
      <c r="DN18" s="56"/>
      <c r="DO18" s="69" t="s">
        <v>233</v>
      </c>
      <c r="DP18" s="56"/>
      <c r="DQ18" s="29">
        <v>229.86301520000001</v>
      </c>
      <c r="DR18" s="30">
        <v>229.86301520000001</v>
      </c>
      <c r="DS18" s="31">
        <v>249.91817760000001</v>
      </c>
      <c r="DT18" s="30"/>
      <c r="DU18" s="61">
        <f t="shared" si="37"/>
        <v>1070.519</v>
      </c>
      <c r="DV18" s="30">
        <v>1039.106</v>
      </c>
      <c r="DW18" s="31">
        <v>1101.932</v>
      </c>
      <c r="DX18" s="30"/>
      <c r="DY18" s="29">
        <v>21.795000000000002</v>
      </c>
      <c r="DZ18" s="30">
        <v>18.459</v>
      </c>
      <c r="EA18" s="30">
        <v>64.08</v>
      </c>
      <c r="EB18" s="30">
        <v>57.389000000000003</v>
      </c>
      <c r="EC18" s="30">
        <v>158.90199999999999</v>
      </c>
      <c r="ED18" s="30">
        <v>14.567</v>
      </c>
      <c r="EE18" s="30">
        <v>23.921000000000049</v>
      </c>
      <c r="EF18" s="30">
        <v>1309.538</v>
      </c>
      <c r="EG18" s="72">
        <f t="shared" si="60"/>
        <v>1668.6510000000001</v>
      </c>
      <c r="EH18" s="118"/>
      <c r="EI18" s="44">
        <f t="shared" si="61"/>
        <v>1.3061449038774436E-2</v>
      </c>
      <c r="EJ18" s="6">
        <f t="shared" si="61"/>
        <v>1.1062229309783771E-2</v>
      </c>
      <c r="EK18" s="6">
        <f t="shared" si="61"/>
        <v>3.8402278247518504E-2</v>
      </c>
      <c r="EL18" s="6">
        <f t="shared" si="61"/>
        <v>3.4392452346236571E-2</v>
      </c>
      <c r="EM18" s="6">
        <f t="shared" si="61"/>
        <v>9.5227821755417982E-2</v>
      </c>
      <c r="EN18" s="6">
        <f t="shared" si="38"/>
        <v>8.7298062926279962E-3</v>
      </c>
      <c r="EO18" s="6">
        <f t="shared" si="38"/>
        <v>1.4335532115463357E-2</v>
      </c>
      <c r="EP18" s="6">
        <f t="shared" si="38"/>
        <v>0.78478843089417738</v>
      </c>
      <c r="EQ18" s="69">
        <f t="shared" si="62"/>
        <v>1</v>
      </c>
      <c r="ER18" s="56"/>
      <c r="ES18" s="32">
        <v>0.64700000000000002</v>
      </c>
      <c r="ET18" s="33">
        <v>26.305000000000003</v>
      </c>
      <c r="EU18" s="67">
        <f t="shared" si="39"/>
        <v>26.952000000000002</v>
      </c>
      <c r="EW18" s="32">
        <f t="shared" si="40"/>
        <v>4.7969999999999997</v>
      </c>
      <c r="EX18" s="33">
        <f t="shared" si="41"/>
        <v>6.7560000000000002</v>
      </c>
      <c r="EY18" s="67">
        <f t="shared" si="42"/>
        <v>11.553000000000001</v>
      </c>
      <c r="FA18" s="29">
        <f t="shared" si="43"/>
        <v>1309.538</v>
      </c>
      <c r="FB18" s="30">
        <f t="shared" si="44"/>
        <v>359.11300000000006</v>
      </c>
      <c r="FC18" s="31">
        <f t="shared" si="45"/>
        <v>1668.6510000000001</v>
      </c>
      <c r="FE18" s="44">
        <v>0.78478843089417738</v>
      </c>
      <c r="FF18" s="6">
        <v>0.21521156910582262</v>
      </c>
      <c r="FG18" s="38">
        <f t="shared" si="46"/>
        <v>1</v>
      </c>
      <c r="FH18" s="56"/>
      <c r="FI18" s="61">
        <f t="shared" si="47"/>
        <v>255.26150000000001</v>
      </c>
      <c r="FJ18" s="30">
        <v>242.50800000000001</v>
      </c>
      <c r="FK18" s="31">
        <v>268.01499999999999</v>
      </c>
      <c r="FM18" s="61">
        <f t="shared" si="48"/>
        <v>1722.1935000000001</v>
      </c>
      <c r="FN18" s="30">
        <v>1775.7360000000001</v>
      </c>
      <c r="FO18" s="31">
        <v>1668.6510000000001</v>
      </c>
      <c r="FQ18" s="61">
        <f t="shared" si="49"/>
        <v>562.35550000000001</v>
      </c>
      <c r="FR18" s="30">
        <v>488</v>
      </c>
      <c r="FS18" s="31">
        <v>636.71100000000001</v>
      </c>
      <c r="FU18" s="61">
        <f t="shared" si="50"/>
        <v>2284.549</v>
      </c>
      <c r="FV18" s="56">
        <f t="shared" si="51"/>
        <v>2263.7359999999999</v>
      </c>
      <c r="FW18" s="70">
        <f t="shared" si="51"/>
        <v>2305.3620000000001</v>
      </c>
      <c r="FY18" s="61">
        <f t="shared" si="52"/>
        <v>1494.1759999999999</v>
      </c>
      <c r="FZ18" s="30">
        <v>1483.2139999999999</v>
      </c>
      <c r="GA18" s="31">
        <v>1505.1379999999999</v>
      </c>
      <c r="GB18" s="30"/>
      <c r="GC18" s="61">
        <f t="shared" si="53"/>
        <v>2132.0675000000001</v>
      </c>
      <c r="GD18" s="30">
        <v>2095.1309999999999</v>
      </c>
      <c r="GE18" s="31">
        <v>2169.0039999999999</v>
      </c>
      <c r="GF18" s="30"/>
      <c r="GG18" s="73">
        <f t="shared" si="54"/>
        <v>0.508035946452842</v>
      </c>
      <c r="GH18" s="63"/>
      <c r="GI18" s="63"/>
    </row>
    <row r="19" spans="1:191" x14ac:dyDescent="0.2">
      <c r="A19" s="1"/>
      <c r="B19" s="74" t="s">
        <v>172</v>
      </c>
      <c r="C19" s="29">
        <v>3853.3870000000002</v>
      </c>
      <c r="D19" s="30">
        <v>3864.5370000000003</v>
      </c>
      <c r="E19" s="30">
        <v>2693.0419999999999</v>
      </c>
      <c r="F19" s="30">
        <v>212.47200000000001</v>
      </c>
      <c r="G19" s="30">
        <v>2988.8539999999998</v>
      </c>
      <c r="H19" s="30">
        <v>4065.8590000000004</v>
      </c>
      <c r="I19" s="31">
        <v>2905.5140000000001</v>
      </c>
      <c r="J19" s="30"/>
      <c r="K19" s="32">
        <v>70.239000000000004</v>
      </c>
      <c r="L19" s="33">
        <v>2.2970000000000006</v>
      </c>
      <c r="M19" s="33">
        <v>0.152</v>
      </c>
      <c r="N19" s="34">
        <f t="shared" si="0"/>
        <v>72.688000000000002</v>
      </c>
      <c r="O19" s="33">
        <v>40.721000000000004</v>
      </c>
      <c r="P19" s="34">
        <f t="shared" si="1"/>
        <v>31.966999999999999</v>
      </c>
      <c r="Q19" s="33">
        <v>9.1479999999999997</v>
      </c>
      <c r="R19" s="34">
        <f t="shared" si="2"/>
        <v>22.818999999999999</v>
      </c>
      <c r="S19" s="33">
        <v>4.3460000000000001</v>
      </c>
      <c r="T19" s="33">
        <v>-0.82199999999999995</v>
      </c>
      <c r="U19" s="33">
        <v>-2</v>
      </c>
      <c r="V19" s="34">
        <f t="shared" si="3"/>
        <v>24.343</v>
      </c>
      <c r="W19" s="33">
        <v>4.694</v>
      </c>
      <c r="X19" s="35">
        <f t="shared" si="4"/>
        <v>19.649000000000001</v>
      </c>
      <c r="Y19" s="33"/>
      <c r="Z19" s="36">
        <f t="shared" si="55"/>
        <v>1.8175269120207675E-2</v>
      </c>
      <c r="AA19" s="37">
        <f t="shared" si="56"/>
        <v>5.9437909379571221E-4</v>
      </c>
      <c r="AB19" s="6">
        <f t="shared" si="5"/>
        <v>0.53431218180863904</v>
      </c>
      <c r="AC19" s="6">
        <f t="shared" si="6"/>
        <v>0.52861074330814961</v>
      </c>
      <c r="AD19" s="6">
        <f t="shared" si="7"/>
        <v>0.56021626678406344</v>
      </c>
      <c r="AE19" s="37">
        <f t="shared" si="57"/>
        <v>1.0537096681956985E-2</v>
      </c>
      <c r="AF19" s="37">
        <f t="shared" si="58"/>
        <v>5.0844383169316269E-3</v>
      </c>
      <c r="AG19" s="37">
        <f t="shared" si="8"/>
        <v>1.2002621774780262E-2</v>
      </c>
      <c r="AH19" s="37">
        <f t="shared" si="9"/>
        <v>2.1679731762874764E-2</v>
      </c>
      <c r="AI19" s="37">
        <f t="shared" si="10"/>
        <v>1.3939021134852195E-2</v>
      </c>
      <c r="AJ19" s="38">
        <f t="shared" si="11"/>
        <v>5.7543064316798745E-2</v>
      </c>
      <c r="AK19" s="33"/>
      <c r="AL19" s="44">
        <f t="shared" si="12"/>
        <v>3.9881317141865283E-2</v>
      </c>
      <c r="AM19" s="6">
        <f t="shared" si="13"/>
        <v>1.3872415649745881E-2</v>
      </c>
      <c r="AN19" s="38">
        <f t="shared" si="14"/>
        <v>1.6787065011755018E-3</v>
      </c>
      <c r="AO19" s="33"/>
      <c r="AP19" s="44">
        <f t="shared" si="15"/>
        <v>1.1098430696587724</v>
      </c>
      <c r="AQ19" s="6">
        <f t="shared" si="16"/>
        <v>0.87797078673138929</v>
      </c>
      <c r="AR19" s="6">
        <f t="shared" si="17"/>
        <v>-0.18445876316082443</v>
      </c>
      <c r="AS19" s="6">
        <f t="shared" si="18"/>
        <v>0.29226547969357863</v>
      </c>
      <c r="AT19" s="65">
        <v>5.1289999999999996</v>
      </c>
      <c r="AU19" s="66">
        <v>1.5389999999999999</v>
      </c>
      <c r="AV19" s="33"/>
      <c r="AW19" s="44">
        <f t="shared" si="19"/>
        <v>9.2945764336673162E-2</v>
      </c>
      <c r="AX19" s="6">
        <v>0.10150000000000001</v>
      </c>
      <c r="AY19" s="6">
        <f t="shared" si="20"/>
        <v>0.20475148668888984</v>
      </c>
      <c r="AZ19" s="6">
        <f t="shared" si="21"/>
        <v>0.22842252085861944</v>
      </c>
      <c r="BA19" s="38">
        <f t="shared" si="22"/>
        <v>0.2431932461805307</v>
      </c>
      <c r="BB19" s="6"/>
      <c r="BC19" s="44">
        <v>0.19836765903871181</v>
      </c>
      <c r="BD19" s="6">
        <v>0.22176183620230788</v>
      </c>
      <c r="BE19" s="38">
        <v>0.23728324763122147</v>
      </c>
      <c r="BF19" s="6"/>
      <c r="BG19" s="44"/>
      <c r="BH19" s="38">
        <v>3.1E-2</v>
      </c>
      <c r="BI19" s="45"/>
      <c r="BJ19" s="44"/>
      <c r="BK19" s="38">
        <f>BC19-(4.5%+2.5%+3%+1%+BH19)</f>
        <v>5.7367659038711799E-2</v>
      </c>
      <c r="BL19" s="6"/>
      <c r="BM19" s="44"/>
      <c r="BN19" s="38">
        <f>BD19-(6%+2.5%+3%+1%+BH19)</f>
        <v>6.5761836202307911E-2</v>
      </c>
      <c r="BO19" s="6"/>
      <c r="BP19" s="44"/>
      <c r="BQ19" s="38">
        <f>BE19-(8%+2.5%+3%+1%+BH19)</f>
        <v>6.1283247631221449E-2</v>
      </c>
      <c r="BR19" s="33"/>
      <c r="BS19" s="36">
        <f t="shared" si="23"/>
        <v>3.4633142531774338E-3</v>
      </c>
      <c r="BT19" s="6">
        <f t="shared" si="24"/>
        <v>0.25775548730664111</v>
      </c>
      <c r="BU19" s="37">
        <f t="shared" si="25"/>
        <v>3.1743656430163358E-2</v>
      </c>
      <c r="BV19" s="6">
        <f t="shared" si="26"/>
        <v>0.22446605714645812</v>
      </c>
      <c r="BW19" s="6">
        <f t="shared" si="27"/>
        <v>0.79982562470247398</v>
      </c>
      <c r="BX19" s="38">
        <f t="shared" si="28"/>
        <v>0.81446380915734706</v>
      </c>
      <c r="BY19" s="33"/>
      <c r="BZ19" s="32">
        <v>0</v>
      </c>
      <c r="CA19" s="33">
        <v>481.726</v>
      </c>
      <c r="CB19" s="34">
        <f t="shared" si="29"/>
        <v>481.726</v>
      </c>
      <c r="CC19" s="30">
        <v>2693.0419999999999</v>
      </c>
      <c r="CD19" s="33">
        <v>8.92</v>
      </c>
      <c r="CE19" s="33">
        <v>13.77</v>
      </c>
      <c r="CF19" s="34">
        <f t="shared" si="30"/>
        <v>2670.3519999999999</v>
      </c>
      <c r="CG19" s="33">
        <v>644.48599999999999</v>
      </c>
      <c r="CH19" s="33">
        <v>47.811999999999998</v>
      </c>
      <c r="CI19" s="34">
        <f t="shared" si="31"/>
        <v>692.298</v>
      </c>
      <c r="CJ19" s="33">
        <v>0</v>
      </c>
      <c r="CK19" s="33">
        <v>0</v>
      </c>
      <c r="CL19" s="33">
        <v>4.3579999999999997</v>
      </c>
      <c r="CM19" s="33">
        <v>4.653000000000195</v>
      </c>
      <c r="CN19" s="34">
        <f t="shared" si="32"/>
        <v>3853.3870000000006</v>
      </c>
      <c r="CO19" s="33">
        <v>0</v>
      </c>
      <c r="CP19" s="30">
        <v>2988.8539999999998</v>
      </c>
      <c r="CQ19" s="34">
        <f t="shared" si="33"/>
        <v>2988.8539999999998</v>
      </c>
      <c r="CR19" s="33">
        <v>350.42099999999999</v>
      </c>
      <c r="CS19" s="33">
        <v>90.956000000000301</v>
      </c>
      <c r="CT19" s="34">
        <f t="shared" si="34"/>
        <v>441.37700000000029</v>
      </c>
      <c r="CU19" s="33">
        <v>65</v>
      </c>
      <c r="CV19" s="33">
        <v>358.15600000000001</v>
      </c>
      <c r="CW19" s="67">
        <f t="shared" si="35"/>
        <v>3853.3870000000002</v>
      </c>
      <c r="CX19" s="33"/>
      <c r="CY19" s="68">
        <v>1126.212</v>
      </c>
      <c r="CZ19" s="33"/>
      <c r="DA19" s="29">
        <v>55</v>
      </c>
      <c r="DB19" s="30">
        <v>130</v>
      </c>
      <c r="DC19" s="30">
        <v>110</v>
      </c>
      <c r="DD19" s="30">
        <v>50</v>
      </c>
      <c r="DE19" s="30">
        <v>70</v>
      </c>
      <c r="DF19" s="31">
        <v>0</v>
      </c>
      <c r="DG19" s="30">
        <f t="shared" si="59"/>
        <v>415</v>
      </c>
      <c r="DH19" s="69">
        <f t="shared" si="36"/>
        <v>0.10769746199901541</v>
      </c>
      <c r="DI19" s="33"/>
      <c r="DJ19" s="61" t="s">
        <v>230</v>
      </c>
      <c r="DK19" s="56">
        <v>17.8</v>
      </c>
      <c r="DL19" s="70">
        <v>1</v>
      </c>
      <c r="DM19" s="71" t="s">
        <v>155</v>
      </c>
      <c r="DN19" s="56"/>
      <c r="DO19" s="69" t="s">
        <v>233</v>
      </c>
      <c r="DP19" s="56"/>
      <c r="DQ19" s="29">
        <v>345.995</v>
      </c>
      <c r="DR19" s="30">
        <v>385.995</v>
      </c>
      <c r="DS19" s="31">
        <v>410.95499999999998</v>
      </c>
      <c r="DT19" s="30"/>
      <c r="DU19" s="61">
        <f t="shared" si="37"/>
        <v>1637.059</v>
      </c>
      <c r="DV19" s="30">
        <v>1584.289</v>
      </c>
      <c r="DW19" s="31">
        <v>1689.829</v>
      </c>
      <c r="DX19" s="30"/>
      <c r="DY19" s="29">
        <v>0</v>
      </c>
      <c r="DZ19" s="30">
        <v>1.2629999999999999</v>
      </c>
      <c r="EA19" s="30">
        <v>202.959</v>
      </c>
      <c r="EB19" s="30">
        <v>0</v>
      </c>
      <c r="EC19" s="30">
        <v>212.93799999999999</v>
      </c>
      <c r="ED19" s="30">
        <v>1.8240000000000001</v>
      </c>
      <c r="EE19" s="30">
        <v>120.09399999999999</v>
      </c>
      <c r="EF19" s="30">
        <v>2153.9639999999999</v>
      </c>
      <c r="EG19" s="72">
        <f t="shared" si="60"/>
        <v>2693.0419999999999</v>
      </c>
      <c r="EH19" s="118"/>
      <c r="EI19" s="44">
        <f t="shared" si="61"/>
        <v>0</v>
      </c>
      <c r="EJ19" s="6">
        <f t="shared" si="61"/>
        <v>4.6898637303094415E-4</v>
      </c>
      <c r="EK19" s="6">
        <f t="shared" si="61"/>
        <v>7.5364216376870477E-2</v>
      </c>
      <c r="EL19" s="6">
        <f t="shared" si="61"/>
        <v>0</v>
      </c>
      <c r="EM19" s="6">
        <f t="shared" si="61"/>
        <v>7.906969144929786E-2</v>
      </c>
      <c r="EN19" s="6">
        <f t="shared" si="38"/>
        <v>6.7730098527984343E-4</v>
      </c>
      <c r="EO19" s="6">
        <f t="shared" si="38"/>
        <v>4.4594180113046882E-2</v>
      </c>
      <c r="EP19" s="6">
        <f t="shared" si="38"/>
        <v>0.79982562470247398</v>
      </c>
      <c r="EQ19" s="69">
        <f t="shared" si="62"/>
        <v>1</v>
      </c>
      <c r="ER19" s="56"/>
      <c r="ES19" s="32">
        <v>85.486999999999995</v>
      </c>
      <c r="ET19" s="33">
        <v>0</v>
      </c>
      <c r="EU19" s="67">
        <f t="shared" si="39"/>
        <v>85.486999999999995</v>
      </c>
      <c r="EW19" s="32">
        <f t="shared" si="40"/>
        <v>8.92</v>
      </c>
      <c r="EX19" s="33">
        <f t="shared" si="41"/>
        <v>13.77</v>
      </c>
      <c r="EY19" s="67">
        <f t="shared" si="42"/>
        <v>22.689999999999998</v>
      </c>
      <c r="FA19" s="29">
        <f t="shared" si="43"/>
        <v>2153.9639999999999</v>
      </c>
      <c r="FB19" s="30">
        <f t="shared" si="44"/>
        <v>539.07800000000009</v>
      </c>
      <c r="FC19" s="31">
        <f t="shared" si="45"/>
        <v>2693.0419999999999</v>
      </c>
      <c r="FE19" s="44">
        <v>0.79982562470247398</v>
      </c>
      <c r="FF19" s="6">
        <v>0.20017437529752602</v>
      </c>
      <c r="FG19" s="38">
        <f t="shared" si="46"/>
        <v>1</v>
      </c>
      <c r="FH19" s="56"/>
      <c r="FI19" s="61">
        <f t="shared" si="47"/>
        <v>341.46600000000001</v>
      </c>
      <c r="FJ19" s="30">
        <v>324.77600000000001</v>
      </c>
      <c r="FK19" s="31">
        <v>358.15600000000001</v>
      </c>
      <c r="FM19" s="61">
        <f t="shared" si="48"/>
        <v>2641.4004999999997</v>
      </c>
      <c r="FN19" s="30">
        <v>2589.759</v>
      </c>
      <c r="FO19" s="31">
        <v>2693.0419999999999</v>
      </c>
      <c r="FQ19" s="61">
        <f t="shared" si="49"/>
        <v>244.23599999999999</v>
      </c>
      <c r="FR19" s="30">
        <v>276</v>
      </c>
      <c r="FS19" s="31">
        <v>212.47200000000001</v>
      </c>
      <c r="FU19" s="61">
        <f t="shared" si="50"/>
        <v>2885.6365000000001</v>
      </c>
      <c r="FV19" s="56">
        <f t="shared" si="51"/>
        <v>2865.759</v>
      </c>
      <c r="FW19" s="70">
        <f t="shared" si="51"/>
        <v>2905.5140000000001</v>
      </c>
      <c r="FY19" s="61">
        <f t="shared" si="52"/>
        <v>2986.3494999999998</v>
      </c>
      <c r="FZ19" s="30">
        <v>2983.8449999999998</v>
      </c>
      <c r="GA19" s="31">
        <v>2988.8539999999998</v>
      </c>
      <c r="GB19" s="30"/>
      <c r="GC19" s="61">
        <f t="shared" si="53"/>
        <v>3864.5370000000003</v>
      </c>
      <c r="GD19" s="30">
        <v>3875.6869999999999</v>
      </c>
      <c r="GE19" s="31">
        <v>3853.3870000000002</v>
      </c>
      <c r="GF19" s="30"/>
      <c r="GG19" s="73">
        <f t="shared" si="54"/>
        <v>0.43853083015020289</v>
      </c>
      <c r="GH19" s="63"/>
      <c r="GI19" s="63"/>
    </row>
    <row r="20" spans="1:191" x14ac:dyDescent="0.2">
      <c r="A20" s="1"/>
      <c r="B20" s="74" t="s">
        <v>173</v>
      </c>
      <c r="C20" s="29">
        <v>736.476</v>
      </c>
      <c r="D20" s="30">
        <v>705.13850000000002</v>
      </c>
      <c r="E20" s="30">
        <v>614.6</v>
      </c>
      <c r="F20" s="30">
        <v>181.708</v>
      </c>
      <c r="G20" s="30">
        <v>572.81600000000003</v>
      </c>
      <c r="H20" s="30">
        <v>918.18399999999997</v>
      </c>
      <c r="I20" s="31">
        <v>796.30799999999999</v>
      </c>
      <c r="J20" s="30"/>
      <c r="K20" s="32">
        <v>18.855</v>
      </c>
      <c r="L20" s="33">
        <v>5.1909999999999998</v>
      </c>
      <c r="M20" s="33">
        <v>0.39900000000000002</v>
      </c>
      <c r="N20" s="34">
        <f t="shared" si="0"/>
        <v>24.445</v>
      </c>
      <c r="O20" s="33">
        <v>17.710999999999999</v>
      </c>
      <c r="P20" s="34">
        <f t="shared" si="1"/>
        <v>6.7340000000000018</v>
      </c>
      <c r="Q20" s="33">
        <v>1.073</v>
      </c>
      <c r="R20" s="34">
        <f t="shared" si="2"/>
        <v>5.6610000000000014</v>
      </c>
      <c r="S20" s="33">
        <v>0.79500000000000004</v>
      </c>
      <c r="T20" s="33">
        <v>0.109</v>
      </c>
      <c r="U20" s="33">
        <v>0</v>
      </c>
      <c r="V20" s="34">
        <f t="shared" si="3"/>
        <v>6.5650000000000013</v>
      </c>
      <c r="W20" s="33">
        <v>1.462</v>
      </c>
      <c r="X20" s="35">
        <f t="shared" si="4"/>
        <v>5.1030000000000015</v>
      </c>
      <c r="Y20" s="33"/>
      <c r="Z20" s="36">
        <f t="shared" si="55"/>
        <v>2.6739427786172505E-2</v>
      </c>
      <c r="AA20" s="37">
        <f t="shared" si="56"/>
        <v>7.3616743377364867E-3</v>
      </c>
      <c r="AB20" s="6">
        <f t="shared" si="5"/>
        <v>0.69868633871158614</v>
      </c>
      <c r="AC20" s="6">
        <f t="shared" si="6"/>
        <v>0.70170364500792382</v>
      </c>
      <c r="AD20" s="6">
        <f t="shared" si="7"/>
        <v>0.72452444262630389</v>
      </c>
      <c r="AE20" s="37">
        <f t="shared" si="57"/>
        <v>2.5117051472866674E-2</v>
      </c>
      <c r="AF20" s="37">
        <f t="shared" si="58"/>
        <v>7.2368761597898868E-3</v>
      </c>
      <c r="AG20" s="37">
        <f t="shared" si="8"/>
        <v>1.4293156762570588E-2</v>
      </c>
      <c r="AH20" s="37">
        <f t="shared" si="9"/>
        <v>2.1393519763377257E-2</v>
      </c>
      <c r="AI20" s="37">
        <f t="shared" si="10"/>
        <v>1.5856076902393119E-2</v>
      </c>
      <c r="AJ20" s="38">
        <f t="shared" si="11"/>
        <v>5.8903990996450543E-2</v>
      </c>
      <c r="AK20" s="33"/>
      <c r="AL20" s="44">
        <f t="shared" si="12"/>
        <v>1.882995353432548E-2</v>
      </c>
      <c r="AM20" s="6">
        <f t="shared" si="13"/>
        <v>9.799087475749442E-2</v>
      </c>
      <c r="AN20" s="38">
        <f t="shared" si="14"/>
        <v>9.5022261134868627E-2</v>
      </c>
      <c r="AO20" s="33"/>
      <c r="AP20" s="44">
        <f t="shared" si="15"/>
        <v>0.93201431825577608</v>
      </c>
      <c r="AQ20" s="6">
        <f t="shared" si="16"/>
        <v>0.89132183630821327</v>
      </c>
      <c r="AR20" s="6">
        <f t="shared" si="17"/>
        <v>6.8501892797592882E-3</v>
      </c>
      <c r="AS20" s="6">
        <f t="shared" si="18"/>
        <v>8.7983858265578238E-2</v>
      </c>
      <c r="AT20" s="65">
        <v>2.19</v>
      </c>
      <c r="AU20" s="66">
        <v>1.44</v>
      </c>
      <c r="AV20" s="33"/>
      <c r="AW20" s="44">
        <f t="shared" si="19"/>
        <v>0.12268560007386528</v>
      </c>
      <c r="AX20" s="6">
        <v>0.114</v>
      </c>
      <c r="AY20" s="6">
        <f t="shared" si="20"/>
        <v>0.22579999999999997</v>
      </c>
      <c r="AZ20" s="6">
        <f t="shared" si="21"/>
        <v>0.22579999999999997</v>
      </c>
      <c r="BA20" s="38">
        <f t="shared" si="22"/>
        <v>0.22579999999999997</v>
      </c>
      <c r="BB20" s="6"/>
      <c r="BC20" s="44">
        <v>0.20795433469423308</v>
      </c>
      <c r="BD20" s="6">
        <v>0.20998701843442816</v>
      </c>
      <c r="BE20" s="38">
        <v>0.21254984685724929</v>
      </c>
      <c r="BF20" s="6"/>
      <c r="BG20" s="44"/>
      <c r="BH20" s="38"/>
      <c r="BI20" s="45"/>
      <c r="BJ20" s="44"/>
      <c r="BK20" s="38"/>
      <c r="BL20" s="6"/>
      <c r="BM20" s="44"/>
      <c r="BN20" s="38"/>
      <c r="BO20" s="6"/>
      <c r="BP20" s="44"/>
      <c r="BQ20" s="38"/>
      <c r="BR20" s="33"/>
      <c r="BS20" s="36">
        <f t="shared" si="23"/>
        <v>1.7621347942793847E-3</v>
      </c>
      <c r="BT20" s="6">
        <f t="shared" si="24"/>
        <v>0.14048180151872214</v>
      </c>
      <c r="BU20" s="37">
        <f t="shared" si="25"/>
        <v>2.1068987959648549E-2</v>
      </c>
      <c r="BV20" s="6">
        <f t="shared" si="26"/>
        <v>0.13808437126770173</v>
      </c>
      <c r="BW20" s="6">
        <f t="shared" si="27"/>
        <v>0.80869020501138955</v>
      </c>
      <c r="BX20" s="38">
        <f t="shared" si="28"/>
        <v>0.8523448213505328</v>
      </c>
      <c r="BY20" s="33"/>
      <c r="BZ20" s="32">
        <v>2.093</v>
      </c>
      <c r="CA20" s="33">
        <v>34.488999999999997</v>
      </c>
      <c r="CB20" s="34">
        <f t="shared" si="29"/>
        <v>36.581999999999994</v>
      </c>
      <c r="CC20" s="30">
        <v>614.6</v>
      </c>
      <c r="CD20" s="33">
        <v>0.5</v>
      </c>
      <c r="CE20" s="33">
        <v>2.9210000000000003</v>
      </c>
      <c r="CF20" s="34">
        <f t="shared" si="30"/>
        <v>611.17899999999997</v>
      </c>
      <c r="CG20" s="33">
        <v>28.216000000000001</v>
      </c>
      <c r="CH20" s="33">
        <v>55.874000000000002</v>
      </c>
      <c r="CI20" s="34">
        <f t="shared" si="31"/>
        <v>84.09</v>
      </c>
      <c r="CJ20" s="33">
        <v>0</v>
      </c>
      <c r="CK20" s="33">
        <v>0</v>
      </c>
      <c r="CL20" s="33">
        <v>3.1840000000000002</v>
      </c>
      <c r="CM20" s="33">
        <v>1.4410000000000283</v>
      </c>
      <c r="CN20" s="34">
        <f t="shared" si="32"/>
        <v>736.476</v>
      </c>
      <c r="CO20" s="33">
        <v>69.843000000000004</v>
      </c>
      <c r="CP20" s="30">
        <v>572.81600000000003</v>
      </c>
      <c r="CQ20" s="34">
        <f t="shared" si="33"/>
        <v>642.65899999999999</v>
      </c>
      <c r="CR20" s="33">
        <v>0</v>
      </c>
      <c r="CS20" s="33">
        <v>3.4620000000000033</v>
      </c>
      <c r="CT20" s="34">
        <f t="shared" si="34"/>
        <v>3.4620000000000033</v>
      </c>
      <c r="CU20" s="33">
        <v>0</v>
      </c>
      <c r="CV20" s="33">
        <v>90.355000000000004</v>
      </c>
      <c r="CW20" s="67">
        <f t="shared" si="35"/>
        <v>736.476</v>
      </c>
      <c r="CX20" s="33"/>
      <c r="CY20" s="68">
        <v>64.798000000000002</v>
      </c>
      <c r="CZ20" s="33"/>
      <c r="DA20" s="29">
        <v>25</v>
      </c>
      <c r="DB20" s="30">
        <v>10</v>
      </c>
      <c r="DC20" s="30">
        <v>20</v>
      </c>
      <c r="DD20" s="30">
        <v>0</v>
      </c>
      <c r="DE20" s="30">
        <v>0</v>
      </c>
      <c r="DF20" s="31">
        <v>0</v>
      </c>
      <c r="DG20" s="30">
        <f t="shared" si="59"/>
        <v>55</v>
      </c>
      <c r="DH20" s="69">
        <f t="shared" si="36"/>
        <v>7.4679962415611645E-2</v>
      </c>
      <c r="DI20" s="33"/>
      <c r="DJ20" s="61" t="s">
        <v>225</v>
      </c>
      <c r="DK20" s="56">
        <v>8</v>
      </c>
      <c r="DL20" s="70">
        <v>2</v>
      </c>
      <c r="DM20" s="61"/>
      <c r="DN20" s="59" t="s">
        <v>158</v>
      </c>
      <c r="DO20" s="69">
        <v>0.26115312882593222</v>
      </c>
      <c r="DP20" s="56"/>
      <c r="DQ20" s="29">
        <v>84.966959399999993</v>
      </c>
      <c r="DR20" s="30">
        <v>84.966959399999993</v>
      </c>
      <c r="DS20" s="31">
        <v>84.966959399999993</v>
      </c>
      <c r="DT20" s="30"/>
      <c r="DU20" s="61">
        <f t="shared" si="37"/>
        <v>357.024</v>
      </c>
      <c r="DV20" s="30">
        <v>337.755</v>
      </c>
      <c r="DW20" s="31">
        <v>376.29300000000001</v>
      </c>
      <c r="DX20" s="30"/>
      <c r="DY20" s="29">
        <v>9.652554069999999</v>
      </c>
      <c r="DZ20" s="30">
        <v>4.9951789600000005</v>
      </c>
      <c r="EA20" s="30">
        <v>13.720401269999998</v>
      </c>
      <c r="EB20" s="30">
        <v>15.799306799999998</v>
      </c>
      <c r="EC20" s="30">
        <v>44.341394839999985</v>
      </c>
      <c r="ED20" s="30">
        <v>5.1155945200000001</v>
      </c>
      <c r="EE20" s="30">
        <v>23.954569540000136</v>
      </c>
      <c r="EF20" s="30">
        <v>497.02100000000002</v>
      </c>
      <c r="EG20" s="72">
        <f t="shared" si="60"/>
        <v>614.60000000000014</v>
      </c>
      <c r="EH20" s="118"/>
      <c r="EI20" s="44">
        <f t="shared" si="61"/>
        <v>1.5705424780344934E-2</v>
      </c>
      <c r="EJ20" s="6">
        <f t="shared" si="61"/>
        <v>8.1275284087211179E-3</v>
      </c>
      <c r="EK20" s="6">
        <f t="shared" si="61"/>
        <v>2.2324115310771227E-2</v>
      </c>
      <c r="EL20" s="6">
        <f t="shared" si="61"/>
        <v>2.5706649528148381E-2</v>
      </c>
      <c r="EM20" s="6">
        <f t="shared" si="61"/>
        <v>7.2146753726000615E-2</v>
      </c>
      <c r="EN20" s="6">
        <f t="shared" si="38"/>
        <v>8.3234534982102159E-3</v>
      </c>
      <c r="EO20" s="6">
        <f t="shared" si="38"/>
        <v>3.8975869736414141E-2</v>
      </c>
      <c r="EP20" s="6">
        <f t="shared" si="38"/>
        <v>0.80869020501138933</v>
      </c>
      <c r="EQ20" s="69">
        <f t="shared" si="62"/>
        <v>1</v>
      </c>
      <c r="ER20" s="56"/>
      <c r="ES20" s="32">
        <v>3.9119999999999999</v>
      </c>
      <c r="ET20" s="33">
        <v>9.036999999999999</v>
      </c>
      <c r="EU20" s="67">
        <f t="shared" si="39"/>
        <v>12.948999999999998</v>
      </c>
      <c r="EW20" s="32">
        <f t="shared" si="40"/>
        <v>0.5</v>
      </c>
      <c r="EX20" s="33">
        <f t="shared" si="41"/>
        <v>2.9210000000000003</v>
      </c>
      <c r="EY20" s="67">
        <f t="shared" si="42"/>
        <v>3.4210000000000003</v>
      </c>
      <c r="FA20" s="29">
        <f t="shared" si="43"/>
        <v>497.02100000000002</v>
      </c>
      <c r="FB20" s="30">
        <f t="shared" si="44"/>
        <v>117.57899999999998</v>
      </c>
      <c r="FC20" s="31">
        <f t="shared" si="45"/>
        <v>614.6</v>
      </c>
      <c r="FE20" s="44">
        <v>0.80869020501138955</v>
      </c>
      <c r="FF20" s="6">
        <v>0.19130979498861045</v>
      </c>
      <c r="FG20" s="38">
        <f t="shared" si="46"/>
        <v>1</v>
      </c>
      <c r="FH20" s="56"/>
      <c r="FI20" s="61">
        <f t="shared" si="47"/>
        <v>86.632499999999993</v>
      </c>
      <c r="FJ20" s="30">
        <v>82.91</v>
      </c>
      <c r="FK20" s="31">
        <v>90.355000000000004</v>
      </c>
      <c r="FM20" s="61">
        <f t="shared" si="48"/>
        <v>608.92049999999995</v>
      </c>
      <c r="FN20" s="30">
        <v>603.24099999999999</v>
      </c>
      <c r="FO20" s="31">
        <v>614.6</v>
      </c>
      <c r="FQ20" s="61">
        <f t="shared" si="49"/>
        <v>151.85399999999998</v>
      </c>
      <c r="FR20" s="30">
        <v>122</v>
      </c>
      <c r="FS20" s="31">
        <v>181.708</v>
      </c>
      <c r="FU20" s="61">
        <f t="shared" si="50"/>
        <v>760.77449999999999</v>
      </c>
      <c r="FV20" s="56">
        <f t="shared" si="51"/>
        <v>725.24099999999999</v>
      </c>
      <c r="FW20" s="70">
        <f t="shared" si="51"/>
        <v>796.30799999999999</v>
      </c>
      <c r="FY20" s="61">
        <f t="shared" si="52"/>
        <v>547.96250000000009</v>
      </c>
      <c r="FZ20" s="30">
        <v>523.10900000000004</v>
      </c>
      <c r="GA20" s="31">
        <v>572.81600000000003</v>
      </c>
      <c r="GB20" s="30"/>
      <c r="GC20" s="61">
        <f t="shared" si="53"/>
        <v>705.13850000000002</v>
      </c>
      <c r="GD20" s="30">
        <v>673.80100000000004</v>
      </c>
      <c r="GE20" s="31">
        <v>736.476</v>
      </c>
      <c r="GF20" s="30"/>
      <c r="GG20" s="73">
        <f t="shared" si="54"/>
        <v>0.51093721995014096</v>
      </c>
      <c r="GH20" s="63"/>
      <c r="GI20" s="63"/>
    </row>
    <row r="21" spans="1:191" x14ac:dyDescent="0.2">
      <c r="A21" s="1"/>
      <c r="B21" s="74" t="s">
        <v>174</v>
      </c>
      <c r="C21" s="29">
        <v>7221.2979999999998</v>
      </c>
      <c r="D21" s="30">
        <v>7003.0069999999996</v>
      </c>
      <c r="E21" s="30">
        <v>6128.7790000000005</v>
      </c>
      <c r="F21" s="30">
        <v>2358.3679999999999</v>
      </c>
      <c r="G21" s="30">
        <v>5114.9750000000004</v>
      </c>
      <c r="H21" s="30">
        <v>9579.6659999999993</v>
      </c>
      <c r="I21" s="31">
        <v>8487.1470000000008</v>
      </c>
      <c r="J21" s="30"/>
      <c r="K21" s="32">
        <v>128.81700000000001</v>
      </c>
      <c r="L21" s="33">
        <v>59.349000000000004</v>
      </c>
      <c r="M21" s="33">
        <v>1.429</v>
      </c>
      <c r="N21" s="34">
        <f t="shared" si="0"/>
        <v>189.595</v>
      </c>
      <c r="O21" s="33">
        <v>109.52600000000001</v>
      </c>
      <c r="P21" s="34">
        <f t="shared" si="1"/>
        <v>80.068999999999988</v>
      </c>
      <c r="Q21" s="33">
        <v>14.039</v>
      </c>
      <c r="R21" s="34">
        <f t="shared" si="2"/>
        <v>66.029999999999987</v>
      </c>
      <c r="S21" s="33">
        <v>16.527999999999999</v>
      </c>
      <c r="T21" s="33">
        <v>12.151999999999999</v>
      </c>
      <c r="U21" s="33">
        <v>12.8</v>
      </c>
      <c r="V21" s="34">
        <f t="shared" si="3"/>
        <v>107.50999999999999</v>
      </c>
      <c r="W21" s="33">
        <v>20.111999999999998</v>
      </c>
      <c r="X21" s="35">
        <f t="shared" si="4"/>
        <v>87.397999999999996</v>
      </c>
      <c r="Y21" s="33"/>
      <c r="Z21" s="36">
        <f t="shared" si="55"/>
        <v>1.839452680826965E-2</v>
      </c>
      <c r="AA21" s="37">
        <f t="shared" si="56"/>
        <v>8.4747880446214043E-3</v>
      </c>
      <c r="AB21" s="6">
        <f t="shared" si="5"/>
        <v>0.5017798648493873</v>
      </c>
      <c r="AC21" s="6">
        <f t="shared" si="6"/>
        <v>0.53136234190265041</v>
      </c>
      <c r="AD21" s="6">
        <f t="shared" si="7"/>
        <v>0.57768401065428943</v>
      </c>
      <c r="AE21" s="37">
        <f t="shared" si="57"/>
        <v>1.5639852994577902E-2</v>
      </c>
      <c r="AF21" s="37">
        <f t="shared" si="58"/>
        <v>1.2480067491007791E-2</v>
      </c>
      <c r="AG21" s="37">
        <f t="shared" si="8"/>
        <v>2.4620337399303263E-2</v>
      </c>
      <c r="AH21" s="37">
        <f t="shared" si="9"/>
        <v>3.0634992469356623E-2</v>
      </c>
      <c r="AI21" s="37">
        <f t="shared" si="10"/>
        <v>1.8600893366850432E-2</v>
      </c>
      <c r="AJ21" s="38">
        <f t="shared" si="11"/>
        <v>0.11822898665023507</v>
      </c>
      <c r="AK21" s="33"/>
      <c r="AL21" s="44">
        <f t="shared" si="12"/>
        <v>5.9026666005435269E-2</v>
      </c>
      <c r="AM21" s="6">
        <f t="shared" si="13"/>
        <v>0.11109122664205839</v>
      </c>
      <c r="AN21" s="38">
        <f t="shared" si="14"/>
        <v>7.8619857499175522E-2</v>
      </c>
      <c r="AO21" s="33"/>
      <c r="AP21" s="44">
        <f t="shared" si="15"/>
        <v>0.83458303848123749</v>
      </c>
      <c r="AQ21" s="6">
        <f t="shared" si="16"/>
        <v>0.80020309457179617</v>
      </c>
      <c r="AR21" s="6">
        <f t="shared" si="17"/>
        <v>5.7484540867860624E-2</v>
      </c>
      <c r="AS21" s="6">
        <f t="shared" si="18"/>
        <v>0.11937022956260772</v>
      </c>
      <c r="AT21" s="65">
        <v>1.36</v>
      </c>
      <c r="AU21" s="66">
        <v>1.41</v>
      </c>
      <c r="AV21" s="33"/>
      <c r="AW21" s="44">
        <f t="shared" si="19"/>
        <v>0.10889884339352841</v>
      </c>
      <c r="AX21" s="6">
        <v>0</v>
      </c>
      <c r="AY21" s="6">
        <f t="shared" si="20"/>
        <v>0.16738778011804289</v>
      </c>
      <c r="AZ21" s="6">
        <f t="shared" si="21"/>
        <v>0.18234299875518195</v>
      </c>
      <c r="BA21" s="38">
        <f t="shared" si="22"/>
        <v>0.20137691338426808</v>
      </c>
      <c r="BB21" s="6"/>
      <c r="BC21" s="44">
        <v>0.16411325862265203</v>
      </c>
      <c r="BD21" s="6">
        <v>0.17924429891730778</v>
      </c>
      <c r="BE21" s="38">
        <v>0.198461108842199</v>
      </c>
      <c r="BF21" s="6"/>
      <c r="BG21" s="44"/>
      <c r="BH21" s="38">
        <v>0.02</v>
      </c>
      <c r="BI21" s="45"/>
      <c r="BJ21" s="44"/>
      <c r="BK21" s="38">
        <f>BC21-(4.5%+2.5%+3%+1%+BH21)</f>
        <v>3.4113258622652021E-2</v>
      </c>
      <c r="BL21" s="6"/>
      <c r="BM21" s="44"/>
      <c r="BN21" s="38">
        <f>BD21-(6%+2.5%+3%+1%+BH21)</f>
        <v>3.4244298917307792E-2</v>
      </c>
      <c r="BO21" s="6"/>
      <c r="BP21" s="44"/>
      <c r="BQ21" s="38">
        <f>BE21-(8%+2.5%+3%+1%+BH21)</f>
        <v>3.3461108842198994E-2</v>
      </c>
      <c r="BR21" s="33"/>
      <c r="BS21" s="36">
        <f t="shared" si="23"/>
        <v>2.3563355365409083E-3</v>
      </c>
      <c r="BT21" s="6">
        <f t="shared" si="24"/>
        <v>0.1290954399580686</v>
      </c>
      <c r="BU21" s="37">
        <f t="shared" si="25"/>
        <v>1.0459016388092962E-2</v>
      </c>
      <c r="BV21" s="6">
        <f t="shared" si="26"/>
        <v>7.8583074867293531E-2</v>
      </c>
      <c r="BW21" s="6">
        <f t="shared" si="27"/>
        <v>0.66532762888007546</v>
      </c>
      <c r="BX21" s="38">
        <f t="shared" si="28"/>
        <v>0.75832479395019314</v>
      </c>
      <c r="BY21" s="33"/>
      <c r="BZ21" s="32">
        <v>6.4020000000000001</v>
      </c>
      <c r="CA21" s="33">
        <v>196.351</v>
      </c>
      <c r="CB21" s="34">
        <f t="shared" si="29"/>
        <v>202.75299999999999</v>
      </c>
      <c r="CC21" s="30">
        <v>6128.7790000000005</v>
      </c>
      <c r="CD21" s="33">
        <v>12.879</v>
      </c>
      <c r="CE21" s="33">
        <v>16.439999999999998</v>
      </c>
      <c r="CF21" s="34">
        <f t="shared" si="30"/>
        <v>6099.4600000000009</v>
      </c>
      <c r="CG21" s="33">
        <v>658.47900000000004</v>
      </c>
      <c r="CH21" s="33">
        <v>225.95099999999999</v>
      </c>
      <c r="CI21" s="34">
        <f t="shared" si="31"/>
        <v>884.43000000000006</v>
      </c>
      <c r="CJ21" s="33">
        <v>11.649999999999999</v>
      </c>
      <c r="CK21" s="33">
        <v>3.7010000000000001</v>
      </c>
      <c r="CL21" s="33">
        <v>4.7060000000000004</v>
      </c>
      <c r="CM21" s="33">
        <v>14.597999999999065</v>
      </c>
      <c r="CN21" s="34">
        <f t="shared" si="32"/>
        <v>7221.2979999999998</v>
      </c>
      <c r="CO21" s="33">
        <v>4.5999999999999999E-2</v>
      </c>
      <c r="CP21" s="30">
        <v>5114.9750000000004</v>
      </c>
      <c r="CQ21" s="34">
        <f t="shared" si="33"/>
        <v>5115.0210000000006</v>
      </c>
      <c r="CR21" s="33">
        <v>1151.741</v>
      </c>
      <c r="CS21" s="33">
        <v>42.810999999999126</v>
      </c>
      <c r="CT21" s="34">
        <f t="shared" si="34"/>
        <v>1194.5519999999992</v>
      </c>
      <c r="CU21" s="33">
        <v>125.334</v>
      </c>
      <c r="CV21" s="33">
        <v>786.39099999999996</v>
      </c>
      <c r="CW21" s="67">
        <f t="shared" si="35"/>
        <v>7221.2979999999998</v>
      </c>
      <c r="CX21" s="33"/>
      <c r="CY21" s="68">
        <v>862.00799999999992</v>
      </c>
      <c r="CZ21" s="33"/>
      <c r="DA21" s="29">
        <v>235</v>
      </c>
      <c r="DB21" s="30">
        <v>295</v>
      </c>
      <c r="DC21" s="30">
        <v>300</v>
      </c>
      <c r="DD21" s="30">
        <v>215</v>
      </c>
      <c r="DE21" s="30">
        <v>230</v>
      </c>
      <c r="DF21" s="31">
        <v>0</v>
      </c>
      <c r="DG21" s="30">
        <f t="shared" si="59"/>
        <v>1275</v>
      </c>
      <c r="DH21" s="69">
        <f t="shared" si="36"/>
        <v>0.17656105592097154</v>
      </c>
      <c r="DI21" s="33"/>
      <c r="DJ21" s="61" t="s">
        <v>228</v>
      </c>
      <c r="DK21" s="56">
        <v>52.5</v>
      </c>
      <c r="DL21" s="70">
        <v>7</v>
      </c>
      <c r="DM21" s="71" t="s">
        <v>155</v>
      </c>
      <c r="DN21" s="59" t="s">
        <v>156</v>
      </c>
      <c r="DO21" s="69">
        <v>0.46439750997521806</v>
      </c>
      <c r="DP21" s="56"/>
      <c r="DQ21" s="29">
        <v>615.59299999999996</v>
      </c>
      <c r="DR21" s="30">
        <v>670.59299999999996</v>
      </c>
      <c r="DS21" s="31">
        <v>740.59299999999996</v>
      </c>
      <c r="DT21" s="30"/>
      <c r="DU21" s="61">
        <f t="shared" si="37"/>
        <v>3549.8294999999998</v>
      </c>
      <c r="DV21" s="30">
        <v>3422.0129999999999</v>
      </c>
      <c r="DW21" s="31">
        <v>3677.6460000000002</v>
      </c>
      <c r="DX21" s="30"/>
      <c r="DY21" s="29">
        <v>788.99300000000005</v>
      </c>
      <c r="DZ21" s="30">
        <v>43.417999999999999</v>
      </c>
      <c r="EA21" s="30">
        <v>193.721</v>
      </c>
      <c r="EB21" s="30">
        <v>125.288</v>
      </c>
      <c r="EC21" s="30">
        <v>707.97799999999995</v>
      </c>
      <c r="ED21" s="30">
        <v>35.165999999999997</v>
      </c>
      <c r="EE21" s="30">
        <v>156.56900000000047</v>
      </c>
      <c r="EF21" s="30">
        <v>4077.6460000000002</v>
      </c>
      <c r="EG21" s="72">
        <f t="shared" si="60"/>
        <v>6128.7790000000005</v>
      </c>
      <c r="EH21" s="118"/>
      <c r="EI21" s="44">
        <f t="shared" si="61"/>
        <v>0.1287357563390685</v>
      </c>
      <c r="EJ21" s="6">
        <f t="shared" si="61"/>
        <v>7.0842822036820052E-3</v>
      </c>
      <c r="EK21" s="6">
        <f t="shared" si="61"/>
        <v>3.160841661936252E-2</v>
      </c>
      <c r="EL21" s="6">
        <f t="shared" si="61"/>
        <v>2.0442571024342694E-2</v>
      </c>
      <c r="EM21" s="6">
        <f t="shared" si="61"/>
        <v>0.11551697328293285</v>
      </c>
      <c r="EN21" s="6">
        <f t="shared" si="61"/>
        <v>5.737847620219296E-3</v>
      </c>
      <c r="EO21" s="6">
        <f t="shared" si="61"/>
        <v>2.5546524030316719E-2</v>
      </c>
      <c r="EP21" s="6">
        <f t="shared" si="61"/>
        <v>0.66532762888007546</v>
      </c>
      <c r="EQ21" s="69">
        <f t="shared" si="62"/>
        <v>1</v>
      </c>
      <c r="ER21" s="56"/>
      <c r="ES21" s="32">
        <v>40.603000000000002</v>
      </c>
      <c r="ET21" s="33">
        <v>23.498000000000001</v>
      </c>
      <c r="EU21" s="67">
        <f t="shared" si="39"/>
        <v>64.100999999999999</v>
      </c>
      <c r="EW21" s="32">
        <f t="shared" si="40"/>
        <v>12.879</v>
      </c>
      <c r="EX21" s="33">
        <f t="shared" si="41"/>
        <v>16.439999999999998</v>
      </c>
      <c r="EY21" s="67">
        <f t="shared" si="42"/>
        <v>29.318999999999996</v>
      </c>
      <c r="FA21" s="29">
        <f t="shared" si="43"/>
        <v>4077.6460000000002</v>
      </c>
      <c r="FB21" s="30">
        <f t="shared" si="44"/>
        <v>2051.1330000000003</v>
      </c>
      <c r="FC21" s="31">
        <f t="shared" si="45"/>
        <v>6128.7790000000005</v>
      </c>
      <c r="FE21" s="44">
        <v>0.66532762888007546</v>
      </c>
      <c r="FF21" s="6">
        <v>0.33467237111992454</v>
      </c>
      <c r="FG21" s="38">
        <f t="shared" si="46"/>
        <v>1</v>
      </c>
      <c r="FH21" s="56"/>
      <c r="FI21" s="61">
        <f t="shared" si="47"/>
        <v>739.22649999999999</v>
      </c>
      <c r="FJ21" s="30">
        <v>692.06200000000001</v>
      </c>
      <c r="FK21" s="31">
        <v>786.39099999999996</v>
      </c>
      <c r="FM21" s="61">
        <f t="shared" si="48"/>
        <v>5957.98</v>
      </c>
      <c r="FN21" s="30">
        <v>5787.1809999999996</v>
      </c>
      <c r="FO21" s="31">
        <v>6128.7790000000005</v>
      </c>
      <c r="FQ21" s="61">
        <f t="shared" si="49"/>
        <v>2104.8779999999997</v>
      </c>
      <c r="FR21" s="30">
        <v>1851.3879999999999</v>
      </c>
      <c r="FS21" s="31">
        <v>2358.3679999999999</v>
      </c>
      <c r="FU21" s="61">
        <f t="shared" si="50"/>
        <v>8062.8580000000002</v>
      </c>
      <c r="FV21" s="56">
        <f t="shared" si="51"/>
        <v>7638.5689999999995</v>
      </c>
      <c r="FW21" s="70">
        <f t="shared" si="51"/>
        <v>8487.1470000000008</v>
      </c>
      <c r="FY21" s="61">
        <f t="shared" si="52"/>
        <v>4928.5614999999998</v>
      </c>
      <c r="FZ21" s="30">
        <v>4742.1480000000001</v>
      </c>
      <c r="GA21" s="31">
        <v>5114.9750000000004</v>
      </c>
      <c r="GB21" s="30"/>
      <c r="GC21" s="61">
        <f t="shared" si="53"/>
        <v>7003.0069999999996</v>
      </c>
      <c r="GD21" s="30">
        <v>6784.7160000000003</v>
      </c>
      <c r="GE21" s="31">
        <v>7221.2979999999998</v>
      </c>
      <c r="GF21" s="30"/>
      <c r="GG21" s="73">
        <f t="shared" si="54"/>
        <v>0.50927769495179398</v>
      </c>
      <c r="GH21" s="63"/>
      <c r="GI21" s="63"/>
    </row>
    <row r="22" spans="1:191" x14ac:dyDescent="0.2">
      <c r="A22" s="1"/>
      <c r="B22" s="74" t="s">
        <v>175</v>
      </c>
      <c r="C22" s="29">
        <v>3299.3560000000002</v>
      </c>
      <c r="D22" s="30">
        <v>3197.2080000000001</v>
      </c>
      <c r="E22" s="30">
        <v>2548.7640000000001</v>
      </c>
      <c r="F22" s="30">
        <v>1082.3810000000001</v>
      </c>
      <c r="G22" s="30">
        <v>2481.4169999999999</v>
      </c>
      <c r="H22" s="30">
        <v>4381.7370000000001</v>
      </c>
      <c r="I22" s="31">
        <v>3631.1450000000004</v>
      </c>
      <c r="J22" s="30"/>
      <c r="K22" s="32">
        <v>52.609000000000002</v>
      </c>
      <c r="L22" s="33">
        <v>20.826999999999998</v>
      </c>
      <c r="M22" s="33">
        <v>1.218</v>
      </c>
      <c r="N22" s="34">
        <f t="shared" si="0"/>
        <v>74.654000000000011</v>
      </c>
      <c r="O22" s="33">
        <v>47.658999999999999</v>
      </c>
      <c r="P22" s="34">
        <f t="shared" si="1"/>
        <v>26.995000000000012</v>
      </c>
      <c r="Q22" s="33">
        <v>3.2639999999999998</v>
      </c>
      <c r="R22" s="34">
        <f t="shared" si="2"/>
        <v>23.731000000000012</v>
      </c>
      <c r="S22" s="33">
        <v>7.0880000000000001</v>
      </c>
      <c r="T22" s="33">
        <v>1.4870000000000001</v>
      </c>
      <c r="U22" s="33">
        <v>-4.7</v>
      </c>
      <c r="V22" s="34">
        <f t="shared" si="3"/>
        <v>27.606000000000012</v>
      </c>
      <c r="W22" s="33">
        <v>5.5679999999999996</v>
      </c>
      <c r="X22" s="35">
        <f t="shared" si="4"/>
        <v>22.038000000000011</v>
      </c>
      <c r="Y22" s="33"/>
      <c r="Z22" s="36">
        <f t="shared" si="55"/>
        <v>1.6454669198876018E-2</v>
      </c>
      <c r="AA22" s="37">
        <f t="shared" si="56"/>
        <v>6.5141210706341273E-3</v>
      </c>
      <c r="AB22" s="6">
        <f t="shared" si="5"/>
        <v>0.57262492640786267</v>
      </c>
      <c r="AC22" s="6">
        <f t="shared" si="6"/>
        <v>0.58304176555503895</v>
      </c>
      <c r="AD22" s="6">
        <f t="shared" si="7"/>
        <v>0.63839847831328522</v>
      </c>
      <c r="AE22" s="37">
        <f t="shared" si="57"/>
        <v>1.4906443371841931E-2</v>
      </c>
      <c r="AF22" s="37">
        <f t="shared" si="58"/>
        <v>6.8928890456923702E-3</v>
      </c>
      <c r="AG22" s="37">
        <f t="shared" si="8"/>
        <v>1.4056765400379905E-2</v>
      </c>
      <c r="AH22" s="37">
        <f t="shared" si="9"/>
        <v>2.2688045434772357E-2</v>
      </c>
      <c r="AI22" s="37">
        <f t="shared" si="10"/>
        <v>1.5136632167910679E-2</v>
      </c>
      <c r="AJ22" s="38">
        <f t="shared" si="11"/>
        <v>5.9446161813973844E-2</v>
      </c>
      <c r="AK22" s="33"/>
      <c r="AL22" s="44">
        <f t="shared" si="12"/>
        <v>5.3419383636803347E-2</v>
      </c>
      <c r="AM22" s="6">
        <f t="shared" si="13"/>
        <v>7.0781397397966725E-2</v>
      </c>
      <c r="AN22" s="38">
        <f t="shared" si="14"/>
        <v>0.11399141908353787</v>
      </c>
      <c r="AO22" s="33"/>
      <c r="AP22" s="44">
        <f t="shared" si="15"/>
        <v>0.97357660418932468</v>
      </c>
      <c r="AQ22" s="6">
        <f t="shared" si="16"/>
        <v>0.85983628086452901</v>
      </c>
      <c r="AR22" s="6">
        <f t="shared" si="17"/>
        <v>-6.7614710264669836E-2</v>
      </c>
      <c r="AS22" s="6">
        <f t="shared" si="18"/>
        <v>0.19021469644379083</v>
      </c>
      <c r="AT22" s="65">
        <v>1.2255</v>
      </c>
      <c r="AU22" s="66">
        <v>1.3408</v>
      </c>
      <c r="AV22" s="33"/>
      <c r="AW22" s="44">
        <f t="shared" si="19"/>
        <v>0.12006767381270769</v>
      </c>
      <c r="AX22" s="6">
        <v>9.9699999999999997E-2</v>
      </c>
      <c r="AY22" s="6">
        <f t="shared" si="20"/>
        <v>0.19309322044376087</v>
      </c>
      <c r="AZ22" s="6">
        <f t="shared" si="21"/>
        <v>0.20405185864735279</v>
      </c>
      <c r="BA22" s="38">
        <f t="shared" si="22"/>
        <v>0.22877942271028939</v>
      </c>
      <c r="BB22" s="6"/>
      <c r="BC22" s="44">
        <v>0.18859123977866807</v>
      </c>
      <c r="BD22" s="6">
        <v>0.19224145130386855</v>
      </c>
      <c r="BE22" s="38">
        <v>0.21592893325920606</v>
      </c>
      <c r="BF22" s="6"/>
      <c r="BG22" s="44"/>
      <c r="BH22" s="38"/>
      <c r="BI22" s="45"/>
      <c r="BJ22" s="44"/>
      <c r="BK22" s="38"/>
      <c r="BL22" s="6"/>
      <c r="BM22" s="44"/>
      <c r="BN22" s="38"/>
      <c r="BO22" s="6"/>
      <c r="BP22" s="44"/>
      <c r="BQ22" s="38"/>
      <c r="BR22" s="33"/>
      <c r="BS22" s="36">
        <f t="shared" si="23"/>
        <v>1.3139358719588814E-3</v>
      </c>
      <c r="BT22" s="6">
        <f t="shared" si="24"/>
        <v>9.1762721394433464E-2</v>
      </c>
      <c r="BU22" s="37">
        <f t="shared" si="25"/>
        <v>5.7788794882539136E-3</v>
      </c>
      <c r="BV22" s="6">
        <f t="shared" si="26"/>
        <v>3.6635749268105831E-2</v>
      </c>
      <c r="BW22" s="6">
        <f t="shared" si="27"/>
        <v>0.88721082061736589</v>
      </c>
      <c r="BX22" s="38">
        <f t="shared" si="28"/>
        <v>0.92083130803093793</v>
      </c>
      <c r="BY22" s="33"/>
      <c r="BZ22" s="32">
        <v>5.0250000000000004</v>
      </c>
      <c r="CA22" s="33">
        <v>76.778000000000006</v>
      </c>
      <c r="CB22" s="34">
        <f t="shared" si="29"/>
        <v>81.803000000000011</v>
      </c>
      <c r="CC22" s="30">
        <v>2548.7640000000001</v>
      </c>
      <c r="CD22" s="33">
        <v>0.93200000000000005</v>
      </c>
      <c r="CE22" s="33">
        <v>4.9609999999999994</v>
      </c>
      <c r="CF22" s="34">
        <f t="shared" si="30"/>
        <v>2542.8710000000005</v>
      </c>
      <c r="CG22" s="33">
        <v>545.78300000000002</v>
      </c>
      <c r="CH22" s="33">
        <v>104.964</v>
      </c>
      <c r="CI22" s="34">
        <f t="shared" si="31"/>
        <v>650.74700000000007</v>
      </c>
      <c r="CJ22" s="33">
        <v>1.6950000000000001</v>
      </c>
      <c r="CK22" s="33">
        <v>0</v>
      </c>
      <c r="CL22" s="33">
        <v>20.599</v>
      </c>
      <c r="CM22" s="33">
        <v>1.6409999999997176</v>
      </c>
      <c r="CN22" s="34">
        <f t="shared" si="32"/>
        <v>3299.3560000000002</v>
      </c>
      <c r="CO22" s="33">
        <v>4.0199999999999996</v>
      </c>
      <c r="CP22" s="30">
        <v>2481.4169999999999</v>
      </c>
      <c r="CQ22" s="34">
        <f t="shared" si="33"/>
        <v>2485.4369999999999</v>
      </c>
      <c r="CR22" s="33">
        <v>360.40699999999998</v>
      </c>
      <c r="CS22" s="33">
        <v>17.292000000000314</v>
      </c>
      <c r="CT22" s="34">
        <f t="shared" si="34"/>
        <v>377.6990000000003</v>
      </c>
      <c r="CU22" s="33">
        <v>40.073999999999998</v>
      </c>
      <c r="CV22" s="33">
        <v>396.14600000000002</v>
      </c>
      <c r="CW22" s="67">
        <f t="shared" si="35"/>
        <v>3299.3560000000007</v>
      </c>
      <c r="CX22" s="33"/>
      <c r="CY22" s="68">
        <v>627.58600000000001</v>
      </c>
      <c r="CZ22" s="33"/>
      <c r="DA22" s="29">
        <v>200</v>
      </c>
      <c r="DB22" s="30">
        <v>160</v>
      </c>
      <c r="DC22" s="30">
        <v>0</v>
      </c>
      <c r="DD22" s="30">
        <v>40</v>
      </c>
      <c r="DE22" s="30">
        <v>0</v>
      </c>
      <c r="DF22" s="31">
        <v>0</v>
      </c>
      <c r="DG22" s="30">
        <f t="shared" si="59"/>
        <v>400</v>
      </c>
      <c r="DH22" s="69">
        <f t="shared" si="36"/>
        <v>0.12123578055838775</v>
      </c>
      <c r="DI22" s="33"/>
      <c r="DJ22" s="61" t="s">
        <v>226</v>
      </c>
      <c r="DK22" s="56">
        <v>25.6</v>
      </c>
      <c r="DL22" s="70">
        <v>3</v>
      </c>
      <c r="DM22" s="71" t="s">
        <v>155</v>
      </c>
      <c r="DN22" s="56"/>
      <c r="DO22" s="69" t="s">
        <v>233</v>
      </c>
      <c r="DP22" s="56"/>
      <c r="DQ22" s="29">
        <v>312.35300000000001</v>
      </c>
      <c r="DR22" s="30">
        <v>330.08</v>
      </c>
      <c r="DS22" s="31">
        <v>370.08</v>
      </c>
      <c r="DT22" s="30"/>
      <c r="DU22" s="61">
        <f t="shared" si="37"/>
        <v>1567.7860000000001</v>
      </c>
      <c r="DV22" s="30">
        <v>1517.944</v>
      </c>
      <c r="DW22" s="31">
        <v>1617.6279999999999</v>
      </c>
      <c r="DX22" s="30"/>
      <c r="DY22" s="29">
        <v>197.62100000000001</v>
      </c>
      <c r="DZ22" s="30">
        <v>12.053000000000001</v>
      </c>
      <c r="EA22" s="30">
        <v>18.196999999999999</v>
      </c>
      <c r="EB22" s="30">
        <v>8.2859999999999996</v>
      </c>
      <c r="EC22" s="30">
        <v>35.046999999999997</v>
      </c>
      <c r="ED22" s="30">
        <v>2.8170000000000002</v>
      </c>
      <c r="EE22" s="30">
        <v>13.451999999999771</v>
      </c>
      <c r="EF22" s="30">
        <v>2261.2910000000002</v>
      </c>
      <c r="EG22" s="72">
        <f t="shared" si="60"/>
        <v>2548.7640000000001</v>
      </c>
      <c r="EH22" s="118"/>
      <c r="EI22" s="44">
        <f t="shared" si="61"/>
        <v>7.7536013534403342E-2</v>
      </c>
      <c r="EJ22" s="6">
        <f t="shared" si="61"/>
        <v>4.7289588208245257E-3</v>
      </c>
      <c r="EK22" s="6">
        <f t="shared" si="61"/>
        <v>7.1395390079269788E-3</v>
      </c>
      <c r="EL22" s="6">
        <f t="shared" si="61"/>
        <v>3.2509875374887591E-3</v>
      </c>
      <c r="EM22" s="6">
        <f t="shared" si="61"/>
        <v>1.3750586558818311E-2</v>
      </c>
      <c r="EN22" s="6">
        <f t="shared" si="61"/>
        <v>1.1052415994576195E-3</v>
      </c>
      <c r="EO22" s="6">
        <f t="shared" si="61"/>
        <v>5.2778523237144636E-3</v>
      </c>
      <c r="EP22" s="6">
        <f t="shared" si="61"/>
        <v>0.88721082061736589</v>
      </c>
      <c r="EQ22" s="69">
        <f t="shared" si="62"/>
        <v>0.99999999999999989</v>
      </c>
      <c r="ER22" s="56"/>
      <c r="ES22" s="32">
        <v>9.3569999999999993</v>
      </c>
      <c r="ET22" s="33">
        <v>5.3719999999999999</v>
      </c>
      <c r="EU22" s="67">
        <f t="shared" si="39"/>
        <v>14.728999999999999</v>
      </c>
      <c r="EW22" s="32">
        <f t="shared" si="40"/>
        <v>0.93200000000000005</v>
      </c>
      <c r="EX22" s="33">
        <f t="shared" si="41"/>
        <v>4.9609999999999994</v>
      </c>
      <c r="EY22" s="67">
        <f t="shared" si="42"/>
        <v>5.8929999999999998</v>
      </c>
      <c r="FA22" s="29">
        <f t="shared" si="43"/>
        <v>2261.2910000000002</v>
      </c>
      <c r="FB22" s="30">
        <f t="shared" si="44"/>
        <v>287.47300000000007</v>
      </c>
      <c r="FC22" s="31">
        <f t="shared" si="45"/>
        <v>2548.7640000000001</v>
      </c>
      <c r="FE22" s="44">
        <v>0.88721082061736589</v>
      </c>
      <c r="FF22" s="6">
        <v>0.11278917938263411</v>
      </c>
      <c r="FG22" s="38">
        <f t="shared" si="46"/>
        <v>1</v>
      </c>
      <c r="FH22" s="56"/>
      <c r="FI22" s="61">
        <f t="shared" si="47"/>
        <v>370.72199999999998</v>
      </c>
      <c r="FJ22" s="30">
        <v>345.298</v>
      </c>
      <c r="FK22" s="31">
        <v>396.14600000000002</v>
      </c>
      <c r="FM22" s="61">
        <f t="shared" si="48"/>
        <v>2484.1395000000002</v>
      </c>
      <c r="FN22" s="30">
        <v>2419.5149999999999</v>
      </c>
      <c r="FO22" s="31">
        <v>2548.7640000000001</v>
      </c>
      <c r="FQ22" s="61">
        <f t="shared" si="49"/>
        <v>1026.9915000000001</v>
      </c>
      <c r="FR22" s="30">
        <v>971.60199999999998</v>
      </c>
      <c r="FS22" s="31">
        <v>1082.3810000000001</v>
      </c>
      <c r="FU22" s="61">
        <f t="shared" si="50"/>
        <v>3511.1310000000003</v>
      </c>
      <c r="FV22" s="56">
        <f t="shared" si="51"/>
        <v>3391.1169999999997</v>
      </c>
      <c r="FW22" s="70">
        <f t="shared" si="51"/>
        <v>3631.1450000000004</v>
      </c>
      <c r="FY22" s="61">
        <f t="shared" si="52"/>
        <v>2354.4589999999998</v>
      </c>
      <c r="FZ22" s="30">
        <v>2227.5010000000002</v>
      </c>
      <c r="GA22" s="31">
        <v>2481.4169999999999</v>
      </c>
      <c r="GB22" s="30"/>
      <c r="GC22" s="61">
        <f t="shared" si="53"/>
        <v>3197.2080000000001</v>
      </c>
      <c r="GD22" s="30">
        <v>3095.06</v>
      </c>
      <c r="GE22" s="31">
        <v>3299.3560000000002</v>
      </c>
      <c r="GF22" s="30"/>
      <c r="GG22" s="73">
        <f t="shared" si="54"/>
        <v>0.49028598308275911</v>
      </c>
      <c r="GH22" s="63"/>
      <c r="GI22" s="63"/>
    </row>
    <row r="23" spans="1:191" x14ac:dyDescent="0.2">
      <c r="A23" s="1"/>
      <c r="B23" s="74" t="s">
        <v>176</v>
      </c>
      <c r="C23" s="29">
        <v>1727.404</v>
      </c>
      <c r="D23" s="30">
        <v>1678.0819999999999</v>
      </c>
      <c r="E23" s="30">
        <v>1334.11</v>
      </c>
      <c r="F23" s="30">
        <v>441.14499999999998</v>
      </c>
      <c r="G23" s="30">
        <v>1144.277</v>
      </c>
      <c r="H23" s="30">
        <v>2168.549</v>
      </c>
      <c r="I23" s="31">
        <v>1775.2549999999999</v>
      </c>
      <c r="J23" s="30"/>
      <c r="K23" s="32">
        <v>25.948</v>
      </c>
      <c r="L23" s="33">
        <v>9.74</v>
      </c>
      <c r="M23" s="33">
        <v>0.122</v>
      </c>
      <c r="N23" s="34">
        <f t="shared" si="0"/>
        <v>35.81</v>
      </c>
      <c r="O23" s="33">
        <v>25.198</v>
      </c>
      <c r="P23" s="34">
        <f t="shared" si="1"/>
        <v>10.612000000000002</v>
      </c>
      <c r="Q23" s="33">
        <v>1.9419999999999999</v>
      </c>
      <c r="R23" s="34">
        <f t="shared" si="2"/>
        <v>8.6700000000000017</v>
      </c>
      <c r="S23" s="33">
        <v>2.008</v>
      </c>
      <c r="T23" s="33">
        <v>0.94299999999999995</v>
      </c>
      <c r="U23" s="33">
        <v>0</v>
      </c>
      <c r="V23" s="34">
        <f t="shared" si="3"/>
        <v>11.621</v>
      </c>
      <c r="W23" s="33">
        <v>1.514</v>
      </c>
      <c r="X23" s="35">
        <f t="shared" si="4"/>
        <v>10.107000000000001</v>
      </c>
      <c r="Y23" s="33"/>
      <c r="Z23" s="36">
        <f t="shared" si="55"/>
        <v>1.5462891563105976E-2</v>
      </c>
      <c r="AA23" s="37">
        <f t="shared" si="56"/>
        <v>5.8042455613015343E-3</v>
      </c>
      <c r="AB23" s="6">
        <f t="shared" si="5"/>
        <v>0.65008642707876474</v>
      </c>
      <c r="AC23" s="6">
        <f t="shared" si="6"/>
        <v>0.666296472579195</v>
      </c>
      <c r="AD23" s="6">
        <f t="shared" si="7"/>
        <v>0.7036581960346272</v>
      </c>
      <c r="AE23" s="37">
        <f t="shared" si="57"/>
        <v>1.501595273651705E-2</v>
      </c>
      <c r="AF23" s="37">
        <f t="shared" si="58"/>
        <v>6.0229476271123827E-3</v>
      </c>
      <c r="AG23" s="37">
        <f t="shared" si="8"/>
        <v>1.3091672144737655E-2</v>
      </c>
      <c r="AH23" s="37">
        <f t="shared" si="9"/>
        <v>1.7568254605627467E-2</v>
      </c>
      <c r="AI23" s="37">
        <f t="shared" si="10"/>
        <v>1.1230315374975311E-2</v>
      </c>
      <c r="AJ23" s="38">
        <f t="shared" si="11"/>
        <v>5.7667784038228379E-2</v>
      </c>
      <c r="AK23" s="33"/>
      <c r="AL23" s="44">
        <f t="shared" si="12"/>
        <v>2.1544855827800379E-2</v>
      </c>
      <c r="AM23" s="6">
        <f t="shared" si="13"/>
        <v>6.9666410092496739E-3</v>
      </c>
      <c r="AN23" s="38">
        <f t="shared" si="14"/>
        <v>3.9659212430732747E-2</v>
      </c>
      <c r="AO23" s="33"/>
      <c r="AP23" s="44">
        <f t="shared" si="15"/>
        <v>0.85770813501135601</v>
      </c>
      <c r="AQ23" s="6">
        <f t="shared" si="16"/>
        <v>0.74447859426499885</v>
      </c>
      <c r="AR23" s="6">
        <f t="shared" si="17"/>
        <v>2.2784478905918937E-2</v>
      </c>
      <c r="AS23" s="6">
        <f t="shared" si="18"/>
        <v>0.20457461022435977</v>
      </c>
      <c r="AT23" s="65">
        <v>3.53</v>
      </c>
      <c r="AU23" s="66">
        <v>1.42</v>
      </c>
      <c r="AV23" s="33"/>
      <c r="AW23" s="44">
        <f t="shared" si="19"/>
        <v>0.10622240078175112</v>
      </c>
      <c r="AX23" s="6">
        <v>0.1008</v>
      </c>
      <c r="AY23" s="6">
        <f t="shared" si="20"/>
        <v>0.19766544240738143</v>
      </c>
      <c r="AZ23" s="6">
        <f t="shared" si="21"/>
        <v>0.22293395190644585</v>
      </c>
      <c r="BA23" s="38">
        <f t="shared" si="22"/>
        <v>0.24820246140551031</v>
      </c>
      <c r="BB23" s="6"/>
      <c r="BC23" s="44">
        <v>0.14559025739580736</v>
      </c>
      <c r="BD23" s="6">
        <v>0.20431144008169763</v>
      </c>
      <c r="BE23" s="38">
        <v>0.22857748811926568</v>
      </c>
      <c r="BF23" s="6"/>
      <c r="BG23" s="44">
        <v>3.4000000000000002E-2</v>
      </c>
      <c r="BH23" s="38"/>
      <c r="BI23" s="45"/>
      <c r="BJ23" s="44">
        <f>AY23-(4.5%+2.5%+3%+1%+BG23)</f>
        <v>5.3665442407381414E-2</v>
      </c>
      <c r="BK23" s="38"/>
      <c r="BL23" s="6"/>
      <c r="BM23" s="44">
        <f>AZ23-(6%+2.5%+3%+1%+BG23)</f>
        <v>6.3933951906445879E-2</v>
      </c>
      <c r="BN23" s="38"/>
      <c r="BO23" s="6"/>
      <c r="BP23" s="44">
        <f>BA23-(8%+2.5%+3%+1%+BG23)</f>
        <v>6.9202461405510285E-2</v>
      </c>
      <c r="BQ23" s="38"/>
      <c r="BR23" s="33"/>
      <c r="BS23" s="36">
        <f t="shared" si="23"/>
        <v>1.4711658686488267E-3</v>
      </c>
      <c r="BT23" s="6">
        <f t="shared" si="24"/>
        <v>0.14318366143183661</v>
      </c>
      <c r="BU23" s="37">
        <f t="shared" si="25"/>
        <v>2.3248457773347025E-2</v>
      </c>
      <c r="BV23" s="6">
        <f t="shared" si="26"/>
        <v>0.16144244682955267</v>
      </c>
      <c r="BW23" s="6">
        <f t="shared" si="27"/>
        <v>0.86520301924129206</v>
      </c>
      <c r="BX23" s="38">
        <f t="shared" si="28"/>
        <v>0.89869962343437992</v>
      </c>
      <c r="BY23" s="33"/>
      <c r="BZ23" s="32">
        <v>1.837</v>
      </c>
      <c r="CA23" s="33">
        <v>136.98599999999999</v>
      </c>
      <c r="CB23" s="34">
        <f t="shared" si="29"/>
        <v>138.82299999999998</v>
      </c>
      <c r="CC23" s="30">
        <v>1334.11</v>
      </c>
      <c r="CD23" s="33">
        <v>2.9159999999999999</v>
      </c>
      <c r="CE23" s="33">
        <v>5.7129999999999992</v>
      </c>
      <c r="CF23" s="34">
        <f t="shared" si="30"/>
        <v>1325.481</v>
      </c>
      <c r="CG23" s="33">
        <v>211.19400000000002</v>
      </c>
      <c r="CH23" s="33">
        <v>47.728999999999992</v>
      </c>
      <c r="CI23" s="34">
        <f t="shared" si="31"/>
        <v>258.923</v>
      </c>
      <c r="CJ23" s="33">
        <v>0</v>
      </c>
      <c r="CK23" s="33">
        <v>0</v>
      </c>
      <c r="CL23" s="33">
        <v>2.181</v>
      </c>
      <c r="CM23" s="33">
        <v>1.9960000000001346</v>
      </c>
      <c r="CN23" s="34">
        <f t="shared" si="32"/>
        <v>1727.4040000000002</v>
      </c>
      <c r="CO23" s="33">
        <v>40.472000000000001</v>
      </c>
      <c r="CP23" s="30">
        <v>1144.277</v>
      </c>
      <c r="CQ23" s="34">
        <f t="shared" si="33"/>
        <v>1184.749</v>
      </c>
      <c r="CR23" s="33">
        <v>312.26900000000001</v>
      </c>
      <c r="CS23" s="33">
        <v>6.8969999999999629</v>
      </c>
      <c r="CT23" s="34">
        <f t="shared" si="34"/>
        <v>319.16599999999994</v>
      </c>
      <c r="CU23" s="33">
        <v>40</v>
      </c>
      <c r="CV23" s="33">
        <v>183.489</v>
      </c>
      <c r="CW23" s="67">
        <f t="shared" si="35"/>
        <v>1727.404</v>
      </c>
      <c r="CX23" s="33"/>
      <c r="CY23" s="68">
        <v>353.38299999999998</v>
      </c>
      <c r="CZ23" s="33"/>
      <c r="DA23" s="29">
        <v>77</v>
      </c>
      <c r="DB23" s="30">
        <v>145</v>
      </c>
      <c r="DC23" s="30">
        <v>90</v>
      </c>
      <c r="DD23" s="30">
        <v>0</v>
      </c>
      <c r="DE23" s="30">
        <v>40</v>
      </c>
      <c r="DF23" s="31">
        <v>0</v>
      </c>
      <c r="DG23" s="30">
        <f t="shared" si="59"/>
        <v>352</v>
      </c>
      <c r="DH23" s="69">
        <f t="shared" si="36"/>
        <v>0.20377398686120907</v>
      </c>
      <c r="DI23" s="33"/>
      <c r="DJ23" s="61" t="s">
        <v>227</v>
      </c>
      <c r="DK23" s="56">
        <v>11.5</v>
      </c>
      <c r="DL23" s="70">
        <v>3</v>
      </c>
      <c r="DM23" s="71" t="s">
        <v>155</v>
      </c>
      <c r="DN23" s="59" t="s">
        <v>158</v>
      </c>
      <c r="DO23" s="69">
        <v>0.18359930031531099</v>
      </c>
      <c r="DP23" s="56"/>
      <c r="DQ23" s="29">
        <v>156.452</v>
      </c>
      <c r="DR23" s="30">
        <v>176.452</v>
      </c>
      <c r="DS23" s="31">
        <v>196.452</v>
      </c>
      <c r="DT23" s="30"/>
      <c r="DU23" s="61">
        <f t="shared" si="37"/>
        <v>772.01749999999993</v>
      </c>
      <c r="DV23" s="30">
        <v>752.53599999999994</v>
      </c>
      <c r="DW23" s="31">
        <v>791.49900000000002</v>
      </c>
      <c r="DX23" s="30"/>
      <c r="DY23" s="29">
        <v>22.905999999999999</v>
      </c>
      <c r="DZ23" s="30">
        <v>12.116</v>
      </c>
      <c r="EA23" s="30">
        <v>22.667999999999999</v>
      </c>
      <c r="EB23" s="30">
        <v>11.821999999999999</v>
      </c>
      <c r="EC23" s="30">
        <v>92.498000000000005</v>
      </c>
      <c r="ED23" s="30">
        <v>12.433</v>
      </c>
      <c r="EE23" s="30">
        <v>5.3910000000000764</v>
      </c>
      <c r="EF23" s="30">
        <v>1154.2760000000001</v>
      </c>
      <c r="EG23" s="72">
        <f t="shared" si="60"/>
        <v>1334.1100000000001</v>
      </c>
      <c r="EH23" s="118"/>
      <c r="EI23" s="44">
        <f t="shared" si="61"/>
        <v>1.7169498766968237E-2</v>
      </c>
      <c r="EJ23" s="6">
        <f t="shared" si="61"/>
        <v>9.0817099039809304E-3</v>
      </c>
      <c r="EK23" s="6">
        <f t="shared" si="61"/>
        <v>1.6991102682687331E-2</v>
      </c>
      <c r="EL23" s="6">
        <f t="shared" si="61"/>
        <v>8.8613382704574566E-3</v>
      </c>
      <c r="EM23" s="6">
        <f t="shared" si="61"/>
        <v>6.9333113461408732E-2</v>
      </c>
      <c r="EN23" s="6">
        <f t="shared" si="61"/>
        <v>9.3193214952290281E-3</v>
      </c>
      <c r="EO23" s="6">
        <f t="shared" si="61"/>
        <v>4.0408961779763858E-3</v>
      </c>
      <c r="EP23" s="6">
        <f t="shared" si="61"/>
        <v>0.86520301924129195</v>
      </c>
      <c r="EQ23" s="69">
        <f t="shared" si="62"/>
        <v>1</v>
      </c>
      <c r="ER23" s="56"/>
      <c r="ES23" s="32">
        <v>16.782</v>
      </c>
      <c r="ET23" s="33">
        <v>14.234</v>
      </c>
      <c r="EU23" s="67">
        <f t="shared" si="39"/>
        <v>31.015999999999998</v>
      </c>
      <c r="EW23" s="32">
        <f t="shared" si="40"/>
        <v>2.9159999999999999</v>
      </c>
      <c r="EX23" s="33">
        <f t="shared" si="41"/>
        <v>5.7129999999999992</v>
      </c>
      <c r="EY23" s="67">
        <f t="shared" si="42"/>
        <v>8.6289999999999996</v>
      </c>
      <c r="FA23" s="29">
        <f t="shared" si="43"/>
        <v>1154.2760000000001</v>
      </c>
      <c r="FB23" s="30">
        <f t="shared" si="44"/>
        <v>179.83399999999983</v>
      </c>
      <c r="FC23" s="31">
        <f t="shared" si="45"/>
        <v>1334.11</v>
      </c>
      <c r="FE23" s="44">
        <v>0.86520301924129206</v>
      </c>
      <c r="FF23" s="6">
        <v>0.13479698075870794</v>
      </c>
      <c r="FG23" s="38">
        <f t="shared" si="46"/>
        <v>1</v>
      </c>
      <c r="FH23" s="56"/>
      <c r="FI23" s="61">
        <f t="shared" si="47"/>
        <v>175.26249999999999</v>
      </c>
      <c r="FJ23" s="30">
        <v>167.036</v>
      </c>
      <c r="FK23" s="31">
        <v>183.489</v>
      </c>
      <c r="FM23" s="61">
        <f t="shared" si="48"/>
        <v>1320.0414999999998</v>
      </c>
      <c r="FN23" s="30">
        <v>1305.973</v>
      </c>
      <c r="FO23" s="31">
        <v>1334.11</v>
      </c>
      <c r="FQ23" s="61">
        <f t="shared" si="49"/>
        <v>449.07249999999999</v>
      </c>
      <c r="FR23" s="30">
        <v>457</v>
      </c>
      <c r="FS23" s="31">
        <v>441.14499999999998</v>
      </c>
      <c r="FU23" s="61">
        <f t="shared" si="50"/>
        <v>1769.114</v>
      </c>
      <c r="FV23" s="56">
        <f t="shared" si="51"/>
        <v>1762.973</v>
      </c>
      <c r="FW23" s="70">
        <f t="shared" si="51"/>
        <v>1775.2549999999999</v>
      </c>
      <c r="FY23" s="61">
        <f t="shared" si="52"/>
        <v>1122.452</v>
      </c>
      <c r="FZ23" s="30">
        <v>1100.627</v>
      </c>
      <c r="GA23" s="31">
        <v>1144.277</v>
      </c>
      <c r="GB23" s="30"/>
      <c r="GC23" s="61">
        <f t="shared" si="53"/>
        <v>1678.0819999999999</v>
      </c>
      <c r="GD23" s="30">
        <v>1628.76</v>
      </c>
      <c r="GE23" s="31">
        <v>1727.404</v>
      </c>
      <c r="GF23" s="30"/>
      <c r="GG23" s="73">
        <f t="shared" si="54"/>
        <v>0.45820143984846629</v>
      </c>
      <c r="GH23" s="63"/>
      <c r="GI23" s="63"/>
    </row>
    <row r="24" spans="1:191" x14ac:dyDescent="0.2">
      <c r="A24" s="1"/>
      <c r="B24" s="74" t="s">
        <v>177</v>
      </c>
      <c r="C24" s="29">
        <v>3126.7150000000001</v>
      </c>
      <c r="D24" s="30">
        <v>3059.9065000000001</v>
      </c>
      <c r="E24" s="30">
        <v>2468.7449999999999</v>
      </c>
      <c r="F24" s="30">
        <v>859.73699999999997</v>
      </c>
      <c r="G24" s="30">
        <v>1937.7840000000001</v>
      </c>
      <c r="H24" s="30">
        <v>3986.4520000000002</v>
      </c>
      <c r="I24" s="31">
        <v>3328.482</v>
      </c>
      <c r="J24" s="30"/>
      <c r="K24" s="32">
        <v>64.275000000000006</v>
      </c>
      <c r="L24" s="33">
        <v>17.375</v>
      </c>
      <c r="M24" s="33">
        <v>0.56000000000000005</v>
      </c>
      <c r="N24" s="34">
        <f t="shared" si="0"/>
        <v>82.210000000000008</v>
      </c>
      <c r="O24" s="33">
        <v>42.191000000000003</v>
      </c>
      <c r="P24" s="34">
        <f t="shared" si="1"/>
        <v>40.019000000000005</v>
      </c>
      <c r="Q24" s="33">
        <v>2.355</v>
      </c>
      <c r="R24" s="34">
        <f t="shared" si="2"/>
        <v>37.664000000000009</v>
      </c>
      <c r="S24" s="33">
        <v>2.3239999999999998</v>
      </c>
      <c r="T24" s="33">
        <v>-2.3260000000000001</v>
      </c>
      <c r="U24" s="33">
        <v>-0.372</v>
      </c>
      <c r="V24" s="34">
        <f t="shared" si="3"/>
        <v>37.290000000000006</v>
      </c>
      <c r="W24" s="33">
        <v>9.4079999999999995</v>
      </c>
      <c r="X24" s="35">
        <f t="shared" si="4"/>
        <v>27.882000000000005</v>
      </c>
      <c r="Y24" s="33"/>
      <c r="Z24" s="36">
        <f t="shared" si="55"/>
        <v>2.1005543796844776E-2</v>
      </c>
      <c r="AA24" s="37">
        <f t="shared" si="56"/>
        <v>5.6782780781046739E-3</v>
      </c>
      <c r="AB24" s="6">
        <f t="shared" si="5"/>
        <v>0.51322255741533662</v>
      </c>
      <c r="AC24" s="6">
        <f t="shared" si="6"/>
        <v>0.4991009534625121</v>
      </c>
      <c r="AD24" s="6">
        <f t="shared" si="7"/>
        <v>0.51321007176742484</v>
      </c>
      <c r="AE24" s="37">
        <f t="shared" si="57"/>
        <v>1.3788329806809456E-2</v>
      </c>
      <c r="AF24" s="37">
        <f t="shared" si="58"/>
        <v>9.1120431294224209E-3</v>
      </c>
      <c r="AG24" s="37">
        <f t="shared" si="8"/>
        <v>1.7936198544879097E-2</v>
      </c>
      <c r="AH24" s="37">
        <f t="shared" si="9"/>
        <v>2.5742516934596758E-2</v>
      </c>
      <c r="AI24" s="37">
        <f t="shared" si="10"/>
        <v>2.4228856681526661E-2</v>
      </c>
      <c r="AJ24" s="38">
        <f t="shared" si="11"/>
        <v>8.0494363922173212E-2</v>
      </c>
      <c r="AK24" s="33"/>
      <c r="AL24" s="44">
        <f t="shared" si="12"/>
        <v>3.9046335562876865E-2</v>
      </c>
      <c r="AM24" s="6">
        <f t="shared" si="13"/>
        <v>2.6272850380726635E-2</v>
      </c>
      <c r="AN24" s="38">
        <f t="shared" si="14"/>
        <v>2.2108595055882127E-2</v>
      </c>
      <c r="AO24" s="33"/>
      <c r="AP24" s="44">
        <f t="shared" si="15"/>
        <v>0.78492675428203407</v>
      </c>
      <c r="AQ24" s="6">
        <f t="shared" si="16"/>
        <v>0.71090103726813358</v>
      </c>
      <c r="AR24" s="6">
        <f t="shared" si="17"/>
        <v>9.0037947174590571E-2</v>
      </c>
      <c r="AS24" s="6">
        <f t="shared" si="18"/>
        <v>0.16199333805607483</v>
      </c>
      <c r="AT24" s="65">
        <v>4.4189999999999996</v>
      </c>
      <c r="AU24" s="66">
        <v>1.26</v>
      </c>
      <c r="AV24" s="33"/>
      <c r="AW24" s="44">
        <f t="shared" si="19"/>
        <v>0.11565045103247337</v>
      </c>
      <c r="AX24" s="6">
        <v>0.10199999999999999</v>
      </c>
      <c r="AY24" s="6">
        <f t="shared" si="20"/>
        <v>0.20052437043894555</v>
      </c>
      <c r="AZ24" s="6">
        <f t="shared" si="21"/>
        <v>0.21932799602867428</v>
      </c>
      <c r="BA24" s="38">
        <f t="shared" si="22"/>
        <v>0.24439949681497922</v>
      </c>
      <c r="BB24" s="6"/>
      <c r="BC24" s="44">
        <v>0.17496618565061228</v>
      </c>
      <c r="BD24" s="6">
        <v>0.19308321305410397</v>
      </c>
      <c r="BE24" s="38">
        <v>0.21702457932528646</v>
      </c>
      <c r="BF24" s="6"/>
      <c r="BG24" s="44"/>
      <c r="BH24" s="38">
        <v>2.5999999999999999E-2</v>
      </c>
      <c r="BI24" s="45"/>
      <c r="BJ24" s="44"/>
      <c r="BK24" s="38">
        <f>BC24-(4.5%+2.5%+3%+1%+BH24)</f>
        <v>3.8966185650612273E-2</v>
      </c>
      <c r="BL24" s="6"/>
      <c r="BM24" s="44"/>
      <c r="BN24" s="38">
        <f>BD24-(6%+2.5%+3%+1%+BH24)</f>
        <v>4.208321305410398E-2</v>
      </c>
      <c r="BO24" s="6"/>
      <c r="BP24" s="44"/>
      <c r="BQ24" s="38">
        <f>BE24-(8%+2.5%+3%+1%+BH24)</f>
        <v>4.6024579325286447E-2</v>
      </c>
      <c r="BR24" s="33"/>
      <c r="BS24" s="36">
        <f t="shared" si="23"/>
        <v>9.7219300941623612E-4</v>
      </c>
      <c r="BT24" s="6">
        <f t="shared" si="24"/>
        <v>5.8849988754779217E-2</v>
      </c>
      <c r="BU24" s="37">
        <f t="shared" si="25"/>
        <v>6.9476596408296534E-3</v>
      </c>
      <c r="BV24" s="6">
        <f t="shared" si="26"/>
        <v>4.6461735163775456E-2</v>
      </c>
      <c r="BW24" s="6">
        <f t="shared" si="27"/>
        <v>0.73064735320982932</v>
      </c>
      <c r="BX24" s="38">
        <f t="shared" si="28"/>
        <v>0.80022034068383119</v>
      </c>
      <c r="BY24" s="33"/>
      <c r="BZ24" s="32">
        <v>4.1100000000000003</v>
      </c>
      <c r="CA24" s="33">
        <v>320.298</v>
      </c>
      <c r="CB24" s="34">
        <f t="shared" si="29"/>
        <v>324.40800000000002</v>
      </c>
      <c r="CC24" s="30">
        <v>2468.7449999999999</v>
      </c>
      <c r="CD24" s="33">
        <v>3.5339999999999998</v>
      </c>
      <c r="CE24" s="33">
        <v>4.024</v>
      </c>
      <c r="CF24" s="34">
        <f t="shared" si="30"/>
        <v>2461.1869999999999</v>
      </c>
      <c r="CG24" s="33">
        <v>182.09899999999999</v>
      </c>
      <c r="CH24" s="33">
        <v>70.180000000000007</v>
      </c>
      <c r="CI24" s="34">
        <f t="shared" si="31"/>
        <v>252.279</v>
      </c>
      <c r="CJ24" s="33">
        <v>21.388000000000002</v>
      </c>
      <c r="CK24" s="33">
        <v>5.7389999999999999</v>
      </c>
      <c r="CL24" s="33">
        <v>5.6470000000000002</v>
      </c>
      <c r="CM24" s="33">
        <v>56.067000000000348</v>
      </c>
      <c r="CN24" s="34">
        <f t="shared" si="32"/>
        <v>3126.7150000000001</v>
      </c>
      <c r="CO24" s="33">
        <v>197.02799999999999</v>
      </c>
      <c r="CP24" s="30">
        <v>1937.7840000000001</v>
      </c>
      <c r="CQ24" s="34">
        <f t="shared" si="33"/>
        <v>2134.8119999999999</v>
      </c>
      <c r="CR24" s="33">
        <v>520.904</v>
      </c>
      <c r="CS24" s="33">
        <v>39.295000000000243</v>
      </c>
      <c r="CT24" s="34">
        <f t="shared" si="34"/>
        <v>560.1990000000003</v>
      </c>
      <c r="CU24" s="33">
        <v>70.097999999999999</v>
      </c>
      <c r="CV24" s="33">
        <v>361.60599999999999</v>
      </c>
      <c r="CW24" s="67">
        <f t="shared" si="35"/>
        <v>3126.7150000000001</v>
      </c>
      <c r="CX24" s="33"/>
      <c r="CY24" s="68">
        <v>506.50700000000001</v>
      </c>
      <c r="CZ24" s="33"/>
      <c r="DA24" s="29">
        <v>175</v>
      </c>
      <c r="DB24" s="30">
        <v>190</v>
      </c>
      <c r="DC24" s="30">
        <v>120</v>
      </c>
      <c r="DD24" s="30">
        <v>120</v>
      </c>
      <c r="DE24" s="30">
        <v>130</v>
      </c>
      <c r="DF24" s="31">
        <v>0</v>
      </c>
      <c r="DG24" s="30">
        <f t="shared" si="59"/>
        <v>735</v>
      </c>
      <c r="DH24" s="69">
        <f t="shared" si="36"/>
        <v>0.23507099303902018</v>
      </c>
      <c r="DI24" s="33"/>
      <c r="DJ24" s="61" t="s">
        <v>230</v>
      </c>
      <c r="DK24" s="56">
        <v>21.8</v>
      </c>
      <c r="DL24" s="70">
        <v>2</v>
      </c>
      <c r="DM24" s="71" t="s">
        <v>155</v>
      </c>
      <c r="DN24" s="59" t="s">
        <v>158</v>
      </c>
      <c r="DO24" s="69">
        <v>0.1237361337410441</v>
      </c>
      <c r="DP24" s="56"/>
      <c r="DQ24" s="29">
        <v>319.92399999999998</v>
      </c>
      <c r="DR24" s="30">
        <v>349.92399999999998</v>
      </c>
      <c r="DS24" s="31">
        <v>389.92399999999998</v>
      </c>
      <c r="DT24" s="30"/>
      <c r="DU24" s="61">
        <f t="shared" si="37"/>
        <v>1554.51</v>
      </c>
      <c r="DV24" s="30">
        <v>1513.5830000000001</v>
      </c>
      <c r="DW24" s="31">
        <v>1595.4369999999999</v>
      </c>
      <c r="DX24" s="30"/>
      <c r="DY24" s="29">
        <v>215.81200000000001</v>
      </c>
      <c r="DZ24" s="30">
        <v>2.9249999999999998</v>
      </c>
      <c r="EA24" s="30">
        <v>219.76300000000001</v>
      </c>
      <c r="EB24" s="30">
        <v>7.4770000000000003</v>
      </c>
      <c r="EC24" s="30">
        <v>141.61699999999999</v>
      </c>
      <c r="ED24" s="30">
        <v>4.4829999999999997</v>
      </c>
      <c r="EE24" s="30">
        <v>72.885999999999996</v>
      </c>
      <c r="EF24" s="30">
        <v>1803.7819999999999</v>
      </c>
      <c r="EG24" s="72">
        <f t="shared" si="60"/>
        <v>2468.7449999999999</v>
      </c>
      <c r="EH24" s="118"/>
      <c r="EI24" s="44">
        <f t="shared" si="61"/>
        <v>8.7417696035840084E-2</v>
      </c>
      <c r="EJ24" s="6">
        <f t="shared" si="61"/>
        <v>1.1848125262025847E-3</v>
      </c>
      <c r="EK24" s="6">
        <f t="shared" si="61"/>
        <v>8.9018104340464491E-2</v>
      </c>
      <c r="EL24" s="6">
        <f t="shared" si="61"/>
        <v>3.0286643618518722E-3</v>
      </c>
      <c r="EM24" s="6">
        <f t="shared" si="61"/>
        <v>5.7363964281446647E-2</v>
      </c>
      <c r="EN24" s="6">
        <f t="shared" si="61"/>
        <v>1.8159024119542521E-3</v>
      </c>
      <c r="EO24" s="6">
        <f t="shared" si="61"/>
        <v>2.95235028324108E-2</v>
      </c>
      <c r="EP24" s="6">
        <f t="shared" si="61"/>
        <v>0.73064735320982932</v>
      </c>
      <c r="EQ24" s="69">
        <f t="shared" si="62"/>
        <v>1</v>
      </c>
      <c r="ER24" s="56"/>
      <c r="ES24" s="32">
        <v>8.6370000000000005</v>
      </c>
      <c r="ET24" s="33">
        <v>8.5150000000000006</v>
      </c>
      <c r="EU24" s="67">
        <f t="shared" si="39"/>
        <v>17.152000000000001</v>
      </c>
      <c r="EW24" s="32">
        <f t="shared" si="40"/>
        <v>3.5339999999999998</v>
      </c>
      <c r="EX24" s="33">
        <f t="shared" si="41"/>
        <v>4.024</v>
      </c>
      <c r="EY24" s="67">
        <f t="shared" si="42"/>
        <v>7.5579999999999998</v>
      </c>
      <c r="FA24" s="29">
        <f t="shared" si="43"/>
        <v>1803.7819999999999</v>
      </c>
      <c r="FB24" s="30">
        <f t="shared" si="44"/>
        <v>664.96299999999985</v>
      </c>
      <c r="FC24" s="31">
        <f t="shared" si="45"/>
        <v>2468.7449999999999</v>
      </c>
      <c r="FE24" s="44">
        <v>0.73064735320982932</v>
      </c>
      <c r="FF24" s="6">
        <v>0.26935264679017068</v>
      </c>
      <c r="FG24" s="38">
        <f t="shared" si="46"/>
        <v>1</v>
      </c>
      <c r="FH24" s="56"/>
      <c r="FI24" s="61">
        <f t="shared" si="47"/>
        <v>346.3845</v>
      </c>
      <c r="FJ24" s="30">
        <v>331.16300000000001</v>
      </c>
      <c r="FK24" s="31">
        <v>361.60599999999999</v>
      </c>
      <c r="FM24" s="61">
        <f t="shared" si="48"/>
        <v>2422.3585000000003</v>
      </c>
      <c r="FN24" s="30">
        <v>2375.9720000000002</v>
      </c>
      <c r="FO24" s="31">
        <v>2468.7449999999999</v>
      </c>
      <c r="FQ24" s="61">
        <f t="shared" si="49"/>
        <v>863.5184999999999</v>
      </c>
      <c r="FR24" s="30">
        <v>867.3</v>
      </c>
      <c r="FS24" s="31">
        <v>859.73699999999997</v>
      </c>
      <c r="FU24" s="61">
        <f t="shared" si="50"/>
        <v>3285.877</v>
      </c>
      <c r="FV24" s="56">
        <f t="shared" si="51"/>
        <v>3243.2719999999999</v>
      </c>
      <c r="FW24" s="70">
        <f t="shared" si="51"/>
        <v>3328.482</v>
      </c>
      <c r="FY24" s="61">
        <f t="shared" si="52"/>
        <v>1916.8265000000001</v>
      </c>
      <c r="FZ24" s="30">
        <v>1895.8689999999999</v>
      </c>
      <c r="GA24" s="31">
        <v>1937.7840000000001</v>
      </c>
      <c r="GB24" s="30"/>
      <c r="GC24" s="61">
        <f t="shared" si="53"/>
        <v>3059.9065000000001</v>
      </c>
      <c r="GD24" s="30">
        <v>2993.098</v>
      </c>
      <c r="GE24" s="31">
        <v>3126.7150000000001</v>
      </c>
      <c r="GF24" s="30"/>
      <c r="GG24" s="73">
        <f t="shared" si="54"/>
        <v>0.5102598094165921</v>
      </c>
      <c r="GH24" s="63"/>
      <c r="GI24" s="63"/>
    </row>
    <row r="25" spans="1:191" x14ac:dyDescent="0.2">
      <c r="A25" s="1"/>
      <c r="B25" s="74" t="s">
        <v>178</v>
      </c>
      <c r="C25" s="29">
        <v>4002.53</v>
      </c>
      <c r="D25" s="30">
        <v>3720.3240000000001</v>
      </c>
      <c r="E25" s="30">
        <v>3063.0709999999999</v>
      </c>
      <c r="F25" s="30">
        <v>768.10699999999997</v>
      </c>
      <c r="G25" s="30">
        <v>2838.0360000000001</v>
      </c>
      <c r="H25" s="30">
        <v>4770.6370000000006</v>
      </c>
      <c r="I25" s="31">
        <v>3831.1779999999999</v>
      </c>
      <c r="J25" s="30"/>
      <c r="K25" s="32">
        <v>72.11</v>
      </c>
      <c r="L25" s="33">
        <v>21.666</v>
      </c>
      <c r="M25" s="33">
        <v>6.2E-2</v>
      </c>
      <c r="N25" s="34">
        <f t="shared" si="0"/>
        <v>93.837999999999994</v>
      </c>
      <c r="O25" s="33">
        <v>53.293999999999997</v>
      </c>
      <c r="P25" s="34">
        <f t="shared" si="1"/>
        <v>40.543999999999997</v>
      </c>
      <c r="Q25" s="33">
        <v>8.9410000000000007</v>
      </c>
      <c r="R25" s="34">
        <f t="shared" si="2"/>
        <v>31.602999999999994</v>
      </c>
      <c r="S25" s="33">
        <v>4.2629999999999999</v>
      </c>
      <c r="T25" s="33">
        <v>0.628</v>
      </c>
      <c r="U25" s="33">
        <v>-0.98799999999999999</v>
      </c>
      <c r="V25" s="34">
        <f t="shared" si="3"/>
        <v>35.505999999999993</v>
      </c>
      <c r="W25" s="33">
        <v>7.5549999999999997</v>
      </c>
      <c r="X25" s="35">
        <f t="shared" si="4"/>
        <v>27.950999999999993</v>
      </c>
      <c r="Y25" s="33"/>
      <c r="Z25" s="36">
        <f t="shared" si="55"/>
        <v>1.9382720429726014E-2</v>
      </c>
      <c r="AA25" s="37">
        <f t="shared" si="56"/>
        <v>5.8236863240943527E-3</v>
      </c>
      <c r="AB25" s="6">
        <f t="shared" si="5"/>
        <v>0.53980086904556912</v>
      </c>
      <c r="AC25" s="6">
        <f t="shared" si="6"/>
        <v>0.54325643979164329</v>
      </c>
      <c r="AD25" s="6">
        <f t="shared" si="7"/>
        <v>0.56793623052494724</v>
      </c>
      <c r="AE25" s="37">
        <f t="shared" si="57"/>
        <v>1.432509641633363E-2</v>
      </c>
      <c r="AF25" s="37">
        <f t="shared" si="58"/>
        <v>7.5130553145371188E-3</v>
      </c>
      <c r="AG25" s="37">
        <f t="shared" si="8"/>
        <v>1.4894763865156847E-2</v>
      </c>
      <c r="AH25" s="37">
        <f t="shared" si="9"/>
        <v>2.4211784773832831E-2</v>
      </c>
      <c r="AI25" s="37">
        <f t="shared" si="10"/>
        <v>1.6840872327664552E-2</v>
      </c>
      <c r="AJ25" s="38">
        <f t="shared" si="11"/>
        <v>7.3308522105859475E-2</v>
      </c>
      <c r="AK25" s="33"/>
      <c r="AL25" s="44">
        <f t="shared" si="12"/>
        <v>3.6505605392546624E-2</v>
      </c>
      <c r="AM25" s="6">
        <f t="shared" si="13"/>
        <v>6.238939157393255E-2</v>
      </c>
      <c r="AN25" s="38">
        <f t="shared" si="14"/>
        <v>0.15085404614549897</v>
      </c>
      <c r="AO25" s="33"/>
      <c r="AP25" s="44">
        <f t="shared" si="15"/>
        <v>0.92653288154273938</v>
      </c>
      <c r="AQ25" s="6">
        <f t="shared" si="16"/>
        <v>0.79395749499796342</v>
      </c>
      <c r="AR25" s="6">
        <f t="shared" si="17"/>
        <v>-3.2729298718560507E-2</v>
      </c>
      <c r="AS25" s="6">
        <f t="shared" si="18"/>
        <v>0.21673991200565643</v>
      </c>
      <c r="AT25" s="65">
        <v>3.19</v>
      </c>
      <c r="AU25" s="66">
        <v>1.39</v>
      </c>
      <c r="AV25" s="33"/>
      <c r="AW25" s="44">
        <f t="shared" si="19"/>
        <v>0.10073553477425527</v>
      </c>
      <c r="AX25" s="6">
        <v>9.5500000000000002E-2</v>
      </c>
      <c r="AY25" s="6">
        <f t="shared" si="20"/>
        <v>0.17334220351276264</v>
      </c>
      <c r="AZ25" s="6">
        <f t="shared" si="21"/>
        <v>0.18780000000000002</v>
      </c>
      <c r="BA25" s="38">
        <f t="shared" si="22"/>
        <v>0.20230000000000001</v>
      </c>
      <c r="BB25" s="6"/>
      <c r="BC25" s="44">
        <v>0.16595590606942309</v>
      </c>
      <c r="BD25" s="6">
        <v>0.1806470143218856</v>
      </c>
      <c r="BE25" s="38">
        <v>0.19587807915073743</v>
      </c>
      <c r="BF25" s="6"/>
      <c r="BG25" s="44"/>
      <c r="BH25" s="38">
        <v>1.6E-2</v>
      </c>
      <c r="BI25" s="45"/>
      <c r="BJ25" s="44"/>
      <c r="BK25" s="38">
        <f>BC25-(4.5%+2.5%+3%+1%+BH25)</f>
        <v>3.9955906069423092E-2</v>
      </c>
      <c r="BL25" s="6"/>
      <c r="BM25" s="44"/>
      <c r="BN25" s="38">
        <f>BD25-(6%+2.5%+3%+1%+BH25)</f>
        <v>3.964701432188561E-2</v>
      </c>
      <c r="BO25" s="6"/>
      <c r="BP25" s="44"/>
      <c r="BQ25" s="38">
        <f>BE25-(8%+2.5%+3%+1%+BH25)</f>
        <v>3.4878079150737401E-2</v>
      </c>
      <c r="BR25" s="33"/>
      <c r="BS25" s="36">
        <f t="shared" si="23"/>
        <v>2.9712902115744066E-3</v>
      </c>
      <c r="BT25" s="6">
        <f t="shared" si="24"/>
        <v>0.19678661824584576</v>
      </c>
      <c r="BU25" s="37">
        <f t="shared" si="25"/>
        <v>1.0033394589939314E-2</v>
      </c>
      <c r="BV25" s="6">
        <f t="shared" si="26"/>
        <v>7.3576377417393257E-2</v>
      </c>
      <c r="BW25" s="6">
        <f t="shared" si="27"/>
        <v>0.73911019365858655</v>
      </c>
      <c r="BX25" s="38">
        <f t="shared" si="28"/>
        <v>0.79141559071387446</v>
      </c>
      <c r="BY25" s="33"/>
      <c r="BZ25" s="32">
        <v>8.0549999999999997</v>
      </c>
      <c r="CA25" s="33">
        <v>578.61500000000001</v>
      </c>
      <c r="CB25" s="34">
        <f t="shared" si="29"/>
        <v>586.66999999999996</v>
      </c>
      <c r="CC25" s="30">
        <v>3063.0709999999999</v>
      </c>
      <c r="CD25" s="33">
        <v>4.6879999999999997</v>
      </c>
      <c r="CE25" s="33">
        <v>9.8170000000000002</v>
      </c>
      <c r="CF25" s="34">
        <f t="shared" si="30"/>
        <v>3048.5659999999998</v>
      </c>
      <c r="CG25" s="33">
        <v>265.05099999999999</v>
      </c>
      <c r="CH25" s="33">
        <v>72.548000000000002</v>
      </c>
      <c r="CI25" s="34">
        <f t="shared" si="31"/>
        <v>337.59899999999999</v>
      </c>
      <c r="CJ25" s="33">
        <v>2.625</v>
      </c>
      <c r="CK25" s="33">
        <v>0</v>
      </c>
      <c r="CL25" s="33">
        <v>23.044</v>
      </c>
      <c r="CM25" s="33">
        <v>4.0260000000003338</v>
      </c>
      <c r="CN25" s="34">
        <f t="shared" si="32"/>
        <v>4002.53</v>
      </c>
      <c r="CO25" s="33">
        <v>275.48200000000003</v>
      </c>
      <c r="CP25" s="30">
        <v>2838.0360000000001</v>
      </c>
      <c r="CQ25" s="34">
        <f t="shared" si="33"/>
        <v>3113.518</v>
      </c>
      <c r="CR25" s="33">
        <v>400.98</v>
      </c>
      <c r="CS25" s="33">
        <v>24.789000000000158</v>
      </c>
      <c r="CT25" s="34">
        <f t="shared" si="34"/>
        <v>425.76900000000018</v>
      </c>
      <c r="CU25" s="33">
        <v>60.045999999999999</v>
      </c>
      <c r="CV25" s="33">
        <v>403.197</v>
      </c>
      <c r="CW25" s="67">
        <f t="shared" si="35"/>
        <v>4002.53</v>
      </c>
      <c r="CX25" s="33"/>
      <c r="CY25" s="68">
        <v>867.50800000000004</v>
      </c>
      <c r="CZ25" s="33"/>
      <c r="DA25" s="29">
        <v>105</v>
      </c>
      <c r="DB25" s="30">
        <v>175</v>
      </c>
      <c r="DC25" s="30">
        <v>155</v>
      </c>
      <c r="DD25" s="30">
        <v>150</v>
      </c>
      <c r="DE25" s="30">
        <v>75</v>
      </c>
      <c r="DF25" s="31">
        <v>0</v>
      </c>
      <c r="DG25" s="30">
        <f t="shared" si="59"/>
        <v>660</v>
      </c>
      <c r="DH25" s="69">
        <f t="shared" si="36"/>
        <v>0.16489570346755678</v>
      </c>
      <c r="DI25" s="33"/>
      <c r="DJ25" s="61" t="s">
        <v>231</v>
      </c>
      <c r="DK25" s="56">
        <v>31</v>
      </c>
      <c r="DL25" s="70">
        <v>4</v>
      </c>
      <c r="DM25" s="71" t="s">
        <v>155</v>
      </c>
      <c r="DN25" s="59" t="s">
        <v>158</v>
      </c>
      <c r="DO25" s="69">
        <v>0.23159481349653144</v>
      </c>
      <c r="DP25" s="56"/>
      <c r="DQ25" s="29">
        <v>359.68593900000008</v>
      </c>
      <c r="DR25" s="30">
        <v>389.68593900000008</v>
      </c>
      <c r="DS25" s="31">
        <v>419.77351150000004</v>
      </c>
      <c r="DT25" s="30"/>
      <c r="DU25" s="61">
        <f t="shared" si="37"/>
        <v>1876.5655000000002</v>
      </c>
      <c r="DV25" s="30">
        <v>1678.126</v>
      </c>
      <c r="DW25" s="31">
        <v>2075.0050000000001</v>
      </c>
      <c r="DX25" s="30"/>
      <c r="DY25" s="29">
        <v>82.882999999999996</v>
      </c>
      <c r="DZ25" s="30">
        <v>46.668999999999997</v>
      </c>
      <c r="EA25" s="30">
        <v>166.33600000000001</v>
      </c>
      <c r="EB25" s="30">
        <v>34.601999999999997</v>
      </c>
      <c r="EC25" s="30">
        <v>388.13299999999998</v>
      </c>
      <c r="ED25" s="30">
        <v>27.626000000000001</v>
      </c>
      <c r="EE25" s="30">
        <v>52.875</v>
      </c>
      <c r="EF25" s="30">
        <v>2263.9470000000001</v>
      </c>
      <c r="EG25" s="72">
        <f t="shared" si="60"/>
        <v>3063.0709999999999</v>
      </c>
      <c r="EH25" s="118"/>
      <c r="EI25" s="44">
        <f t="shared" si="61"/>
        <v>2.7058791650601634E-2</v>
      </c>
      <c r="EJ25" s="6">
        <f t="shared" si="61"/>
        <v>1.5236016403145732E-2</v>
      </c>
      <c r="EK25" s="6">
        <f t="shared" si="61"/>
        <v>5.4303671054311185E-2</v>
      </c>
      <c r="EL25" s="6">
        <f t="shared" si="61"/>
        <v>1.129650602287704E-2</v>
      </c>
      <c r="EM25" s="6">
        <f t="shared" si="61"/>
        <v>0.12671368048602202</v>
      </c>
      <c r="EN25" s="6">
        <f t="shared" si="61"/>
        <v>9.0190531006300555E-3</v>
      </c>
      <c r="EO25" s="6">
        <f t="shared" si="61"/>
        <v>1.7262087623825893E-2</v>
      </c>
      <c r="EP25" s="6">
        <f t="shared" si="61"/>
        <v>0.73911019365858655</v>
      </c>
      <c r="EQ25" s="69">
        <f t="shared" si="62"/>
        <v>1</v>
      </c>
      <c r="ER25" s="56"/>
      <c r="ES25" s="32">
        <v>7.8019999999999996</v>
      </c>
      <c r="ET25" s="33">
        <v>22.931000000000001</v>
      </c>
      <c r="EU25" s="67">
        <f t="shared" si="39"/>
        <v>30.733000000000001</v>
      </c>
      <c r="EW25" s="32">
        <f t="shared" si="40"/>
        <v>4.6879999999999997</v>
      </c>
      <c r="EX25" s="33">
        <f t="shared" si="41"/>
        <v>9.8170000000000002</v>
      </c>
      <c r="EY25" s="67">
        <f t="shared" si="42"/>
        <v>14.504999999999999</v>
      </c>
      <c r="FA25" s="29">
        <f t="shared" si="43"/>
        <v>2263.9470000000001</v>
      </c>
      <c r="FB25" s="30">
        <f t="shared" si="44"/>
        <v>799.12399999999968</v>
      </c>
      <c r="FC25" s="31">
        <f t="shared" si="45"/>
        <v>3063.0709999999999</v>
      </c>
      <c r="FE25" s="44">
        <v>0.73911019365858655</v>
      </c>
      <c r="FF25" s="6">
        <v>0.26088980634141345</v>
      </c>
      <c r="FG25" s="38">
        <f t="shared" si="46"/>
        <v>1</v>
      </c>
      <c r="FH25" s="56"/>
      <c r="FI25" s="61">
        <f t="shared" si="47"/>
        <v>381.279</v>
      </c>
      <c r="FJ25" s="30">
        <v>359.36099999999999</v>
      </c>
      <c r="FK25" s="31">
        <v>403.197</v>
      </c>
      <c r="FM25" s="61">
        <f t="shared" si="48"/>
        <v>3009.1305000000002</v>
      </c>
      <c r="FN25" s="30">
        <v>2955.19</v>
      </c>
      <c r="FO25" s="31">
        <v>3063.0709999999999</v>
      </c>
      <c r="FQ25" s="61">
        <f t="shared" si="49"/>
        <v>709.55349999999999</v>
      </c>
      <c r="FR25" s="30">
        <v>651</v>
      </c>
      <c r="FS25" s="31">
        <v>768.10699999999997</v>
      </c>
      <c r="FU25" s="61">
        <f t="shared" si="50"/>
        <v>3718.6840000000002</v>
      </c>
      <c r="FV25" s="56">
        <f t="shared" si="51"/>
        <v>3606.19</v>
      </c>
      <c r="FW25" s="70">
        <f t="shared" si="51"/>
        <v>3831.1779999999999</v>
      </c>
      <c r="FY25" s="61">
        <f t="shared" si="52"/>
        <v>2652.0309999999999</v>
      </c>
      <c r="FZ25" s="30">
        <v>2466.0259999999998</v>
      </c>
      <c r="GA25" s="31">
        <v>2838.0360000000001</v>
      </c>
      <c r="GB25" s="30"/>
      <c r="GC25" s="61">
        <f t="shared" si="53"/>
        <v>3720.3240000000001</v>
      </c>
      <c r="GD25" s="30">
        <v>3438.1179999999999</v>
      </c>
      <c r="GE25" s="31">
        <v>4002.53</v>
      </c>
      <c r="GF25" s="30"/>
      <c r="GG25" s="73">
        <f t="shared" si="54"/>
        <v>0.5184233472328752</v>
      </c>
      <c r="GH25" s="63"/>
      <c r="GI25" s="63"/>
    </row>
    <row r="26" spans="1:191" x14ac:dyDescent="0.2">
      <c r="A26" s="1"/>
      <c r="B26" s="74" t="s">
        <v>179</v>
      </c>
      <c r="C26" s="29">
        <v>3984.0970000000002</v>
      </c>
      <c r="D26" s="30">
        <v>3901.547</v>
      </c>
      <c r="E26" s="30">
        <v>3048.7649999999999</v>
      </c>
      <c r="F26" s="30">
        <v>916.90499999999997</v>
      </c>
      <c r="G26" s="30">
        <v>3100.3649999999998</v>
      </c>
      <c r="H26" s="30">
        <v>4901.0020000000004</v>
      </c>
      <c r="I26" s="31">
        <v>3965.67</v>
      </c>
      <c r="J26" s="30"/>
      <c r="K26" s="32">
        <v>65.593999999999994</v>
      </c>
      <c r="L26" s="33">
        <v>20.34</v>
      </c>
      <c r="M26" s="33">
        <v>0.33800000000000002</v>
      </c>
      <c r="N26" s="34">
        <f t="shared" si="0"/>
        <v>86.271999999999991</v>
      </c>
      <c r="O26" s="33">
        <v>50.89</v>
      </c>
      <c r="P26" s="34">
        <f t="shared" si="1"/>
        <v>35.381999999999991</v>
      </c>
      <c r="Q26" s="33">
        <v>5.4770000000000003</v>
      </c>
      <c r="R26" s="34">
        <f t="shared" si="2"/>
        <v>29.90499999999999</v>
      </c>
      <c r="S26" s="33">
        <v>9.3279999999999994</v>
      </c>
      <c r="T26" s="33">
        <v>4.5460000000000003</v>
      </c>
      <c r="U26" s="33">
        <v>-8.1999999999999993</v>
      </c>
      <c r="V26" s="34">
        <f t="shared" si="3"/>
        <v>35.578999999999994</v>
      </c>
      <c r="W26" s="33">
        <v>5.649</v>
      </c>
      <c r="X26" s="35">
        <f t="shared" si="4"/>
        <v>29.929999999999993</v>
      </c>
      <c r="Y26" s="33"/>
      <c r="Z26" s="36">
        <f t="shared" si="55"/>
        <v>1.6812305477801496E-2</v>
      </c>
      <c r="AA26" s="37">
        <f t="shared" si="56"/>
        <v>5.2133166664402606E-3</v>
      </c>
      <c r="AB26" s="6">
        <f t="shared" si="5"/>
        <v>0.50815808918978289</v>
      </c>
      <c r="AC26" s="6">
        <f t="shared" si="6"/>
        <v>0.53232217573221763</v>
      </c>
      <c r="AD26" s="6">
        <f t="shared" si="7"/>
        <v>0.58987852373887251</v>
      </c>
      <c r="AE26" s="37">
        <f t="shared" si="57"/>
        <v>1.3043544009594144E-2</v>
      </c>
      <c r="AF26" s="37">
        <f t="shared" si="58"/>
        <v>7.6713160190047675E-3</v>
      </c>
      <c r="AG26" s="37">
        <f t="shared" si="8"/>
        <v>1.6396734129941786E-2</v>
      </c>
      <c r="AH26" s="37">
        <f t="shared" si="9"/>
        <v>2.6984214377026819E-2</v>
      </c>
      <c r="AI26" s="37">
        <f t="shared" si="10"/>
        <v>1.6383038227728335E-2</v>
      </c>
      <c r="AJ26" s="38">
        <f t="shared" si="11"/>
        <v>6.9628211406417728E-2</v>
      </c>
      <c r="AK26" s="33"/>
      <c r="AL26" s="44">
        <f t="shared" si="12"/>
        <v>-4.3538790573911714E-3</v>
      </c>
      <c r="AM26" s="6">
        <f t="shared" si="13"/>
        <v>-1.9344944075012818E-2</v>
      </c>
      <c r="AN26" s="38">
        <f t="shared" si="14"/>
        <v>8.3330450615905674E-2</v>
      </c>
      <c r="AO26" s="33"/>
      <c r="AP26" s="44">
        <f t="shared" si="15"/>
        <v>1.0169248859784208</v>
      </c>
      <c r="AQ26" s="6">
        <f t="shared" si="16"/>
        <v>0.88855150197679433</v>
      </c>
      <c r="AR26" s="6">
        <f t="shared" si="17"/>
        <v>-0.10072596124040151</v>
      </c>
      <c r="AS26" s="6">
        <f t="shared" si="18"/>
        <v>0.19833151652683151</v>
      </c>
      <c r="AT26" s="65">
        <v>2.2640000000000002</v>
      </c>
      <c r="AU26" s="66">
        <v>1.49</v>
      </c>
      <c r="AV26" s="33"/>
      <c r="AW26" s="44">
        <f t="shared" si="19"/>
        <v>0.11701472127812149</v>
      </c>
      <c r="AX26" s="6">
        <v>0.1033</v>
      </c>
      <c r="AY26" s="6">
        <f t="shared" si="20"/>
        <v>0.20683993346361937</v>
      </c>
      <c r="AZ26" s="6">
        <f t="shared" si="21"/>
        <v>0.223</v>
      </c>
      <c r="BA26" s="38">
        <f t="shared" si="22"/>
        <v>0.2445</v>
      </c>
      <c r="BB26" s="6"/>
      <c r="BC26" s="44">
        <v>0.19438540028251486</v>
      </c>
      <c r="BD26" s="6">
        <v>0.2104751645404021</v>
      </c>
      <c r="BE26" s="38">
        <v>0.2316758336775209</v>
      </c>
      <c r="BF26" s="6"/>
      <c r="BG26" s="44">
        <v>2.8000000000000001E-2</v>
      </c>
      <c r="BH26" s="38"/>
      <c r="BI26" s="45"/>
      <c r="BJ26" s="44">
        <f>AY26-(4.5%+2.5%+3%+1%+BG26)</f>
        <v>6.8839933463619357E-2</v>
      </c>
      <c r="BK26" s="38"/>
      <c r="BL26" s="6"/>
      <c r="BM26" s="44">
        <f>AZ26-(6%+2.5%+3%+1%+BG26)</f>
        <v>7.0000000000000007E-2</v>
      </c>
      <c r="BN26" s="38"/>
      <c r="BO26" s="6"/>
      <c r="BP26" s="44">
        <f>BA26-(8%+2.5%+3%+1%+BG26)</f>
        <v>7.149999999999998E-2</v>
      </c>
      <c r="BQ26" s="38"/>
      <c r="BR26" s="33"/>
      <c r="BS26" s="36">
        <f t="shared" si="23"/>
        <v>1.7925457979578005E-3</v>
      </c>
      <c r="BT26" s="6">
        <f t="shared" si="24"/>
        <v>0.11119457528016893</v>
      </c>
      <c r="BU26" s="37">
        <f t="shared" si="25"/>
        <v>8.4083227142793902E-3</v>
      </c>
      <c r="BV26" s="6">
        <f t="shared" si="26"/>
        <v>5.2955466590647121E-2</v>
      </c>
      <c r="BW26" s="6">
        <f t="shared" si="27"/>
        <v>0.85943947795254794</v>
      </c>
      <c r="BX26" s="38">
        <f t="shared" si="28"/>
        <v>0.89193856271449712</v>
      </c>
      <c r="BY26" s="33"/>
      <c r="BZ26" s="32">
        <v>6.4420000000000002</v>
      </c>
      <c r="CA26" s="33">
        <v>190.36099999999999</v>
      </c>
      <c r="CB26" s="34">
        <f t="shared" si="29"/>
        <v>196.803</v>
      </c>
      <c r="CC26" s="30">
        <v>3048.7649999999999</v>
      </c>
      <c r="CD26" s="33">
        <v>12.542</v>
      </c>
      <c r="CE26" s="33">
        <v>5.3460000000000001</v>
      </c>
      <c r="CF26" s="34">
        <f t="shared" si="30"/>
        <v>3030.877</v>
      </c>
      <c r="CG26" s="33">
        <v>593.36899999999991</v>
      </c>
      <c r="CH26" s="33">
        <v>126.842</v>
      </c>
      <c r="CI26" s="34">
        <f t="shared" si="31"/>
        <v>720.2109999999999</v>
      </c>
      <c r="CJ26" s="33">
        <v>0.29899999999999999</v>
      </c>
      <c r="CK26" s="33">
        <v>0</v>
      </c>
      <c r="CL26" s="33">
        <v>28.12</v>
      </c>
      <c r="CM26" s="33">
        <v>7.7870000000004715</v>
      </c>
      <c r="CN26" s="34">
        <f t="shared" si="32"/>
        <v>3984.0969999999998</v>
      </c>
      <c r="CO26" s="33">
        <v>3.6760000000000002</v>
      </c>
      <c r="CP26" s="30">
        <v>3100.3649999999998</v>
      </c>
      <c r="CQ26" s="34">
        <f t="shared" si="33"/>
        <v>3104.0409999999997</v>
      </c>
      <c r="CR26" s="33">
        <v>315.05799999999999</v>
      </c>
      <c r="CS26" s="33">
        <v>28.664000000000556</v>
      </c>
      <c r="CT26" s="34">
        <f t="shared" si="34"/>
        <v>343.72200000000055</v>
      </c>
      <c r="CU26" s="33">
        <v>70.135999999999996</v>
      </c>
      <c r="CV26" s="33">
        <v>466.19799999999998</v>
      </c>
      <c r="CW26" s="67">
        <f t="shared" si="35"/>
        <v>3984.0970000000002</v>
      </c>
      <c r="CX26" s="33"/>
      <c r="CY26" s="68">
        <v>790.17199999999991</v>
      </c>
      <c r="CZ26" s="33"/>
      <c r="DA26" s="29">
        <v>150</v>
      </c>
      <c r="DB26" s="30">
        <v>50</v>
      </c>
      <c r="DC26" s="30">
        <v>75</v>
      </c>
      <c r="DD26" s="30">
        <v>70</v>
      </c>
      <c r="DE26" s="30">
        <v>0</v>
      </c>
      <c r="DF26" s="31">
        <v>40</v>
      </c>
      <c r="DG26" s="30">
        <f t="shared" si="59"/>
        <v>385</v>
      </c>
      <c r="DH26" s="69">
        <f t="shared" si="36"/>
        <v>9.6634193394387738E-2</v>
      </c>
      <c r="DI26" s="33"/>
      <c r="DJ26" s="61" t="s">
        <v>228</v>
      </c>
      <c r="DK26" s="56">
        <v>23</v>
      </c>
      <c r="DL26" s="70">
        <v>3</v>
      </c>
      <c r="DM26" s="71" t="s">
        <v>155</v>
      </c>
      <c r="DN26" s="59" t="s">
        <v>158</v>
      </c>
      <c r="DO26" s="69">
        <v>0.10877308862730296</v>
      </c>
      <c r="DP26" s="56"/>
      <c r="DQ26" s="29">
        <v>383.98344400000002</v>
      </c>
      <c r="DR26" s="30">
        <v>413.98344400000002</v>
      </c>
      <c r="DS26" s="31">
        <v>453.89664600000003</v>
      </c>
      <c r="DT26" s="30"/>
      <c r="DU26" s="61">
        <f t="shared" si="37"/>
        <v>1825.3634999999999</v>
      </c>
      <c r="DV26" s="30">
        <v>1794.299</v>
      </c>
      <c r="DW26" s="31">
        <v>1856.4280000000001</v>
      </c>
      <c r="DX26" s="30"/>
      <c r="DY26" s="29">
        <v>7.3128243300000015</v>
      </c>
      <c r="DZ26" s="30">
        <v>53.992510660000015</v>
      </c>
      <c r="EA26" s="30">
        <v>50.42841150000001</v>
      </c>
      <c r="EB26" s="30">
        <v>24.45875440999999</v>
      </c>
      <c r="EC26" s="30">
        <v>264.97886342999993</v>
      </c>
      <c r="ED26" s="30">
        <v>3.7684159700000004</v>
      </c>
      <c r="EE26" s="30">
        <v>23.596219700000372</v>
      </c>
      <c r="EF26" s="30">
        <v>2620.2289999999998</v>
      </c>
      <c r="EG26" s="72">
        <f t="shared" si="60"/>
        <v>3048.7650000000003</v>
      </c>
      <c r="EH26" s="118"/>
      <c r="EI26" s="44">
        <f t="shared" si="61"/>
        <v>2.3986185652223116E-3</v>
      </c>
      <c r="EJ26" s="6">
        <f t="shared" si="61"/>
        <v>1.7709633461417986E-2</v>
      </c>
      <c r="EK26" s="6">
        <f t="shared" si="61"/>
        <v>1.6540602998263234E-2</v>
      </c>
      <c r="EL26" s="6">
        <f t="shared" si="61"/>
        <v>8.0225122008419757E-3</v>
      </c>
      <c r="EM26" s="6">
        <f t="shared" si="61"/>
        <v>8.6913508725664293E-2</v>
      </c>
      <c r="EN26" s="6">
        <f t="shared" si="61"/>
        <v>1.2360467172773237E-3</v>
      </c>
      <c r="EO26" s="6">
        <f t="shared" si="61"/>
        <v>7.7395993787649654E-3</v>
      </c>
      <c r="EP26" s="6">
        <f t="shared" si="61"/>
        <v>0.85943947795254783</v>
      </c>
      <c r="EQ26" s="69">
        <f t="shared" si="62"/>
        <v>0.99999999999999989</v>
      </c>
      <c r="ER26" s="56"/>
      <c r="ES26" s="32">
        <v>10.393000000000001</v>
      </c>
      <c r="ET26" s="33">
        <v>15.242000000000001</v>
      </c>
      <c r="EU26" s="67">
        <f t="shared" si="39"/>
        <v>25.635000000000002</v>
      </c>
      <c r="EW26" s="32">
        <f t="shared" si="40"/>
        <v>12.542</v>
      </c>
      <c r="EX26" s="33">
        <f t="shared" si="41"/>
        <v>5.3460000000000001</v>
      </c>
      <c r="EY26" s="67">
        <f t="shared" si="42"/>
        <v>17.887999999999998</v>
      </c>
      <c r="FA26" s="29">
        <f t="shared" si="43"/>
        <v>2620.2289999999998</v>
      </c>
      <c r="FB26" s="30">
        <f t="shared" si="44"/>
        <v>428.53600000000017</v>
      </c>
      <c r="FC26" s="31">
        <f t="shared" si="45"/>
        <v>3048.7649999999999</v>
      </c>
      <c r="FE26" s="44">
        <v>0.85943947795254794</v>
      </c>
      <c r="FF26" s="6">
        <v>0.14056052204745206</v>
      </c>
      <c r="FG26" s="38">
        <f t="shared" si="46"/>
        <v>1</v>
      </c>
      <c r="FH26" s="56"/>
      <c r="FI26" s="61">
        <f t="shared" si="47"/>
        <v>429.85450000000003</v>
      </c>
      <c r="FJ26" s="30">
        <v>393.51100000000002</v>
      </c>
      <c r="FK26" s="31">
        <v>466.19799999999998</v>
      </c>
      <c r="FM26" s="61">
        <f t="shared" si="48"/>
        <v>3055.431</v>
      </c>
      <c r="FN26" s="30">
        <v>3062.0970000000002</v>
      </c>
      <c r="FO26" s="31">
        <v>3048.7649999999999</v>
      </c>
      <c r="FQ26" s="61">
        <f t="shared" si="49"/>
        <v>949.35349999999994</v>
      </c>
      <c r="FR26" s="30">
        <v>981.80200000000002</v>
      </c>
      <c r="FS26" s="31">
        <v>916.90499999999997</v>
      </c>
      <c r="FU26" s="61">
        <f t="shared" si="50"/>
        <v>4004.7845000000002</v>
      </c>
      <c r="FV26" s="56">
        <f t="shared" si="51"/>
        <v>4043.8990000000003</v>
      </c>
      <c r="FW26" s="70">
        <f t="shared" si="51"/>
        <v>3965.67</v>
      </c>
      <c r="FY26" s="61">
        <f t="shared" si="52"/>
        <v>2981.1239999999998</v>
      </c>
      <c r="FZ26" s="30">
        <v>2861.8829999999998</v>
      </c>
      <c r="GA26" s="31">
        <v>3100.3649999999998</v>
      </c>
      <c r="GB26" s="30"/>
      <c r="GC26" s="61">
        <f t="shared" si="53"/>
        <v>3901.547</v>
      </c>
      <c r="GD26" s="30">
        <v>3818.9969999999998</v>
      </c>
      <c r="GE26" s="31">
        <v>3984.0970000000002</v>
      </c>
      <c r="GF26" s="30"/>
      <c r="GG26" s="73">
        <f t="shared" si="54"/>
        <v>0.46595953863573103</v>
      </c>
      <c r="GH26" s="63"/>
      <c r="GI26" s="63"/>
    </row>
    <row r="27" spans="1:191" x14ac:dyDescent="0.2">
      <c r="A27" s="1"/>
      <c r="B27" s="74" t="s">
        <v>180</v>
      </c>
      <c r="C27" s="29">
        <v>3213.2420000000002</v>
      </c>
      <c r="D27" s="30">
        <v>3153.96</v>
      </c>
      <c r="E27" s="30">
        <v>2736.607</v>
      </c>
      <c r="F27" s="30">
        <v>742.91</v>
      </c>
      <c r="G27" s="30">
        <v>2039.5709999999999</v>
      </c>
      <c r="H27" s="30">
        <v>3956.152</v>
      </c>
      <c r="I27" s="31">
        <v>3479.5169999999998</v>
      </c>
      <c r="J27" s="30"/>
      <c r="K27" s="32">
        <v>44.915999999999997</v>
      </c>
      <c r="L27" s="33">
        <v>12.664999999999999</v>
      </c>
      <c r="M27" s="33">
        <v>0.24299999999999999</v>
      </c>
      <c r="N27" s="34">
        <f t="shared" si="0"/>
        <v>57.823999999999998</v>
      </c>
      <c r="O27" s="33">
        <v>35.009</v>
      </c>
      <c r="P27" s="34">
        <f t="shared" si="1"/>
        <v>22.814999999999998</v>
      </c>
      <c r="Q27" s="33">
        <v>1.9530000000000001</v>
      </c>
      <c r="R27" s="34">
        <f t="shared" si="2"/>
        <v>20.861999999999998</v>
      </c>
      <c r="S27" s="33">
        <v>6.01</v>
      </c>
      <c r="T27" s="33">
        <v>0.437</v>
      </c>
      <c r="U27" s="33">
        <v>-2.7</v>
      </c>
      <c r="V27" s="34">
        <f t="shared" si="3"/>
        <v>24.609000000000002</v>
      </c>
      <c r="W27" s="33">
        <v>4.5090000000000003</v>
      </c>
      <c r="X27" s="35">
        <f t="shared" si="4"/>
        <v>20.100000000000001</v>
      </c>
      <c r="Y27" s="33"/>
      <c r="Z27" s="36">
        <f t="shared" si="55"/>
        <v>1.424114446600464E-2</v>
      </c>
      <c r="AA27" s="37">
        <f t="shared" si="56"/>
        <v>4.0155867544293521E-3</v>
      </c>
      <c r="AB27" s="6">
        <f t="shared" si="5"/>
        <v>0.54470912231021762</v>
      </c>
      <c r="AC27" s="6">
        <f t="shared" si="6"/>
        <v>0.54843813641632988</v>
      </c>
      <c r="AD27" s="6">
        <f t="shared" si="7"/>
        <v>0.60544064748201443</v>
      </c>
      <c r="AE27" s="37">
        <f t="shared" si="57"/>
        <v>1.1100013950715925E-2</v>
      </c>
      <c r="AF27" s="37">
        <f t="shared" si="58"/>
        <v>6.3729406840923796E-3</v>
      </c>
      <c r="AG27" s="37">
        <f t="shared" si="8"/>
        <v>1.2033326927532433E-2</v>
      </c>
      <c r="AH27" s="37">
        <f t="shared" si="9"/>
        <v>1.7518368783753929E-2</v>
      </c>
      <c r="AI27" s="37">
        <f t="shared" si="10"/>
        <v>1.2489515739412019E-2</v>
      </c>
      <c r="AJ27" s="38">
        <f t="shared" si="11"/>
        <v>5.7220208127831657E-2</v>
      </c>
      <c r="AK27" s="33"/>
      <c r="AL27" s="44">
        <f t="shared" si="12"/>
        <v>1.0374719356457233E-2</v>
      </c>
      <c r="AM27" s="6">
        <f t="shared" si="13"/>
        <v>5.5290651617184411E-2</v>
      </c>
      <c r="AN27" s="38">
        <f t="shared" si="14"/>
        <v>5.98047886232006E-2</v>
      </c>
      <c r="AO27" s="33"/>
      <c r="AP27" s="44">
        <f t="shared" si="15"/>
        <v>0.74529188882437258</v>
      </c>
      <c r="AQ27" s="6">
        <f t="shared" si="16"/>
        <v>0.72273339985769069</v>
      </c>
      <c r="AR27" s="6">
        <f t="shared" si="17"/>
        <v>0.12151559079583794</v>
      </c>
      <c r="AS27" s="6">
        <f t="shared" si="18"/>
        <v>0.12199330146935712</v>
      </c>
      <c r="AT27" s="65">
        <v>1.1379999999999999</v>
      </c>
      <c r="AU27" s="66">
        <v>1.2</v>
      </c>
      <c r="AV27" s="33"/>
      <c r="AW27" s="44">
        <f t="shared" si="19"/>
        <v>0.11654833342773435</v>
      </c>
      <c r="AX27" s="6">
        <v>0.11070000000000001</v>
      </c>
      <c r="AY27" s="6">
        <f t="shared" si="20"/>
        <v>0.18552156529323491</v>
      </c>
      <c r="AZ27" s="6">
        <f t="shared" si="21"/>
        <v>0.20550000000000002</v>
      </c>
      <c r="BA27" s="38">
        <f t="shared" si="22"/>
        <v>0.22260000000000002</v>
      </c>
      <c r="BB27" s="6"/>
      <c r="BC27" s="44">
        <v>0.18065024741362343</v>
      </c>
      <c r="BD27" s="6">
        <v>0.20000698168954947</v>
      </c>
      <c r="BE27" s="38">
        <v>0.21755962799230852</v>
      </c>
      <c r="BF27" s="6"/>
      <c r="BG27" s="44">
        <v>2.5000000000000001E-2</v>
      </c>
      <c r="BH27" s="38"/>
      <c r="BI27" s="45"/>
      <c r="BJ27" s="44">
        <f>AY27-(4.5%+2.5%+3%+1%+BG27)</f>
        <v>5.0521565293234899E-2</v>
      </c>
      <c r="BK27" s="38"/>
      <c r="BL27" s="6"/>
      <c r="BM27" s="44">
        <f>AZ27-(6%+2.5%+3%+1%+BG27)</f>
        <v>5.5500000000000022E-2</v>
      </c>
      <c r="BN27" s="38"/>
      <c r="BO27" s="6"/>
      <c r="BP27" s="44">
        <f>BA27-(8%+2.5%+3%+1%+BG27)</f>
        <v>5.2600000000000008E-2</v>
      </c>
      <c r="BQ27" s="38"/>
      <c r="BR27" s="33"/>
      <c r="BS27" s="36">
        <f t="shared" si="23"/>
        <v>7.1734035320472633E-4</v>
      </c>
      <c r="BT27" s="6">
        <f t="shared" si="24"/>
        <v>6.6741849497642003E-2</v>
      </c>
      <c r="BU27" s="37">
        <f t="shared" si="25"/>
        <v>2.015342356428965E-2</v>
      </c>
      <c r="BV27" s="6">
        <f t="shared" si="26"/>
        <v>0.14030089188955425</v>
      </c>
      <c r="BW27" s="6">
        <f t="shared" si="27"/>
        <v>0.73344875606910309</v>
      </c>
      <c r="BX27" s="38">
        <f t="shared" si="28"/>
        <v>0.79035998387132467</v>
      </c>
      <c r="BY27" s="33"/>
      <c r="BZ27" s="32">
        <v>3.3</v>
      </c>
      <c r="CA27" s="33">
        <v>160.249</v>
      </c>
      <c r="CB27" s="34">
        <f t="shared" si="29"/>
        <v>163.54900000000001</v>
      </c>
      <c r="CC27" s="30">
        <v>2736.607</v>
      </c>
      <c r="CD27" s="33">
        <v>12.494</v>
      </c>
      <c r="CE27" s="33">
        <v>6.1059999999999999</v>
      </c>
      <c r="CF27" s="34">
        <f t="shared" si="30"/>
        <v>2718.0069999999996</v>
      </c>
      <c r="CG27" s="33">
        <v>228.44499999999999</v>
      </c>
      <c r="CH27" s="33">
        <v>87.817999999999998</v>
      </c>
      <c r="CI27" s="34">
        <f t="shared" si="31"/>
        <v>316.26299999999998</v>
      </c>
      <c r="CJ27" s="33">
        <v>5.2350000000000003</v>
      </c>
      <c r="CK27" s="33">
        <v>0</v>
      </c>
      <c r="CL27" s="33">
        <v>5.6630000000000003</v>
      </c>
      <c r="CM27" s="33">
        <v>4.5250000000006274</v>
      </c>
      <c r="CN27" s="34">
        <f t="shared" si="32"/>
        <v>3213.2420000000002</v>
      </c>
      <c r="CO27" s="33">
        <v>175.32</v>
      </c>
      <c r="CP27" s="30">
        <v>2039.5709999999999</v>
      </c>
      <c r="CQ27" s="34">
        <f t="shared" si="33"/>
        <v>2214.8910000000001</v>
      </c>
      <c r="CR27" s="33">
        <v>542.048</v>
      </c>
      <c r="CS27" s="33">
        <v>16.720000000000084</v>
      </c>
      <c r="CT27" s="34">
        <f t="shared" si="34"/>
        <v>558.76800000000003</v>
      </c>
      <c r="CU27" s="33">
        <v>65.085000000000008</v>
      </c>
      <c r="CV27" s="33">
        <v>374.49799999999999</v>
      </c>
      <c r="CW27" s="67">
        <f t="shared" si="35"/>
        <v>3213.2420000000002</v>
      </c>
      <c r="CX27" s="33"/>
      <c r="CY27" s="68">
        <v>391.99400000000003</v>
      </c>
      <c r="CZ27" s="33"/>
      <c r="DA27" s="29">
        <v>240</v>
      </c>
      <c r="DB27" s="30">
        <v>275</v>
      </c>
      <c r="DC27" s="30">
        <v>200</v>
      </c>
      <c r="DD27" s="30">
        <v>65</v>
      </c>
      <c r="DE27" s="30">
        <v>0</v>
      </c>
      <c r="DF27" s="31">
        <v>0</v>
      </c>
      <c r="DG27" s="30">
        <f t="shared" si="59"/>
        <v>780</v>
      </c>
      <c r="DH27" s="69">
        <f t="shared" si="36"/>
        <v>0.24274548882405991</v>
      </c>
      <c r="DI27" s="33"/>
      <c r="DJ27" s="61" t="s">
        <v>226</v>
      </c>
      <c r="DK27" s="56">
        <v>20</v>
      </c>
      <c r="DL27" s="70">
        <v>4</v>
      </c>
      <c r="DM27" s="71" t="s">
        <v>155</v>
      </c>
      <c r="DN27" s="59" t="s">
        <v>158</v>
      </c>
      <c r="DO27" s="69">
        <v>0.56902716925145469</v>
      </c>
      <c r="DP27" s="56"/>
      <c r="DQ27" s="29">
        <v>325.01318950000001</v>
      </c>
      <c r="DR27" s="30">
        <v>360.01318950000001</v>
      </c>
      <c r="DS27" s="31">
        <v>389.97049140000001</v>
      </c>
      <c r="DT27" s="30"/>
      <c r="DU27" s="61">
        <f t="shared" si="37"/>
        <v>1670.3609999999999</v>
      </c>
      <c r="DV27" s="30">
        <v>1588.8330000000001</v>
      </c>
      <c r="DW27" s="31">
        <v>1751.8889999999999</v>
      </c>
      <c r="DX27" s="30"/>
      <c r="DY27" s="29">
        <v>300.04899999999998</v>
      </c>
      <c r="DZ27" s="30">
        <v>32.476999999999997</v>
      </c>
      <c r="EA27" s="30">
        <v>134.017</v>
      </c>
      <c r="EB27" s="30">
        <v>31.317</v>
      </c>
      <c r="EC27" s="30">
        <v>147.02199999999999</v>
      </c>
      <c r="ED27" s="30">
        <v>10.321999999999999</v>
      </c>
      <c r="EE27" s="30">
        <v>74.242000000000189</v>
      </c>
      <c r="EF27" s="30">
        <v>2007.1610000000001</v>
      </c>
      <c r="EG27" s="72">
        <f t="shared" si="60"/>
        <v>2736.607</v>
      </c>
      <c r="EH27" s="118"/>
      <c r="EI27" s="44">
        <f t="shared" si="61"/>
        <v>0.10964270719178895</v>
      </c>
      <c r="EJ27" s="6">
        <f t="shared" si="61"/>
        <v>1.1867615627673245E-2</v>
      </c>
      <c r="EK27" s="6">
        <f t="shared" si="61"/>
        <v>4.8971956879449621E-2</v>
      </c>
      <c r="EL27" s="6">
        <f t="shared" si="61"/>
        <v>1.1443733060684271E-2</v>
      </c>
      <c r="EM27" s="6">
        <f t="shared" si="61"/>
        <v>5.3724192037804479E-2</v>
      </c>
      <c r="EN27" s="6">
        <f t="shared" si="61"/>
        <v>3.7718240141898342E-3</v>
      </c>
      <c r="EO27" s="6">
        <f t="shared" si="61"/>
        <v>2.712921511930657E-2</v>
      </c>
      <c r="EP27" s="6">
        <f t="shared" si="61"/>
        <v>0.73344875606910309</v>
      </c>
      <c r="EQ27" s="69">
        <f t="shared" si="62"/>
        <v>1</v>
      </c>
      <c r="ER27" s="56"/>
      <c r="ES27" s="32">
        <v>12.682</v>
      </c>
      <c r="ET27" s="33">
        <v>42.47</v>
      </c>
      <c r="EU27" s="67">
        <f t="shared" si="39"/>
        <v>55.152000000000001</v>
      </c>
      <c r="EW27" s="32">
        <f t="shared" si="40"/>
        <v>12.494</v>
      </c>
      <c r="EX27" s="33">
        <f t="shared" si="41"/>
        <v>6.1059999999999999</v>
      </c>
      <c r="EY27" s="67">
        <f t="shared" si="42"/>
        <v>18.600000000000001</v>
      </c>
      <c r="FA27" s="29">
        <f t="shared" si="43"/>
        <v>2007.1610000000001</v>
      </c>
      <c r="FB27" s="30">
        <f t="shared" si="44"/>
        <v>729.44600000000003</v>
      </c>
      <c r="FC27" s="31">
        <f t="shared" si="45"/>
        <v>2736.607</v>
      </c>
      <c r="FE27" s="44">
        <v>0.73344875606910309</v>
      </c>
      <c r="FF27" s="6">
        <v>0.26655124393089691</v>
      </c>
      <c r="FG27" s="38">
        <f t="shared" si="46"/>
        <v>1</v>
      </c>
      <c r="FH27" s="56"/>
      <c r="FI27" s="61">
        <f t="shared" si="47"/>
        <v>351.27449999999999</v>
      </c>
      <c r="FJ27" s="30">
        <v>328.05099999999999</v>
      </c>
      <c r="FK27" s="31">
        <v>374.49799999999999</v>
      </c>
      <c r="FM27" s="61">
        <f t="shared" si="48"/>
        <v>2722.5569999999998</v>
      </c>
      <c r="FN27" s="30">
        <v>2708.5070000000001</v>
      </c>
      <c r="FO27" s="31">
        <v>2736.607</v>
      </c>
      <c r="FQ27" s="61">
        <f t="shared" si="49"/>
        <v>665.8075</v>
      </c>
      <c r="FR27" s="30">
        <v>588.70500000000004</v>
      </c>
      <c r="FS27" s="31">
        <v>742.91</v>
      </c>
      <c r="FU27" s="61">
        <f t="shared" si="50"/>
        <v>3388.3644999999997</v>
      </c>
      <c r="FV27" s="56">
        <f t="shared" si="51"/>
        <v>3297.212</v>
      </c>
      <c r="FW27" s="70">
        <f t="shared" si="51"/>
        <v>3479.5169999999998</v>
      </c>
      <c r="FY27" s="61">
        <f t="shared" si="52"/>
        <v>1982.0245</v>
      </c>
      <c r="FZ27" s="30">
        <v>1924.4780000000001</v>
      </c>
      <c r="GA27" s="31">
        <v>2039.5709999999999</v>
      </c>
      <c r="GB27" s="30"/>
      <c r="GC27" s="61">
        <f t="shared" si="53"/>
        <v>3153.96</v>
      </c>
      <c r="GD27" s="30">
        <v>3094.6779999999999</v>
      </c>
      <c r="GE27" s="31">
        <v>3213.2420000000002</v>
      </c>
      <c r="GF27" s="30"/>
      <c r="GG27" s="73">
        <f t="shared" si="54"/>
        <v>0.54520916880832504</v>
      </c>
      <c r="GH27" s="63"/>
      <c r="GI27" s="63"/>
    </row>
    <row r="28" spans="1:191" x14ac:dyDescent="0.2">
      <c r="A28" s="1"/>
      <c r="B28" s="74" t="s">
        <v>181</v>
      </c>
      <c r="C28" s="29">
        <v>7264.8919999999998</v>
      </c>
      <c r="D28" s="30">
        <v>6801.2394999999997</v>
      </c>
      <c r="E28" s="30">
        <v>5751.192</v>
      </c>
      <c r="F28" s="30">
        <v>593.25199999999995</v>
      </c>
      <c r="G28" s="30">
        <v>4356.2190000000001</v>
      </c>
      <c r="H28" s="30">
        <v>7858.1440000000002</v>
      </c>
      <c r="I28" s="31">
        <v>6344.4439999999995</v>
      </c>
      <c r="J28" s="30"/>
      <c r="K28" s="32">
        <v>124.84100000000001</v>
      </c>
      <c r="L28" s="33">
        <v>33.036000000000001</v>
      </c>
      <c r="M28" s="33">
        <v>0.8620000000000001</v>
      </c>
      <c r="N28" s="34">
        <f t="shared" si="0"/>
        <v>158.739</v>
      </c>
      <c r="O28" s="33">
        <v>71.330999999999989</v>
      </c>
      <c r="P28" s="34">
        <f t="shared" si="1"/>
        <v>87.408000000000015</v>
      </c>
      <c r="Q28" s="33">
        <v>24.629000000000001</v>
      </c>
      <c r="R28" s="34">
        <f t="shared" si="2"/>
        <v>62.779000000000011</v>
      </c>
      <c r="S28" s="33">
        <v>11.321999999999999</v>
      </c>
      <c r="T28" s="33">
        <v>-3.0449999999999999</v>
      </c>
      <c r="U28" s="33">
        <v>-4.2</v>
      </c>
      <c r="V28" s="34">
        <f t="shared" si="3"/>
        <v>66.856000000000009</v>
      </c>
      <c r="W28" s="33">
        <v>13.788</v>
      </c>
      <c r="X28" s="35">
        <f t="shared" si="4"/>
        <v>53.068000000000012</v>
      </c>
      <c r="Y28" s="33"/>
      <c r="Z28" s="36">
        <f t="shared" si="55"/>
        <v>1.8355624735755888E-2</v>
      </c>
      <c r="AA28" s="37">
        <f t="shared" si="56"/>
        <v>4.8573498992352795E-3</v>
      </c>
      <c r="AB28" s="6">
        <f t="shared" si="5"/>
        <v>0.42709081764621343</v>
      </c>
      <c r="AC28" s="6">
        <f t="shared" si="6"/>
        <v>0.4194436114100234</v>
      </c>
      <c r="AD28" s="6">
        <f t="shared" si="7"/>
        <v>0.44936027063292566</v>
      </c>
      <c r="AE28" s="37">
        <f t="shared" si="57"/>
        <v>1.0487941205422922E-2</v>
      </c>
      <c r="AF28" s="37">
        <f t="shared" si="58"/>
        <v>7.8026953763354482E-3</v>
      </c>
      <c r="AG28" s="37">
        <f t="shared" si="8"/>
        <v>1.5169699363074444E-2</v>
      </c>
      <c r="AH28" s="37">
        <f t="shared" si="9"/>
        <v>2.7351938711761854E-2</v>
      </c>
      <c r="AI28" s="37">
        <f t="shared" si="10"/>
        <v>1.7945627427346997E-2</v>
      </c>
      <c r="AJ28" s="38">
        <f t="shared" si="11"/>
        <v>8.6683452996506899E-2</v>
      </c>
      <c r="AK28" s="33"/>
      <c r="AL28" s="44">
        <f t="shared" si="12"/>
        <v>7.4172386305142141E-2</v>
      </c>
      <c r="AM28" s="6">
        <f t="shared" si="13"/>
        <v>4.329708798404501E-2</v>
      </c>
      <c r="AN28" s="38">
        <f t="shared" si="14"/>
        <v>1.492820023554647E-2</v>
      </c>
      <c r="AO28" s="33"/>
      <c r="AP28" s="44">
        <f t="shared" si="15"/>
        <v>0.75744628244023149</v>
      </c>
      <c r="AQ28" s="6">
        <f t="shared" si="16"/>
        <v>0.66392559651996119</v>
      </c>
      <c r="AR28" s="6">
        <f t="shared" si="17"/>
        <v>0.11486461188961926</v>
      </c>
      <c r="AS28" s="6">
        <f t="shared" si="18"/>
        <v>0.18866185484932194</v>
      </c>
      <c r="AT28" s="65">
        <v>1.62</v>
      </c>
      <c r="AU28" s="66">
        <v>1.26</v>
      </c>
      <c r="AV28" s="33"/>
      <c r="AW28" s="44">
        <f t="shared" si="19"/>
        <v>8.8203100610442675E-2</v>
      </c>
      <c r="AX28" s="6">
        <v>8.8900000000000007E-2</v>
      </c>
      <c r="AY28" s="6">
        <f t="shared" si="20"/>
        <v>0.15748272045445083</v>
      </c>
      <c r="AZ28" s="6">
        <f t="shared" si="21"/>
        <v>0.17775911748468862</v>
      </c>
      <c r="BA28" s="38">
        <f t="shared" si="22"/>
        <v>0.20479431352500566</v>
      </c>
      <c r="BB28" s="6"/>
      <c r="BC28" s="44">
        <v>0.15538237227883039</v>
      </c>
      <c r="BD28" s="6">
        <v>0.17529932008117088</v>
      </c>
      <c r="BE28" s="38">
        <v>0.20174011795450159</v>
      </c>
      <c r="BF28" s="6"/>
      <c r="BG28" s="44"/>
      <c r="BH28" s="38">
        <v>3.2000000000000001E-2</v>
      </c>
      <c r="BI28" s="45"/>
      <c r="BJ28" s="44"/>
      <c r="BK28" s="38">
        <f>BC28-(4.5%+2.5%+3%+1%+BH28)</f>
        <v>1.3382372278830379E-2</v>
      </c>
      <c r="BL28" s="6"/>
      <c r="BM28" s="44"/>
      <c r="BN28" s="38">
        <f>BD28-(6%+2.5%+3%+1%+BH28)</f>
        <v>1.8299320081170911E-2</v>
      </c>
      <c r="BO28" s="6"/>
      <c r="BP28" s="44"/>
      <c r="BQ28" s="38">
        <f>BE28-(8%+2.5%+3%+1%+BH28)</f>
        <v>2.4740117954501567E-2</v>
      </c>
      <c r="BR28" s="33"/>
      <c r="BS28" s="36">
        <f t="shared" si="23"/>
        <v>4.4355557636651466E-3</v>
      </c>
      <c r="BT28" s="6">
        <f t="shared" si="24"/>
        <v>0.25739666614411871</v>
      </c>
      <c r="BU28" s="37">
        <f t="shared" si="25"/>
        <v>3.2145162255059472E-2</v>
      </c>
      <c r="BV28" s="6">
        <f t="shared" si="26"/>
        <v>0.26542801313407288</v>
      </c>
      <c r="BW28" s="6">
        <f t="shared" si="27"/>
        <v>0.70832846477738876</v>
      </c>
      <c r="BX28" s="38">
        <f t="shared" si="28"/>
        <v>0.73560189040993995</v>
      </c>
      <c r="BY28" s="33"/>
      <c r="BZ28" s="32">
        <v>12.558</v>
      </c>
      <c r="CA28" s="33">
        <v>215.10300000000001</v>
      </c>
      <c r="CB28" s="34">
        <f t="shared" si="29"/>
        <v>227.661</v>
      </c>
      <c r="CC28" s="30">
        <v>5751.192</v>
      </c>
      <c r="CD28" s="33">
        <v>42.031999999999996</v>
      </c>
      <c r="CE28" s="33">
        <v>13.690999999999999</v>
      </c>
      <c r="CF28" s="34">
        <f t="shared" si="30"/>
        <v>5695.4690000000001</v>
      </c>
      <c r="CG28" s="33">
        <v>1142.9470000000001</v>
      </c>
      <c r="CH28" s="33">
        <v>117.33</v>
      </c>
      <c r="CI28" s="34">
        <f t="shared" si="31"/>
        <v>1260.277</v>
      </c>
      <c r="CJ28" s="33">
        <v>17.164999999999999</v>
      </c>
      <c r="CK28" s="33">
        <v>0</v>
      </c>
      <c r="CL28" s="33">
        <v>48.734999999999999</v>
      </c>
      <c r="CM28" s="33">
        <v>15.584999999999681</v>
      </c>
      <c r="CN28" s="34">
        <f t="shared" si="32"/>
        <v>7264.8919999999998</v>
      </c>
      <c r="CO28" s="33">
        <v>452.90899999999999</v>
      </c>
      <c r="CP28" s="30">
        <v>4356.2190000000001</v>
      </c>
      <c r="CQ28" s="34">
        <f t="shared" si="33"/>
        <v>4809.1279999999997</v>
      </c>
      <c r="CR28" s="33">
        <v>1576.6610000000001</v>
      </c>
      <c r="CS28" s="33">
        <v>62.799999999999955</v>
      </c>
      <c r="CT28" s="34">
        <f t="shared" si="34"/>
        <v>1639.461</v>
      </c>
      <c r="CU28" s="33">
        <v>175.517</v>
      </c>
      <c r="CV28" s="33">
        <v>640.78600000000006</v>
      </c>
      <c r="CW28" s="67">
        <f t="shared" si="35"/>
        <v>7264.8919999999998</v>
      </c>
      <c r="CX28" s="33"/>
      <c r="CY28" s="68">
        <v>1370.6080000000002</v>
      </c>
      <c r="CZ28" s="33"/>
      <c r="DA28" s="29">
        <v>225</v>
      </c>
      <c r="DB28" s="30">
        <v>525</v>
      </c>
      <c r="DC28" s="30">
        <v>250</v>
      </c>
      <c r="DD28" s="30">
        <v>450</v>
      </c>
      <c r="DE28" s="30">
        <v>300</v>
      </c>
      <c r="DF28" s="31">
        <v>0</v>
      </c>
      <c r="DG28" s="30">
        <f t="shared" si="59"/>
        <v>1750</v>
      </c>
      <c r="DH28" s="69">
        <f t="shared" si="36"/>
        <v>0.2408845169343192</v>
      </c>
      <c r="DI28" s="33"/>
      <c r="DJ28" s="61" t="s">
        <v>226</v>
      </c>
      <c r="DK28" s="56">
        <v>33.799999999999997</v>
      </c>
      <c r="DL28" s="70">
        <v>4</v>
      </c>
      <c r="DM28" s="71" t="s">
        <v>155</v>
      </c>
      <c r="DN28" s="59" t="s">
        <v>156</v>
      </c>
      <c r="DO28" s="69">
        <v>0.16382280245476777</v>
      </c>
      <c r="DP28" s="56"/>
      <c r="DQ28" s="29">
        <v>582.51</v>
      </c>
      <c r="DR28" s="30">
        <v>657.51</v>
      </c>
      <c r="DS28" s="31">
        <v>757.51</v>
      </c>
      <c r="DT28" s="30"/>
      <c r="DU28" s="61">
        <f t="shared" si="37"/>
        <v>3498.2894999999999</v>
      </c>
      <c r="DV28" s="30">
        <v>3297.6970000000001</v>
      </c>
      <c r="DW28" s="31">
        <v>3698.8820000000001</v>
      </c>
      <c r="DX28" s="30"/>
      <c r="DY28" s="29">
        <v>138.172</v>
      </c>
      <c r="DZ28" s="30">
        <v>135.01300000000001</v>
      </c>
      <c r="EA28" s="30">
        <v>478.33499999999998</v>
      </c>
      <c r="EB28" s="30">
        <v>92.293999999999997</v>
      </c>
      <c r="EC28" s="30">
        <v>616.86199999999997</v>
      </c>
      <c r="ED28" s="30">
        <v>49.655000000000001</v>
      </c>
      <c r="EE28" s="30">
        <v>167.12800000000061</v>
      </c>
      <c r="EF28" s="30">
        <v>4073.7330000000002</v>
      </c>
      <c r="EG28" s="72">
        <f t="shared" si="60"/>
        <v>5751.1920000000009</v>
      </c>
      <c r="EH28" s="118"/>
      <c r="EI28" s="44">
        <f t="shared" si="61"/>
        <v>2.4024932570500163E-2</v>
      </c>
      <c r="EJ28" s="6">
        <f t="shared" si="61"/>
        <v>2.3475655133753139E-2</v>
      </c>
      <c r="EK28" s="6">
        <f t="shared" si="61"/>
        <v>8.3171453848176147E-2</v>
      </c>
      <c r="EL28" s="6">
        <f t="shared" si="61"/>
        <v>1.6047803655311801E-2</v>
      </c>
      <c r="EM28" s="6">
        <f t="shared" si="61"/>
        <v>0.10725811275297362</v>
      </c>
      <c r="EN28" s="6">
        <f t="shared" si="61"/>
        <v>8.6338623367121104E-3</v>
      </c>
      <c r="EO28" s="6">
        <f t="shared" si="61"/>
        <v>2.9059714925184308E-2</v>
      </c>
      <c r="EP28" s="6">
        <f t="shared" si="61"/>
        <v>0.70832846477738864</v>
      </c>
      <c r="EQ28" s="69">
        <f t="shared" si="62"/>
        <v>1</v>
      </c>
      <c r="ER28" s="56"/>
      <c r="ES28" s="32">
        <v>168.03299999999999</v>
      </c>
      <c r="ET28" s="33">
        <v>16.84</v>
      </c>
      <c r="EU28" s="67">
        <f t="shared" si="39"/>
        <v>184.87299999999999</v>
      </c>
      <c r="EW28" s="32">
        <f t="shared" si="40"/>
        <v>42.031999999999996</v>
      </c>
      <c r="EX28" s="33">
        <f t="shared" si="41"/>
        <v>13.690999999999999</v>
      </c>
      <c r="EY28" s="67">
        <f t="shared" si="42"/>
        <v>55.722999999999999</v>
      </c>
      <c r="FA28" s="29">
        <f t="shared" si="43"/>
        <v>4073.7330000000002</v>
      </c>
      <c r="FB28" s="30">
        <f t="shared" si="44"/>
        <v>1677.4590000000001</v>
      </c>
      <c r="FC28" s="31">
        <f t="shared" si="45"/>
        <v>5751.192</v>
      </c>
      <c r="FE28" s="44">
        <v>0.70832846477738876</v>
      </c>
      <c r="FF28" s="6">
        <v>0.29167153522261124</v>
      </c>
      <c r="FG28" s="38">
        <f t="shared" si="46"/>
        <v>1</v>
      </c>
      <c r="FH28" s="56"/>
      <c r="FI28" s="61">
        <f t="shared" si="47"/>
        <v>612.20450000000005</v>
      </c>
      <c r="FJ28" s="30">
        <v>583.62300000000005</v>
      </c>
      <c r="FK28" s="31">
        <v>640.78600000000006</v>
      </c>
      <c r="FM28" s="61">
        <f t="shared" si="48"/>
        <v>5552.63</v>
      </c>
      <c r="FN28" s="30">
        <v>5354.0680000000002</v>
      </c>
      <c r="FO28" s="31">
        <v>5751.192</v>
      </c>
      <c r="FQ28" s="61">
        <f t="shared" si="49"/>
        <v>660.16599999999994</v>
      </c>
      <c r="FR28" s="30">
        <v>727.08</v>
      </c>
      <c r="FS28" s="31">
        <v>593.25199999999995</v>
      </c>
      <c r="FU28" s="61">
        <f t="shared" si="50"/>
        <v>6212.7960000000003</v>
      </c>
      <c r="FV28" s="56">
        <f t="shared" si="51"/>
        <v>6081.1480000000001</v>
      </c>
      <c r="FW28" s="70">
        <f t="shared" si="51"/>
        <v>6344.4439999999995</v>
      </c>
      <c r="FY28" s="61">
        <f t="shared" si="52"/>
        <v>4324.1820000000007</v>
      </c>
      <c r="FZ28" s="30">
        <v>4292.1450000000004</v>
      </c>
      <c r="GA28" s="31">
        <v>4356.2190000000001</v>
      </c>
      <c r="GB28" s="30"/>
      <c r="GC28" s="61">
        <f t="shared" si="53"/>
        <v>6801.2394999999997</v>
      </c>
      <c r="GD28" s="30">
        <v>6337.5870000000004</v>
      </c>
      <c r="GE28" s="31">
        <v>7264.8919999999998</v>
      </c>
      <c r="GF28" s="30"/>
      <c r="GG28" s="73">
        <f t="shared" si="54"/>
        <v>0.50914480215259916</v>
      </c>
      <c r="GH28" s="63"/>
      <c r="GI28" s="63"/>
    </row>
    <row r="29" spans="1:191" x14ac:dyDescent="0.2">
      <c r="A29" s="1"/>
      <c r="B29" s="74" t="s">
        <v>182</v>
      </c>
      <c r="C29" s="29">
        <v>10293.557000000001</v>
      </c>
      <c r="D29" s="30">
        <v>9914.8924999999999</v>
      </c>
      <c r="E29" s="30">
        <v>8130.0839999999998</v>
      </c>
      <c r="F29" s="30">
        <v>6221.1</v>
      </c>
      <c r="G29" s="30">
        <v>7569.085</v>
      </c>
      <c r="H29" s="30">
        <v>16514.656999999999</v>
      </c>
      <c r="I29" s="31">
        <v>14351.184000000001</v>
      </c>
      <c r="J29" s="30"/>
      <c r="K29" s="32">
        <v>142.03200000000001</v>
      </c>
      <c r="L29" s="33">
        <v>68.905999999999992</v>
      </c>
      <c r="M29" s="33">
        <v>0.79100000000000004</v>
      </c>
      <c r="N29" s="34">
        <f t="shared" si="0"/>
        <v>211.72899999999998</v>
      </c>
      <c r="O29" s="33">
        <v>128.07300000000001</v>
      </c>
      <c r="P29" s="34">
        <f t="shared" si="1"/>
        <v>83.655999999999977</v>
      </c>
      <c r="Q29" s="33">
        <v>-3.9950000000000001</v>
      </c>
      <c r="R29" s="34">
        <f t="shared" si="2"/>
        <v>87.650999999999982</v>
      </c>
      <c r="S29" s="33">
        <v>28.891999999999999</v>
      </c>
      <c r="T29" s="33">
        <v>-1.3240000000000001</v>
      </c>
      <c r="U29" s="33">
        <v>-26</v>
      </c>
      <c r="V29" s="34">
        <f t="shared" si="3"/>
        <v>89.21899999999998</v>
      </c>
      <c r="W29" s="33">
        <v>17.859000000000002</v>
      </c>
      <c r="X29" s="35">
        <f t="shared" si="4"/>
        <v>71.359999999999985</v>
      </c>
      <c r="Y29" s="33"/>
      <c r="Z29" s="36">
        <f t="shared" si="55"/>
        <v>1.4325117493709591E-2</v>
      </c>
      <c r="AA29" s="37">
        <f t="shared" si="56"/>
        <v>6.9497475640810016E-3</v>
      </c>
      <c r="AB29" s="6">
        <f t="shared" si="5"/>
        <v>0.53520520524703619</v>
      </c>
      <c r="AC29" s="6">
        <f t="shared" si="6"/>
        <v>0.53226027653446717</v>
      </c>
      <c r="AD29" s="6">
        <f t="shared" si="7"/>
        <v>0.60489115803692461</v>
      </c>
      <c r="AE29" s="37">
        <f t="shared" si="57"/>
        <v>1.2917235360847332E-2</v>
      </c>
      <c r="AF29" s="37">
        <f t="shared" si="58"/>
        <v>7.1972540297335534E-3</v>
      </c>
      <c r="AG29" s="37">
        <f t="shared" si="8"/>
        <v>1.7945201500647354E-2</v>
      </c>
      <c r="AH29" s="37">
        <f t="shared" si="9"/>
        <v>2.7969970455549345E-2</v>
      </c>
      <c r="AI29" s="37">
        <f t="shared" si="10"/>
        <v>2.2041968283817843E-2</v>
      </c>
      <c r="AJ29" s="38">
        <f t="shared" si="11"/>
        <v>6.4484646942943369E-2</v>
      </c>
      <c r="AK29" s="33"/>
      <c r="AL29" s="44">
        <f t="shared" si="12"/>
        <v>4.1728682838023966E-2</v>
      </c>
      <c r="AM29" s="6">
        <f t="shared" si="13"/>
        <v>5.6668545197164022E-2</v>
      </c>
      <c r="AN29" s="38">
        <f t="shared" si="14"/>
        <v>8.5788211849260554E-2</v>
      </c>
      <c r="AO29" s="33"/>
      <c r="AP29" s="44">
        <f t="shared" si="15"/>
        <v>0.93099714590894755</v>
      </c>
      <c r="AQ29" s="6">
        <f t="shared" si="16"/>
        <v>0.84256050471579225</v>
      </c>
      <c r="AR29" s="6">
        <f t="shared" si="17"/>
        <v>-1.9703878843824352E-2</v>
      </c>
      <c r="AS29" s="6">
        <f t="shared" si="18"/>
        <v>0.15710507067673496</v>
      </c>
      <c r="AT29" s="65">
        <v>1.6</v>
      </c>
      <c r="AU29" s="66">
        <v>1.48</v>
      </c>
      <c r="AV29" s="33"/>
      <c r="AW29" s="44">
        <f t="shared" si="19"/>
        <v>0.11569683832323462</v>
      </c>
      <c r="AX29" s="6">
        <v>8.2400000000000001E-2</v>
      </c>
      <c r="AY29" s="6">
        <f t="shared" si="20"/>
        <v>0.1875662100687753</v>
      </c>
      <c r="AZ29" s="6">
        <f t="shared" si="21"/>
        <v>0.20564404454667659</v>
      </c>
      <c r="BA29" s="38">
        <f t="shared" si="22"/>
        <v>0.22372187902457791</v>
      </c>
      <c r="BB29" s="6"/>
      <c r="BC29" s="44">
        <v>0.17043604289028819</v>
      </c>
      <c r="BD29" s="6">
        <v>0.18756738939595588</v>
      </c>
      <c r="BE29" s="38">
        <v>0.20630943647970282</v>
      </c>
      <c r="BF29" s="6"/>
      <c r="BG29" s="44"/>
      <c r="BH29" s="38">
        <v>1.2999999999999999E-2</v>
      </c>
      <c r="BI29" s="45"/>
      <c r="BJ29" s="44"/>
      <c r="BK29" s="38">
        <f>BC29-(4.5%+2.5%+3%+1%+BH29)</f>
        <v>4.7436042890288188E-2</v>
      </c>
      <c r="BL29" s="6"/>
      <c r="BM29" s="44"/>
      <c r="BN29" s="38">
        <f>BD29-(6%+2.5%+3%+1%+BH29)</f>
        <v>4.9567389395955896E-2</v>
      </c>
      <c r="BO29" s="6"/>
      <c r="BP29" s="44"/>
      <c r="BQ29" s="38">
        <f>BE29-(8%+2.5%+3%+1%+BH29)</f>
        <v>4.8309436479702789E-2</v>
      </c>
      <c r="BR29" s="33"/>
      <c r="BS29" s="36">
        <f t="shared" si="23"/>
        <v>-5.0142771972763506E-4</v>
      </c>
      <c r="BT29" s="6">
        <f t="shared" si="24"/>
        <v>-3.5918506797094164E-2</v>
      </c>
      <c r="BU29" s="37">
        <f t="shared" si="25"/>
        <v>2.3426572222378021E-3</v>
      </c>
      <c r="BV29" s="6">
        <f t="shared" si="26"/>
        <v>1.5844493360553318E-2</v>
      </c>
      <c r="BW29" s="6">
        <f t="shared" si="27"/>
        <v>0.97937917984611234</v>
      </c>
      <c r="BX29" s="38">
        <f t="shared" si="28"/>
        <v>0.98831810671509746</v>
      </c>
      <c r="BY29" s="33"/>
      <c r="BZ29" s="32">
        <v>4.2590000000000003</v>
      </c>
      <c r="CA29" s="33">
        <v>243.554</v>
      </c>
      <c r="CB29" s="34">
        <f t="shared" si="29"/>
        <v>247.81299999999999</v>
      </c>
      <c r="CC29" s="30">
        <v>8130.0839999999998</v>
      </c>
      <c r="CD29" s="33">
        <v>4.7110000000000003</v>
      </c>
      <c r="CE29" s="33">
        <v>6.415</v>
      </c>
      <c r="CF29" s="34">
        <f t="shared" si="30"/>
        <v>8118.9579999999996</v>
      </c>
      <c r="CG29" s="33">
        <v>1356.5450000000001</v>
      </c>
      <c r="CH29" s="33">
        <v>533.76900000000001</v>
      </c>
      <c r="CI29" s="34">
        <f t="shared" si="31"/>
        <v>1890.3140000000001</v>
      </c>
      <c r="CJ29" s="33">
        <v>0</v>
      </c>
      <c r="CK29" s="33">
        <v>0</v>
      </c>
      <c r="CL29" s="33">
        <v>1.008</v>
      </c>
      <c r="CM29" s="33">
        <v>35.464000000000887</v>
      </c>
      <c r="CN29" s="34">
        <f t="shared" si="32"/>
        <v>10293.557000000001</v>
      </c>
      <c r="CO29" s="33">
        <v>52.262</v>
      </c>
      <c r="CP29" s="30">
        <v>7569.085</v>
      </c>
      <c r="CQ29" s="34">
        <f t="shared" si="33"/>
        <v>7621.3469999999998</v>
      </c>
      <c r="CR29" s="33">
        <v>1212.085</v>
      </c>
      <c r="CS29" s="33">
        <v>119.19300000000089</v>
      </c>
      <c r="CT29" s="34">
        <f t="shared" si="34"/>
        <v>1331.2780000000009</v>
      </c>
      <c r="CU29" s="33">
        <v>150</v>
      </c>
      <c r="CV29" s="33">
        <v>1190.932</v>
      </c>
      <c r="CW29" s="67">
        <f t="shared" si="35"/>
        <v>10293.557000000001</v>
      </c>
      <c r="CX29" s="33"/>
      <c r="CY29" s="68">
        <v>1617.17</v>
      </c>
      <c r="CZ29" s="33"/>
      <c r="DA29" s="29">
        <v>137</v>
      </c>
      <c r="DB29" s="30">
        <v>300</v>
      </c>
      <c r="DC29" s="30">
        <v>375</v>
      </c>
      <c r="DD29" s="30">
        <v>375</v>
      </c>
      <c r="DE29" s="30">
        <v>175</v>
      </c>
      <c r="DF29" s="31">
        <v>0</v>
      </c>
      <c r="DG29" s="30">
        <f t="shared" si="59"/>
        <v>1362</v>
      </c>
      <c r="DH29" s="69">
        <f t="shared" si="36"/>
        <v>0.13231577772387135</v>
      </c>
      <c r="DI29" s="33"/>
      <c r="DJ29" s="61" t="s">
        <v>230</v>
      </c>
      <c r="DK29" s="56">
        <v>64.3</v>
      </c>
      <c r="DL29" s="70">
        <v>8</v>
      </c>
      <c r="DM29" s="71" t="s">
        <v>155</v>
      </c>
      <c r="DN29" s="59" t="s">
        <v>158</v>
      </c>
      <c r="DO29" s="69">
        <v>0.11384290327614978</v>
      </c>
      <c r="DP29" s="56"/>
      <c r="DQ29" s="29">
        <v>778.16099999999994</v>
      </c>
      <c r="DR29" s="30">
        <v>853.16099999999994</v>
      </c>
      <c r="DS29" s="31">
        <v>928.16099999999994</v>
      </c>
      <c r="DT29" s="30"/>
      <c r="DU29" s="61">
        <f t="shared" si="37"/>
        <v>3976.5504999999998</v>
      </c>
      <c r="DV29" s="30">
        <v>3804.3739999999998</v>
      </c>
      <c r="DW29" s="31">
        <v>4148.7269999999999</v>
      </c>
      <c r="DX29" s="30"/>
      <c r="DY29" s="29">
        <v>0</v>
      </c>
      <c r="DZ29" s="30">
        <v>0</v>
      </c>
      <c r="EA29" s="30">
        <v>11.396000000000001</v>
      </c>
      <c r="EB29" s="30">
        <v>0</v>
      </c>
      <c r="EC29" s="30">
        <v>150.86500000000001</v>
      </c>
      <c r="ED29" s="30">
        <v>0</v>
      </c>
      <c r="EE29" s="30">
        <v>5.38799999999992</v>
      </c>
      <c r="EF29" s="30">
        <v>7962.4350000000004</v>
      </c>
      <c r="EG29" s="72">
        <f t="shared" si="60"/>
        <v>8130.0840000000007</v>
      </c>
      <c r="EH29" s="118"/>
      <c r="EI29" s="44">
        <f t="shared" si="61"/>
        <v>0</v>
      </c>
      <c r="EJ29" s="6">
        <f t="shared" si="61"/>
        <v>0</v>
      </c>
      <c r="EK29" s="6">
        <f t="shared" si="61"/>
        <v>1.4017075346330985E-3</v>
      </c>
      <c r="EL29" s="6">
        <f t="shared" si="61"/>
        <v>0</v>
      </c>
      <c r="EM29" s="6">
        <f t="shared" si="61"/>
        <v>1.8556388839278903E-2</v>
      </c>
      <c r="EN29" s="6">
        <f t="shared" si="61"/>
        <v>0</v>
      </c>
      <c r="EO29" s="6">
        <f t="shared" si="61"/>
        <v>6.6272377997569519E-4</v>
      </c>
      <c r="EP29" s="6">
        <f t="shared" si="61"/>
        <v>0.97937917984611222</v>
      </c>
      <c r="EQ29" s="69">
        <f t="shared" si="62"/>
        <v>0.99999999999999989</v>
      </c>
      <c r="ER29" s="56"/>
      <c r="ES29" s="32">
        <v>10.846</v>
      </c>
      <c r="ET29" s="33">
        <v>8.1999999999999993</v>
      </c>
      <c r="EU29" s="67">
        <f t="shared" si="39"/>
        <v>19.045999999999999</v>
      </c>
      <c r="EW29" s="32">
        <f t="shared" si="40"/>
        <v>4.7110000000000003</v>
      </c>
      <c r="EX29" s="33">
        <f t="shared" si="41"/>
        <v>6.415</v>
      </c>
      <c r="EY29" s="67">
        <f t="shared" si="42"/>
        <v>11.126000000000001</v>
      </c>
      <c r="FA29" s="29">
        <f t="shared" si="43"/>
        <v>7962.4350000000004</v>
      </c>
      <c r="FB29" s="30">
        <f t="shared" si="44"/>
        <v>167.64899999999963</v>
      </c>
      <c r="FC29" s="31">
        <f t="shared" si="45"/>
        <v>8130.0839999999998</v>
      </c>
      <c r="FE29" s="44">
        <v>0.97937917984611234</v>
      </c>
      <c r="FF29" s="6">
        <v>2.0620820153887665E-2</v>
      </c>
      <c r="FG29" s="38">
        <f t="shared" si="46"/>
        <v>1</v>
      </c>
      <c r="FH29" s="56"/>
      <c r="FI29" s="61">
        <f t="shared" si="47"/>
        <v>1106.6199999999999</v>
      </c>
      <c r="FJ29" s="30">
        <v>1022.308</v>
      </c>
      <c r="FK29" s="31">
        <v>1190.932</v>
      </c>
      <c r="FM29" s="61">
        <f t="shared" si="48"/>
        <v>7967.25</v>
      </c>
      <c r="FN29" s="30">
        <v>7804.4160000000002</v>
      </c>
      <c r="FO29" s="31">
        <v>8130.0839999999998</v>
      </c>
      <c r="FQ29" s="61">
        <f t="shared" si="49"/>
        <v>5999.1110000000008</v>
      </c>
      <c r="FR29" s="30">
        <v>5777.1220000000003</v>
      </c>
      <c r="FS29" s="31">
        <v>6221.1</v>
      </c>
      <c r="FU29" s="61">
        <f t="shared" si="50"/>
        <v>13966.361000000001</v>
      </c>
      <c r="FV29" s="56">
        <f t="shared" si="51"/>
        <v>13581.538</v>
      </c>
      <c r="FW29" s="70">
        <f t="shared" si="51"/>
        <v>14351.184000000001</v>
      </c>
      <c r="FY29" s="61">
        <f t="shared" si="52"/>
        <v>7270.0680000000002</v>
      </c>
      <c r="FZ29" s="30">
        <v>6971.0510000000004</v>
      </c>
      <c r="GA29" s="31">
        <v>7569.085</v>
      </c>
      <c r="GB29" s="30"/>
      <c r="GC29" s="61">
        <f t="shared" si="53"/>
        <v>9914.8924999999999</v>
      </c>
      <c r="GD29" s="30">
        <v>9536.2279999999992</v>
      </c>
      <c r="GE29" s="31">
        <v>10293.557000000001</v>
      </c>
      <c r="GF29" s="30"/>
      <c r="GG29" s="73">
        <f t="shared" si="54"/>
        <v>0.40304114505802024</v>
      </c>
      <c r="GH29" s="63"/>
      <c r="GI29" s="63"/>
    </row>
    <row r="30" spans="1:191" x14ac:dyDescent="0.2">
      <c r="A30" s="1"/>
      <c r="B30" s="74" t="s">
        <v>183</v>
      </c>
      <c r="C30" s="29">
        <v>15134.849</v>
      </c>
      <c r="D30" s="30">
        <v>14824.6785</v>
      </c>
      <c r="E30" s="30">
        <v>12356.468000000001</v>
      </c>
      <c r="F30" s="30">
        <v>5282.2030000000004</v>
      </c>
      <c r="G30" s="30">
        <v>9701.1440000000002</v>
      </c>
      <c r="H30" s="30">
        <v>20417.052</v>
      </c>
      <c r="I30" s="31">
        <v>17638.671000000002</v>
      </c>
      <c r="J30" s="30"/>
      <c r="K30" s="32">
        <v>218.33200000000002</v>
      </c>
      <c r="L30" s="33">
        <v>80.271999999999991</v>
      </c>
      <c r="M30" s="33">
        <v>0.92200000000000004</v>
      </c>
      <c r="N30" s="34">
        <f t="shared" si="0"/>
        <v>299.52600000000007</v>
      </c>
      <c r="O30" s="33">
        <v>158.51500000000001</v>
      </c>
      <c r="P30" s="34">
        <f t="shared" si="1"/>
        <v>141.01100000000005</v>
      </c>
      <c r="Q30" s="33">
        <v>18.394000000000002</v>
      </c>
      <c r="R30" s="34">
        <f t="shared" si="2"/>
        <v>122.61700000000005</v>
      </c>
      <c r="S30" s="33">
        <v>35.692</v>
      </c>
      <c r="T30" s="33">
        <v>2.2159999999999993</v>
      </c>
      <c r="U30" s="33">
        <v>-24</v>
      </c>
      <c r="V30" s="34">
        <f t="shared" si="3"/>
        <v>136.52500000000006</v>
      </c>
      <c r="W30" s="33">
        <v>25.33</v>
      </c>
      <c r="X30" s="35">
        <f t="shared" si="4"/>
        <v>111.19500000000006</v>
      </c>
      <c r="Y30" s="33"/>
      <c r="Z30" s="36">
        <f t="shared" si="55"/>
        <v>1.4727604379413693E-2</v>
      </c>
      <c r="AA30" s="37">
        <f t="shared" si="56"/>
        <v>5.4147548629806704E-3</v>
      </c>
      <c r="AB30" s="6">
        <f t="shared" si="5"/>
        <v>0.46976593941333705</v>
      </c>
      <c r="AC30" s="6">
        <f t="shared" si="6"/>
        <v>0.47287138518814614</v>
      </c>
      <c r="AD30" s="6">
        <f t="shared" si="7"/>
        <v>0.52921950014356012</v>
      </c>
      <c r="AE30" s="37">
        <f t="shared" si="57"/>
        <v>1.0692643351422428E-2</v>
      </c>
      <c r="AF30" s="37">
        <f t="shared" si="58"/>
        <v>7.500668564245765E-3</v>
      </c>
      <c r="AG30" s="37">
        <f t="shared" si="8"/>
        <v>1.5051010601693919E-2</v>
      </c>
      <c r="AH30" s="37">
        <f t="shared" si="9"/>
        <v>2.4217921361971973E-2</v>
      </c>
      <c r="AI30" s="37">
        <f t="shared" si="10"/>
        <v>1.6597057124402202E-2</v>
      </c>
      <c r="AJ30" s="38">
        <f t="shared" si="11"/>
        <v>6.0600296911207885E-2</v>
      </c>
      <c r="AK30" s="33"/>
      <c r="AL30" s="44">
        <f t="shared" si="12"/>
        <v>3.2255251115651397E-2</v>
      </c>
      <c r="AM30" s="6">
        <f t="shared" si="13"/>
        <v>3.3292207470011985E-2</v>
      </c>
      <c r="AN30" s="38">
        <f t="shared" si="14"/>
        <v>5.5100991166800867E-2</v>
      </c>
      <c r="AO30" s="33"/>
      <c r="AP30" s="44">
        <f t="shared" si="15"/>
        <v>0.78510655310239141</v>
      </c>
      <c r="AQ30" s="6">
        <f t="shared" si="16"/>
        <v>0.73891915730495406</v>
      </c>
      <c r="AR30" s="6">
        <f t="shared" si="17"/>
        <v>8.596828418968698E-2</v>
      </c>
      <c r="AS30" s="6">
        <f t="shared" si="18"/>
        <v>0.14050810814168016</v>
      </c>
      <c r="AT30" s="65">
        <v>1.39</v>
      </c>
      <c r="AU30" s="66">
        <v>1.41</v>
      </c>
      <c r="AV30" s="33"/>
      <c r="AW30" s="44">
        <f t="shared" si="19"/>
        <v>0.1243794371519663</v>
      </c>
      <c r="AX30" s="6">
        <v>0.10050000000000001</v>
      </c>
      <c r="AY30" s="6">
        <f t="shared" si="20"/>
        <v>0.19811013245290013</v>
      </c>
      <c r="AZ30" s="6">
        <f t="shared" si="21"/>
        <v>0.21157955363415759</v>
      </c>
      <c r="BA30" s="38">
        <f t="shared" si="22"/>
        <v>0.23851839599667252</v>
      </c>
      <c r="BB30" s="6"/>
      <c r="BC30" s="44">
        <v>0.184</v>
      </c>
      <c r="BD30" s="6">
        <v>0.19800000000000001</v>
      </c>
      <c r="BE30" s="38">
        <v>0.22299999999999998</v>
      </c>
      <c r="BF30" s="6"/>
      <c r="BG30" s="44">
        <v>2.1999999999999999E-2</v>
      </c>
      <c r="BH30" s="38"/>
      <c r="BI30" s="45"/>
      <c r="BJ30" s="44">
        <f>AY30-(4.5%+2.5%+3%+1%+BG30)</f>
        <v>6.6110132452900122E-2</v>
      </c>
      <c r="BK30" s="38"/>
      <c r="BL30" s="6"/>
      <c r="BM30" s="44">
        <f>AZ30-(6%+2.5%+3%+1%+BG30)</f>
        <v>6.4579553634157599E-2</v>
      </c>
      <c r="BN30" s="38"/>
      <c r="BO30" s="6"/>
      <c r="BP30" s="44">
        <f>BA30-(8%+2.5%+3%+1%+BG30)</f>
        <v>7.1518395996672507E-2</v>
      </c>
      <c r="BQ30" s="38"/>
      <c r="BR30" s="33"/>
      <c r="BS30" s="36">
        <f t="shared" si="23"/>
        <v>1.5122398402192083E-3</v>
      </c>
      <c r="BT30" s="6">
        <f t="shared" si="24"/>
        <v>0.10280629782191938</v>
      </c>
      <c r="BU30" s="37">
        <f t="shared" si="25"/>
        <v>5.6949121706947325E-3</v>
      </c>
      <c r="BV30" s="6">
        <f t="shared" si="26"/>
        <v>3.6544560641099476E-2</v>
      </c>
      <c r="BW30" s="6">
        <f t="shared" si="27"/>
        <v>0.66353799483800713</v>
      </c>
      <c r="BX30" s="38">
        <f t="shared" si="28"/>
        <v>0.76429732149321228</v>
      </c>
      <c r="BY30" s="33"/>
      <c r="BZ30" s="32">
        <v>80.700999999999993</v>
      </c>
      <c r="CA30" s="33">
        <v>587.21299999999997</v>
      </c>
      <c r="CB30" s="34">
        <f t="shared" si="29"/>
        <v>667.91399999999999</v>
      </c>
      <c r="CC30" s="30">
        <v>12356.468000000001</v>
      </c>
      <c r="CD30" s="33">
        <v>20.646999999999998</v>
      </c>
      <c r="CE30" s="33">
        <v>22.456</v>
      </c>
      <c r="CF30" s="34">
        <f t="shared" si="30"/>
        <v>12313.365</v>
      </c>
      <c r="CG30" s="33">
        <v>1458.655</v>
      </c>
      <c r="CH30" s="33">
        <v>562.83799999999997</v>
      </c>
      <c r="CI30" s="34">
        <f t="shared" si="31"/>
        <v>2021.4929999999999</v>
      </c>
      <c r="CJ30" s="33">
        <v>7.3810000000000002</v>
      </c>
      <c r="CK30" s="33">
        <v>18.902000000000001</v>
      </c>
      <c r="CL30" s="33">
        <v>25.064</v>
      </c>
      <c r="CM30" s="33">
        <v>80.729999999999762</v>
      </c>
      <c r="CN30" s="34">
        <f t="shared" si="32"/>
        <v>15134.849</v>
      </c>
      <c r="CO30" s="33">
        <v>121.328</v>
      </c>
      <c r="CP30" s="30">
        <v>9701.1440000000002</v>
      </c>
      <c r="CQ30" s="34">
        <f t="shared" si="33"/>
        <v>9822.4719999999998</v>
      </c>
      <c r="CR30" s="33">
        <v>3005.5079999999998</v>
      </c>
      <c r="CS30" s="33">
        <v>123.55500000000075</v>
      </c>
      <c r="CT30" s="34">
        <f t="shared" si="34"/>
        <v>3129.0630000000006</v>
      </c>
      <c r="CU30" s="33">
        <v>300.85000000000002</v>
      </c>
      <c r="CV30" s="33">
        <v>1882.4639999999999</v>
      </c>
      <c r="CW30" s="67">
        <f t="shared" si="35"/>
        <v>15134.849</v>
      </c>
      <c r="CX30" s="33"/>
      <c r="CY30" s="68">
        <v>2126.569</v>
      </c>
      <c r="CZ30" s="33"/>
      <c r="DA30" s="29">
        <v>635</v>
      </c>
      <c r="DB30" s="30">
        <v>625</v>
      </c>
      <c r="DC30" s="30">
        <v>910</v>
      </c>
      <c r="DD30" s="30">
        <v>375</v>
      </c>
      <c r="DE30" s="30">
        <v>760</v>
      </c>
      <c r="DF30" s="31">
        <v>0</v>
      </c>
      <c r="DG30" s="30">
        <f t="shared" si="59"/>
        <v>3305</v>
      </c>
      <c r="DH30" s="69">
        <f t="shared" si="36"/>
        <v>0.2183701997951879</v>
      </c>
      <c r="DI30" s="33"/>
      <c r="DJ30" s="61" t="s">
        <v>231</v>
      </c>
      <c r="DK30" s="56">
        <v>76</v>
      </c>
      <c r="DL30" s="70">
        <v>3</v>
      </c>
      <c r="DM30" s="71" t="s">
        <v>155</v>
      </c>
      <c r="DN30" s="59" t="s">
        <v>156</v>
      </c>
      <c r="DO30" s="69">
        <v>0.5211322784193908</v>
      </c>
      <c r="DP30" s="56"/>
      <c r="DQ30" s="29">
        <v>1470.8140000000001</v>
      </c>
      <c r="DR30" s="30">
        <v>1570.8140000000001</v>
      </c>
      <c r="DS30" s="31">
        <v>1770.8140000000001</v>
      </c>
      <c r="DT30" s="30"/>
      <c r="DU30" s="61">
        <f t="shared" si="37"/>
        <v>7387.8760000000002</v>
      </c>
      <c r="DV30" s="30">
        <v>7351.5280000000002</v>
      </c>
      <c r="DW30" s="31">
        <v>7424.2240000000002</v>
      </c>
      <c r="DX30" s="30"/>
      <c r="DY30" s="29">
        <v>2265.6116000000002</v>
      </c>
      <c r="DZ30" s="30">
        <v>76.049000000000007</v>
      </c>
      <c r="EA30" s="30">
        <v>450.61</v>
      </c>
      <c r="EB30" s="30">
        <v>74.778999999999996</v>
      </c>
      <c r="EC30" s="30">
        <v>1135.7560000000001</v>
      </c>
      <c r="ED30" s="30">
        <v>43.052999999999997</v>
      </c>
      <c r="EE30" s="30">
        <v>111.62339999999799</v>
      </c>
      <c r="EF30" s="30">
        <v>8198.9860000000008</v>
      </c>
      <c r="EG30" s="72">
        <f t="shared" si="60"/>
        <v>12356.467999999999</v>
      </c>
      <c r="EH30" s="118"/>
      <c r="EI30" s="44">
        <f t="shared" si="61"/>
        <v>0.18335430480619547</v>
      </c>
      <c r="EJ30" s="6">
        <f t="shared" si="61"/>
        <v>6.1545904541653821E-3</v>
      </c>
      <c r="EK30" s="6">
        <f t="shared" si="61"/>
        <v>3.6467540724420607E-2</v>
      </c>
      <c r="EL30" s="6">
        <f t="shared" si="61"/>
        <v>6.051810274586557E-3</v>
      </c>
      <c r="EM30" s="6">
        <f t="shared" si="61"/>
        <v>9.1915909950966587E-2</v>
      </c>
      <c r="EN30" s="6">
        <f t="shared" si="61"/>
        <v>3.4842480877221552E-3</v>
      </c>
      <c r="EO30" s="6">
        <f t="shared" si="61"/>
        <v>9.0336008639360366E-3</v>
      </c>
      <c r="EP30" s="6">
        <f t="shared" si="61"/>
        <v>0.66353799483800724</v>
      </c>
      <c r="EQ30" s="69">
        <f t="shared" si="62"/>
        <v>1</v>
      </c>
      <c r="ER30" s="56"/>
      <c r="ES30" s="32">
        <v>40.155000000000001</v>
      </c>
      <c r="ET30" s="33">
        <v>30.213999999999999</v>
      </c>
      <c r="EU30" s="67">
        <f t="shared" si="39"/>
        <v>70.369</v>
      </c>
      <c r="EW30" s="32">
        <f t="shared" si="40"/>
        <v>20.646999999999998</v>
      </c>
      <c r="EX30" s="33">
        <f t="shared" si="41"/>
        <v>22.456</v>
      </c>
      <c r="EY30" s="67">
        <f t="shared" si="42"/>
        <v>43.102999999999994</v>
      </c>
      <c r="FA30" s="29">
        <f t="shared" si="43"/>
        <v>8198.9860000000008</v>
      </c>
      <c r="FB30" s="30">
        <f t="shared" si="44"/>
        <v>4157.482</v>
      </c>
      <c r="FC30" s="31">
        <f t="shared" si="45"/>
        <v>12356.468000000001</v>
      </c>
      <c r="FE30" s="44">
        <v>0.66353799483800713</v>
      </c>
      <c r="FF30" s="6">
        <v>0.33646200516199287</v>
      </c>
      <c r="FG30" s="38">
        <f t="shared" si="46"/>
        <v>1</v>
      </c>
      <c r="FH30" s="56"/>
      <c r="FI30" s="61">
        <f t="shared" si="47"/>
        <v>1834.8920000000001</v>
      </c>
      <c r="FJ30" s="30">
        <v>1787.3200000000002</v>
      </c>
      <c r="FK30" s="31">
        <v>1882.4639999999999</v>
      </c>
      <c r="FM30" s="61">
        <f t="shared" si="48"/>
        <v>12163.414500000001</v>
      </c>
      <c r="FN30" s="30">
        <v>11970.361000000001</v>
      </c>
      <c r="FO30" s="31">
        <v>12356.468000000001</v>
      </c>
      <c r="FQ30" s="61">
        <f t="shared" si="49"/>
        <v>5191.1015000000007</v>
      </c>
      <c r="FR30" s="30">
        <v>5100</v>
      </c>
      <c r="FS30" s="31">
        <v>5282.2030000000004</v>
      </c>
      <c r="FU30" s="61">
        <f t="shared" si="50"/>
        <v>17354.516000000003</v>
      </c>
      <c r="FV30" s="56">
        <f t="shared" si="51"/>
        <v>17070.361000000001</v>
      </c>
      <c r="FW30" s="70">
        <f t="shared" si="51"/>
        <v>17638.671000000002</v>
      </c>
      <c r="FY30" s="61">
        <f t="shared" si="52"/>
        <v>9447.8305</v>
      </c>
      <c r="FZ30" s="30">
        <v>9194.5169999999998</v>
      </c>
      <c r="GA30" s="31">
        <v>9701.1440000000002</v>
      </c>
      <c r="GB30" s="30"/>
      <c r="GC30" s="61">
        <f t="shared" si="53"/>
        <v>14824.6785</v>
      </c>
      <c r="GD30" s="30">
        <v>14514.508</v>
      </c>
      <c r="GE30" s="31">
        <v>15134.849</v>
      </c>
      <c r="GF30" s="30"/>
      <c r="GG30" s="73">
        <f t="shared" si="54"/>
        <v>0.49053835951716468</v>
      </c>
      <c r="GH30" s="63"/>
      <c r="GI30" s="63"/>
    </row>
    <row r="31" spans="1:191" x14ac:dyDescent="0.2">
      <c r="A31" s="1"/>
      <c r="B31" s="74" t="s">
        <v>184</v>
      </c>
      <c r="C31" s="29">
        <v>2923.0410000000002</v>
      </c>
      <c r="D31" s="30">
        <v>2900.6845000000003</v>
      </c>
      <c r="E31" s="30">
        <v>2217.2330000000002</v>
      </c>
      <c r="F31" s="30">
        <v>1006</v>
      </c>
      <c r="G31" s="30">
        <v>2146.114</v>
      </c>
      <c r="H31" s="30">
        <v>3929.0410000000002</v>
      </c>
      <c r="I31" s="31">
        <v>3223.2330000000002</v>
      </c>
      <c r="J31" s="30"/>
      <c r="K31" s="32">
        <v>45.488</v>
      </c>
      <c r="L31" s="33">
        <v>19.302</v>
      </c>
      <c r="M31" s="33">
        <v>0.59199999999999997</v>
      </c>
      <c r="N31" s="34">
        <f t="shared" si="0"/>
        <v>65.381999999999991</v>
      </c>
      <c r="O31" s="33">
        <v>43.65</v>
      </c>
      <c r="P31" s="34">
        <f t="shared" si="1"/>
        <v>21.731999999999992</v>
      </c>
      <c r="Q31" s="33">
        <v>26.27</v>
      </c>
      <c r="R31" s="34">
        <f t="shared" si="2"/>
        <v>-4.5380000000000074</v>
      </c>
      <c r="S31" s="33">
        <v>8.1709999999999994</v>
      </c>
      <c r="T31" s="33">
        <v>0.24399999999999999</v>
      </c>
      <c r="U31" s="33">
        <v>-6.9</v>
      </c>
      <c r="V31" s="34">
        <f t="shared" si="3"/>
        <v>-3.0230000000000086</v>
      </c>
      <c r="W31" s="33">
        <v>-2.1019999999999999</v>
      </c>
      <c r="X31" s="35">
        <f t="shared" si="4"/>
        <v>-0.9210000000000087</v>
      </c>
      <c r="Y31" s="33"/>
      <c r="Z31" s="36">
        <f t="shared" si="55"/>
        <v>1.5681815792100106E-2</v>
      </c>
      <c r="AA31" s="37">
        <f t="shared" si="56"/>
        <v>6.6542914267304831E-3</v>
      </c>
      <c r="AB31" s="6">
        <f t="shared" si="5"/>
        <v>0.59148745883979026</v>
      </c>
      <c r="AC31" s="6">
        <f t="shared" si="6"/>
        <v>0.59344962136146728</v>
      </c>
      <c r="AD31" s="6">
        <f t="shared" si="7"/>
        <v>0.66761493989171339</v>
      </c>
      <c r="AE31" s="37">
        <f t="shared" si="57"/>
        <v>1.5048172250377452E-2</v>
      </c>
      <c r="AF31" s="37">
        <f t="shared" si="58"/>
        <v>-3.1751126328975407E-4</v>
      </c>
      <c r="AG31" s="37">
        <f t="shared" si="8"/>
        <v>-6.7378764861645549E-4</v>
      </c>
      <c r="AH31" s="37">
        <f t="shared" si="9"/>
        <v>2.2055023064972951E-2</v>
      </c>
      <c r="AI31" s="37">
        <f t="shared" si="10"/>
        <v>-3.3199222034977754E-3</v>
      </c>
      <c r="AJ31" s="38">
        <f t="shared" si="11"/>
        <v>-2.6040599018600473E-3</v>
      </c>
      <c r="AK31" s="33"/>
      <c r="AL31" s="44">
        <f t="shared" si="12"/>
        <v>-3.1179036515512296E-2</v>
      </c>
      <c r="AM31" s="6">
        <f t="shared" si="13"/>
        <v>-2.4914168095307606E-2</v>
      </c>
      <c r="AN31" s="38">
        <f t="shared" si="14"/>
        <v>3.1169849541763925E-2</v>
      </c>
      <c r="AO31" s="33"/>
      <c r="AP31" s="44">
        <f t="shared" si="15"/>
        <v>0.96792443554646712</v>
      </c>
      <c r="AQ31" s="6">
        <f t="shared" si="16"/>
        <v>0.84880386711269351</v>
      </c>
      <c r="AR31" s="6">
        <f t="shared" si="17"/>
        <v>-6.3291962035428154E-2</v>
      </c>
      <c r="AS31" s="6">
        <f t="shared" si="18"/>
        <v>0.1940749377104187</v>
      </c>
      <c r="AT31" s="65">
        <v>1.73</v>
      </c>
      <c r="AU31" s="66">
        <v>1.3</v>
      </c>
      <c r="AV31" s="33"/>
      <c r="AW31" s="44">
        <f t="shared" si="19"/>
        <v>0.12833312977820016</v>
      </c>
      <c r="AX31" s="6">
        <v>0.1186</v>
      </c>
      <c r="AY31" s="6">
        <f t="shared" si="20"/>
        <v>0.21658735704857296</v>
      </c>
      <c r="AZ31" s="6">
        <f t="shared" si="21"/>
        <v>0.24986411988508422</v>
      </c>
      <c r="BA31" s="38">
        <f t="shared" si="22"/>
        <v>0.28314088272159549</v>
      </c>
      <c r="BB31" s="6"/>
      <c r="BC31" s="44">
        <v>0.19842370557953498</v>
      </c>
      <c r="BD31" s="6">
        <v>0.2269096742521588</v>
      </c>
      <c r="BE31" s="38">
        <v>0.25652716264321718</v>
      </c>
      <c r="BF31" s="6"/>
      <c r="BG31" s="44">
        <v>0.03</v>
      </c>
      <c r="BH31" s="38"/>
      <c r="BI31" s="45"/>
      <c r="BJ31" s="44">
        <f>AY31-(4.5%+2.5%+3%+1%+BG31)</f>
        <v>7.6587357048572946E-2</v>
      </c>
      <c r="BK31" s="38"/>
      <c r="BL31" s="6"/>
      <c r="BM31" s="44">
        <f>AZ31-(6%+2.5%+3%+1%+BG31)</f>
        <v>9.4864119885084253E-2</v>
      </c>
      <c r="BN31" s="38"/>
      <c r="BO31" s="6"/>
      <c r="BP31" s="44">
        <f>BA31-(8%+2.5%+3%+1%+BG31)</f>
        <v>0.10814088272159547</v>
      </c>
      <c r="BQ31" s="38"/>
      <c r="BR31" s="33"/>
      <c r="BS31" s="36">
        <f t="shared" si="23"/>
        <v>1.1660469499238985E-2</v>
      </c>
      <c r="BT31" s="6">
        <f t="shared" si="24"/>
        <v>0.87139682223770221</v>
      </c>
      <c r="BU31" s="37">
        <f t="shared" si="25"/>
        <v>2.9847562254395454E-2</v>
      </c>
      <c r="BV31" s="6">
        <f t="shared" si="26"/>
        <v>0.16610360925656342</v>
      </c>
      <c r="BW31" s="6">
        <f t="shared" si="27"/>
        <v>0.82306911362044488</v>
      </c>
      <c r="BX31" s="38">
        <f t="shared" si="28"/>
        <v>0.87829083407870279</v>
      </c>
      <c r="BY31" s="33"/>
      <c r="BZ31" s="32">
        <v>7.83</v>
      </c>
      <c r="CA31" s="33">
        <v>215.44300000000001</v>
      </c>
      <c r="CB31" s="34">
        <f t="shared" si="29"/>
        <v>223.27300000000002</v>
      </c>
      <c r="CC31" s="30">
        <v>2217.2330000000002</v>
      </c>
      <c r="CD31" s="33">
        <v>13.616</v>
      </c>
      <c r="CE31" s="33">
        <v>9.6810000000000009</v>
      </c>
      <c r="CF31" s="34">
        <f t="shared" si="30"/>
        <v>2193.9360000000001</v>
      </c>
      <c r="CG31" s="33">
        <v>344.01499999999999</v>
      </c>
      <c r="CH31" s="33">
        <v>119.21599999999999</v>
      </c>
      <c r="CI31" s="34">
        <f t="shared" si="31"/>
        <v>463.23099999999999</v>
      </c>
      <c r="CJ31" s="33">
        <v>3.976</v>
      </c>
      <c r="CK31" s="33">
        <v>0</v>
      </c>
      <c r="CL31" s="33">
        <v>7.37</v>
      </c>
      <c r="CM31" s="33">
        <v>31.254999999999885</v>
      </c>
      <c r="CN31" s="34">
        <f t="shared" si="32"/>
        <v>2923.0410000000006</v>
      </c>
      <c r="CO31" s="33">
        <v>51.884</v>
      </c>
      <c r="CP31" s="30">
        <v>2146.114</v>
      </c>
      <c r="CQ31" s="34">
        <f t="shared" si="33"/>
        <v>2197.998</v>
      </c>
      <c r="CR31" s="33">
        <v>240.20099999999999</v>
      </c>
      <c r="CS31" s="33">
        <v>19.520000000000095</v>
      </c>
      <c r="CT31" s="34">
        <f t="shared" si="34"/>
        <v>259.72100000000012</v>
      </c>
      <c r="CU31" s="33">
        <v>90.198999999999998</v>
      </c>
      <c r="CV31" s="33">
        <v>375.12299999999999</v>
      </c>
      <c r="CW31" s="67">
        <f t="shared" si="35"/>
        <v>2923.0410000000002</v>
      </c>
      <c r="CX31" s="33"/>
      <c r="CY31" s="68">
        <v>567.28899999999999</v>
      </c>
      <c r="CZ31" s="33"/>
      <c r="DA31" s="29">
        <v>55</v>
      </c>
      <c r="DB31" s="30">
        <v>125</v>
      </c>
      <c r="DC31" s="30">
        <v>120</v>
      </c>
      <c r="DD31" s="30">
        <v>0</v>
      </c>
      <c r="DE31" s="30">
        <v>30</v>
      </c>
      <c r="DF31" s="31">
        <v>0</v>
      </c>
      <c r="DG31" s="30">
        <f t="shared" si="59"/>
        <v>330</v>
      </c>
      <c r="DH31" s="69">
        <f t="shared" si="36"/>
        <v>0.1128961242760536</v>
      </c>
      <c r="DI31" s="33"/>
      <c r="DJ31" s="61" t="s">
        <v>226</v>
      </c>
      <c r="DK31" s="56">
        <v>18.7</v>
      </c>
      <c r="DL31" s="70">
        <v>4</v>
      </c>
      <c r="DM31" s="71" t="s">
        <v>155</v>
      </c>
      <c r="DN31" s="59" t="s">
        <v>158</v>
      </c>
      <c r="DO31" s="69">
        <v>0.26187752893283645</v>
      </c>
      <c r="DP31" s="56"/>
      <c r="DQ31" s="29">
        <v>292.89</v>
      </c>
      <c r="DR31" s="30">
        <v>337.89</v>
      </c>
      <c r="DS31" s="31">
        <v>382.89</v>
      </c>
      <c r="DT31" s="30"/>
      <c r="DU31" s="61">
        <f t="shared" si="37"/>
        <v>1366.8995</v>
      </c>
      <c r="DV31" s="30">
        <v>1381.5039999999999</v>
      </c>
      <c r="DW31" s="31">
        <v>1352.2950000000001</v>
      </c>
      <c r="DX31" s="30"/>
      <c r="DY31" s="29">
        <v>25.245000000000001</v>
      </c>
      <c r="DZ31" s="30">
        <v>43.905999999999999</v>
      </c>
      <c r="EA31" s="30">
        <v>25.588000000000001</v>
      </c>
      <c r="EB31" s="30">
        <v>42.476999999999997</v>
      </c>
      <c r="EC31" s="30">
        <v>206.37799999999999</v>
      </c>
      <c r="ED31" s="30">
        <v>3.0110000000000001</v>
      </c>
      <c r="EE31" s="30">
        <v>45.692</v>
      </c>
      <c r="EF31" s="30">
        <v>1824.9359999999999</v>
      </c>
      <c r="EG31" s="72">
        <f t="shared" si="60"/>
        <v>2217.2330000000002</v>
      </c>
      <c r="EH31" s="118"/>
      <c r="EI31" s="44">
        <f t="shared" si="61"/>
        <v>1.138581285773755E-2</v>
      </c>
      <c r="EJ31" s="6">
        <f t="shared" si="61"/>
        <v>1.9802158816867688E-2</v>
      </c>
      <c r="EK31" s="6">
        <f t="shared" si="61"/>
        <v>1.1540510176422594E-2</v>
      </c>
      <c r="EL31" s="6">
        <f t="shared" si="61"/>
        <v>1.915766182444515E-2</v>
      </c>
      <c r="EM31" s="6">
        <f t="shared" si="61"/>
        <v>9.3079076488578313E-2</v>
      </c>
      <c r="EN31" s="6">
        <f t="shared" si="61"/>
        <v>1.3579989112556055E-3</v>
      </c>
      <c r="EO31" s="6">
        <f t="shared" si="61"/>
        <v>2.060766730424813E-2</v>
      </c>
      <c r="EP31" s="6">
        <f t="shared" si="61"/>
        <v>0.82306911362044488</v>
      </c>
      <c r="EQ31" s="69">
        <f t="shared" si="62"/>
        <v>0.99999999999999989</v>
      </c>
      <c r="ER31" s="56"/>
      <c r="ES31" s="32">
        <v>17.876999999999999</v>
      </c>
      <c r="ET31" s="33">
        <v>48.302</v>
      </c>
      <c r="EU31" s="67">
        <f t="shared" si="39"/>
        <v>66.179000000000002</v>
      </c>
      <c r="EW31" s="32">
        <f t="shared" si="40"/>
        <v>13.616</v>
      </c>
      <c r="EX31" s="33">
        <f t="shared" si="41"/>
        <v>9.6810000000000009</v>
      </c>
      <c r="EY31" s="67">
        <f t="shared" si="42"/>
        <v>23.297000000000001</v>
      </c>
      <c r="FA31" s="29">
        <f t="shared" si="43"/>
        <v>1824.9359999999999</v>
      </c>
      <c r="FB31" s="30">
        <f t="shared" si="44"/>
        <v>392.29700000000014</v>
      </c>
      <c r="FC31" s="31">
        <f t="shared" si="45"/>
        <v>2217.2330000000002</v>
      </c>
      <c r="FE31" s="44">
        <v>0.82306911362044488</v>
      </c>
      <c r="FF31" s="6">
        <v>0.17693088637955512</v>
      </c>
      <c r="FG31" s="38">
        <f t="shared" si="46"/>
        <v>1</v>
      </c>
      <c r="FH31" s="56"/>
      <c r="FI31" s="61">
        <f t="shared" si="47"/>
        <v>353.67849999999999</v>
      </c>
      <c r="FJ31" s="30">
        <v>332.23399999999998</v>
      </c>
      <c r="FK31" s="31">
        <v>375.12299999999999</v>
      </c>
      <c r="FM31" s="61">
        <f t="shared" si="48"/>
        <v>2252.9110000000001</v>
      </c>
      <c r="FN31" s="30">
        <v>2288.5889999999999</v>
      </c>
      <c r="FO31" s="31">
        <v>2217.2330000000002</v>
      </c>
      <c r="FQ31" s="61">
        <f t="shared" si="49"/>
        <v>1011.5</v>
      </c>
      <c r="FR31" s="30">
        <v>1017</v>
      </c>
      <c r="FS31" s="31">
        <v>1006</v>
      </c>
      <c r="FU31" s="61">
        <f t="shared" si="50"/>
        <v>3264.4110000000001</v>
      </c>
      <c r="FV31" s="56">
        <f t="shared" si="51"/>
        <v>3305.5889999999999</v>
      </c>
      <c r="FW31" s="70">
        <f t="shared" si="51"/>
        <v>3223.2330000000002</v>
      </c>
      <c r="FY31" s="61">
        <f t="shared" si="52"/>
        <v>2113.6779999999999</v>
      </c>
      <c r="FZ31" s="30">
        <v>2081.2420000000002</v>
      </c>
      <c r="GA31" s="31">
        <v>2146.114</v>
      </c>
      <c r="GB31" s="30"/>
      <c r="GC31" s="61">
        <f t="shared" si="53"/>
        <v>2900.6845000000003</v>
      </c>
      <c r="GD31" s="30">
        <v>2878.328</v>
      </c>
      <c r="GE31" s="31">
        <v>2923.0410000000002</v>
      </c>
      <c r="GF31" s="30"/>
      <c r="GG31" s="73">
        <f t="shared" si="54"/>
        <v>0.46263292235723003</v>
      </c>
      <c r="GH31" s="63"/>
      <c r="GI31" s="63"/>
    </row>
    <row r="32" spans="1:191" x14ac:dyDescent="0.2">
      <c r="A32" s="1"/>
      <c r="B32" s="74" t="s">
        <v>185</v>
      </c>
      <c r="C32" s="29">
        <v>6171.2749999999996</v>
      </c>
      <c r="D32" s="30">
        <v>5873.9920000000002</v>
      </c>
      <c r="E32" s="30">
        <v>5014.3100000000004</v>
      </c>
      <c r="F32" s="30">
        <v>1894.201</v>
      </c>
      <c r="G32" s="30">
        <v>3825.4270000000001</v>
      </c>
      <c r="H32" s="30">
        <v>8065.4759999999997</v>
      </c>
      <c r="I32" s="31">
        <v>6908.5110000000004</v>
      </c>
      <c r="J32" s="30"/>
      <c r="K32" s="32">
        <v>91.399000000000001</v>
      </c>
      <c r="L32" s="33">
        <v>26.416</v>
      </c>
      <c r="M32" s="33">
        <v>0.34100000000000003</v>
      </c>
      <c r="N32" s="34">
        <f t="shared" si="0"/>
        <v>118.15599999999999</v>
      </c>
      <c r="O32" s="33">
        <v>76.312000000000012</v>
      </c>
      <c r="P32" s="34">
        <f t="shared" si="1"/>
        <v>41.84399999999998</v>
      </c>
      <c r="Q32" s="33">
        <v>1.998</v>
      </c>
      <c r="R32" s="34">
        <f t="shared" si="2"/>
        <v>39.845999999999982</v>
      </c>
      <c r="S32" s="33">
        <v>16.157</v>
      </c>
      <c r="T32" s="33">
        <v>0.69899999999999995</v>
      </c>
      <c r="U32" s="33">
        <v>-4</v>
      </c>
      <c r="V32" s="34">
        <f t="shared" si="3"/>
        <v>52.701999999999984</v>
      </c>
      <c r="W32" s="33">
        <v>9.1310000000000002</v>
      </c>
      <c r="X32" s="35">
        <f t="shared" si="4"/>
        <v>43.570999999999984</v>
      </c>
      <c r="Y32" s="33"/>
      <c r="Z32" s="36">
        <f t="shared" si="55"/>
        <v>1.5559946285252006E-2</v>
      </c>
      <c r="AA32" s="37">
        <f t="shared" si="56"/>
        <v>4.4971120151338301E-3</v>
      </c>
      <c r="AB32" s="6">
        <f t="shared" si="5"/>
        <v>0.56522383195567805</v>
      </c>
      <c r="AC32" s="6">
        <f t="shared" si="6"/>
        <v>0.56816540468904742</v>
      </c>
      <c r="AD32" s="6">
        <f t="shared" si="7"/>
        <v>0.64585801821320976</v>
      </c>
      <c r="AE32" s="37">
        <f t="shared" si="57"/>
        <v>1.2991505606408727E-2</v>
      </c>
      <c r="AF32" s="37">
        <f t="shared" si="58"/>
        <v>7.4176130985537572E-3</v>
      </c>
      <c r="AG32" s="37">
        <f t="shared" si="8"/>
        <v>1.6073553726935141E-2</v>
      </c>
      <c r="AH32" s="37">
        <f t="shared" si="9"/>
        <v>2.1654715378832085E-2</v>
      </c>
      <c r="AI32" s="37">
        <f t="shared" si="10"/>
        <v>1.4699383117290344E-2</v>
      </c>
      <c r="AJ32" s="38">
        <f t="shared" si="11"/>
        <v>6.5618481788540725E-2</v>
      </c>
      <c r="AK32" s="33"/>
      <c r="AL32" s="44">
        <f t="shared" si="12"/>
        <v>1.9765842559433831E-2</v>
      </c>
      <c r="AM32" s="6">
        <f t="shared" si="13"/>
        <v>3.2930832095218909E-2</v>
      </c>
      <c r="AN32" s="38">
        <f t="shared" si="14"/>
        <v>8.2772005839806123E-2</v>
      </c>
      <c r="AO32" s="33"/>
      <c r="AP32" s="44">
        <f t="shared" si="15"/>
        <v>0.76290197454884123</v>
      </c>
      <c r="AQ32" s="6">
        <f t="shared" si="16"/>
        <v>0.70597926295133573</v>
      </c>
      <c r="AR32" s="6">
        <f t="shared" si="17"/>
        <v>0.11031982856054867</v>
      </c>
      <c r="AS32" s="6">
        <f t="shared" si="18"/>
        <v>0.14784141040546725</v>
      </c>
      <c r="AT32" s="65">
        <v>1.24</v>
      </c>
      <c r="AU32" s="66">
        <v>1.42</v>
      </c>
      <c r="AV32" s="33"/>
      <c r="AW32" s="44">
        <f t="shared" si="19"/>
        <v>0.11746178869034357</v>
      </c>
      <c r="AX32" s="6">
        <v>9.01E-2</v>
      </c>
      <c r="AY32" s="6">
        <f t="shared" si="20"/>
        <v>0.19481771863253972</v>
      </c>
      <c r="AZ32" s="6">
        <f t="shared" si="21"/>
        <v>0.19481771863253972</v>
      </c>
      <c r="BA32" s="38">
        <f t="shared" si="22"/>
        <v>0.20534539009058361</v>
      </c>
      <c r="BB32" s="6"/>
      <c r="BC32" s="44">
        <v>0.18444471269597654</v>
      </c>
      <c r="BD32" s="6">
        <v>0.18830037155785015</v>
      </c>
      <c r="BE32" s="38">
        <v>0.20112674486935783</v>
      </c>
      <c r="BF32" s="6"/>
      <c r="BG32" s="44"/>
      <c r="BH32" s="38"/>
      <c r="BI32" s="45"/>
      <c r="BJ32" s="44"/>
      <c r="BK32" s="38"/>
      <c r="BL32" s="6"/>
      <c r="BM32" s="44"/>
      <c r="BN32" s="38"/>
      <c r="BO32" s="6"/>
      <c r="BP32" s="44"/>
      <c r="BQ32" s="38"/>
      <c r="BR32" s="33"/>
      <c r="BS32" s="36">
        <f t="shared" si="23"/>
        <v>4.0235901600867309E-4</v>
      </c>
      <c r="BT32" s="6">
        <f t="shared" si="24"/>
        <v>3.4037478705281107E-2</v>
      </c>
      <c r="BU32" s="37">
        <f t="shared" si="25"/>
        <v>4.4452776154645397E-3</v>
      </c>
      <c r="BV32" s="6">
        <f t="shared" si="26"/>
        <v>3.0016321122117544E-2</v>
      </c>
      <c r="BW32" s="6">
        <f t="shared" si="27"/>
        <v>0.75977193272853083</v>
      </c>
      <c r="BX32" s="38">
        <f t="shared" si="28"/>
        <v>0.82563854931981706</v>
      </c>
      <c r="BY32" s="33"/>
      <c r="BZ32" s="32">
        <v>7.4889999999999999</v>
      </c>
      <c r="CA32" s="33">
        <v>287.63099999999997</v>
      </c>
      <c r="CB32" s="34">
        <f t="shared" si="29"/>
        <v>295.11999999999995</v>
      </c>
      <c r="CC32" s="30">
        <v>5014.3100000000004</v>
      </c>
      <c r="CD32" s="33">
        <v>3.7149999999999999</v>
      </c>
      <c r="CE32" s="33">
        <v>13.992000000000001</v>
      </c>
      <c r="CF32" s="34">
        <f t="shared" si="30"/>
        <v>4996.6030000000001</v>
      </c>
      <c r="CG32" s="33">
        <v>617.25</v>
      </c>
      <c r="CH32" s="33">
        <v>235.92499999999998</v>
      </c>
      <c r="CI32" s="34">
        <f t="shared" si="31"/>
        <v>853.17499999999995</v>
      </c>
      <c r="CJ32" s="33">
        <v>1.0229999999999999</v>
      </c>
      <c r="CK32" s="33">
        <v>1.921</v>
      </c>
      <c r="CL32" s="33">
        <v>13.522</v>
      </c>
      <c r="CM32" s="33">
        <v>9.910999999999726</v>
      </c>
      <c r="CN32" s="34">
        <f t="shared" si="32"/>
        <v>6171.2750000000005</v>
      </c>
      <c r="CO32" s="33">
        <v>400.661</v>
      </c>
      <c r="CP32" s="30">
        <v>3825.4270000000001</v>
      </c>
      <c r="CQ32" s="34">
        <f t="shared" si="33"/>
        <v>4226.0879999999997</v>
      </c>
      <c r="CR32" s="33">
        <v>1162.5229999999999</v>
      </c>
      <c r="CS32" s="33">
        <v>27.774999999999977</v>
      </c>
      <c r="CT32" s="34">
        <f t="shared" si="34"/>
        <v>1190.2979999999998</v>
      </c>
      <c r="CU32" s="33">
        <v>30</v>
      </c>
      <c r="CV32" s="33">
        <v>724.88900000000001</v>
      </c>
      <c r="CW32" s="67">
        <f t="shared" si="35"/>
        <v>6171.2749999999996</v>
      </c>
      <c r="CX32" s="33"/>
      <c r="CY32" s="68">
        <v>912.36999999999989</v>
      </c>
      <c r="CZ32" s="33"/>
      <c r="DA32" s="29">
        <v>330</v>
      </c>
      <c r="DB32" s="30">
        <v>390</v>
      </c>
      <c r="DC32" s="30">
        <v>220</v>
      </c>
      <c r="DD32" s="30">
        <v>300</v>
      </c>
      <c r="DE32" s="30">
        <v>150</v>
      </c>
      <c r="DF32" s="31">
        <v>0</v>
      </c>
      <c r="DG32" s="30">
        <f t="shared" si="59"/>
        <v>1390</v>
      </c>
      <c r="DH32" s="69">
        <f t="shared" si="36"/>
        <v>0.22523708633953277</v>
      </c>
      <c r="DI32" s="33"/>
      <c r="DJ32" s="61" t="s">
        <v>225</v>
      </c>
      <c r="DK32" s="56">
        <v>38.299999999999997</v>
      </c>
      <c r="DL32" s="70">
        <v>2</v>
      </c>
      <c r="DM32" s="71" t="s">
        <v>155</v>
      </c>
      <c r="DN32" s="56"/>
      <c r="DO32" s="69" t="s">
        <v>233</v>
      </c>
      <c r="DP32" s="56"/>
      <c r="DQ32" s="29">
        <v>555.15899999999999</v>
      </c>
      <c r="DR32" s="30">
        <v>555.15899999999999</v>
      </c>
      <c r="DS32" s="31">
        <v>585.15899999999999</v>
      </c>
      <c r="DT32" s="30"/>
      <c r="DU32" s="61">
        <f t="shared" si="37"/>
        <v>2710.7259999999997</v>
      </c>
      <c r="DV32" s="30">
        <v>2571.819</v>
      </c>
      <c r="DW32" s="31">
        <v>2849.6329999999998</v>
      </c>
      <c r="DX32" s="30"/>
      <c r="DY32" s="29">
        <v>44.697000000000003</v>
      </c>
      <c r="DZ32" s="30">
        <v>23.858000000000001</v>
      </c>
      <c r="EA32" s="30">
        <v>118.506</v>
      </c>
      <c r="EB32" s="30">
        <v>17.478000000000002</v>
      </c>
      <c r="EC32" s="30">
        <v>908.67100000000005</v>
      </c>
      <c r="ED32" s="30">
        <v>13.384</v>
      </c>
      <c r="EE32" s="30">
        <v>77.983999999999469</v>
      </c>
      <c r="EF32" s="30">
        <v>3809.732</v>
      </c>
      <c r="EG32" s="72">
        <f t="shared" si="60"/>
        <v>5014.3099999999995</v>
      </c>
      <c r="EH32" s="118"/>
      <c r="EI32" s="44">
        <f t="shared" si="61"/>
        <v>8.9138884512525163E-3</v>
      </c>
      <c r="EJ32" s="6">
        <f t="shared" si="61"/>
        <v>4.7579826536452681E-3</v>
      </c>
      <c r="EK32" s="6">
        <f t="shared" si="61"/>
        <v>2.3633560749135977E-2</v>
      </c>
      <c r="EL32" s="6">
        <f t="shared" si="61"/>
        <v>3.4856241437007294E-3</v>
      </c>
      <c r="EM32" s="6">
        <f t="shared" si="61"/>
        <v>0.1812155610642342</v>
      </c>
      <c r="EN32" s="6">
        <f t="shared" si="61"/>
        <v>2.6691608616140608E-3</v>
      </c>
      <c r="EO32" s="6">
        <f t="shared" si="61"/>
        <v>1.5552289347886245E-2</v>
      </c>
      <c r="EP32" s="6">
        <f t="shared" si="61"/>
        <v>0.75977193272853105</v>
      </c>
      <c r="EQ32" s="69">
        <f t="shared" si="62"/>
        <v>1</v>
      </c>
      <c r="ER32" s="56"/>
      <c r="ES32" s="32">
        <v>6.8739999999999997</v>
      </c>
      <c r="ET32" s="33">
        <v>15.416</v>
      </c>
      <c r="EU32" s="67">
        <f t="shared" si="39"/>
        <v>22.29</v>
      </c>
      <c r="EW32" s="32">
        <f t="shared" si="40"/>
        <v>3.7149999999999999</v>
      </c>
      <c r="EX32" s="33">
        <f t="shared" si="41"/>
        <v>13.992000000000001</v>
      </c>
      <c r="EY32" s="67">
        <f t="shared" si="42"/>
        <v>17.707000000000001</v>
      </c>
      <c r="FA32" s="29">
        <f t="shared" si="43"/>
        <v>3809.7319999999995</v>
      </c>
      <c r="FB32" s="30">
        <f t="shared" si="44"/>
        <v>1204.5780000000007</v>
      </c>
      <c r="FC32" s="31">
        <f t="shared" si="45"/>
        <v>5014.3100000000004</v>
      </c>
      <c r="FE32" s="44">
        <v>0.75977193272853083</v>
      </c>
      <c r="FF32" s="6">
        <v>0.24022806727146917</v>
      </c>
      <c r="FG32" s="38">
        <f t="shared" si="46"/>
        <v>1</v>
      </c>
      <c r="FH32" s="56"/>
      <c r="FI32" s="61">
        <f t="shared" si="47"/>
        <v>664.005</v>
      </c>
      <c r="FJ32" s="30">
        <v>603.12099999999998</v>
      </c>
      <c r="FK32" s="31">
        <v>724.88900000000001</v>
      </c>
      <c r="FM32" s="61">
        <f t="shared" si="48"/>
        <v>4965.7145</v>
      </c>
      <c r="FN32" s="30">
        <v>4917.1189999999997</v>
      </c>
      <c r="FO32" s="31">
        <v>5014.3100000000004</v>
      </c>
      <c r="FQ32" s="61">
        <f t="shared" si="49"/>
        <v>1832.6714999999999</v>
      </c>
      <c r="FR32" s="30">
        <v>1771.1420000000001</v>
      </c>
      <c r="FS32" s="31">
        <v>1894.201</v>
      </c>
      <c r="FU32" s="61">
        <f t="shared" si="50"/>
        <v>6798.3860000000004</v>
      </c>
      <c r="FV32" s="56">
        <f t="shared" si="51"/>
        <v>6688.2609999999995</v>
      </c>
      <c r="FW32" s="70">
        <f t="shared" si="51"/>
        <v>6908.5110000000004</v>
      </c>
      <c r="FY32" s="61">
        <f t="shared" si="52"/>
        <v>3679.2105000000001</v>
      </c>
      <c r="FZ32" s="30">
        <v>3532.9940000000001</v>
      </c>
      <c r="GA32" s="31">
        <v>3825.4270000000001</v>
      </c>
      <c r="GB32" s="30"/>
      <c r="GC32" s="61">
        <f t="shared" si="53"/>
        <v>5873.9920000000002</v>
      </c>
      <c r="GD32" s="30">
        <v>5576.7089999999998</v>
      </c>
      <c r="GE32" s="31">
        <v>6171.2749999999996</v>
      </c>
      <c r="GF32" s="30"/>
      <c r="GG32" s="73">
        <f t="shared" si="54"/>
        <v>0.46175757845826026</v>
      </c>
      <c r="GH32" s="63"/>
      <c r="GI32" s="63"/>
    </row>
    <row r="33" spans="1:191" x14ac:dyDescent="0.2">
      <c r="A33" s="1"/>
      <c r="B33" s="74" t="s">
        <v>186</v>
      </c>
      <c r="C33" s="29">
        <v>9828.7139999999999</v>
      </c>
      <c r="D33" s="30">
        <v>9258.5635000000002</v>
      </c>
      <c r="E33" s="30">
        <v>8386.2659999999996</v>
      </c>
      <c r="F33" s="30">
        <v>2715.1759999999999</v>
      </c>
      <c r="G33" s="30">
        <v>5895.8220000000001</v>
      </c>
      <c r="H33" s="30">
        <v>12543.89</v>
      </c>
      <c r="I33" s="31">
        <v>11101.441999999999</v>
      </c>
      <c r="J33" s="30"/>
      <c r="K33" s="32">
        <v>155.215</v>
      </c>
      <c r="L33" s="33">
        <v>30.805000000000007</v>
      </c>
      <c r="M33" s="33">
        <v>0</v>
      </c>
      <c r="N33" s="34">
        <f t="shared" si="0"/>
        <v>186.02</v>
      </c>
      <c r="O33" s="33">
        <v>95.61</v>
      </c>
      <c r="P33" s="34">
        <f t="shared" si="1"/>
        <v>90.410000000000011</v>
      </c>
      <c r="Q33" s="33">
        <v>12.632</v>
      </c>
      <c r="R33" s="34">
        <f t="shared" si="2"/>
        <v>77.778000000000006</v>
      </c>
      <c r="S33" s="33">
        <v>19.579000000000004</v>
      </c>
      <c r="T33" s="33">
        <v>1.744</v>
      </c>
      <c r="U33" s="33">
        <v>-13.171999999999999</v>
      </c>
      <c r="V33" s="34">
        <f t="shared" si="3"/>
        <v>85.929000000000016</v>
      </c>
      <c r="W33" s="33">
        <v>16.213000000000001</v>
      </c>
      <c r="X33" s="35">
        <f t="shared" si="4"/>
        <v>69.716000000000008</v>
      </c>
      <c r="Y33" s="33"/>
      <c r="Z33" s="36">
        <f t="shared" si="55"/>
        <v>1.6764479716534861E-2</v>
      </c>
      <c r="AA33" s="37">
        <f t="shared" si="56"/>
        <v>3.3271900117118609E-3</v>
      </c>
      <c r="AB33" s="6">
        <f t="shared" si="5"/>
        <v>0.46111997993662673</v>
      </c>
      <c r="AC33" s="6">
        <f t="shared" si="6"/>
        <v>0.46503144470547031</v>
      </c>
      <c r="AD33" s="6">
        <f t="shared" si="7"/>
        <v>0.51397699172132028</v>
      </c>
      <c r="AE33" s="37">
        <f t="shared" si="57"/>
        <v>1.0326655965582566E-2</v>
      </c>
      <c r="AF33" s="37">
        <f t="shared" si="58"/>
        <v>7.5298938112807676E-3</v>
      </c>
      <c r="AG33" s="37">
        <f t="shared" si="8"/>
        <v>1.4739010778467171E-2</v>
      </c>
      <c r="AH33" s="37">
        <f t="shared" si="9"/>
        <v>2.3622036423639803E-2</v>
      </c>
      <c r="AI33" s="37">
        <f t="shared" si="10"/>
        <v>1.6443438813581093E-2</v>
      </c>
      <c r="AJ33" s="38">
        <f t="shared" si="11"/>
        <v>7.2451779181908885E-2</v>
      </c>
      <c r="AK33" s="33"/>
      <c r="AL33" s="44">
        <f t="shared" si="12"/>
        <v>0.13744130210518979</v>
      </c>
      <c r="AM33" s="6">
        <f t="shared" si="13"/>
        <v>0.16258589189439401</v>
      </c>
      <c r="AN33" s="38">
        <f t="shared" si="14"/>
        <v>0.14260669867586562</v>
      </c>
      <c r="AO33" s="33"/>
      <c r="AP33" s="44">
        <f t="shared" si="15"/>
        <v>0.70303303043332999</v>
      </c>
      <c r="AQ33" s="6">
        <f t="shared" si="16"/>
        <v>0.67622897373076218</v>
      </c>
      <c r="AR33" s="6">
        <f t="shared" si="17"/>
        <v>0.16742810910969641</v>
      </c>
      <c r="AS33" s="6">
        <f t="shared" si="18"/>
        <v>0.11977680905151986</v>
      </c>
      <c r="AT33" s="65">
        <v>1.24</v>
      </c>
      <c r="AU33" s="66">
        <v>1.26</v>
      </c>
      <c r="AV33" s="33"/>
      <c r="AW33" s="44">
        <f t="shared" si="19"/>
        <v>0.10650355682340537</v>
      </c>
      <c r="AX33" s="6">
        <v>0.1</v>
      </c>
      <c r="AY33" s="6">
        <f t="shared" si="20"/>
        <v>0.16579448020791338</v>
      </c>
      <c r="AZ33" s="6">
        <f t="shared" si="21"/>
        <v>0.18025540303459575</v>
      </c>
      <c r="BA33" s="38">
        <f t="shared" si="22"/>
        <v>0.189896018252384</v>
      </c>
      <c r="BB33" s="6"/>
      <c r="BC33" s="44">
        <v>0.16312830787896032</v>
      </c>
      <c r="BD33" s="6">
        <v>0.1778370862037198</v>
      </c>
      <c r="BE33" s="38">
        <v>0.18931852643522756</v>
      </c>
      <c r="BF33" s="6"/>
      <c r="BG33" s="44"/>
      <c r="BH33" s="38">
        <v>2.4E-2</v>
      </c>
      <c r="BI33" s="45"/>
      <c r="BJ33" s="44"/>
      <c r="BK33" s="38">
        <f>BC33-(4.5%+2.5%+3%+1%+BH33)</f>
        <v>2.9128307878960313E-2</v>
      </c>
      <c r="BL33" s="6"/>
      <c r="BM33" s="44"/>
      <c r="BN33" s="38">
        <f>BD33-(6%+2.5%+3%+1%+BH33)</f>
        <v>2.8837086203719803E-2</v>
      </c>
      <c r="BO33" s="6"/>
      <c r="BP33" s="44"/>
      <c r="BQ33" s="38">
        <f>BE33-(8%+2.5%+3%+1%+BH33)</f>
        <v>2.0318526435227552E-2</v>
      </c>
      <c r="BR33" s="33"/>
      <c r="BS33" s="36">
        <f t="shared" si="23"/>
        <v>1.6031282830054443E-3</v>
      </c>
      <c r="BT33" s="6">
        <f t="shared" si="24"/>
        <v>0.11305522987837074</v>
      </c>
      <c r="BU33" s="37">
        <f t="shared" si="25"/>
        <v>3.2995614496368229E-3</v>
      </c>
      <c r="BV33" s="6">
        <f t="shared" si="26"/>
        <v>2.5750405970677057E-2</v>
      </c>
      <c r="BW33" s="6">
        <f t="shared" si="27"/>
        <v>0.72496782238960711</v>
      </c>
      <c r="BX33" s="38">
        <f t="shared" si="28"/>
        <v>0.79223482859253791</v>
      </c>
      <c r="BY33" s="33"/>
      <c r="BZ33" s="32">
        <v>3.6909999999999998</v>
      </c>
      <c r="CA33" s="33">
        <v>217.51300000000001</v>
      </c>
      <c r="CB33" s="34">
        <f t="shared" si="29"/>
        <v>221.20400000000001</v>
      </c>
      <c r="CC33" s="30">
        <v>8386.2659999999996</v>
      </c>
      <c r="CD33" s="33">
        <v>3.6970000000000001</v>
      </c>
      <c r="CE33" s="33">
        <v>24.094999999999999</v>
      </c>
      <c r="CF33" s="34">
        <f t="shared" si="30"/>
        <v>8358.4740000000002</v>
      </c>
      <c r="CG33" s="33">
        <v>954.27099999999996</v>
      </c>
      <c r="CH33" s="33">
        <v>283.87299999999999</v>
      </c>
      <c r="CI33" s="34">
        <f t="shared" si="31"/>
        <v>1238.144</v>
      </c>
      <c r="CJ33" s="33">
        <v>0</v>
      </c>
      <c r="CK33" s="33">
        <v>0</v>
      </c>
      <c r="CL33" s="33">
        <v>0.48499999999999999</v>
      </c>
      <c r="CM33" s="33">
        <v>10.407000000000053</v>
      </c>
      <c r="CN33" s="34">
        <f t="shared" si="32"/>
        <v>9828.7139999999999</v>
      </c>
      <c r="CO33" s="33">
        <v>46.332999999999998</v>
      </c>
      <c r="CP33" s="30">
        <v>5895.8220000000001</v>
      </c>
      <c r="CQ33" s="34">
        <f t="shared" si="33"/>
        <v>5942.1549999999997</v>
      </c>
      <c r="CR33" s="33">
        <v>2651.2620000000002</v>
      </c>
      <c r="CS33" s="33">
        <v>63.244000000000142</v>
      </c>
      <c r="CT33" s="34">
        <f t="shared" si="34"/>
        <v>2714.5060000000003</v>
      </c>
      <c r="CU33" s="33">
        <v>125.25999999999999</v>
      </c>
      <c r="CV33" s="33">
        <v>1046.7929999999999</v>
      </c>
      <c r="CW33" s="67">
        <f t="shared" si="35"/>
        <v>9828.7139999999999</v>
      </c>
      <c r="CX33" s="33"/>
      <c r="CY33" s="68">
        <v>1177.252</v>
      </c>
      <c r="CZ33" s="33"/>
      <c r="DA33" s="29">
        <v>600</v>
      </c>
      <c r="DB33" s="30">
        <v>600</v>
      </c>
      <c r="DC33" s="30">
        <v>600</v>
      </c>
      <c r="DD33" s="30">
        <v>525</v>
      </c>
      <c r="DE33" s="30">
        <v>300</v>
      </c>
      <c r="DF33" s="31">
        <v>150</v>
      </c>
      <c r="DG33" s="30">
        <f t="shared" si="59"/>
        <v>2775</v>
      </c>
      <c r="DH33" s="69">
        <f t="shared" si="36"/>
        <v>0.28233602076528019</v>
      </c>
      <c r="DI33" s="33"/>
      <c r="DJ33" s="61" t="s">
        <v>230</v>
      </c>
      <c r="DK33" s="56">
        <v>47</v>
      </c>
      <c r="DL33" s="70">
        <v>2</v>
      </c>
      <c r="DM33" s="71" t="s">
        <v>155</v>
      </c>
      <c r="DN33" s="59" t="s">
        <v>156</v>
      </c>
      <c r="DO33" s="69">
        <v>0.1220511206005836</v>
      </c>
      <c r="DP33" s="56"/>
      <c r="DQ33" s="29">
        <v>859.875</v>
      </c>
      <c r="DR33" s="30">
        <v>934.875</v>
      </c>
      <c r="DS33" s="31">
        <v>984.875</v>
      </c>
      <c r="DT33" s="30"/>
      <c r="DU33" s="61">
        <f t="shared" si="37"/>
        <v>4730.0324999999993</v>
      </c>
      <c r="DV33" s="30">
        <v>4273.674</v>
      </c>
      <c r="DW33" s="31">
        <v>5186.3909999999996</v>
      </c>
      <c r="DX33" s="30"/>
      <c r="DY33" s="29">
        <v>26.170999999999999</v>
      </c>
      <c r="DZ33" s="30">
        <v>17.484000000000002</v>
      </c>
      <c r="EA33" s="30">
        <v>339.38299999999998</v>
      </c>
      <c r="EB33" s="30">
        <v>58.180999999999997</v>
      </c>
      <c r="EC33" s="30">
        <v>1738.5429999999999</v>
      </c>
      <c r="ED33" s="30">
        <v>15.542999999999999</v>
      </c>
      <c r="EE33" s="30">
        <v>111.1880000000001</v>
      </c>
      <c r="EF33" s="30">
        <v>6079.7730000000001</v>
      </c>
      <c r="EG33" s="72">
        <f t="shared" si="60"/>
        <v>8386.2659999999996</v>
      </c>
      <c r="EH33" s="118"/>
      <c r="EI33" s="44">
        <f t="shared" si="61"/>
        <v>3.1206975786363085E-3</v>
      </c>
      <c r="EJ33" s="6">
        <f t="shared" si="61"/>
        <v>2.0848372803819962E-3</v>
      </c>
      <c r="EK33" s="6">
        <f t="shared" si="61"/>
        <v>4.0468904754511724E-2</v>
      </c>
      <c r="EL33" s="6">
        <f t="shared" si="61"/>
        <v>6.9376525857872857E-3</v>
      </c>
      <c r="EM33" s="6">
        <f t="shared" si="61"/>
        <v>0.20730835392056488</v>
      </c>
      <c r="EN33" s="6">
        <f t="shared" si="61"/>
        <v>1.8533874313073303E-3</v>
      </c>
      <c r="EO33" s="6">
        <f t="shared" si="61"/>
        <v>1.3258344059203477E-2</v>
      </c>
      <c r="EP33" s="6">
        <f t="shared" si="61"/>
        <v>0.72496782238960711</v>
      </c>
      <c r="EQ33" s="69">
        <f t="shared" si="62"/>
        <v>1</v>
      </c>
      <c r="ER33" s="56"/>
      <c r="ES33" s="32">
        <v>13.354000000000001</v>
      </c>
      <c r="ET33" s="33">
        <v>14.317</v>
      </c>
      <c r="EU33" s="67">
        <f t="shared" si="39"/>
        <v>27.670999999999999</v>
      </c>
      <c r="EW33" s="32">
        <f t="shared" si="40"/>
        <v>3.6970000000000001</v>
      </c>
      <c r="EX33" s="33">
        <f t="shared" si="41"/>
        <v>24.094999999999999</v>
      </c>
      <c r="EY33" s="67">
        <f t="shared" si="42"/>
        <v>27.791999999999998</v>
      </c>
      <c r="FA33" s="29">
        <f t="shared" si="43"/>
        <v>6079.7730000000001</v>
      </c>
      <c r="FB33" s="30">
        <f t="shared" si="44"/>
        <v>2306.492999999999</v>
      </c>
      <c r="FC33" s="31">
        <f t="shared" si="45"/>
        <v>8386.2659999999996</v>
      </c>
      <c r="FE33" s="44">
        <v>0.72496782238960711</v>
      </c>
      <c r="FF33" s="6">
        <v>0.27503217761039289</v>
      </c>
      <c r="FG33" s="38">
        <f t="shared" si="46"/>
        <v>1</v>
      </c>
      <c r="FH33" s="56"/>
      <c r="FI33" s="61">
        <f t="shared" si="47"/>
        <v>962.24</v>
      </c>
      <c r="FJ33" s="30">
        <v>877.68700000000001</v>
      </c>
      <c r="FK33" s="31">
        <v>1046.7929999999999</v>
      </c>
      <c r="FM33" s="61">
        <f t="shared" si="48"/>
        <v>7879.5939999999991</v>
      </c>
      <c r="FN33" s="30">
        <v>7372.9219999999996</v>
      </c>
      <c r="FO33" s="31">
        <v>8386.2659999999996</v>
      </c>
      <c r="FQ33" s="61">
        <f t="shared" si="49"/>
        <v>2445.5879999999997</v>
      </c>
      <c r="FR33" s="30">
        <v>2176</v>
      </c>
      <c r="FS33" s="31">
        <v>2715.1759999999999</v>
      </c>
      <c r="FU33" s="61">
        <f t="shared" si="50"/>
        <v>10325.181999999999</v>
      </c>
      <c r="FV33" s="56">
        <f t="shared" si="51"/>
        <v>9548.9219999999987</v>
      </c>
      <c r="FW33" s="70">
        <f t="shared" si="51"/>
        <v>11101.441999999999</v>
      </c>
      <c r="FY33" s="61">
        <f t="shared" si="52"/>
        <v>5527.8985000000002</v>
      </c>
      <c r="FZ33" s="30">
        <v>5159.9750000000004</v>
      </c>
      <c r="GA33" s="31">
        <v>5895.8220000000001</v>
      </c>
      <c r="GB33" s="30"/>
      <c r="GC33" s="61">
        <f t="shared" si="53"/>
        <v>9258.5635000000002</v>
      </c>
      <c r="GD33" s="30">
        <v>8688.4130000000005</v>
      </c>
      <c r="GE33" s="31">
        <v>9828.7139999999999</v>
      </c>
      <c r="GF33" s="30"/>
      <c r="GG33" s="73">
        <f t="shared" si="54"/>
        <v>0.52767747642265306</v>
      </c>
      <c r="GH33" s="63"/>
      <c r="GI33" s="63"/>
    </row>
    <row r="34" spans="1:191" x14ac:dyDescent="0.2">
      <c r="A34" s="1"/>
      <c r="B34" s="74" t="s">
        <v>187</v>
      </c>
      <c r="C34" s="29">
        <v>4888.866</v>
      </c>
      <c r="D34" s="30">
        <v>4858.2039999999997</v>
      </c>
      <c r="E34" s="30">
        <v>3911.0659999999998</v>
      </c>
      <c r="F34" s="30">
        <v>1177.5060000000001</v>
      </c>
      <c r="G34" s="30">
        <v>3872.73</v>
      </c>
      <c r="H34" s="30">
        <v>6066.3720000000003</v>
      </c>
      <c r="I34" s="31">
        <v>5088.5720000000001</v>
      </c>
      <c r="J34" s="30"/>
      <c r="K34" s="32">
        <v>92.876999999999995</v>
      </c>
      <c r="L34" s="33">
        <v>31.533999999999999</v>
      </c>
      <c r="M34" s="33">
        <v>0.32300000000000001</v>
      </c>
      <c r="N34" s="34">
        <f t="shared" si="0"/>
        <v>124.73399999999999</v>
      </c>
      <c r="O34" s="33">
        <v>62.048999999999999</v>
      </c>
      <c r="P34" s="34">
        <f t="shared" si="1"/>
        <v>62.684999999999995</v>
      </c>
      <c r="Q34" s="33">
        <v>5.734</v>
      </c>
      <c r="R34" s="34">
        <f t="shared" si="2"/>
        <v>56.950999999999993</v>
      </c>
      <c r="S34" s="33">
        <v>11.098000000000001</v>
      </c>
      <c r="T34" s="33">
        <v>1.2749999999999999</v>
      </c>
      <c r="U34" s="33">
        <v>-11</v>
      </c>
      <c r="V34" s="34">
        <f t="shared" si="3"/>
        <v>58.323999999999998</v>
      </c>
      <c r="W34" s="33">
        <v>12.243</v>
      </c>
      <c r="X34" s="35">
        <f t="shared" si="4"/>
        <v>46.080999999999996</v>
      </c>
      <c r="Y34" s="33"/>
      <c r="Z34" s="36">
        <f t="shared" si="55"/>
        <v>1.9117558669829428E-2</v>
      </c>
      <c r="AA34" s="37">
        <f t="shared" si="56"/>
        <v>6.4908760521377859E-3</v>
      </c>
      <c r="AB34" s="6">
        <f t="shared" si="5"/>
        <v>0.45255895030888282</v>
      </c>
      <c r="AC34" s="6">
        <f t="shared" si="6"/>
        <v>0.45680693798221333</v>
      </c>
      <c r="AD34" s="6">
        <f t="shared" si="7"/>
        <v>0.49745057482322386</v>
      </c>
      <c r="AE34" s="37">
        <f t="shared" si="57"/>
        <v>1.2772003810461644E-2</v>
      </c>
      <c r="AF34" s="37">
        <f t="shared" si="58"/>
        <v>9.4851924703038409E-3</v>
      </c>
      <c r="AG34" s="37">
        <f t="shared" si="8"/>
        <v>1.8638840064789594E-2</v>
      </c>
      <c r="AH34" s="37">
        <f t="shared" si="9"/>
        <v>3.0359455254507881E-2</v>
      </c>
      <c r="AI34" s="37">
        <f t="shared" si="10"/>
        <v>2.3035537000712487E-2</v>
      </c>
      <c r="AJ34" s="38">
        <f t="shared" si="11"/>
        <v>6.5654187465137986E-2</v>
      </c>
      <c r="AK34" s="33"/>
      <c r="AL34" s="44">
        <f t="shared" si="12"/>
        <v>1.9779636405544716E-2</v>
      </c>
      <c r="AM34" s="6">
        <f t="shared" si="13"/>
        <v>2.8574708921619767E-2</v>
      </c>
      <c r="AN34" s="38">
        <f t="shared" si="14"/>
        <v>2.8756178147408471E-2</v>
      </c>
      <c r="AO34" s="33"/>
      <c r="AP34" s="44">
        <f t="shared" si="15"/>
        <v>0.99019806876181593</v>
      </c>
      <c r="AQ34" s="6">
        <f t="shared" si="16"/>
        <v>0.95076659520076134</v>
      </c>
      <c r="AR34" s="6">
        <f t="shared" si="17"/>
        <v>-0.11552126812230076</v>
      </c>
      <c r="AS34" s="6">
        <f t="shared" si="18"/>
        <v>0.15654121017021125</v>
      </c>
      <c r="AT34" s="65">
        <v>2.5976999999999997</v>
      </c>
      <c r="AU34" s="66">
        <v>1.34</v>
      </c>
      <c r="AV34" s="33"/>
      <c r="AW34" s="44">
        <f t="shared" si="19"/>
        <v>0.15373728795184813</v>
      </c>
      <c r="AX34" s="6">
        <v>0.1366</v>
      </c>
      <c r="AY34" s="6">
        <f t="shared" si="20"/>
        <v>0.26640000000000003</v>
      </c>
      <c r="AZ34" s="6">
        <f t="shared" si="21"/>
        <v>0.26640000000000003</v>
      </c>
      <c r="BA34" s="38">
        <f t="shared" si="22"/>
        <v>0.26640000000000003</v>
      </c>
      <c r="BB34" s="6"/>
      <c r="BC34" s="44">
        <v>0.24132166067422539</v>
      </c>
      <c r="BD34" s="6">
        <v>0.24423560815824152</v>
      </c>
      <c r="BE34" s="38">
        <v>0.24790588395327687</v>
      </c>
      <c r="BF34" s="6"/>
      <c r="BG34" s="44"/>
      <c r="BH34" s="38"/>
      <c r="BI34" s="45"/>
      <c r="BJ34" s="44"/>
      <c r="BK34" s="38"/>
      <c r="BL34" s="6"/>
      <c r="BM34" s="44"/>
      <c r="BN34" s="38"/>
      <c r="BO34" s="6"/>
      <c r="BP34" s="44"/>
      <c r="BQ34" s="38"/>
      <c r="BR34" s="33"/>
      <c r="BS34" s="36">
        <f t="shared" si="23"/>
        <v>1.4804538905354874E-3</v>
      </c>
      <c r="BT34" s="6">
        <f t="shared" si="24"/>
        <v>7.6394255109382067E-2</v>
      </c>
      <c r="BU34" s="37">
        <f t="shared" si="25"/>
        <v>6.3141353278108837E-3</v>
      </c>
      <c r="BV34" s="6">
        <f t="shared" si="26"/>
        <v>3.1860898375410278E-2</v>
      </c>
      <c r="BW34" s="6">
        <f t="shared" si="27"/>
        <v>0.66890714705402565</v>
      </c>
      <c r="BX34" s="38">
        <f t="shared" si="28"/>
        <v>0.7455227124623568</v>
      </c>
      <c r="BY34" s="33"/>
      <c r="BZ34" s="32">
        <v>5.5590000000000002</v>
      </c>
      <c r="CA34" s="33">
        <v>368.29700000000003</v>
      </c>
      <c r="CB34" s="34">
        <f t="shared" si="29"/>
        <v>373.85600000000005</v>
      </c>
      <c r="CC34" s="30">
        <v>3911.0659999999998</v>
      </c>
      <c r="CD34" s="33">
        <v>3.4889999999999999</v>
      </c>
      <c r="CE34" s="33">
        <v>19.998000000000001</v>
      </c>
      <c r="CF34" s="34">
        <f t="shared" si="30"/>
        <v>3887.5789999999997</v>
      </c>
      <c r="CG34" s="33">
        <v>391.45299999999997</v>
      </c>
      <c r="CH34" s="33">
        <v>189.86799999999999</v>
      </c>
      <c r="CI34" s="34">
        <f t="shared" si="31"/>
        <v>581.32099999999991</v>
      </c>
      <c r="CJ34" s="33">
        <v>0</v>
      </c>
      <c r="CK34" s="33">
        <v>0</v>
      </c>
      <c r="CL34" s="33">
        <v>36.520000000000003</v>
      </c>
      <c r="CM34" s="33">
        <v>9.590000000000579</v>
      </c>
      <c r="CN34" s="34">
        <f t="shared" si="32"/>
        <v>4888.866</v>
      </c>
      <c r="CO34" s="33">
        <v>50.417000000000002</v>
      </c>
      <c r="CP34" s="30">
        <v>3872.73</v>
      </c>
      <c r="CQ34" s="34">
        <f t="shared" si="33"/>
        <v>3923.1469999999999</v>
      </c>
      <c r="CR34" s="33">
        <v>150.124</v>
      </c>
      <c r="CS34" s="33">
        <v>63.994000000000028</v>
      </c>
      <c r="CT34" s="34">
        <f t="shared" si="34"/>
        <v>214.11800000000002</v>
      </c>
      <c r="CU34" s="33">
        <v>0</v>
      </c>
      <c r="CV34" s="33">
        <v>751.601</v>
      </c>
      <c r="CW34" s="67">
        <f t="shared" si="35"/>
        <v>4888.866</v>
      </c>
      <c r="CX34" s="33"/>
      <c r="CY34" s="68">
        <v>765.30899999999997</v>
      </c>
      <c r="CZ34" s="33"/>
      <c r="DA34" s="29">
        <v>50</v>
      </c>
      <c r="DB34" s="30">
        <v>100</v>
      </c>
      <c r="DC34" s="30">
        <v>50</v>
      </c>
      <c r="DD34" s="30">
        <v>0</v>
      </c>
      <c r="DE34" s="30">
        <v>0</v>
      </c>
      <c r="DF34" s="31">
        <v>0</v>
      </c>
      <c r="DG34" s="30">
        <f t="shared" si="59"/>
        <v>200</v>
      </c>
      <c r="DH34" s="69">
        <f t="shared" si="36"/>
        <v>4.0909282438913237E-2</v>
      </c>
      <c r="DI34" s="33"/>
      <c r="DJ34" s="61" t="s">
        <v>226</v>
      </c>
      <c r="DK34" s="56">
        <v>30</v>
      </c>
      <c r="DL34" s="70">
        <v>5</v>
      </c>
      <c r="DM34" s="61"/>
      <c r="DN34" s="56"/>
      <c r="DO34" s="69" t="s">
        <v>233</v>
      </c>
      <c r="DP34" s="56"/>
      <c r="DQ34" s="29">
        <v>675.51873840000007</v>
      </c>
      <c r="DR34" s="30">
        <v>675.51873840000007</v>
      </c>
      <c r="DS34" s="31">
        <v>675.51873840000007</v>
      </c>
      <c r="DT34" s="30"/>
      <c r="DU34" s="61">
        <f t="shared" si="37"/>
        <v>2472.3105</v>
      </c>
      <c r="DV34" s="30">
        <v>2408.89</v>
      </c>
      <c r="DW34" s="31">
        <v>2535.7310000000002</v>
      </c>
      <c r="DX34" s="30"/>
      <c r="DY34" s="29">
        <v>776.73052536</v>
      </c>
      <c r="DZ34" s="30">
        <v>35.157354479999995</v>
      </c>
      <c r="EA34" s="30">
        <v>103.93895171</v>
      </c>
      <c r="EB34" s="30">
        <v>73.656970139999999</v>
      </c>
      <c r="EC34" s="30">
        <v>164.29381718000002</v>
      </c>
      <c r="ED34" s="30">
        <v>39.843328479999997</v>
      </c>
      <c r="EE34" s="30">
        <v>101.30505265000042</v>
      </c>
      <c r="EF34" s="30">
        <v>2616.14</v>
      </c>
      <c r="EG34" s="72">
        <f t="shared" si="60"/>
        <v>3911.0660000000003</v>
      </c>
      <c r="EH34" s="118"/>
      <c r="EI34" s="44">
        <f t="shared" si="61"/>
        <v>0.19859816361063709</v>
      </c>
      <c r="EJ34" s="6">
        <f t="shared" si="61"/>
        <v>8.9891999981590674E-3</v>
      </c>
      <c r="EK34" s="6">
        <f t="shared" si="61"/>
        <v>2.6575606678588392E-2</v>
      </c>
      <c r="EL34" s="6">
        <f t="shared" si="61"/>
        <v>1.8832965268292583E-2</v>
      </c>
      <c r="EM34" s="6">
        <f t="shared" si="61"/>
        <v>4.2007426410088707E-2</v>
      </c>
      <c r="EN34" s="6">
        <f t="shared" si="61"/>
        <v>1.0187332169797184E-2</v>
      </c>
      <c r="EO34" s="6">
        <f t="shared" si="61"/>
        <v>2.5902158810411385E-2</v>
      </c>
      <c r="EP34" s="6">
        <f t="shared" si="61"/>
        <v>0.66890714705402565</v>
      </c>
      <c r="EQ34" s="69">
        <f t="shared" si="62"/>
        <v>1</v>
      </c>
      <c r="ER34" s="56"/>
      <c r="ES34" s="32">
        <v>16.605</v>
      </c>
      <c r="ET34" s="33">
        <v>8.09</v>
      </c>
      <c r="EU34" s="67">
        <f t="shared" si="39"/>
        <v>24.695</v>
      </c>
      <c r="EW34" s="32">
        <f t="shared" si="40"/>
        <v>3.4889999999999999</v>
      </c>
      <c r="EX34" s="33">
        <f t="shared" si="41"/>
        <v>19.998000000000001</v>
      </c>
      <c r="EY34" s="67">
        <f t="shared" si="42"/>
        <v>23.487000000000002</v>
      </c>
      <c r="FA34" s="29">
        <f t="shared" si="43"/>
        <v>2616.14</v>
      </c>
      <c r="FB34" s="30">
        <f t="shared" si="44"/>
        <v>1294.9259999999999</v>
      </c>
      <c r="FC34" s="31">
        <f t="shared" si="45"/>
        <v>3911.0659999999998</v>
      </c>
      <c r="FE34" s="44">
        <v>0.66890714705402565</v>
      </c>
      <c r="FF34" s="6">
        <v>0.33109285294597435</v>
      </c>
      <c r="FG34" s="38">
        <f t="shared" si="46"/>
        <v>1</v>
      </c>
      <c r="FH34" s="56"/>
      <c r="FI34" s="61">
        <f t="shared" si="47"/>
        <v>701.87450000000001</v>
      </c>
      <c r="FJ34" s="30">
        <v>652.14800000000002</v>
      </c>
      <c r="FK34" s="31">
        <v>751.601</v>
      </c>
      <c r="FM34" s="61">
        <f t="shared" si="48"/>
        <v>3873.1364999999996</v>
      </c>
      <c r="FN34" s="30">
        <v>3835.2069999999999</v>
      </c>
      <c r="FO34" s="31">
        <v>3911.0659999999998</v>
      </c>
      <c r="FQ34" s="61">
        <f t="shared" si="49"/>
        <v>1144.7530000000002</v>
      </c>
      <c r="FR34" s="30">
        <v>1112</v>
      </c>
      <c r="FS34" s="31">
        <v>1177.5060000000001</v>
      </c>
      <c r="FU34" s="61">
        <f t="shared" si="50"/>
        <v>5017.8895000000002</v>
      </c>
      <c r="FV34" s="56">
        <f t="shared" si="51"/>
        <v>4947.2070000000003</v>
      </c>
      <c r="FW34" s="70">
        <f t="shared" si="51"/>
        <v>5088.5720000000001</v>
      </c>
      <c r="FY34" s="61">
        <f t="shared" si="52"/>
        <v>3818.6040000000003</v>
      </c>
      <c r="FZ34" s="30">
        <v>3764.4780000000001</v>
      </c>
      <c r="GA34" s="31">
        <v>3872.73</v>
      </c>
      <c r="GB34" s="30"/>
      <c r="GC34" s="61">
        <f t="shared" si="53"/>
        <v>4858.2039999999997</v>
      </c>
      <c r="GD34" s="30">
        <v>4827.5420000000004</v>
      </c>
      <c r="GE34" s="31">
        <v>4888.866</v>
      </c>
      <c r="GF34" s="30"/>
      <c r="GG34" s="73">
        <f t="shared" si="54"/>
        <v>0.5186746783405396</v>
      </c>
      <c r="GH34" s="63"/>
      <c r="GI34" s="63"/>
    </row>
    <row r="35" spans="1:191" x14ac:dyDescent="0.2">
      <c r="A35" s="1"/>
      <c r="B35" s="74" t="s">
        <v>188</v>
      </c>
      <c r="C35" s="29">
        <v>9505.6959999999999</v>
      </c>
      <c r="D35" s="30">
        <v>9247.585500000001</v>
      </c>
      <c r="E35" s="30">
        <v>8246.2630000000008</v>
      </c>
      <c r="F35" s="30">
        <v>1916</v>
      </c>
      <c r="G35" s="30">
        <v>6064.1480000000001</v>
      </c>
      <c r="H35" s="30">
        <v>11421.696</v>
      </c>
      <c r="I35" s="31">
        <v>10162.263000000001</v>
      </c>
      <c r="J35" s="30"/>
      <c r="K35" s="32">
        <v>147.928</v>
      </c>
      <c r="L35" s="33">
        <v>43.335000000000001</v>
      </c>
      <c r="M35" s="33">
        <v>0.67400000000000004</v>
      </c>
      <c r="N35" s="34">
        <f t="shared" si="0"/>
        <v>191.93700000000001</v>
      </c>
      <c r="O35" s="33">
        <v>97.635999999999996</v>
      </c>
      <c r="P35" s="34">
        <f t="shared" si="1"/>
        <v>94.301000000000016</v>
      </c>
      <c r="Q35" s="33">
        <v>5.8760000000000012</v>
      </c>
      <c r="R35" s="34">
        <f t="shared" si="2"/>
        <v>88.425000000000011</v>
      </c>
      <c r="S35" s="33">
        <v>16.11</v>
      </c>
      <c r="T35" s="33">
        <v>6.8170000000000002</v>
      </c>
      <c r="U35" s="33">
        <v>-0.8</v>
      </c>
      <c r="V35" s="34">
        <f t="shared" si="3"/>
        <v>110.55200000000001</v>
      </c>
      <c r="W35" s="33">
        <v>22.343000000000004</v>
      </c>
      <c r="X35" s="35">
        <f t="shared" si="4"/>
        <v>88.209000000000003</v>
      </c>
      <c r="Y35" s="33"/>
      <c r="Z35" s="36">
        <f t="shared" si="55"/>
        <v>1.5996391706786597E-2</v>
      </c>
      <c r="AA35" s="37">
        <f t="shared" si="56"/>
        <v>4.6860880604996831E-3</v>
      </c>
      <c r="AB35" s="6">
        <f t="shared" si="5"/>
        <v>0.45440836994563993</v>
      </c>
      <c r="AC35" s="6">
        <f t="shared" si="6"/>
        <v>0.46929780290030609</v>
      </c>
      <c r="AD35" s="6">
        <f t="shared" si="7"/>
        <v>0.50868774650015369</v>
      </c>
      <c r="AE35" s="37">
        <f t="shared" si="57"/>
        <v>1.0557999166376994E-2</v>
      </c>
      <c r="AF35" s="37">
        <f t="shared" si="58"/>
        <v>9.5385979399703839E-3</v>
      </c>
      <c r="AG35" s="37">
        <f t="shared" si="8"/>
        <v>1.7996514908142469E-2</v>
      </c>
      <c r="AH35" s="37">
        <f t="shared" si="9"/>
        <v>2.3917009031410915E-2</v>
      </c>
      <c r="AI35" s="37">
        <f t="shared" si="10"/>
        <v>1.8040583509080683E-2</v>
      </c>
      <c r="AJ35" s="38">
        <f t="shared" si="11"/>
        <v>8.8149719313761504E-2</v>
      </c>
      <c r="AK35" s="33"/>
      <c r="AL35" s="44">
        <f t="shared" si="12"/>
        <v>4.6619536867222283E-2</v>
      </c>
      <c r="AM35" s="6">
        <f t="shared" si="13"/>
        <v>4.6129385417465751E-2</v>
      </c>
      <c r="AN35" s="38">
        <f t="shared" si="14"/>
        <v>0.13494193951678179</v>
      </c>
      <c r="AO35" s="33"/>
      <c r="AP35" s="44">
        <f t="shared" si="15"/>
        <v>0.73538134789055354</v>
      </c>
      <c r="AQ35" s="6">
        <f t="shared" si="16"/>
        <v>0.72875988380505285</v>
      </c>
      <c r="AR35" s="6">
        <f t="shared" si="17"/>
        <v>0.1354916041918445</v>
      </c>
      <c r="AS35" s="6">
        <f t="shared" si="18"/>
        <v>0.10194918920192692</v>
      </c>
      <c r="AT35" s="65">
        <v>1.165</v>
      </c>
      <c r="AU35" s="66">
        <v>1.0900000000000001</v>
      </c>
      <c r="AV35" s="33"/>
      <c r="AW35" s="44">
        <f t="shared" si="19"/>
        <v>0.10871376488370761</v>
      </c>
      <c r="AX35" s="6">
        <v>0</v>
      </c>
      <c r="AY35" s="6">
        <f t="shared" si="20"/>
        <v>0.17154017683048159</v>
      </c>
      <c r="AZ35" s="6">
        <f t="shared" si="21"/>
        <v>0.18769396357394044</v>
      </c>
      <c r="BA35" s="38">
        <f t="shared" si="22"/>
        <v>0.20861168782598338</v>
      </c>
      <c r="BB35" s="6"/>
      <c r="BC35" s="44">
        <v>0.16326950326630843</v>
      </c>
      <c r="BD35" s="6">
        <v>0.17937679184551439</v>
      </c>
      <c r="BE35" s="38">
        <v>0.20014538483975008</v>
      </c>
      <c r="BF35" s="6"/>
      <c r="BG35" s="44"/>
      <c r="BH35" s="38">
        <v>2.3E-2</v>
      </c>
      <c r="BI35" s="45"/>
      <c r="BJ35" s="44"/>
      <c r="BK35" s="38">
        <f>BC35-(4.5%+2.5%+3%+1%+BH35)</f>
        <v>3.0269503266308423E-2</v>
      </c>
      <c r="BL35" s="6"/>
      <c r="BM35" s="44"/>
      <c r="BN35" s="38">
        <f>BD35-(6%+2.5%+3%+1%+BH35)</f>
        <v>3.1376791845514396E-2</v>
      </c>
      <c r="BO35" s="6"/>
      <c r="BP35" s="44"/>
      <c r="BQ35" s="38">
        <f>BE35-(8%+2.5%+3%+1%+BH35)</f>
        <v>3.2145384839750074E-2</v>
      </c>
      <c r="BR35" s="33"/>
      <c r="BS35" s="36">
        <f t="shared" si="23"/>
        <v>7.2879657465609927E-4</v>
      </c>
      <c r="BT35" s="6">
        <f t="shared" si="24"/>
        <v>5.0124543624390082E-2</v>
      </c>
      <c r="BU35" s="37">
        <f t="shared" si="25"/>
        <v>7.6843292531416953E-3</v>
      </c>
      <c r="BV35" s="6">
        <f t="shared" si="26"/>
        <v>5.9593369089166709E-2</v>
      </c>
      <c r="BW35" s="6">
        <f t="shared" si="27"/>
        <v>0.70610432871229056</v>
      </c>
      <c r="BX35" s="38">
        <f t="shared" si="28"/>
        <v>0.76151561910964116</v>
      </c>
      <c r="BY35" s="33"/>
      <c r="BZ35" s="32">
        <v>25.199000000000002</v>
      </c>
      <c r="CA35" s="33">
        <v>52.701999999999998</v>
      </c>
      <c r="CB35" s="34">
        <f t="shared" si="29"/>
        <v>77.900999999999996</v>
      </c>
      <c r="CC35" s="30">
        <v>8246.2630000000008</v>
      </c>
      <c r="CD35" s="33">
        <v>6.4619999999999997</v>
      </c>
      <c r="CE35" s="33">
        <v>23.460999999999999</v>
      </c>
      <c r="CF35" s="34">
        <f t="shared" si="30"/>
        <v>8216.340000000002</v>
      </c>
      <c r="CG35" s="33">
        <v>891.19700000000012</v>
      </c>
      <c r="CH35" s="33">
        <v>215.803</v>
      </c>
      <c r="CI35" s="34">
        <f t="shared" si="31"/>
        <v>1107</v>
      </c>
      <c r="CJ35" s="33">
        <v>43.543999999999997</v>
      </c>
      <c r="CK35" s="33">
        <v>1.6180000000000001</v>
      </c>
      <c r="CL35" s="33">
        <v>40.365000000000002</v>
      </c>
      <c r="CM35" s="33">
        <v>18.927999999998107</v>
      </c>
      <c r="CN35" s="34">
        <f t="shared" si="32"/>
        <v>9505.6959999999999</v>
      </c>
      <c r="CO35" s="33">
        <v>8.5570000000000004</v>
      </c>
      <c r="CP35" s="30">
        <v>6064.1480000000001</v>
      </c>
      <c r="CQ35" s="34">
        <f t="shared" si="33"/>
        <v>6072.7049999999999</v>
      </c>
      <c r="CR35" s="33">
        <v>2053.6039999999998</v>
      </c>
      <c r="CS35" s="33">
        <v>151.1080000000004</v>
      </c>
      <c r="CT35" s="34">
        <f t="shared" si="34"/>
        <v>2204.7120000000004</v>
      </c>
      <c r="CU35" s="33">
        <v>194.87899999999999</v>
      </c>
      <c r="CV35" s="33">
        <v>1033.3999999999999</v>
      </c>
      <c r="CW35" s="67">
        <f t="shared" si="35"/>
        <v>9505.6960000000017</v>
      </c>
      <c r="CX35" s="33"/>
      <c r="CY35" s="68">
        <v>969.09800000000007</v>
      </c>
      <c r="CZ35" s="33"/>
      <c r="DA35" s="29">
        <v>333</v>
      </c>
      <c r="DB35" s="30">
        <v>655</v>
      </c>
      <c r="DC35" s="30">
        <v>420</v>
      </c>
      <c r="DD35" s="30">
        <v>540</v>
      </c>
      <c r="DE35" s="30">
        <v>300</v>
      </c>
      <c r="DF35" s="31">
        <v>0</v>
      </c>
      <c r="DG35" s="30">
        <f t="shared" si="59"/>
        <v>2248</v>
      </c>
      <c r="DH35" s="69">
        <f t="shared" si="36"/>
        <v>0.23648978465122386</v>
      </c>
      <c r="DI35" s="33"/>
      <c r="DJ35" s="61" t="s">
        <v>231</v>
      </c>
      <c r="DK35" s="56">
        <v>51</v>
      </c>
      <c r="DL35" s="70">
        <v>6</v>
      </c>
      <c r="DM35" s="71" t="s">
        <v>155</v>
      </c>
      <c r="DN35" s="59" t="s">
        <v>156</v>
      </c>
      <c r="DO35" s="69">
        <v>0.39166567186108231</v>
      </c>
      <c r="DP35" s="56"/>
      <c r="DQ35" s="29">
        <v>901.75</v>
      </c>
      <c r="DR35" s="30">
        <v>986.66700000000003</v>
      </c>
      <c r="DS35" s="31">
        <v>1096.627</v>
      </c>
      <c r="DT35" s="30"/>
      <c r="DU35" s="61">
        <f t="shared" si="37"/>
        <v>4901.4490000000005</v>
      </c>
      <c r="DV35" s="30">
        <v>4546.1120000000001</v>
      </c>
      <c r="DW35" s="31">
        <v>5256.7860000000001</v>
      </c>
      <c r="DX35" s="30"/>
      <c r="DY35" s="29">
        <v>148.042</v>
      </c>
      <c r="DZ35" s="30">
        <v>37.750999999999998</v>
      </c>
      <c r="EA35" s="30">
        <v>823.17700000000002</v>
      </c>
      <c r="EB35" s="30">
        <v>62.027999999999999</v>
      </c>
      <c r="EC35" s="30">
        <v>1145.579</v>
      </c>
      <c r="ED35" s="30">
        <v>28.26</v>
      </c>
      <c r="EE35" s="30">
        <v>178.70400000000063</v>
      </c>
      <c r="EF35" s="30">
        <v>5822.7219999999998</v>
      </c>
      <c r="EG35" s="72">
        <f t="shared" si="60"/>
        <v>8246.2630000000008</v>
      </c>
      <c r="EH35" s="118"/>
      <c r="EI35" s="44">
        <f t="shared" si="61"/>
        <v>1.7952616839894627E-2</v>
      </c>
      <c r="EJ35" s="6">
        <f t="shared" si="61"/>
        <v>4.5779524616180681E-3</v>
      </c>
      <c r="EK35" s="6">
        <f t="shared" si="61"/>
        <v>9.9824247662244084E-2</v>
      </c>
      <c r="EL35" s="6">
        <f t="shared" si="61"/>
        <v>7.5219526711675332E-3</v>
      </c>
      <c r="EM35" s="6">
        <f t="shared" si="61"/>
        <v>0.13892098760371818</v>
      </c>
      <c r="EN35" s="6">
        <f t="shared" si="61"/>
        <v>3.4270068757205536E-3</v>
      </c>
      <c r="EO35" s="6">
        <f t="shared" si="61"/>
        <v>2.1670907173346354E-2</v>
      </c>
      <c r="EP35" s="6">
        <f t="shared" si="61"/>
        <v>0.70610432871229056</v>
      </c>
      <c r="EQ35" s="69">
        <f t="shared" si="62"/>
        <v>1</v>
      </c>
      <c r="ER35" s="56"/>
      <c r="ES35" s="32">
        <v>40.892000000000003</v>
      </c>
      <c r="ET35" s="33">
        <v>22.475000000000001</v>
      </c>
      <c r="EU35" s="67">
        <f t="shared" si="39"/>
        <v>63.367000000000004</v>
      </c>
      <c r="EW35" s="32">
        <f t="shared" si="40"/>
        <v>6.4619999999999997</v>
      </c>
      <c r="EX35" s="33">
        <f t="shared" si="41"/>
        <v>23.460999999999999</v>
      </c>
      <c r="EY35" s="67">
        <f t="shared" si="42"/>
        <v>29.922999999999998</v>
      </c>
      <c r="FA35" s="29">
        <f t="shared" si="43"/>
        <v>5822.7219999999998</v>
      </c>
      <c r="FB35" s="30">
        <f t="shared" si="44"/>
        <v>2423.5410000000011</v>
      </c>
      <c r="FC35" s="31">
        <f t="shared" si="45"/>
        <v>8246.2630000000008</v>
      </c>
      <c r="FE35" s="44">
        <v>0.70610432871229056</v>
      </c>
      <c r="FF35" s="6">
        <v>0.29389567128770944</v>
      </c>
      <c r="FG35" s="38">
        <f t="shared" si="46"/>
        <v>1</v>
      </c>
      <c r="FH35" s="56"/>
      <c r="FI35" s="61">
        <f t="shared" si="47"/>
        <v>1000.6724999999999</v>
      </c>
      <c r="FJ35" s="30">
        <v>967.94499999999994</v>
      </c>
      <c r="FK35" s="31">
        <v>1033.3999999999999</v>
      </c>
      <c r="FM35" s="61">
        <f t="shared" si="48"/>
        <v>8062.6064999999999</v>
      </c>
      <c r="FN35" s="30">
        <v>7878.95</v>
      </c>
      <c r="FO35" s="31">
        <v>8246.2630000000008</v>
      </c>
      <c r="FQ35" s="61">
        <f t="shared" si="49"/>
        <v>1875.6025</v>
      </c>
      <c r="FR35" s="30">
        <v>1835.2049999999999</v>
      </c>
      <c r="FS35" s="31">
        <v>1916</v>
      </c>
      <c r="FU35" s="61">
        <f t="shared" si="50"/>
        <v>9938.2089999999989</v>
      </c>
      <c r="FV35" s="56">
        <f t="shared" si="51"/>
        <v>9714.1549999999988</v>
      </c>
      <c r="FW35" s="70">
        <f t="shared" si="51"/>
        <v>10162.263000000001</v>
      </c>
      <c r="FY35" s="61">
        <f t="shared" si="52"/>
        <v>5703.6414999999997</v>
      </c>
      <c r="FZ35" s="30">
        <v>5343.1350000000002</v>
      </c>
      <c r="GA35" s="31">
        <v>6064.1480000000001</v>
      </c>
      <c r="GB35" s="30"/>
      <c r="GC35" s="61">
        <f t="shared" si="53"/>
        <v>9247.585500000001</v>
      </c>
      <c r="GD35" s="30">
        <v>8989.4750000000004</v>
      </c>
      <c r="GE35" s="31">
        <v>9505.6959999999999</v>
      </c>
      <c r="GF35" s="30"/>
      <c r="GG35" s="73">
        <f t="shared" si="54"/>
        <v>0.55301431899358033</v>
      </c>
      <c r="GH35" s="63"/>
      <c r="GI35" s="63"/>
    </row>
    <row r="36" spans="1:191" x14ac:dyDescent="0.2">
      <c r="A36" s="1"/>
      <c r="B36" s="74" t="s">
        <v>189</v>
      </c>
      <c r="C36" s="29">
        <v>4159.2290000000003</v>
      </c>
      <c r="D36" s="30">
        <v>4050.0645000000004</v>
      </c>
      <c r="E36" s="30">
        <v>3246.3649999999998</v>
      </c>
      <c r="F36" s="30">
        <v>695.87099999999998</v>
      </c>
      <c r="G36" s="30">
        <v>2714.6039999999998</v>
      </c>
      <c r="H36" s="30">
        <v>4855.1000000000004</v>
      </c>
      <c r="I36" s="31">
        <v>3942.2359999999999</v>
      </c>
      <c r="J36" s="30"/>
      <c r="K36" s="32">
        <v>74.134</v>
      </c>
      <c r="L36" s="33">
        <v>15.144</v>
      </c>
      <c r="M36" s="33">
        <v>0.27600000000000002</v>
      </c>
      <c r="N36" s="34">
        <f t="shared" si="0"/>
        <v>89.554000000000002</v>
      </c>
      <c r="O36" s="33">
        <v>54.892000000000003</v>
      </c>
      <c r="P36" s="34">
        <f t="shared" si="1"/>
        <v>34.661999999999999</v>
      </c>
      <c r="Q36" s="33">
        <v>5.3520000000000003</v>
      </c>
      <c r="R36" s="34">
        <f t="shared" si="2"/>
        <v>29.31</v>
      </c>
      <c r="S36" s="33">
        <v>4.2850000000000001</v>
      </c>
      <c r="T36" s="33">
        <v>0.86599999999999999</v>
      </c>
      <c r="U36" s="33">
        <v>0</v>
      </c>
      <c r="V36" s="34">
        <f t="shared" si="3"/>
        <v>34.460999999999999</v>
      </c>
      <c r="W36" s="33">
        <v>6.8129999999999997</v>
      </c>
      <c r="X36" s="35">
        <f t="shared" si="4"/>
        <v>27.648</v>
      </c>
      <c r="Y36" s="33"/>
      <c r="Z36" s="36">
        <f t="shared" si="55"/>
        <v>1.8304399843508665E-2</v>
      </c>
      <c r="AA36" s="37">
        <f t="shared" si="56"/>
        <v>3.7391997090416703E-3</v>
      </c>
      <c r="AB36" s="6">
        <f t="shared" si="5"/>
        <v>0.5796103690407054</v>
      </c>
      <c r="AC36" s="6">
        <f t="shared" si="6"/>
        <v>0.58495934526156501</v>
      </c>
      <c r="AD36" s="6">
        <f t="shared" si="7"/>
        <v>0.61294861201063044</v>
      </c>
      <c r="AE36" s="37">
        <f t="shared" si="57"/>
        <v>1.3553364397036145E-2</v>
      </c>
      <c r="AF36" s="37">
        <f t="shared" si="58"/>
        <v>6.8265579474104665E-3</v>
      </c>
      <c r="AG36" s="37">
        <f t="shared" si="8"/>
        <v>1.3277887140840789E-2</v>
      </c>
      <c r="AH36" s="37">
        <f t="shared" si="9"/>
        <v>1.9120099853092244E-2</v>
      </c>
      <c r="AI36" s="37">
        <f t="shared" si="10"/>
        <v>1.4076058741972059E-2</v>
      </c>
      <c r="AJ36" s="38">
        <f t="shared" si="11"/>
        <v>6.1834504136390168E-2</v>
      </c>
      <c r="AK36" s="33"/>
      <c r="AL36" s="44">
        <f t="shared" si="12"/>
        <v>1.8923609094957938E-2</v>
      </c>
      <c r="AM36" s="6">
        <f t="shared" si="13"/>
        <v>1.1114411185508082E-2</v>
      </c>
      <c r="AN36" s="38">
        <f t="shared" si="14"/>
        <v>3.1268911729118408E-2</v>
      </c>
      <c r="AO36" s="33"/>
      <c r="AP36" s="44">
        <f t="shared" si="15"/>
        <v>0.83619802455977688</v>
      </c>
      <c r="AQ36" s="6">
        <f t="shared" si="16"/>
        <v>0.73921125137447996</v>
      </c>
      <c r="AR36" s="6">
        <f t="shared" si="17"/>
        <v>3.4987974934777573E-2</v>
      </c>
      <c r="AS36" s="6">
        <f t="shared" si="18"/>
        <v>0.19526960405402058</v>
      </c>
      <c r="AT36" s="65">
        <v>1.526</v>
      </c>
      <c r="AU36" s="66">
        <v>1.29</v>
      </c>
      <c r="AV36" s="33"/>
      <c r="AW36" s="44">
        <f t="shared" si="19"/>
        <v>0.11360374723296073</v>
      </c>
      <c r="AX36" s="6">
        <v>0.1085</v>
      </c>
      <c r="AY36" s="6">
        <f t="shared" si="20"/>
        <v>0.20036045009495979</v>
      </c>
      <c r="AZ36" s="6">
        <f t="shared" si="21"/>
        <v>0.21940000000000001</v>
      </c>
      <c r="BA36" s="38">
        <f t="shared" si="22"/>
        <v>0.2432</v>
      </c>
      <c r="BB36" s="6"/>
      <c r="BC36" s="44">
        <v>0.18951847148213</v>
      </c>
      <c r="BD36" s="6">
        <v>0.20816530082222012</v>
      </c>
      <c r="BE36" s="38">
        <v>0.23149696359479457</v>
      </c>
      <c r="BF36" s="6"/>
      <c r="BG36" s="44"/>
      <c r="BH36" s="38">
        <v>2.9000000000000001E-2</v>
      </c>
      <c r="BI36" s="45"/>
      <c r="BJ36" s="44"/>
      <c r="BK36" s="38">
        <f>BC36-(4.5%+2.5%+3%+1%+BH36)</f>
        <v>5.0518471482129984E-2</v>
      </c>
      <c r="BL36" s="6"/>
      <c r="BM36" s="44"/>
      <c r="BN36" s="38">
        <f>BD36-(6%+2.5%+3%+1%+BH36)</f>
        <v>5.4165300822220125E-2</v>
      </c>
      <c r="BO36" s="6"/>
      <c r="BP36" s="44"/>
      <c r="BQ36" s="38">
        <f>BE36-(8%+2.5%+3%+1%+BH36)</f>
        <v>5.7496963594794559E-2</v>
      </c>
      <c r="BR36" s="33"/>
      <c r="BS36" s="36">
        <f t="shared" si="23"/>
        <v>1.6640657865649076E-3</v>
      </c>
      <c r="BT36" s="6">
        <f t="shared" si="24"/>
        <v>0.1344284530178585</v>
      </c>
      <c r="BU36" s="37">
        <f t="shared" si="25"/>
        <v>1.2370759295396545E-3</v>
      </c>
      <c r="BV36" s="6">
        <f t="shared" si="26"/>
        <v>8.2718505794002906E-3</v>
      </c>
      <c r="BW36" s="6">
        <f t="shared" si="27"/>
        <v>0.74511676906324453</v>
      </c>
      <c r="BX36" s="38">
        <f t="shared" si="28"/>
        <v>0.79010794888991931</v>
      </c>
      <c r="BY36" s="33"/>
      <c r="BZ36" s="32">
        <v>3.7509999999999999</v>
      </c>
      <c r="CA36" s="33">
        <v>209.33199999999999</v>
      </c>
      <c r="CB36" s="34">
        <f t="shared" si="29"/>
        <v>213.083</v>
      </c>
      <c r="CC36" s="30">
        <v>3246.3649999999998</v>
      </c>
      <c r="CD36" s="33">
        <v>2.8530000000000002</v>
      </c>
      <c r="CE36" s="33">
        <v>10.145</v>
      </c>
      <c r="CF36" s="34">
        <f t="shared" si="30"/>
        <v>3233.3669999999997</v>
      </c>
      <c r="CG36" s="33">
        <v>597.75400000000002</v>
      </c>
      <c r="CH36" s="33">
        <v>92.334000000000003</v>
      </c>
      <c r="CI36" s="34">
        <f t="shared" si="31"/>
        <v>690.08799999999997</v>
      </c>
      <c r="CJ36" s="33">
        <v>6.3280000000000003</v>
      </c>
      <c r="CK36" s="33">
        <v>0</v>
      </c>
      <c r="CL36" s="33">
        <v>7.14</v>
      </c>
      <c r="CM36" s="33">
        <v>9.2230000000004857</v>
      </c>
      <c r="CN36" s="34">
        <f t="shared" si="32"/>
        <v>4159.2290000000012</v>
      </c>
      <c r="CO36" s="33">
        <v>116.226</v>
      </c>
      <c r="CP36" s="30">
        <v>2714.6039999999998</v>
      </c>
      <c r="CQ36" s="34">
        <f t="shared" si="33"/>
        <v>2830.83</v>
      </c>
      <c r="CR36" s="33">
        <v>751.38800000000003</v>
      </c>
      <c r="CS36" s="33">
        <v>14.427000000000305</v>
      </c>
      <c r="CT36" s="34">
        <f t="shared" si="34"/>
        <v>765.81500000000028</v>
      </c>
      <c r="CU36" s="33">
        <v>90.08</v>
      </c>
      <c r="CV36" s="33">
        <v>472.50400000000002</v>
      </c>
      <c r="CW36" s="67">
        <f t="shared" si="35"/>
        <v>4159.2290000000003</v>
      </c>
      <c r="CX36" s="33"/>
      <c r="CY36" s="68">
        <v>812.17100000000005</v>
      </c>
      <c r="CZ36" s="33"/>
      <c r="DA36" s="29">
        <v>10</v>
      </c>
      <c r="DB36" s="30">
        <v>300</v>
      </c>
      <c r="DC36" s="30">
        <v>170</v>
      </c>
      <c r="DD36" s="30">
        <v>175</v>
      </c>
      <c r="DE36" s="30">
        <v>85</v>
      </c>
      <c r="DF36" s="31">
        <v>100</v>
      </c>
      <c r="DG36" s="30">
        <f t="shared" si="59"/>
        <v>840</v>
      </c>
      <c r="DH36" s="69">
        <f t="shared" si="36"/>
        <v>0.20196050758445855</v>
      </c>
      <c r="DI36" s="33"/>
      <c r="DJ36" s="61" t="s">
        <v>224</v>
      </c>
      <c r="DK36" s="56">
        <v>23.9</v>
      </c>
      <c r="DL36" s="70">
        <v>2</v>
      </c>
      <c r="DM36" s="71" t="s">
        <v>155</v>
      </c>
      <c r="DN36" s="59" t="s">
        <v>156</v>
      </c>
      <c r="DO36" s="69">
        <v>0.26402865661790487</v>
      </c>
      <c r="DP36" s="56"/>
      <c r="DQ36" s="29">
        <v>420.93526600000001</v>
      </c>
      <c r="DR36" s="30">
        <v>460.93526600000001</v>
      </c>
      <c r="DS36" s="31">
        <v>510.93644799999998</v>
      </c>
      <c r="DT36" s="30"/>
      <c r="DU36" s="61">
        <f t="shared" si="37"/>
        <v>2082.259</v>
      </c>
      <c r="DV36" s="30">
        <v>2063.6280000000002</v>
      </c>
      <c r="DW36" s="31">
        <v>2100.89</v>
      </c>
      <c r="DX36" s="30"/>
      <c r="DY36" s="29">
        <v>31.314</v>
      </c>
      <c r="DZ36" s="30">
        <v>16.344000000000001</v>
      </c>
      <c r="EA36" s="30">
        <v>212.85300000000001</v>
      </c>
      <c r="EB36" s="30">
        <v>25.416</v>
      </c>
      <c r="EC36" s="30">
        <v>460.21300000000002</v>
      </c>
      <c r="ED36" s="30">
        <v>6.0000000000000001E-3</v>
      </c>
      <c r="EE36" s="30">
        <v>81.297999999999689</v>
      </c>
      <c r="EF36" s="30">
        <v>2418.9209999999998</v>
      </c>
      <c r="EG36" s="72">
        <f t="shared" si="60"/>
        <v>3246.3649999999998</v>
      </c>
      <c r="EH36" s="118"/>
      <c r="EI36" s="44">
        <f t="shared" si="61"/>
        <v>9.6458654525908207E-3</v>
      </c>
      <c r="EJ36" s="6">
        <f t="shared" si="61"/>
        <v>5.0345540319711437E-3</v>
      </c>
      <c r="EK36" s="6">
        <f t="shared" si="61"/>
        <v>6.5566564449776918E-2</v>
      </c>
      <c r="EL36" s="6">
        <f t="shared" si="61"/>
        <v>7.8290641994969764E-3</v>
      </c>
      <c r="EM36" s="6">
        <f t="shared" si="61"/>
        <v>0.14176255596644249</v>
      </c>
      <c r="EN36" s="6">
        <f t="shared" si="61"/>
        <v>1.8482210102684081E-6</v>
      </c>
      <c r="EO36" s="6">
        <f t="shared" si="61"/>
        <v>2.5042778615466745E-2</v>
      </c>
      <c r="EP36" s="6">
        <f t="shared" si="61"/>
        <v>0.74511676906324453</v>
      </c>
      <c r="EQ36" s="69">
        <f t="shared" si="62"/>
        <v>0.99999999999999989</v>
      </c>
      <c r="ER36" s="56"/>
      <c r="ES36" s="32">
        <v>1.0999999999999999E-2</v>
      </c>
      <c r="ET36" s="33">
        <v>4.0049999999999999</v>
      </c>
      <c r="EU36" s="67">
        <f t="shared" si="39"/>
        <v>4.016</v>
      </c>
      <c r="EW36" s="32">
        <f t="shared" si="40"/>
        <v>2.8530000000000002</v>
      </c>
      <c r="EX36" s="33">
        <f t="shared" si="41"/>
        <v>10.145</v>
      </c>
      <c r="EY36" s="67">
        <f t="shared" si="42"/>
        <v>12.997999999999999</v>
      </c>
      <c r="FA36" s="29">
        <f t="shared" si="43"/>
        <v>2418.9209999999998</v>
      </c>
      <c r="FB36" s="30">
        <f t="shared" si="44"/>
        <v>827.44400000000007</v>
      </c>
      <c r="FC36" s="31">
        <f t="shared" si="45"/>
        <v>3246.3649999999998</v>
      </c>
      <c r="FE36" s="44">
        <v>0.74511676906324453</v>
      </c>
      <c r="FF36" s="6">
        <v>0.25488323093675547</v>
      </c>
      <c r="FG36" s="38">
        <f t="shared" si="46"/>
        <v>1</v>
      </c>
      <c r="FH36" s="56"/>
      <c r="FI36" s="61">
        <f t="shared" si="47"/>
        <v>447.12900000000002</v>
      </c>
      <c r="FJ36" s="30">
        <v>421.75400000000002</v>
      </c>
      <c r="FK36" s="31">
        <v>472.50400000000002</v>
      </c>
      <c r="FM36" s="61">
        <f t="shared" si="48"/>
        <v>3216.2190000000001</v>
      </c>
      <c r="FN36" s="30">
        <v>3186.0729999999999</v>
      </c>
      <c r="FO36" s="31">
        <v>3246.3649999999998</v>
      </c>
      <c r="FQ36" s="61">
        <f t="shared" si="49"/>
        <v>704.34999999999991</v>
      </c>
      <c r="FR36" s="30">
        <v>712.82899999999995</v>
      </c>
      <c r="FS36" s="31">
        <v>695.87099999999998</v>
      </c>
      <c r="FU36" s="61">
        <f t="shared" si="50"/>
        <v>3920.569</v>
      </c>
      <c r="FV36" s="56">
        <f t="shared" ref="FV36:FW66" si="63">FN36+FR36</f>
        <v>3898.902</v>
      </c>
      <c r="FW36" s="70">
        <f t="shared" si="63"/>
        <v>3942.2359999999999</v>
      </c>
      <c r="FY36" s="61">
        <f t="shared" si="52"/>
        <v>2673.4494999999997</v>
      </c>
      <c r="FZ36" s="30">
        <v>2632.2950000000001</v>
      </c>
      <c r="GA36" s="31">
        <v>2714.6039999999998</v>
      </c>
      <c r="GB36" s="30"/>
      <c r="GC36" s="61">
        <f t="shared" si="53"/>
        <v>4050.0645000000004</v>
      </c>
      <c r="GD36" s="30">
        <v>3940.9</v>
      </c>
      <c r="GE36" s="31">
        <v>4159.2290000000003</v>
      </c>
      <c r="GF36" s="30"/>
      <c r="GG36" s="73">
        <f t="shared" si="54"/>
        <v>0.50511525092751564</v>
      </c>
      <c r="GH36" s="63"/>
      <c r="GI36" s="63"/>
    </row>
    <row r="37" spans="1:191" x14ac:dyDescent="0.2">
      <c r="A37" s="1"/>
      <c r="B37" s="74" t="s">
        <v>190</v>
      </c>
      <c r="C37" s="29">
        <v>6209.68</v>
      </c>
      <c r="D37" s="30">
        <v>5823.8155000000006</v>
      </c>
      <c r="E37" s="30">
        <v>4950.9769999999999</v>
      </c>
      <c r="F37" s="30">
        <v>2546.393</v>
      </c>
      <c r="G37" s="30">
        <v>4090.1460000000002</v>
      </c>
      <c r="H37" s="30">
        <v>8756.0730000000003</v>
      </c>
      <c r="I37" s="31">
        <v>7497.37</v>
      </c>
      <c r="J37" s="30"/>
      <c r="K37" s="32">
        <v>128.429</v>
      </c>
      <c r="L37" s="33">
        <v>37.249000000000002</v>
      </c>
      <c r="M37" s="33">
        <v>5.0000000000000001E-3</v>
      </c>
      <c r="N37" s="34">
        <f t="shared" si="0"/>
        <v>165.68299999999999</v>
      </c>
      <c r="O37" s="33">
        <v>87.01400000000001</v>
      </c>
      <c r="P37" s="34">
        <f t="shared" si="1"/>
        <v>78.668999999999983</v>
      </c>
      <c r="Q37" s="33">
        <v>5.2610000000000001</v>
      </c>
      <c r="R37" s="34">
        <f t="shared" si="2"/>
        <v>73.407999999999987</v>
      </c>
      <c r="S37" s="33">
        <v>13.992000000000001</v>
      </c>
      <c r="T37" s="33">
        <v>2.0590000000000002</v>
      </c>
      <c r="U37" s="33">
        <v>-13</v>
      </c>
      <c r="V37" s="34">
        <f t="shared" si="3"/>
        <v>76.458999999999989</v>
      </c>
      <c r="W37" s="33">
        <v>16.009</v>
      </c>
      <c r="X37" s="35">
        <f t="shared" si="4"/>
        <v>60.449999999999989</v>
      </c>
      <c r="Y37" s="33"/>
      <c r="Z37" s="36">
        <f t="shared" si="55"/>
        <v>2.2052381295389594E-2</v>
      </c>
      <c r="AA37" s="37">
        <f t="shared" si="56"/>
        <v>6.3959787187626389E-3</v>
      </c>
      <c r="AB37" s="6">
        <f t="shared" si="5"/>
        <v>0.47879868379059515</v>
      </c>
      <c r="AC37" s="6">
        <f t="shared" si="6"/>
        <v>0.4842855155141228</v>
      </c>
      <c r="AD37" s="6">
        <f t="shared" si="7"/>
        <v>0.52518363380672739</v>
      </c>
      <c r="AE37" s="37">
        <f t="shared" si="57"/>
        <v>1.4941063981164926E-2</v>
      </c>
      <c r="AF37" s="37">
        <f t="shared" si="58"/>
        <v>1.0379793109860706E-2</v>
      </c>
      <c r="AG37" s="37">
        <f t="shared" ref="AG37:AG67" si="64">X37/DU37</f>
        <v>1.8889881210927315E-2</v>
      </c>
      <c r="AH37" s="37">
        <f t="shared" ref="AH37:AH67" si="65">(P37+S37+T37)/DU37</f>
        <v>2.9598834545889748E-2</v>
      </c>
      <c r="AI37" s="37">
        <f t="shared" ref="AI37:AI67" si="66">R37/DU37</f>
        <v>2.2939096773064556E-2</v>
      </c>
      <c r="AJ37" s="38">
        <f t="shared" ref="AJ37:AJ67" si="67">X37/FI37</f>
        <v>8.0383500438818103E-2</v>
      </c>
      <c r="AK37" s="33"/>
      <c r="AL37" s="44">
        <f t="shared" si="12"/>
        <v>0.10925954844793678</v>
      </c>
      <c r="AM37" s="6">
        <f t="shared" si="13"/>
        <v>0.18982397599965584</v>
      </c>
      <c r="AN37" s="38">
        <f t="shared" si="14"/>
        <v>9.058345465307889E-2</v>
      </c>
      <c r="AO37" s="33"/>
      <c r="AP37" s="44">
        <f t="shared" si="15"/>
        <v>0.82612906503100303</v>
      </c>
      <c r="AQ37" s="6">
        <f t="shared" si="16"/>
        <v>0.76915523067063429</v>
      </c>
      <c r="AR37" s="6">
        <f t="shared" si="17"/>
        <v>3.6137610955798045E-2</v>
      </c>
      <c r="AS37" s="6">
        <f t="shared" si="18"/>
        <v>0.16154826013578799</v>
      </c>
      <c r="AT37" s="65">
        <v>2.4</v>
      </c>
      <c r="AU37" s="66">
        <v>1.4</v>
      </c>
      <c r="AV37" s="33"/>
      <c r="AW37" s="44">
        <f t="shared" ref="AW37:AW67" si="68">FK37/C37</f>
        <v>0.13015421084500328</v>
      </c>
      <c r="AX37" s="6">
        <v>0.1072</v>
      </c>
      <c r="AY37" s="6">
        <f t="shared" si="20"/>
        <v>0.1933</v>
      </c>
      <c r="AZ37" s="6">
        <f t="shared" si="21"/>
        <v>0.1933</v>
      </c>
      <c r="BA37" s="38">
        <f t="shared" si="22"/>
        <v>0.20750000000000002</v>
      </c>
      <c r="BB37" s="6"/>
      <c r="BC37" s="44">
        <v>0.18226233835359748</v>
      </c>
      <c r="BD37" s="6">
        <v>0.18550246997359296</v>
      </c>
      <c r="BE37" s="38">
        <v>0.20092899957504609</v>
      </c>
      <c r="BF37" s="6"/>
      <c r="BG37" s="44"/>
      <c r="BH37" s="38"/>
      <c r="BI37" s="45"/>
      <c r="BJ37" s="44"/>
      <c r="BK37" s="38"/>
      <c r="BL37" s="6"/>
      <c r="BM37" s="44"/>
      <c r="BN37" s="38"/>
      <c r="BO37" s="6"/>
      <c r="BP37" s="44"/>
      <c r="BQ37" s="38"/>
      <c r="BR37" s="33"/>
      <c r="BS37" s="36">
        <f t="shared" ref="BS37:BS67" si="69">Q37/FM37</f>
        <v>1.1176621422700418E-3</v>
      </c>
      <c r="BT37" s="6">
        <f t="shared" si="24"/>
        <v>5.5542652027027038E-2</v>
      </c>
      <c r="BU37" s="37">
        <f t="shared" ref="BU37:BU67" si="70">EU37/E37</f>
        <v>2.0108556351604946E-2</v>
      </c>
      <c r="BV37" s="6">
        <f t="shared" si="26"/>
        <v>0.11935773151134269</v>
      </c>
      <c r="BW37" s="6">
        <f t="shared" si="27"/>
        <v>0.7051493068943766</v>
      </c>
      <c r="BX37" s="38">
        <f t="shared" si="28"/>
        <v>0.80529185567739092</v>
      </c>
      <c r="BY37" s="33"/>
      <c r="BZ37" s="32">
        <v>7.423</v>
      </c>
      <c r="CA37" s="33">
        <v>273.976</v>
      </c>
      <c r="CB37" s="34">
        <f t="shared" si="29"/>
        <v>281.399</v>
      </c>
      <c r="CC37" s="30">
        <v>4950.9769999999999</v>
      </c>
      <c r="CD37" s="33">
        <v>19.395</v>
      </c>
      <c r="CE37" s="33">
        <v>6.4949999999999992</v>
      </c>
      <c r="CF37" s="34">
        <f t="shared" si="30"/>
        <v>4925.0869999999995</v>
      </c>
      <c r="CG37" s="33">
        <v>720.40800000000002</v>
      </c>
      <c r="CH37" s="33">
        <v>209.13400000000001</v>
      </c>
      <c r="CI37" s="34">
        <f t="shared" si="31"/>
        <v>929.54200000000003</v>
      </c>
      <c r="CJ37" s="33">
        <v>2.3239999999999998</v>
      </c>
      <c r="CK37" s="33">
        <v>0</v>
      </c>
      <c r="CL37" s="33">
        <v>52.453000000000003</v>
      </c>
      <c r="CM37" s="33">
        <v>18.875000000000384</v>
      </c>
      <c r="CN37" s="34">
        <f t="shared" si="32"/>
        <v>6209.68</v>
      </c>
      <c r="CO37" s="33">
        <v>201.16300000000001</v>
      </c>
      <c r="CP37" s="30">
        <v>4090.1460000000002</v>
      </c>
      <c r="CQ37" s="34">
        <f t="shared" si="33"/>
        <v>4291.3090000000002</v>
      </c>
      <c r="CR37" s="33">
        <v>976.31899999999996</v>
      </c>
      <c r="CS37" s="33">
        <v>83.752000000000066</v>
      </c>
      <c r="CT37" s="34">
        <f t="shared" si="34"/>
        <v>1060.0709999999999</v>
      </c>
      <c r="CU37" s="33">
        <v>50.084000000000003</v>
      </c>
      <c r="CV37" s="33">
        <v>808.21600000000001</v>
      </c>
      <c r="CW37" s="67">
        <f t="shared" si="35"/>
        <v>6209.68</v>
      </c>
      <c r="CX37" s="33"/>
      <c r="CY37" s="68">
        <v>1003.163</v>
      </c>
      <c r="CZ37" s="33"/>
      <c r="DA37" s="29">
        <v>175</v>
      </c>
      <c r="DB37" s="30">
        <v>75</v>
      </c>
      <c r="DC37" s="30">
        <v>325</v>
      </c>
      <c r="DD37" s="30">
        <v>250</v>
      </c>
      <c r="DE37" s="30">
        <v>200</v>
      </c>
      <c r="DF37" s="31">
        <v>0</v>
      </c>
      <c r="DG37" s="30">
        <f t="shared" si="59"/>
        <v>1025</v>
      </c>
      <c r="DH37" s="69">
        <f t="shared" si="36"/>
        <v>0.165064866466549</v>
      </c>
      <c r="DI37" s="33"/>
      <c r="DJ37" s="61" t="s">
        <v>230</v>
      </c>
      <c r="DK37" s="56">
        <v>42</v>
      </c>
      <c r="DL37" s="70">
        <v>4</v>
      </c>
      <c r="DM37" s="71" t="s">
        <v>155</v>
      </c>
      <c r="DN37" s="56"/>
      <c r="DO37" s="69" t="s">
        <v>233</v>
      </c>
      <c r="DP37" s="56"/>
      <c r="DQ37" s="29">
        <v>678.90014139999994</v>
      </c>
      <c r="DR37" s="30">
        <v>678.90014139999994</v>
      </c>
      <c r="DS37" s="31">
        <v>728.772785</v>
      </c>
      <c r="DT37" s="30"/>
      <c r="DU37" s="61">
        <f t="shared" si="37"/>
        <v>3200.1260000000002</v>
      </c>
      <c r="DV37" s="30">
        <v>2888.0940000000001</v>
      </c>
      <c r="DW37" s="31">
        <v>3512.1579999999999</v>
      </c>
      <c r="DX37" s="30"/>
      <c r="DY37" s="29">
        <v>308.94600000000003</v>
      </c>
      <c r="DZ37" s="30">
        <v>45.085000000000001</v>
      </c>
      <c r="EA37" s="30">
        <v>230.15100000000001</v>
      </c>
      <c r="EB37" s="30">
        <v>83.057000000000002</v>
      </c>
      <c r="EC37" s="30">
        <v>623.053</v>
      </c>
      <c r="ED37" s="30">
        <v>20.649000000000001</v>
      </c>
      <c r="EE37" s="30">
        <v>148.85800000000063</v>
      </c>
      <c r="EF37" s="30">
        <v>3491.1779999999999</v>
      </c>
      <c r="EG37" s="72">
        <f t="shared" si="60"/>
        <v>4950.9770000000008</v>
      </c>
      <c r="EH37" s="118"/>
      <c r="EI37" s="44">
        <f t="shared" si="61"/>
        <v>6.2401017011389871E-2</v>
      </c>
      <c r="EJ37" s="6">
        <f t="shared" si="61"/>
        <v>9.1062834668793648E-3</v>
      </c>
      <c r="EK37" s="6">
        <f t="shared" si="61"/>
        <v>4.6485976404253136E-2</v>
      </c>
      <c r="EL37" s="6">
        <f t="shared" si="61"/>
        <v>1.6775880800900506E-2</v>
      </c>
      <c r="EM37" s="6">
        <f t="shared" si="61"/>
        <v>0.12584445453897281</v>
      </c>
      <c r="EN37" s="6">
        <f t="shared" si="61"/>
        <v>4.1706919664542975E-3</v>
      </c>
      <c r="EO37" s="6">
        <f t="shared" si="61"/>
        <v>3.0066388916773518E-2</v>
      </c>
      <c r="EP37" s="6">
        <f t="shared" si="61"/>
        <v>0.70514930689437649</v>
      </c>
      <c r="EQ37" s="69">
        <f t="shared" si="62"/>
        <v>1</v>
      </c>
      <c r="ER37" s="56"/>
      <c r="ES37" s="32">
        <v>20.401</v>
      </c>
      <c r="ET37" s="33">
        <v>79.156000000000006</v>
      </c>
      <c r="EU37" s="67">
        <f t="shared" si="39"/>
        <v>99.557000000000002</v>
      </c>
      <c r="EW37" s="32">
        <f t="shared" ref="EW37:EW66" si="71">CD37</f>
        <v>19.395</v>
      </c>
      <c r="EX37" s="33">
        <f t="shared" ref="EX37:EX66" si="72">CE37</f>
        <v>6.4949999999999992</v>
      </c>
      <c r="EY37" s="67">
        <f t="shared" si="42"/>
        <v>25.89</v>
      </c>
      <c r="FA37" s="29">
        <f t="shared" ref="FA37:FA66" si="73">FE37*E37</f>
        <v>3491.1779999999999</v>
      </c>
      <c r="FB37" s="30">
        <f t="shared" ref="FB37:FB66" si="74">E37*FF37</f>
        <v>1459.799</v>
      </c>
      <c r="FC37" s="31">
        <f t="shared" si="45"/>
        <v>4950.9769999999999</v>
      </c>
      <c r="FE37" s="44">
        <v>0.7051493068943766</v>
      </c>
      <c r="FF37" s="6">
        <v>0.2948506931056234</v>
      </c>
      <c r="FG37" s="38">
        <f t="shared" si="46"/>
        <v>1</v>
      </c>
      <c r="FH37" s="56"/>
      <c r="FI37" s="61">
        <f t="shared" si="47"/>
        <v>752.02</v>
      </c>
      <c r="FJ37" s="30">
        <v>695.82399999999996</v>
      </c>
      <c r="FK37" s="31">
        <v>808.21600000000001</v>
      </c>
      <c r="FM37" s="61">
        <f t="shared" si="48"/>
        <v>4707.1469999999999</v>
      </c>
      <c r="FN37" s="30">
        <v>4463.317</v>
      </c>
      <c r="FO37" s="31">
        <v>4950.9769999999999</v>
      </c>
      <c r="FQ37" s="61">
        <f t="shared" si="49"/>
        <v>2192.1594999999998</v>
      </c>
      <c r="FR37" s="30">
        <v>1837.9259999999999</v>
      </c>
      <c r="FS37" s="31">
        <v>2546.393</v>
      </c>
      <c r="FU37" s="61">
        <f t="shared" si="50"/>
        <v>6899.3065000000006</v>
      </c>
      <c r="FV37" s="56">
        <f t="shared" si="63"/>
        <v>6301.2430000000004</v>
      </c>
      <c r="FW37" s="70">
        <f t="shared" si="63"/>
        <v>7497.37</v>
      </c>
      <c r="FY37" s="61">
        <f t="shared" si="52"/>
        <v>3920.2830000000004</v>
      </c>
      <c r="FZ37" s="30">
        <v>3750.42</v>
      </c>
      <c r="GA37" s="31">
        <v>4090.1460000000002</v>
      </c>
      <c r="GB37" s="30"/>
      <c r="GC37" s="61">
        <f t="shared" si="53"/>
        <v>5823.8155000000006</v>
      </c>
      <c r="GD37" s="30">
        <v>5437.951</v>
      </c>
      <c r="GE37" s="31">
        <v>6209.68</v>
      </c>
      <c r="GF37" s="30"/>
      <c r="GG37" s="73">
        <f t="shared" ref="GG37:GG67" si="75">DW37/C37</f>
        <v>0.56559404027260662</v>
      </c>
      <c r="GH37" s="63"/>
      <c r="GI37" s="63"/>
    </row>
    <row r="38" spans="1:191" x14ac:dyDescent="0.2">
      <c r="A38" s="1"/>
      <c r="B38" s="74" t="s">
        <v>191</v>
      </c>
      <c r="C38" s="29">
        <v>3556.567</v>
      </c>
      <c r="D38" s="30">
        <v>3578.1440000000002</v>
      </c>
      <c r="E38" s="30">
        <v>2833.665</v>
      </c>
      <c r="F38" s="30">
        <v>471.81299999999999</v>
      </c>
      <c r="G38" s="30">
        <v>2560.9929999999999</v>
      </c>
      <c r="H38" s="30">
        <v>4028.38</v>
      </c>
      <c r="I38" s="31">
        <v>3305.4780000000001</v>
      </c>
      <c r="J38" s="30"/>
      <c r="K38" s="32">
        <v>64.927000000000007</v>
      </c>
      <c r="L38" s="33">
        <v>14.083</v>
      </c>
      <c r="M38" s="33">
        <v>0.53500000000000003</v>
      </c>
      <c r="N38" s="34">
        <f t="shared" si="0"/>
        <v>79.545000000000002</v>
      </c>
      <c r="O38" s="33">
        <v>46.573999999999998</v>
      </c>
      <c r="P38" s="34">
        <f t="shared" si="1"/>
        <v>32.971000000000004</v>
      </c>
      <c r="Q38" s="33">
        <v>3.4729999999999999</v>
      </c>
      <c r="R38" s="34">
        <f t="shared" si="2"/>
        <v>29.498000000000005</v>
      </c>
      <c r="S38" s="33">
        <v>6.9569999999999999</v>
      </c>
      <c r="T38" s="33">
        <v>3.6989999999999998</v>
      </c>
      <c r="U38" s="33">
        <v>0</v>
      </c>
      <c r="V38" s="34">
        <f t="shared" si="3"/>
        <v>40.154000000000003</v>
      </c>
      <c r="W38" s="33">
        <v>8.8000000000000007</v>
      </c>
      <c r="X38" s="35">
        <f t="shared" si="4"/>
        <v>31.354000000000003</v>
      </c>
      <c r="Y38" s="33"/>
      <c r="Z38" s="36">
        <f t="shared" si="55"/>
        <v>1.8145440764821091E-2</v>
      </c>
      <c r="AA38" s="37">
        <f t="shared" si="56"/>
        <v>3.9358393625298473E-3</v>
      </c>
      <c r="AB38" s="6">
        <f t="shared" si="5"/>
        <v>0.51633573907162889</v>
      </c>
      <c r="AC38" s="6">
        <f t="shared" si="6"/>
        <v>0.53841529675614441</v>
      </c>
      <c r="AD38" s="6">
        <f t="shared" si="7"/>
        <v>0.58550506002891445</v>
      </c>
      <c r="AE38" s="37">
        <f t="shared" si="57"/>
        <v>1.3016245293649444E-2</v>
      </c>
      <c r="AF38" s="37">
        <f t="shared" si="58"/>
        <v>8.7626434263126367E-3</v>
      </c>
      <c r="AG38" s="37">
        <f t="shared" si="64"/>
        <v>1.57365865851045E-2</v>
      </c>
      <c r="AH38" s="37">
        <f t="shared" si="65"/>
        <v>2.1896410759340242E-2</v>
      </c>
      <c r="AI38" s="37">
        <f t="shared" si="66"/>
        <v>1.4805059357256253E-2</v>
      </c>
      <c r="AJ38" s="38">
        <f t="shared" si="67"/>
        <v>6.656356115264464E-2</v>
      </c>
      <c r="AK38" s="33"/>
      <c r="AL38" s="44">
        <f t="shared" si="12"/>
        <v>-3.2451863569827884E-2</v>
      </c>
      <c r="AM38" s="6">
        <f t="shared" si="13"/>
        <v>-4.2243555419567008E-2</v>
      </c>
      <c r="AN38" s="38">
        <f t="shared" si="14"/>
        <v>2.450005980600458E-2</v>
      </c>
      <c r="AO38" s="33"/>
      <c r="AP38" s="44">
        <f t="shared" si="15"/>
        <v>0.90377408762150779</v>
      </c>
      <c r="AQ38" s="6">
        <f t="shared" si="16"/>
        <v>0.84623048063775752</v>
      </c>
      <c r="AR38" s="6">
        <f t="shared" si="17"/>
        <v>-5.0432622244990774E-2</v>
      </c>
      <c r="AS38" s="6">
        <f t="shared" si="18"/>
        <v>0.18127818202215792</v>
      </c>
      <c r="AT38" s="65">
        <v>1.4246000000000001</v>
      </c>
      <c r="AU38" s="66">
        <v>1.35</v>
      </c>
      <c r="AV38" s="33"/>
      <c r="AW38" s="44">
        <f t="shared" si="68"/>
        <v>0.14180106827735847</v>
      </c>
      <c r="AX38" s="6">
        <v>0.1278</v>
      </c>
      <c r="AY38" s="6">
        <f t="shared" si="20"/>
        <v>0.23089999999999999</v>
      </c>
      <c r="AZ38" s="6">
        <f t="shared" si="21"/>
        <v>0.2457</v>
      </c>
      <c r="BA38" s="38">
        <f t="shared" si="22"/>
        <v>0.23089999999999999</v>
      </c>
      <c r="BB38" s="6"/>
      <c r="BC38" s="44">
        <v>0.21732677443735232</v>
      </c>
      <c r="BD38" s="6">
        <v>0.21933627706696979</v>
      </c>
      <c r="BE38" s="38">
        <v>0.2349117706149052</v>
      </c>
      <c r="BF38" s="6"/>
      <c r="BG38" s="44"/>
      <c r="BH38" s="38"/>
      <c r="BI38" s="45"/>
      <c r="BJ38" s="44"/>
      <c r="BK38" s="38"/>
      <c r="BL38" s="6"/>
      <c r="BM38" s="44"/>
      <c r="BN38" s="38"/>
      <c r="BO38" s="6"/>
      <c r="BP38" s="44"/>
      <c r="BQ38" s="38"/>
      <c r="BR38" s="33"/>
      <c r="BS38" s="36">
        <f t="shared" si="69"/>
        <v>1.2054063847318432E-3</v>
      </c>
      <c r="BT38" s="6">
        <f t="shared" si="24"/>
        <v>7.9606665596992685E-2</v>
      </c>
      <c r="BU38" s="37">
        <f t="shared" si="70"/>
        <v>2.2084120741160299E-2</v>
      </c>
      <c r="BV38" s="6">
        <f t="shared" si="26"/>
        <v>0.11686458767131731</v>
      </c>
      <c r="BW38" s="6">
        <f t="shared" si="27"/>
        <v>0.70278420349617898</v>
      </c>
      <c r="BX38" s="38">
        <f t="shared" si="28"/>
        <v>0.74520780353098703</v>
      </c>
      <c r="BY38" s="33"/>
      <c r="BZ38" s="32">
        <v>3.88</v>
      </c>
      <c r="CA38" s="33">
        <v>139.80699999999999</v>
      </c>
      <c r="CB38" s="34">
        <f t="shared" si="29"/>
        <v>143.68699999999998</v>
      </c>
      <c r="CC38" s="30">
        <v>2833.665</v>
      </c>
      <c r="CD38" s="33">
        <v>23.207999999999998</v>
      </c>
      <c r="CE38" s="33">
        <v>7.95</v>
      </c>
      <c r="CF38" s="34">
        <f t="shared" si="30"/>
        <v>2802.5070000000001</v>
      </c>
      <c r="CG38" s="33">
        <v>486.61500000000001</v>
      </c>
      <c r="CH38" s="33">
        <v>99.163000000000011</v>
      </c>
      <c r="CI38" s="34">
        <f t="shared" si="31"/>
        <v>585.77800000000002</v>
      </c>
      <c r="CJ38" s="33">
        <v>0</v>
      </c>
      <c r="CK38" s="33">
        <v>0</v>
      </c>
      <c r="CL38" s="33">
        <v>19.254000000000001</v>
      </c>
      <c r="CM38" s="33">
        <v>5.3410000000000259</v>
      </c>
      <c r="CN38" s="34">
        <f t="shared" si="32"/>
        <v>3556.5669999999996</v>
      </c>
      <c r="CO38" s="33">
        <v>0</v>
      </c>
      <c r="CP38" s="30">
        <v>2560.9929999999999</v>
      </c>
      <c r="CQ38" s="34">
        <f t="shared" si="33"/>
        <v>2560.9929999999999</v>
      </c>
      <c r="CR38" s="33">
        <v>435.35300000000001</v>
      </c>
      <c r="CS38" s="33">
        <v>25.887999999999977</v>
      </c>
      <c r="CT38" s="34">
        <f t="shared" si="34"/>
        <v>461.24099999999999</v>
      </c>
      <c r="CU38" s="33">
        <v>30.007999999999999</v>
      </c>
      <c r="CV38" s="33">
        <v>504.32499999999999</v>
      </c>
      <c r="CW38" s="67">
        <f t="shared" si="35"/>
        <v>3556.5669999999996</v>
      </c>
      <c r="CX38" s="33"/>
      <c r="CY38" s="68">
        <v>644.72800000000007</v>
      </c>
      <c r="CZ38" s="33"/>
      <c r="DA38" s="29">
        <v>45</v>
      </c>
      <c r="DB38" s="30">
        <v>240</v>
      </c>
      <c r="DC38" s="30">
        <v>125</v>
      </c>
      <c r="DD38" s="30">
        <v>0</v>
      </c>
      <c r="DE38" s="30">
        <v>55</v>
      </c>
      <c r="DF38" s="31">
        <v>0</v>
      </c>
      <c r="DG38" s="30">
        <f t="shared" si="59"/>
        <v>465</v>
      </c>
      <c r="DH38" s="69">
        <f t="shared" si="36"/>
        <v>0.13074405740142109</v>
      </c>
      <c r="DI38" s="33"/>
      <c r="DJ38" s="61" t="s">
        <v>227</v>
      </c>
      <c r="DK38" s="56">
        <v>24</v>
      </c>
      <c r="DL38" s="70">
        <v>2</v>
      </c>
      <c r="DM38" s="71" t="s">
        <v>155</v>
      </c>
      <c r="DN38" s="56"/>
      <c r="DO38" s="69" t="s">
        <v>233</v>
      </c>
      <c r="DP38" s="56"/>
      <c r="DQ38" s="29">
        <v>467.41825879999999</v>
      </c>
      <c r="DR38" s="30">
        <v>497.37837240000005</v>
      </c>
      <c r="DS38" s="31">
        <v>467.41825879999999</v>
      </c>
      <c r="DT38" s="30"/>
      <c r="DU38" s="61">
        <f t="shared" si="37"/>
        <v>1992.4270000000001</v>
      </c>
      <c r="DV38" s="30">
        <v>1960.5219999999999</v>
      </c>
      <c r="DW38" s="31">
        <v>2024.3320000000001</v>
      </c>
      <c r="DX38" s="30"/>
      <c r="DY38" s="29">
        <v>179.44</v>
      </c>
      <c r="DZ38" s="30">
        <v>40.497999999999998</v>
      </c>
      <c r="EA38" s="30">
        <v>120.321</v>
      </c>
      <c r="EB38" s="30">
        <v>107.014</v>
      </c>
      <c r="EC38" s="30">
        <v>317.32</v>
      </c>
      <c r="ED38" s="30">
        <v>15.348000000000001</v>
      </c>
      <c r="EE38" s="30">
        <v>62.268999999999778</v>
      </c>
      <c r="EF38" s="30">
        <v>1991.4549999999999</v>
      </c>
      <c r="EG38" s="72">
        <f t="shared" si="60"/>
        <v>2833.665</v>
      </c>
      <c r="EH38" s="118"/>
      <c r="EI38" s="44">
        <f t="shared" si="61"/>
        <v>6.3324352031732756E-2</v>
      </c>
      <c r="EJ38" s="6">
        <f t="shared" si="61"/>
        <v>1.4291738790576868E-2</v>
      </c>
      <c r="EK38" s="6">
        <f t="shared" si="61"/>
        <v>4.2461264828411262E-2</v>
      </c>
      <c r="EL38" s="6">
        <f t="shared" si="61"/>
        <v>3.7765226305861842E-2</v>
      </c>
      <c r="EM38" s="6">
        <f t="shared" si="61"/>
        <v>0.11198218561474274</v>
      </c>
      <c r="EN38" s="6">
        <f t="shared" si="61"/>
        <v>5.4163071499277442E-3</v>
      </c>
      <c r="EO38" s="6">
        <f t="shared" si="61"/>
        <v>2.1974721782567729E-2</v>
      </c>
      <c r="EP38" s="6">
        <f t="shared" si="61"/>
        <v>0.70278420349617898</v>
      </c>
      <c r="EQ38" s="69">
        <f t="shared" si="62"/>
        <v>0.99999999999999989</v>
      </c>
      <c r="ER38" s="56"/>
      <c r="ES38" s="32">
        <v>4.8710000000000004</v>
      </c>
      <c r="ET38" s="33">
        <v>57.707999999999998</v>
      </c>
      <c r="EU38" s="67">
        <f t="shared" si="39"/>
        <v>62.579000000000001</v>
      </c>
      <c r="EW38" s="32">
        <f t="shared" si="71"/>
        <v>23.207999999999998</v>
      </c>
      <c r="EX38" s="33">
        <f t="shared" si="72"/>
        <v>7.95</v>
      </c>
      <c r="EY38" s="67">
        <f t="shared" si="42"/>
        <v>31.157999999999998</v>
      </c>
      <c r="FA38" s="29">
        <f t="shared" si="73"/>
        <v>1991.4549999999999</v>
      </c>
      <c r="FB38" s="30">
        <f t="shared" si="74"/>
        <v>842.20999999999992</v>
      </c>
      <c r="FC38" s="31">
        <f t="shared" si="45"/>
        <v>2833.665</v>
      </c>
      <c r="FE38" s="44">
        <v>0.70278420349617898</v>
      </c>
      <c r="FF38" s="6">
        <v>0.29721579650382102</v>
      </c>
      <c r="FG38" s="38">
        <f t="shared" si="46"/>
        <v>1</v>
      </c>
      <c r="FH38" s="56"/>
      <c r="FI38" s="61">
        <f t="shared" si="47"/>
        <v>471.0385</v>
      </c>
      <c r="FJ38" s="30">
        <v>437.75200000000001</v>
      </c>
      <c r="FK38" s="31">
        <v>504.32499999999999</v>
      </c>
      <c r="FM38" s="61">
        <f t="shared" si="48"/>
        <v>2881.1859999999997</v>
      </c>
      <c r="FN38" s="30">
        <v>2928.7069999999999</v>
      </c>
      <c r="FO38" s="31">
        <v>2833.665</v>
      </c>
      <c r="FQ38" s="61">
        <f t="shared" si="49"/>
        <v>497.18900000000002</v>
      </c>
      <c r="FR38" s="30">
        <v>522.56500000000005</v>
      </c>
      <c r="FS38" s="31">
        <v>471.81299999999999</v>
      </c>
      <c r="FU38" s="61">
        <f t="shared" si="50"/>
        <v>3378.375</v>
      </c>
      <c r="FV38" s="56">
        <f t="shared" si="63"/>
        <v>3451.2719999999999</v>
      </c>
      <c r="FW38" s="70">
        <f t="shared" si="63"/>
        <v>3305.4780000000001</v>
      </c>
      <c r="FY38" s="61">
        <f t="shared" si="52"/>
        <v>2530.3710000000001</v>
      </c>
      <c r="FZ38" s="30">
        <v>2499.7489999999998</v>
      </c>
      <c r="GA38" s="31">
        <v>2560.9929999999999</v>
      </c>
      <c r="GB38" s="30"/>
      <c r="GC38" s="61">
        <f t="shared" si="53"/>
        <v>3578.1440000000002</v>
      </c>
      <c r="GD38" s="30">
        <v>3599.721</v>
      </c>
      <c r="GE38" s="31">
        <v>3556.567</v>
      </c>
      <c r="GF38" s="30"/>
      <c r="GG38" s="73">
        <f t="shared" si="75"/>
        <v>0.56918146066136255</v>
      </c>
      <c r="GH38" s="63"/>
      <c r="GI38" s="63"/>
    </row>
    <row r="39" spans="1:191" x14ac:dyDescent="0.2">
      <c r="A39" s="1"/>
      <c r="B39" s="74" t="s">
        <v>192</v>
      </c>
      <c r="C39" s="29">
        <v>11252.955</v>
      </c>
      <c r="D39" s="30">
        <v>10807.0715</v>
      </c>
      <c r="E39" s="30">
        <v>9335.2639999999992</v>
      </c>
      <c r="F39" s="30">
        <v>2794.5949999999998</v>
      </c>
      <c r="G39" s="30">
        <v>6878.5110000000004</v>
      </c>
      <c r="H39" s="30">
        <v>14047.55</v>
      </c>
      <c r="I39" s="31">
        <v>12129.858999999999</v>
      </c>
      <c r="J39" s="30"/>
      <c r="K39" s="32">
        <v>178.68600000000001</v>
      </c>
      <c r="L39" s="33">
        <v>52.936</v>
      </c>
      <c r="M39" s="33">
        <v>0.69099999999999995</v>
      </c>
      <c r="N39" s="34">
        <f t="shared" si="0"/>
        <v>232.31300000000002</v>
      </c>
      <c r="O39" s="33">
        <v>118.608</v>
      </c>
      <c r="P39" s="34">
        <f t="shared" si="1"/>
        <v>113.70500000000001</v>
      </c>
      <c r="Q39" s="33">
        <v>19.728000000000002</v>
      </c>
      <c r="R39" s="34">
        <f t="shared" si="2"/>
        <v>93.977000000000004</v>
      </c>
      <c r="S39" s="33">
        <v>22.161999999999999</v>
      </c>
      <c r="T39" s="33">
        <v>0.35</v>
      </c>
      <c r="U39" s="33">
        <v>0</v>
      </c>
      <c r="V39" s="34">
        <f t="shared" si="3"/>
        <v>116.489</v>
      </c>
      <c r="W39" s="33">
        <v>21.748000000000001</v>
      </c>
      <c r="X39" s="35">
        <f t="shared" si="4"/>
        <v>94.741</v>
      </c>
      <c r="Y39" s="33"/>
      <c r="Z39" s="36">
        <f t="shared" si="55"/>
        <v>1.6534173943422138E-2</v>
      </c>
      <c r="AA39" s="37">
        <f t="shared" si="56"/>
        <v>4.8982742457103204E-3</v>
      </c>
      <c r="AB39" s="6">
        <f t="shared" si="5"/>
        <v>0.46544883743745707</v>
      </c>
      <c r="AC39" s="6">
        <f t="shared" si="6"/>
        <v>0.46608900677866194</v>
      </c>
      <c r="AD39" s="6">
        <f t="shared" si="7"/>
        <v>0.51055257346769223</v>
      </c>
      <c r="AE39" s="37">
        <f t="shared" si="57"/>
        <v>1.0975036114085115E-2</v>
      </c>
      <c r="AF39" s="37">
        <f t="shared" si="58"/>
        <v>8.7665747376613548E-3</v>
      </c>
      <c r="AG39" s="37">
        <f t="shared" si="64"/>
        <v>1.7406398648804444E-2</v>
      </c>
      <c r="AH39" s="37">
        <f t="shared" si="65"/>
        <v>2.5026624214903738E-2</v>
      </c>
      <c r="AI39" s="37">
        <f t="shared" si="66"/>
        <v>1.7266031874465071E-2</v>
      </c>
      <c r="AJ39" s="38">
        <f t="shared" si="67"/>
        <v>7.4079576451325485E-2</v>
      </c>
      <c r="AK39" s="33"/>
      <c r="AL39" s="44">
        <f t="shared" si="12"/>
        <v>4.4687642192682973E-2</v>
      </c>
      <c r="AM39" s="6">
        <f t="shared" si="13"/>
        <v>5.0040963327260823E-2</v>
      </c>
      <c r="AN39" s="38">
        <f t="shared" si="14"/>
        <v>5.3143510075697419E-2</v>
      </c>
      <c r="AO39" s="33"/>
      <c r="AP39" s="44">
        <f t="shared" si="15"/>
        <v>0.73683090269327156</v>
      </c>
      <c r="AQ39" s="6">
        <f t="shared" si="16"/>
        <v>0.69968764593756116</v>
      </c>
      <c r="AR39" s="6">
        <f t="shared" si="17"/>
        <v>0.1226487620362829</v>
      </c>
      <c r="AS39" s="6">
        <f t="shared" si="18"/>
        <v>0.139710769304596</v>
      </c>
      <c r="AT39" s="65">
        <v>1.24</v>
      </c>
      <c r="AU39" s="66">
        <v>1.24</v>
      </c>
      <c r="AV39" s="33"/>
      <c r="AW39" s="44">
        <f t="shared" si="68"/>
        <v>0.12161561118835008</v>
      </c>
      <c r="AX39" s="6">
        <v>0.1099</v>
      </c>
      <c r="AY39" s="6">
        <f t="shared" si="20"/>
        <v>0.21138452829044727</v>
      </c>
      <c r="AZ39" s="6">
        <f t="shared" si="21"/>
        <v>0.21975636030108989</v>
      </c>
      <c r="BA39" s="38">
        <f t="shared" si="22"/>
        <v>0.23209379694835272</v>
      </c>
      <c r="BB39" s="6"/>
      <c r="BC39" s="44">
        <v>0.1963086297630566</v>
      </c>
      <c r="BD39" s="6">
        <v>0.20644997859705383</v>
      </c>
      <c r="BE39" s="38">
        <v>0.22023710917636358</v>
      </c>
      <c r="BF39" s="6"/>
      <c r="BG39" s="44"/>
      <c r="BH39" s="38"/>
      <c r="BI39" s="45"/>
      <c r="BJ39" s="44"/>
      <c r="BK39" s="38"/>
      <c r="BL39" s="6"/>
      <c r="BM39" s="44"/>
      <c r="BN39" s="38"/>
      <c r="BO39" s="6"/>
      <c r="BP39" s="44"/>
      <c r="BQ39" s="38"/>
      <c r="BR39" s="33"/>
      <c r="BS39" s="36">
        <f t="shared" si="69"/>
        <v>2.1594638382302386E-3</v>
      </c>
      <c r="BT39" s="6">
        <f t="shared" si="24"/>
        <v>0.14482773809436414</v>
      </c>
      <c r="BU39" s="37">
        <f t="shared" si="70"/>
        <v>2.7664991584597929E-2</v>
      </c>
      <c r="BV39" s="6">
        <f t="shared" si="26"/>
        <v>0.18348623853211007</v>
      </c>
      <c r="BW39" s="6">
        <f t="shared" si="27"/>
        <v>0.77117004939549649</v>
      </c>
      <c r="BX39" s="38">
        <f t="shared" si="28"/>
        <v>0.82389012106406179</v>
      </c>
      <c r="BY39" s="33"/>
      <c r="BZ39" s="32">
        <v>13.21</v>
      </c>
      <c r="CA39" s="33">
        <v>336.84399999999999</v>
      </c>
      <c r="CB39" s="34">
        <f t="shared" si="29"/>
        <v>350.05399999999997</v>
      </c>
      <c r="CC39" s="30">
        <v>9335.2639999999992</v>
      </c>
      <c r="CD39" s="33">
        <v>22.471</v>
      </c>
      <c r="CE39" s="33">
        <v>16.510999999999999</v>
      </c>
      <c r="CF39" s="34">
        <f t="shared" si="30"/>
        <v>9296.2819999999992</v>
      </c>
      <c r="CG39" s="33">
        <v>1199.0219999999999</v>
      </c>
      <c r="CH39" s="33">
        <v>312.66199999999998</v>
      </c>
      <c r="CI39" s="34">
        <f t="shared" si="31"/>
        <v>1511.684</v>
      </c>
      <c r="CJ39" s="33">
        <v>8.9169999999999998</v>
      </c>
      <c r="CK39" s="33">
        <v>0</v>
      </c>
      <c r="CL39" s="33">
        <v>77.608000000000004</v>
      </c>
      <c r="CM39" s="33">
        <v>8.4100000000006219</v>
      </c>
      <c r="CN39" s="34">
        <f t="shared" si="32"/>
        <v>11252.954999999998</v>
      </c>
      <c r="CO39" s="33">
        <v>264.16199999999998</v>
      </c>
      <c r="CP39" s="30">
        <v>6878.5110000000004</v>
      </c>
      <c r="CQ39" s="34">
        <f t="shared" si="33"/>
        <v>7142.6730000000007</v>
      </c>
      <c r="CR39" s="33">
        <v>2568.1579999999999</v>
      </c>
      <c r="CS39" s="33">
        <v>53.58899999999926</v>
      </c>
      <c r="CT39" s="34">
        <f t="shared" si="34"/>
        <v>2621.7469999999994</v>
      </c>
      <c r="CU39" s="33">
        <v>120</v>
      </c>
      <c r="CV39" s="33">
        <v>1368.5350000000001</v>
      </c>
      <c r="CW39" s="67">
        <f t="shared" si="35"/>
        <v>11252.955</v>
      </c>
      <c r="CX39" s="33"/>
      <c r="CY39" s="68">
        <v>1572.1590000000001</v>
      </c>
      <c r="CZ39" s="33"/>
      <c r="DA39" s="29">
        <v>400</v>
      </c>
      <c r="DB39" s="30">
        <v>550</v>
      </c>
      <c r="DC39" s="30">
        <v>610</v>
      </c>
      <c r="DD39" s="30">
        <v>525</v>
      </c>
      <c r="DE39" s="30">
        <v>400</v>
      </c>
      <c r="DF39" s="31">
        <v>200</v>
      </c>
      <c r="DG39" s="30">
        <f t="shared" si="59"/>
        <v>2685</v>
      </c>
      <c r="DH39" s="69">
        <f t="shared" si="36"/>
        <v>0.23860399335107979</v>
      </c>
      <c r="DI39" s="33"/>
      <c r="DJ39" s="61" t="s">
        <v>231</v>
      </c>
      <c r="DK39" s="56">
        <v>61.9</v>
      </c>
      <c r="DL39" s="70">
        <v>7</v>
      </c>
      <c r="DM39" s="71" t="s">
        <v>155</v>
      </c>
      <c r="DN39" s="56"/>
      <c r="DO39" s="69" t="s">
        <v>233</v>
      </c>
      <c r="DP39" s="56"/>
      <c r="DQ39" s="29">
        <v>1199.3510000000001</v>
      </c>
      <c r="DR39" s="30">
        <v>1246.8510000000001</v>
      </c>
      <c r="DS39" s="31">
        <v>1316.8510000000001</v>
      </c>
      <c r="DT39" s="30"/>
      <c r="DU39" s="61">
        <f t="shared" si="37"/>
        <v>5442.8834999999999</v>
      </c>
      <c r="DV39" s="30">
        <v>5211.9790000000003</v>
      </c>
      <c r="DW39" s="31">
        <v>5673.7879999999996</v>
      </c>
      <c r="DX39" s="30"/>
      <c r="DY39" s="29">
        <v>802.73099999999999</v>
      </c>
      <c r="DZ39" s="30">
        <v>157.88499999999999</v>
      </c>
      <c r="EA39" s="30">
        <v>295.75900000000001</v>
      </c>
      <c r="EB39" s="30">
        <v>66.682000000000002</v>
      </c>
      <c r="EC39" s="30">
        <v>531.87900000000002</v>
      </c>
      <c r="ED39" s="30">
        <v>82.468999999999994</v>
      </c>
      <c r="EE39" s="30">
        <v>198.78299999999945</v>
      </c>
      <c r="EF39" s="30">
        <v>7199.076</v>
      </c>
      <c r="EG39" s="72">
        <f t="shared" si="60"/>
        <v>9335.2639999999992</v>
      </c>
      <c r="EH39" s="118"/>
      <c r="EI39" s="44">
        <f t="shared" si="61"/>
        <v>8.5989105396483703E-2</v>
      </c>
      <c r="EJ39" s="6">
        <f t="shared" si="61"/>
        <v>1.6912751476551708E-2</v>
      </c>
      <c r="EK39" s="6">
        <f t="shared" si="61"/>
        <v>3.1681910656195696E-2</v>
      </c>
      <c r="EL39" s="6">
        <f t="shared" si="61"/>
        <v>7.1430224147919124E-3</v>
      </c>
      <c r="EM39" s="6">
        <f t="shared" si="61"/>
        <v>5.6975249976861937E-2</v>
      </c>
      <c r="EN39" s="6">
        <f t="shared" si="61"/>
        <v>8.8341368813993904E-3</v>
      </c>
      <c r="EO39" s="6">
        <f t="shared" si="61"/>
        <v>2.129377380221914E-2</v>
      </c>
      <c r="EP39" s="6">
        <f t="shared" si="61"/>
        <v>0.77117004939549649</v>
      </c>
      <c r="EQ39" s="69">
        <f t="shared" si="62"/>
        <v>1</v>
      </c>
      <c r="ER39" s="56"/>
      <c r="ES39" s="32">
        <v>11.605</v>
      </c>
      <c r="ET39" s="33">
        <v>246.655</v>
      </c>
      <c r="EU39" s="67">
        <f t="shared" si="39"/>
        <v>258.26</v>
      </c>
      <c r="EW39" s="32">
        <f t="shared" si="71"/>
        <v>22.471</v>
      </c>
      <c r="EX39" s="33">
        <f t="shared" si="72"/>
        <v>16.510999999999999</v>
      </c>
      <c r="EY39" s="67">
        <f t="shared" si="42"/>
        <v>38.981999999999999</v>
      </c>
      <c r="FA39" s="29">
        <f t="shared" si="73"/>
        <v>7199.0759999999991</v>
      </c>
      <c r="FB39" s="30">
        <f t="shared" si="74"/>
        <v>2136.1879999999996</v>
      </c>
      <c r="FC39" s="31">
        <f t="shared" si="45"/>
        <v>9335.2639999999992</v>
      </c>
      <c r="FE39" s="44">
        <v>0.77117004939549649</v>
      </c>
      <c r="FF39" s="6">
        <v>0.22882995060450351</v>
      </c>
      <c r="FG39" s="38">
        <f t="shared" si="46"/>
        <v>1</v>
      </c>
      <c r="FH39" s="56"/>
      <c r="FI39" s="61">
        <f t="shared" si="47"/>
        <v>1278.9085</v>
      </c>
      <c r="FJ39" s="30">
        <v>1189.2819999999999</v>
      </c>
      <c r="FK39" s="31">
        <v>1368.5350000000001</v>
      </c>
      <c r="FM39" s="61">
        <f t="shared" si="48"/>
        <v>9135.6009999999987</v>
      </c>
      <c r="FN39" s="30">
        <v>8935.9380000000001</v>
      </c>
      <c r="FO39" s="31">
        <v>9335.2639999999992</v>
      </c>
      <c r="FQ39" s="61">
        <f t="shared" si="49"/>
        <v>2705.2264999999998</v>
      </c>
      <c r="FR39" s="30">
        <v>2615.8580000000002</v>
      </c>
      <c r="FS39" s="31">
        <v>2794.5949999999998</v>
      </c>
      <c r="FU39" s="61">
        <f t="shared" si="50"/>
        <v>11840.827499999999</v>
      </c>
      <c r="FV39" s="56">
        <f t="shared" si="63"/>
        <v>11551.796</v>
      </c>
      <c r="FW39" s="70">
        <f t="shared" si="63"/>
        <v>12129.858999999999</v>
      </c>
      <c r="FY39" s="61">
        <f t="shared" si="52"/>
        <v>6704.96</v>
      </c>
      <c r="FZ39" s="30">
        <v>6531.4089999999997</v>
      </c>
      <c r="GA39" s="31">
        <v>6878.5110000000004</v>
      </c>
      <c r="GB39" s="30"/>
      <c r="GC39" s="61">
        <f t="shared" si="53"/>
        <v>10807.0715</v>
      </c>
      <c r="GD39" s="30">
        <v>10361.188</v>
      </c>
      <c r="GE39" s="31">
        <v>11252.955</v>
      </c>
      <c r="GF39" s="30"/>
      <c r="GG39" s="73">
        <f t="shared" si="75"/>
        <v>0.50420427345528351</v>
      </c>
      <c r="GH39" s="63"/>
      <c r="GI39" s="63"/>
    </row>
    <row r="40" spans="1:191" ht="13.5" customHeight="1" x14ac:dyDescent="0.2">
      <c r="A40" s="1"/>
      <c r="B40" s="74" t="s">
        <v>193</v>
      </c>
      <c r="C40" s="29">
        <v>2152.1930000000002</v>
      </c>
      <c r="D40" s="30">
        <v>2113.0550000000003</v>
      </c>
      <c r="E40" s="30">
        <v>1794.9169999999999</v>
      </c>
      <c r="F40" s="30">
        <v>407.02100000000002</v>
      </c>
      <c r="G40" s="30">
        <v>1626.644</v>
      </c>
      <c r="H40" s="30">
        <v>2559.2140000000004</v>
      </c>
      <c r="I40" s="31">
        <v>2201.9380000000001</v>
      </c>
      <c r="J40" s="30"/>
      <c r="K40" s="32">
        <v>34.713999999999999</v>
      </c>
      <c r="L40" s="33">
        <v>9.6720000000000006</v>
      </c>
      <c r="M40" s="33">
        <v>0</v>
      </c>
      <c r="N40" s="34">
        <f t="shared" si="0"/>
        <v>44.385999999999996</v>
      </c>
      <c r="O40" s="33">
        <v>26.463999999999999</v>
      </c>
      <c r="P40" s="34">
        <f t="shared" si="1"/>
        <v>17.921999999999997</v>
      </c>
      <c r="Q40" s="33">
        <v>3.5209999999999999</v>
      </c>
      <c r="R40" s="34">
        <f t="shared" si="2"/>
        <v>14.400999999999996</v>
      </c>
      <c r="S40" s="33">
        <v>5.0010000000000003</v>
      </c>
      <c r="T40" s="33">
        <v>-0.122</v>
      </c>
      <c r="U40" s="33">
        <v>-3.5</v>
      </c>
      <c r="V40" s="34">
        <f t="shared" si="3"/>
        <v>15.779999999999998</v>
      </c>
      <c r="W40" s="33">
        <v>3.0640000000000001</v>
      </c>
      <c r="X40" s="35">
        <f t="shared" si="4"/>
        <v>12.715999999999998</v>
      </c>
      <c r="Y40" s="33"/>
      <c r="Z40" s="36">
        <f t="shared" si="55"/>
        <v>1.6428346635558467E-2</v>
      </c>
      <c r="AA40" s="37">
        <f t="shared" si="56"/>
        <v>4.5772589923120787E-3</v>
      </c>
      <c r="AB40" s="6">
        <f t="shared" si="5"/>
        <v>0.53717649446868976</v>
      </c>
      <c r="AC40" s="6">
        <f t="shared" si="6"/>
        <v>0.53584951505456901</v>
      </c>
      <c r="AD40" s="6">
        <f t="shared" si="7"/>
        <v>0.59622403460550621</v>
      </c>
      <c r="AE40" s="37">
        <f t="shared" si="57"/>
        <v>1.2524046936781103E-2</v>
      </c>
      <c r="AF40" s="37">
        <f t="shared" si="58"/>
        <v>6.0178272690488395E-3</v>
      </c>
      <c r="AG40" s="37">
        <f t="shared" si="64"/>
        <v>1.2593521704661314E-2</v>
      </c>
      <c r="AH40" s="37">
        <f t="shared" si="65"/>
        <v>2.2581384742685014E-2</v>
      </c>
      <c r="AI40" s="37">
        <f t="shared" si="66"/>
        <v>1.4262292078391598E-2</v>
      </c>
      <c r="AJ40" s="38">
        <f t="shared" si="67"/>
        <v>4.9451756731268427E-2</v>
      </c>
      <c r="AK40" s="33"/>
      <c r="AL40" s="44">
        <f t="shared" si="12"/>
        <v>1.3902116357285055E-2</v>
      </c>
      <c r="AM40" s="6">
        <f t="shared" si="13"/>
        <v>4.2627229436061093E-2</v>
      </c>
      <c r="AN40" s="38">
        <f t="shared" si="14"/>
        <v>9.6178909673149918E-2</v>
      </c>
      <c r="AO40" s="33"/>
      <c r="AP40" s="44">
        <f t="shared" si="15"/>
        <v>0.90625026115413698</v>
      </c>
      <c r="AQ40" s="6">
        <f t="shared" si="16"/>
        <v>0.87134718758955765</v>
      </c>
      <c r="AR40" s="6">
        <f t="shared" si="17"/>
        <v>-2.8192174214858985E-2</v>
      </c>
      <c r="AS40" s="6">
        <f t="shared" si="18"/>
        <v>0.13978579058662488</v>
      </c>
      <c r="AT40" s="65">
        <v>2.08</v>
      </c>
      <c r="AU40" s="66">
        <v>1.45</v>
      </c>
      <c r="AV40" s="33"/>
      <c r="AW40" s="44">
        <f t="shared" si="68"/>
        <v>0.12756476765791913</v>
      </c>
      <c r="AX40" s="6">
        <v>0.1008</v>
      </c>
      <c r="AY40" s="6">
        <f t="shared" si="20"/>
        <v>0.2251376380973745</v>
      </c>
      <c r="AZ40" s="6">
        <f t="shared" si="21"/>
        <v>0.2251376380973745</v>
      </c>
      <c r="BA40" s="38">
        <f t="shared" si="22"/>
        <v>0.25414461330801352</v>
      </c>
      <c r="BB40" s="6"/>
      <c r="BC40" s="44">
        <v>0.21456750492211871</v>
      </c>
      <c r="BD40" s="6">
        <v>0.21698698332092048</v>
      </c>
      <c r="BE40" s="38">
        <v>0.24462376824133497</v>
      </c>
      <c r="BF40" s="6"/>
      <c r="BG40" s="44"/>
      <c r="BH40" s="38"/>
      <c r="BI40" s="45"/>
      <c r="BJ40" s="44"/>
      <c r="BK40" s="38"/>
      <c r="BL40" s="6"/>
      <c r="BM40" s="44"/>
      <c r="BN40" s="38"/>
      <c r="BO40" s="6"/>
      <c r="BP40" s="44"/>
      <c r="BQ40" s="38"/>
      <c r="BR40" s="33"/>
      <c r="BS40" s="36">
        <f t="shared" si="69"/>
        <v>1.9751920146369524E-3</v>
      </c>
      <c r="BT40" s="6">
        <f t="shared" si="24"/>
        <v>0.15442305162054296</v>
      </c>
      <c r="BU40" s="37">
        <f t="shared" si="70"/>
        <v>1.0392123981220301E-2</v>
      </c>
      <c r="BV40" s="6">
        <f t="shared" si="26"/>
        <v>6.5335416258021126E-2</v>
      </c>
      <c r="BW40" s="6">
        <f t="shared" si="27"/>
        <v>0.82695968671531894</v>
      </c>
      <c r="BX40" s="38">
        <f t="shared" si="28"/>
        <v>0.8589456197222628</v>
      </c>
      <c r="BY40" s="33"/>
      <c r="BZ40" s="32">
        <v>3.9</v>
      </c>
      <c r="CA40" s="33">
        <v>122.85299999999999</v>
      </c>
      <c r="CB40" s="34">
        <f t="shared" si="29"/>
        <v>126.753</v>
      </c>
      <c r="CC40" s="30">
        <v>1794.9169999999999</v>
      </c>
      <c r="CD40" s="33">
        <v>7.6120000000000001</v>
      </c>
      <c r="CE40" s="33">
        <v>3.34</v>
      </c>
      <c r="CF40" s="34">
        <f t="shared" si="30"/>
        <v>1783.9649999999999</v>
      </c>
      <c r="CG40" s="33">
        <v>171.148</v>
      </c>
      <c r="CH40" s="33">
        <v>64.188999999999993</v>
      </c>
      <c r="CI40" s="34">
        <f t="shared" si="31"/>
        <v>235.33699999999999</v>
      </c>
      <c r="CJ40" s="33">
        <v>0</v>
      </c>
      <c r="CK40" s="33">
        <v>0</v>
      </c>
      <c r="CL40" s="33">
        <v>5.4370000000000003</v>
      </c>
      <c r="CM40" s="33">
        <v>0.70100000000037443</v>
      </c>
      <c r="CN40" s="34">
        <f t="shared" si="32"/>
        <v>2152.1930000000002</v>
      </c>
      <c r="CO40" s="33">
        <v>60.061999999999998</v>
      </c>
      <c r="CP40" s="30">
        <v>1626.644</v>
      </c>
      <c r="CQ40" s="34">
        <f t="shared" si="33"/>
        <v>1686.7059999999999</v>
      </c>
      <c r="CR40" s="33">
        <v>150.10900000000001</v>
      </c>
      <c r="CS40" s="33">
        <v>10.834000000000287</v>
      </c>
      <c r="CT40" s="34">
        <f t="shared" si="34"/>
        <v>160.9430000000003</v>
      </c>
      <c r="CU40" s="33">
        <v>30</v>
      </c>
      <c r="CV40" s="33">
        <v>274.54399999999998</v>
      </c>
      <c r="CW40" s="67">
        <f t="shared" si="35"/>
        <v>2152.1930000000002</v>
      </c>
      <c r="CX40" s="33"/>
      <c r="CY40" s="68">
        <v>300.846</v>
      </c>
      <c r="CZ40" s="33"/>
      <c r="DA40" s="29">
        <v>80</v>
      </c>
      <c r="DB40" s="30">
        <v>110</v>
      </c>
      <c r="DC40" s="30">
        <v>50</v>
      </c>
      <c r="DD40" s="30">
        <v>0</v>
      </c>
      <c r="DE40" s="30">
        <v>0</v>
      </c>
      <c r="DF40" s="31">
        <v>0</v>
      </c>
      <c r="DG40" s="30">
        <f t="shared" si="59"/>
        <v>240</v>
      </c>
      <c r="DH40" s="69">
        <f t="shared" si="36"/>
        <v>0.11151416253096259</v>
      </c>
      <c r="DI40" s="33"/>
      <c r="DJ40" s="61" t="s">
        <v>225</v>
      </c>
      <c r="DK40" s="56">
        <v>13.2</v>
      </c>
      <c r="DL40" s="70">
        <v>2</v>
      </c>
      <c r="DM40" s="71" t="s">
        <v>155</v>
      </c>
      <c r="DN40" s="56"/>
      <c r="DO40" s="69" t="s">
        <v>233</v>
      </c>
      <c r="DP40" s="56"/>
      <c r="DQ40" s="29">
        <v>232.845</v>
      </c>
      <c r="DR40" s="30">
        <v>232.845</v>
      </c>
      <c r="DS40" s="31">
        <v>262.84500000000003</v>
      </c>
      <c r="DT40" s="30"/>
      <c r="DU40" s="61">
        <f t="shared" si="37"/>
        <v>1009.7255</v>
      </c>
      <c r="DV40" s="30">
        <v>985.21699999999998</v>
      </c>
      <c r="DW40" s="31">
        <v>1034.2339999999999</v>
      </c>
      <c r="DX40" s="30"/>
      <c r="DY40" s="29">
        <v>78.921999999999997</v>
      </c>
      <c r="DZ40" s="30">
        <v>31.033999999999999</v>
      </c>
      <c r="EA40" s="30">
        <v>75.492000000000004</v>
      </c>
      <c r="EB40" s="30">
        <v>13.925000000000001</v>
      </c>
      <c r="EC40" s="30">
        <v>55.462000000000003</v>
      </c>
      <c r="ED40" s="30">
        <v>17.434000000000001</v>
      </c>
      <c r="EE40" s="30">
        <v>38.323999999999842</v>
      </c>
      <c r="EF40" s="30">
        <v>1484.3240000000001</v>
      </c>
      <c r="EG40" s="72">
        <f t="shared" si="60"/>
        <v>1794.9169999999999</v>
      </c>
      <c r="EH40" s="118"/>
      <c r="EI40" s="44">
        <f t="shared" si="61"/>
        <v>4.396972116259415E-2</v>
      </c>
      <c r="EJ40" s="6">
        <f t="shared" si="61"/>
        <v>1.728993596918409E-2</v>
      </c>
      <c r="EK40" s="6">
        <f t="shared" si="61"/>
        <v>4.2058769291281994E-2</v>
      </c>
      <c r="EL40" s="6">
        <f t="shared" si="61"/>
        <v>7.7580188944669877E-3</v>
      </c>
      <c r="EM40" s="6">
        <f t="shared" si="61"/>
        <v>3.0899478917409556E-2</v>
      </c>
      <c r="EN40" s="6">
        <f t="shared" si="61"/>
        <v>9.7129839429901232E-3</v>
      </c>
      <c r="EO40" s="6">
        <f t="shared" si="61"/>
        <v>2.1351405106754151E-2</v>
      </c>
      <c r="EP40" s="6">
        <f t="shared" si="61"/>
        <v>0.82695968671531894</v>
      </c>
      <c r="EQ40" s="69">
        <f t="shared" si="62"/>
        <v>1</v>
      </c>
      <c r="ER40" s="56"/>
      <c r="ES40" s="32">
        <v>0</v>
      </c>
      <c r="ET40" s="33">
        <v>18.652999999999999</v>
      </c>
      <c r="EU40" s="67">
        <f t="shared" si="39"/>
        <v>18.652999999999999</v>
      </c>
      <c r="EW40" s="32">
        <f t="shared" si="71"/>
        <v>7.6120000000000001</v>
      </c>
      <c r="EX40" s="33">
        <f t="shared" si="72"/>
        <v>3.34</v>
      </c>
      <c r="EY40" s="67">
        <f t="shared" si="42"/>
        <v>10.952</v>
      </c>
      <c r="FA40" s="29">
        <f t="shared" si="73"/>
        <v>1484.3240000000001</v>
      </c>
      <c r="FB40" s="30">
        <f t="shared" si="74"/>
        <v>310.59299999999985</v>
      </c>
      <c r="FC40" s="31">
        <f t="shared" si="45"/>
        <v>1794.9169999999999</v>
      </c>
      <c r="FE40" s="44">
        <v>0.82695968671531894</v>
      </c>
      <c r="FF40" s="6">
        <v>0.17304031328468106</v>
      </c>
      <c r="FG40" s="38">
        <f t="shared" si="46"/>
        <v>1</v>
      </c>
      <c r="FH40" s="56"/>
      <c r="FI40" s="61">
        <f t="shared" si="47"/>
        <v>257.1395</v>
      </c>
      <c r="FJ40" s="30">
        <v>239.73500000000001</v>
      </c>
      <c r="FK40" s="31">
        <v>274.54399999999998</v>
      </c>
      <c r="FM40" s="61">
        <f t="shared" si="48"/>
        <v>1782.6115</v>
      </c>
      <c r="FN40" s="30">
        <v>1770.306</v>
      </c>
      <c r="FO40" s="31">
        <v>1794.9169999999999</v>
      </c>
      <c r="FQ40" s="61">
        <f t="shared" si="49"/>
        <v>374.31400000000002</v>
      </c>
      <c r="FR40" s="30">
        <v>341.60700000000003</v>
      </c>
      <c r="FS40" s="31">
        <v>407.02100000000002</v>
      </c>
      <c r="FU40" s="61">
        <f t="shared" si="50"/>
        <v>2156.9255000000003</v>
      </c>
      <c r="FV40" s="56">
        <f t="shared" si="63"/>
        <v>2111.913</v>
      </c>
      <c r="FW40" s="70">
        <f t="shared" si="63"/>
        <v>2201.9380000000001</v>
      </c>
      <c r="FY40" s="61">
        <f t="shared" si="52"/>
        <v>1555.2829999999999</v>
      </c>
      <c r="FZ40" s="30">
        <v>1483.922</v>
      </c>
      <c r="GA40" s="31">
        <v>1626.644</v>
      </c>
      <c r="GB40" s="30"/>
      <c r="GC40" s="61">
        <f t="shared" si="53"/>
        <v>2113.0550000000003</v>
      </c>
      <c r="GD40" s="30">
        <v>2073.9169999999999</v>
      </c>
      <c r="GE40" s="31">
        <v>2152.1930000000002</v>
      </c>
      <c r="GF40" s="30"/>
      <c r="GG40" s="73">
        <f t="shared" si="75"/>
        <v>0.48054890987936483</v>
      </c>
      <c r="GH40" s="63"/>
      <c r="GI40" s="63"/>
    </row>
    <row r="41" spans="1:191" ht="13.5" customHeight="1" x14ac:dyDescent="0.2">
      <c r="A41" s="1"/>
      <c r="B41" s="74" t="s">
        <v>194</v>
      </c>
      <c r="C41" s="29">
        <v>6381.2280000000001</v>
      </c>
      <c r="D41" s="30">
        <v>6093.8374999999996</v>
      </c>
      <c r="E41" s="30">
        <v>5234.92</v>
      </c>
      <c r="F41" s="30">
        <v>1671.8</v>
      </c>
      <c r="G41" s="30">
        <v>4317.6710000000003</v>
      </c>
      <c r="H41" s="30">
        <v>8053.0280000000002</v>
      </c>
      <c r="I41" s="31">
        <v>6906.72</v>
      </c>
      <c r="J41" s="30"/>
      <c r="K41" s="32">
        <v>105.056</v>
      </c>
      <c r="L41" s="33">
        <v>34.628</v>
      </c>
      <c r="M41" s="33">
        <v>0.224</v>
      </c>
      <c r="N41" s="34">
        <f t="shared" si="0"/>
        <v>139.90799999999999</v>
      </c>
      <c r="O41" s="33">
        <v>85.28</v>
      </c>
      <c r="P41" s="34">
        <f t="shared" si="1"/>
        <v>54.627999999999986</v>
      </c>
      <c r="Q41" s="33">
        <v>14.23</v>
      </c>
      <c r="R41" s="34">
        <f t="shared" si="2"/>
        <v>40.397999999999982</v>
      </c>
      <c r="S41" s="33">
        <v>10.933999999999999</v>
      </c>
      <c r="T41" s="33">
        <v>-2.1560000000000001</v>
      </c>
      <c r="U41" s="33">
        <v>-12</v>
      </c>
      <c r="V41" s="34">
        <f t="shared" si="3"/>
        <v>37.175999999999981</v>
      </c>
      <c r="W41" s="33">
        <v>7.0519999999999996</v>
      </c>
      <c r="X41" s="35">
        <f t="shared" si="4"/>
        <v>30.123999999999981</v>
      </c>
      <c r="Y41" s="33"/>
      <c r="Z41" s="36">
        <f t="shared" si="55"/>
        <v>1.7239711429784598E-2</v>
      </c>
      <c r="AA41" s="37">
        <f t="shared" si="56"/>
        <v>5.6824619954175017E-3</v>
      </c>
      <c r="AB41" s="6">
        <f t="shared" si="5"/>
        <v>0.57355769877459895</v>
      </c>
      <c r="AC41" s="6">
        <f t="shared" si="6"/>
        <v>0.56535978043250557</v>
      </c>
      <c r="AD41" s="6">
        <f t="shared" si="7"/>
        <v>0.60954341424364589</v>
      </c>
      <c r="AE41" s="37">
        <f t="shared" si="57"/>
        <v>1.3994465720492219E-2</v>
      </c>
      <c r="AF41" s="37">
        <f t="shared" si="58"/>
        <v>4.9433546595228344E-3</v>
      </c>
      <c r="AG41" s="37">
        <f t="shared" si="64"/>
        <v>9.3657781914229573E-3</v>
      </c>
      <c r="AH41" s="37">
        <f t="shared" si="65"/>
        <v>1.9713402337185111E-2</v>
      </c>
      <c r="AI41" s="37">
        <f t="shared" si="66"/>
        <v>1.2560042072005865E-2</v>
      </c>
      <c r="AJ41" s="38">
        <f t="shared" si="67"/>
        <v>4.8324895245795363E-2</v>
      </c>
      <c r="AK41" s="33"/>
      <c r="AL41" s="44">
        <f t="shared" si="12"/>
        <v>5.5351672339646656E-2</v>
      </c>
      <c r="AM41" s="6">
        <f t="shared" si="13"/>
        <v>8.9118309819177358E-2</v>
      </c>
      <c r="AN41" s="38">
        <f t="shared" si="14"/>
        <v>9.3763552757973642E-2</v>
      </c>
      <c r="AO41" s="33"/>
      <c r="AP41" s="44">
        <f t="shared" si="15"/>
        <v>0.82478261367891015</v>
      </c>
      <c r="AQ41" s="6">
        <f t="shared" si="16"/>
        <v>0.76402390632119588</v>
      </c>
      <c r="AR41" s="6">
        <f t="shared" si="17"/>
        <v>5.7912364203253672E-2</v>
      </c>
      <c r="AS41" s="6">
        <f t="shared" si="18"/>
        <v>0.15106841504487853</v>
      </c>
      <c r="AT41" s="65">
        <v>1.64</v>
      </c>
      <c r="AU41" s="66">
        <v>1.34</v>
      </c>
      <c r="AV41" s="33"/>
      <c r="AW41" s="44">
        <f t="shared" si="68"/>
        <v>0.10861451745651465</v>
      </c>
      <c r="AX41" s="6">
        <v>0.1004</v>
      </c>
      <c r="AY41" s="6">
        <f t="shared" si="20"/>
        <v>0.17385236070865254</v>
      </c>
      <c r="AZ41" s="6">
        <f t="shared" si="21"/>
        <v>0.19452070407006922</v>
      </c>
      <c r="BA41" s="38">
        <f t="shared" si="22"/>
        <v>0.20780749623097997</v>
      </c>
      <c r="BB41" s="6"/>
      <c r="BC41" s="44">
        <v>0.1673271916030506</v>
      </c>
      <c r="BD41" s="6">
        <v>0.18723343042234333</v>
      </c>
      <c r="BE41" s="38">
        <v>0.2016917831714295</v>
      </c>
      <c r="BF41" s="6"/>
      <c r="BG41" s="44"/>
      <c r="BH41" s="38">
        <v>2.1000000000000001E-2</v>
      </c>
      <c r="BI41" s="45"/>
      <c r="BJ41" s="44"/>
      <c r="BK41" s="38">
        <f>BC41-(4.5%+2.5%+3%+1%+BH41)</f>
        <v>3.632719160305059E-2</v>
      </c>
      <c r="BL41" s="6"/>
      <c r="BM41" s="44"/>
      <c r="BN41" s="38">
        <f>BD41-(6%+2.5%+3%+1%+BH41)</f>
        <v>4.1233430422343342E-2</v>
      </c>
      <c r="BO41" s="6"/>
      <c r="BP41" s="44"/>
      <c r="BQ41" s="38">
        <f>BE41-(8%+2.5%+3%+1%+BH41)</f>
        <v>3.5691783171429486E-2</v>
      </c>
      <c r="BR41" s="33"/>
      <c r="BS41" s="36">
        <f t="shared" si="69"/>
        <v>2.7914889209473093E-3</v>
      </c>
      <c r="BT41" s="6">
        <f t="shared" si="24"/>
        <v>0.22442671040595533</v>
      </c>
      <c r="BU41" s="37">
        <f t="shared" si="70"/>
        <v>2.2191361090522874E-2</v>
      </c>
      <c r="BV41" s="6">
        <f t="shared" si="26"/>
        <v>0.1601659979870676</v>
      </c>
      <c r="BW41" s="6">
        <f t="shared" si="27"/>
        <v>0.68008985810671407</v>
      </c>
      <c r="BX41" s="38">
        <f t="shared" si="28"/>
        <v>0.75752542451409632</v>
      </c>
      <c r="BY41" s="33"/>
      <c r="BZ41" s="32">
        <v>10.98</v>
      </c>
      <c r="CA41" s="33">
        <v>334.83100000000002</v>
      </c>
      <c r="CB41" s="34">
        <f t="shared" si="29"/>
        <v>345.81100000000004</v>
      </c>
      <c r="CC41" s="30">
        <v>5234.92</v>
      </c>
      <c r="CD41" s="33">
        <v>18.48</v>
      </c>
      <c r="CE41" s="33">
        <v>13.736000000000001</v>
      </c>
      <c r="CF41" s="34">
        <f t="shared" si="30"/>
        <v>5202.7040000000006</v>
      </c>
      <c r="CG41" s="33">
        <v>618.19100000000003</v>
      </c>
      <c r="CH41" s="33">
        <v>147.95999999999998</v>
      </c>
      <c r="CI41" s="34">
        <f t="shared" si="31"/>
        <v>766.15100000000007</v>
      </c>
      <c r="CJ41" s="33">
        <v>0</v>
      </c>
      <c r="CK41" s="33">
        <v>0</v>
      </c>
      <c r="CL41" s="33">
        <v>42.377000000000002</v>
      </c>
      <c r="CM41" s="33">
        <v>24.184999999999668</v>
      </c>
      <c r="CN41" s="34">
        <f t="shared" si="32"/>
        <v>6381.2280000000001</v>
      </c>
      <c r="CO41" s="33">
        <v>101.991</v>
      </c>
      <c r="CP41" s="30">
        <v>4317.6710000000003</v>
      </c>
      <c r="CQ41" s="34">
        <f t="shared" si="33"/>
        <v>4419.6620000000003</v>
      </c>
      <c r="CR41" s="33">
        <v>1116.451</v>
      </c>
      <c r="CS41" s="33">
        <v>36.908999999999764</v>
      </c>
      <c r="CT41" s="34">
        <f t="shared" si="34"/>
        <v>1153.3599999999997</v>
      </c>
      <c r="CU41" s="33">
        <v>115.11199999999999</v>
      </c>
      <c r="CV41" s="33">
        <v>693.09400000000005</v>
      </c>
      <c r="CW41" s="67">
        <f t="shared" si="35"/>
        <v>6381.2280000000001</v>
      </c>
      <c r="CX41" s="33"/>
      <c r="CY41" s="68">
        <v>964.00200000000007</v>
      </c>
      <c r="CZ41" s="33"/>
      <c r="DA41" s="29">
        <v>375</v>
      </c>
      <c r="DB41" s="30">
        <v>385</v>
      </c>
      <c r="DC41" s="30">
        <v>210</v>
      </c>
      <c r="DD41" s="30">
        <v>215</v>
      </c>
      <c r="DE41" s="30">
        <v>50</v>
      </c>
      <c r="DF41" s="31">
        <v>0</v>
      </c>
      <c r="DG41" s="30">
        <f t="shared" si="59"/>
        <v>1235</v>
      </c>
      <c r="DH41" s="69">
        <f t="shared" si="36"/>
        <v>0.1935364165016514</v>
      </c>
      <c r="DI41" s="33"/>
      <c r="DJ41" s="61" t="s">
        <v>228</v>
      </c>
      <c r="DK41" s="56">
        <v>44.8</v>
      </c>
      <c r="DL41" s="70">
        <v>3</v>
      </c>
      <c r="DM41" s="71" t="s">
        <v>155</v>
      </c>
      <c r="DN41" s="59" t="s">
        <v>156</v>
      </c>
      <c r="DO41" s="69">
        <v>0.32777832820404856</v>
      </c>
      <c r="DP41" s="56"/>
      <c r="DQ41" s="29">
        <v>588.80700000000002</v>
      </c>
      <c r="DR41" s="30">
        <v>658.80700000000002</v>
      </c>
      <c r="DS41" s="31">
        <v>703.80700000000002</v>
      </c>
      <c r="DT41" s="30"/>
      <c r="DU41" s="61">
        <f t="shared" si="37"/>
        <v>3216.3905</v>
      </c>
      <c r="DV41" s="30">
        <v>3045.9589999999998</v>
      </c>
      <c r="DW41" s="31">
        <v>3386.8220000000001</v>
      </c>
      <c r="DX41" s="30"/>
      <c r="DY41" s="29">
        <v>448.92500000000001</v>
      </c>
      <c r="DZ41" s="30">
        <v>178.97399999999999</v>
      </c>
      <c r="EA41" s="30">
        <v>268.64800000000002</v>
      </c>
      <c r="EB41" s="30">
        <v>47.719000000000001</v>
      </c>
      <c r="EC41" s="30">
        <v>634.17200000000003</v>
      </c>
      <c r="ED41" s="30">
        <v>44.954000000000001</v>
      </c>
      <c r="EE41" s="30">
        <v>51.311999999999443</v>
      </c>
      <c r="EF41" s="30">
        <v>3560.2159999999999</v>
      </c>
      <c r="EG41" s="72">
        <f t="shared" si="60"/>
        <v>5234.9199999999992</v>
      </c>
      <c r="EH41" s="118"/>
      <c r="EI41" s="44">
        <f t="shared" si="61"/>
        <v>8.5755847271782579E-2</v>
      </c>
      <c r="EJ41" s="6">
        <f t="shared" si="61"/>
        <v>3.4188488076226577E-2</v>
      </c>
      <c r="EK41" s="6">
        <f t="shared" si="61"/>
        <v>5.1318453768156927E-2</v>
      </c>
      <c r="EL41" s="6">
        <f t="shared" si="61"/>
        <v>9.1155165694986762E-3</v>
      </c>
      <c r="EM41" s="6">
        <f t="shared" si="61"/>
        <v>0.12114263446241778</v>
      </c>
      <c r="EN41" s="6">
        <f t="shared" si="61"/>
        <v>8.587332757711676E-3</v>
      </c>
      <c r="EO41" s="6">
        <f t="shared" si="61"/>
        <v>9.8018689874915851E-3</v>
      </c>
      <c r="EP41" s="6">
        <f t="shared" si="61"/>
        <v>0.68008985810671418</v>
      </c>
      <c r="EQ41" s="69">
        <f t="shared" si="62"/>
        <v>1</v>
      </c>
      <c r="ER41" s="56"/>
      <c r="ES41" s="32">
        <v>29.806999999999999</v>
      </c>
      <c r="ET41" s="33">
        <v>86.363</v>
      </c>
      <c r="EU41" s="67">
        <f t="shared" si="39"/>
        <v>116.17</v>
      </c>
      <c r="EW41" s="32">
        <f t="shared" si="71"/>
        <v>18.48</v>
      </c>
      <c r="EX41" s="33">
        <f t="shared" si="72"/>
        <v>13.736000000000001</v>
      </c>
      <c r="EY41" s="67">
        <f t="shared" si="42"/>
        <v>32.216000000000001</v>
      </c>
      <c r="FA41" s="29">
        <f t="shared" si="73"/>
        <v>3560.2159999999999</v>
      </c>
      <c r="FB41" s="30">
        <f t="shared" si="74"/>
        <v>1674.7040000000004</v>
      </c>
      <c r="FC41" s="31">
        <f t="shared" si="45"/>
        <v>5234.92</v>
      </c>
      <c r="FE41" s="44">
        <v>0.68008985810671407</v>
      </c>
      <c r="FF41" s="6">
        <v>0.31991014189328593</v>
      </c>
      <c r="FG41" s="38">
        <f t="shared" si="46"/>
        <v>1</v>
      </c>
      <c r="FH41" s="56"/>
      <c r="FI41" s="61">
        <f t="shared" si="47"/>
        <v>623.36400000000003</v>
      </c>
      <c r="FJ41" s="30">
        <v>553.63400000000001</v>
      </c>
      <c r="FK41" s="31">
        <v>693.09400000000005</v>
      </c>
      <c r="FM41" s="61">
        <f t="shared" si="48"/>
        <v>5097.6379999999999</v>
      </c>
      <c r="FN41" s="30">
        <v>4960.3559999999998</v>
      </c>
      <c r="FO41" s="31">
        <v>5234.92</v>
      </c>
      <c r="FQ41" s="61">
        <f t="shared" si="49"/>
        <v>1526.5070000000001</v>
      </c>
      <c r="FR41" s="30">
        <v>1381.2139999999999</v>
      </c>
      <c r="FS41" s="31">
        <v>1671.8</v>
      </c>
      <c r="FU41" s="61">
        <f t="shared" si="50"/>
        <v>6624.1450000000004</v>
      </c>
      <c r="FV41" s="56">
        <f t="shared" si="63"/>
        <v>6341.57</v>
      </c>
      <c r="FW41" s="70">
        <f t="shared" si="63"/>
        <v>6906.72</v>
      </c>
      <c r="FY41" s="61">
        <f t="shared" si="52"/>
        <v>4132.6035000000002</v>
      </c>
      <c r="FZ41" s="30">
        <v>3947.5360000000001</v>
      </c>
      <c r="GA41" s="31">
        <v>4317.6710000000003</v>
      </c>
      <c r="GB41" s="30"/>
      <c r="GC41" s="61">
        <f t="shared" si="53"/>
        <v>6093.8374999999996</v>
      </c>
      <c r="GD41" s="30">
        <v>5806.4470000000001</v>
      </c>
      <c r="GE41" s="31">
        <v>6381.2280000000001</v>
      </c>
      <c r="GF41" s="30"/>
      <c r="GG41" s="73">
        <f t="shared" si="75"/>
        <v>0.5307476868088713</v>
      </c>
      <c r="GH41" s="63"/>
      <c r="GI41" s="63"/>
    </row>
    <row r="42" spans="1:191" x14ac:dyDescent="0.2">
      <c r="A42" s="1"/>
      <c r="B42" s="74" t="s">
        <v>195</v>
      </c>
      <c r="C42" s="29">
        <v>6802.49</v>
      </c>
      <c r="D42" s="30">
        <v>6373.4295000000002</v>
      </c>
      <c r="E42" s="30">
        <v>5483.9269999999997</v>
      </c>
      <c r="F42" s="30">
        <v>1704.4290000000001</v>
      </c>
      <c r="G42" s="30">
        <v>4456.9750000000004</v>
      </c>
      <c r="H42" s="30">
        <v>8506.9189999999999</v>
      </c>
      <c r="I42" s="31">
        <v>7188.3559999999998</v>
      </c>
      <c r="J42" s="30"/>
      <c r="K42" s="32">
        <v>114.422</v>
      </c>
      <c r="L42" s="33">
        <v>31.132999999999996</v>
      </c>
      <c r="M42" s="33">
        <v>0.29299999999999998</v>
      </c>
      <c r="N42" s="34">
        <f t="shared" si="0"/>
        <v>145.84800000000001</v>
      </c>
      <c r="O42" s="33">
        <v>72.997</v>
      </c>
      <c r="P42" s="34">
        <f t="shared" si="1"/>
        <v>72.851000000000013</v>
      </c>
      <c r="Q42" s="33">
        <v>7.05</v>
      </c>
      <c r="R42" s="34">
        <f t="shared" si="2"/>
        <v>65.801000000000016</v>
      </c>
      <c r="S42" s="33">
        <v>16.468</v>
      </c>
      <c r="T42" s="33">
        <v>-1.9019999999999999</v>
      </c>
      <c r="U42" s="33">
        <v>-2.5</v>
      </c>
      <c r="V42" s="34">
        <f t="shared" si="3"/>
        <v>77.867000000000019</v>
      </c>
      <c r="W42" s="33">
        <v>16.989999999999998</v>
      </c>
      <c r="X42" s="35">
        <f t="shared" si="4"/>
        <v>60.877000000000024</v>
      </c>
      <c r="Y42" s="33"/>
      <c r="Z42" s="36">
        <f t="shared" si="55"/>
        <v>1.7952971787010431E-2</v>
      </c>
      <c r="AA42" s="37">
        <f t="shared" si="56"/>
        <v>4.8848112307510417E-3</v>
      </c>
      <c r="AB42" s="6">
        <f t="shared" si="5"/>
        <v>0.45505379829690673</v>
      </c>
      <c r="AC42" s="6">
        <f t="shared" si="6"/>
        <v>0.44972153084107541</v>
      </c>
      <c r="AD42" s="6">
        <f t="shared" si="7"/>
        <v>0.50050052109045029</v>
      </c>
      <c r="AE42" s="37">
        <f t="shared" si="57"/>
        <v>1.14533313657898E-2</v>
      </c>
      <c r="AF42" s="37">
        <f t="shared" si="58"/>
        <v>9.5516864193759456E-3</v>
      </c>
      <c r="AG42" s="37">
        <f t="shared" si="64"/>
        <v>1.7930931290928681E-2</v>
      </c>
      <c r="AH42" s="37">
        <f t="shared" si="65"/>
        <v>2.5748118676332806E-2</v>
      </c>
      <c r="AI42" s="37">
        <f t="shared" si="66"/>
        <v>1.9381264022116696E-2</v>
      </c>
      <c r="AJ42" s="38">
        <f t="shared" si="67"/>
        <v>8.2572683615608503E-2</v>
      </c>
      <c r="AK42" s="33"/>
      <c r="AL42" s="44">
        <f t="shared" si="12"/>
        <v>9.3124743857769102E-2</v>
      </c>
      <c r="AM42" s="6">
        <f t="shared" si="13"/>
        <v>9.2331809290864389E-2</v>
      </c>
      <c r="AN42" s="38">
        <f t="shared" si="14"/>
        <v>0.12776508954105256</v>
      </c>
      <c r="AO42" s="33"/>
      <c r="AP42" s="44">
        <f t="shared" si="15"/>
        <v>0.8127341957688351</v>
      </c>
      <c r="AQ42" s="6">
        <f t="shared" si="16"/>
        <v>0.74849439600093182</v>
      </c>
      <c r="AR42" s="6">
        <f t="shared" si="17"/>
        <v>5.7554954141792174E-2</v>
      </c>
      <c r="AS42" s="6">
        <f t="shared" si="18"/>
        <v>0.16260148857256682</v>
      </c>
      <c r="AT42" s="65">
        <v>1.41</v>
      </c>
      <c r="AU42" s="66">
        <v>1.4</v>
      </c>
      <c r="AV42" s="33"/>
      <c r="AW42" s="44">
        <f t="shared" si="68"/>
        <v>0.11663817219870959</v>
      </c>
      <c r="AX42" s="6">
        <v>0.10639999999999999</v>
      </c>
      <c r="AY42" s="6">
        <f t="shared" si="20"/>
        <v>0.18659513545040865</v>
      </c>
      <c r="AZ42" s="6">
        <f t="shared" si="21"/>
        <v>0.20296527887012603</v>
      </c>
      <c r="BA42" s="38">
        <f t="shared" si="22"/>
        <v>0.22523758284253062</v>
      </c>
      <c r="BB42" s="6"/>
      <c r="BC42" s="44">
        <v>0.17927063936437079</v>
      </c>
      <c r="BD42" s="6">
        <v>0.19584691354186617</v>
      </c>
      <c r="BE42" s="38">
        <v>0.21773769917702676</v>
      </c>
      <c r="BF42" s="6"/>
      <c r="BG42" s="44">
        <v>2.5999999999999999E-2</v>
      </c>
      <c r="BH42" s="38"/>
      <c r="BI42" s="45"/>
      <c r="BJ42" s="44">
        <f>AY42-(4.5%+2.5%+3%+1%+BG42)</f>
        <v>5.059513545040864E-2</v>
      </c>
      <c r="BK42" s="38"/>
      <c r="BL42" s="6"/>
      <c r="BM42" s="44">
        <f>AZ42-(6%+2.5%+3%+1%+BG42)</f>
        <v>5.196527887012603E-2</v>
      </c>
      <c r="BN42" s="38"/>
      <c r="BO42" s="6"/>
      <c r="BP42" s="44">
        <f>BA42-(8%+2.5%+3%+1%+BG42)</f>
        <v>5.4237582842530607E-2</v>
      </c>
      <c r="BQ42" s="38"/>
      <c r="BR42" s="33"/>
      <c r="BS42" s="36">
        <f t="shared" si="69"/>
        <v>1.3427713333747911E-3</v>
      </c>
      <c r="BT42" s="6">
        <f t="shared" si="24"/>
        <v>8.0647928892549486E-2</v>
      </c>
      <c r="BU42" s="37">
        <f t="shared" si="70"/>
        <v>7.8099143186989911E-3</v>
      </c>
      <c r="BV42" s="6">
        <f t="shared" si="26"/>
        <v>5.2327037570541746E-2</v>
      </c>
      <c r="BW42" s="6">
        <f t="shared" si="27"/>
        <v>0.69908899224953225</v>
      </c>
      <c r="BX42" s="38">
        <f t="shared" si="28"/>
        <v>0.77043791375941884</v>
      </c>
      <c r="BY42" s="33"/>
      <c r="BZ42" s="32">
        <v>3.8919999999999999</v>
      </c>
      <c r="CA42" s="33">
        <v>254.321</v>
      </c>
      <c r="CB42" s="34">
        <f t="shared" si="29"/>
        <v>258.21300000000002</v>
      </c>
      <c r="CC42" s="30">
        <v>5483.9269999999997</v>
      </c>
      <c r="CD42" s="33">
        <v>4.7169999999999996</v>
      </c>
      <c r="CE42" s="33">
        <v>20.34</v>
      </c>
      <c r="CF42" s="34">
        <f t="shared" si="30"/>
        <v>5458.87</v>
      </c>
      <c r="CG42" s="33">
        <v>843.03800000000001</v>
      </c>
      <c r="CH42" s="33">
        <v>205.52800000000002</v>
      </c>
      <c r="CI42" s="34">
        <f t="shared" si="31"/>
        <v>1048.566</v>
      </c>
      <c r="CJ42" s="33">
        <v>4.1310000000000002</v>
      </c>
      <c r="CK42" s="33">
        <v>0</v>
      </c>
      <c r="CL42" s="33">
        <v>21.437000000000001</v>
      </c>
      <c r="CM42" s="33">
        <v>11.27300000000012</v>
      </c>
      <c r="CN42" s="34">
        <f t="shared" si="32"/>
        <v>6802.49</v>
      </c>
      <c r="CO42" s="33">
        <v>241.92699999999999</v>
      </c>
      <c r="CP42" s="30">
        <v>4456.9750000000004</v>
      </c>
      <c r="CQ42" s="34">
        <f t="shared" si="33"/>
        <v>4698.902</v>
      </c>
      <c r="CR42" s="33">
        <v>1115.4079999999999</v>
      </c>
      <c r="CS42" s="33">
        <v>54.472999999999843</v>
      </c>
      <c r="CT42" s="34">
        <f t="shared" si="34"/>
        <v>1169.8809999999999</v>
      </c>
      <c r="CU42" s="33">
        <v>140.27699999999999</v>
      </c>
      <c r="CV42" s="33">
        <v>793.43</v>
      </c>
      <c r="CW42" s="67">
        <f t="shared" si="35"/>
        <v>6802.49</v>
      </c>
      <c r="CX42" s="33"/>
      <c r="CY42" s="68">
        <v>1106.095</v>
      </c>
      <c r="CZ42" s="33"/>
      <c r="DA42" s="29">
        <v>149</v>
      </c>
      <c r="DB42" s="30">
        <v>315</v>
      </c>
      <c r="DC42" s="30">
        <v>300</v>
      </c>
      <c r="DD42" s="30">
        <v>340</v>
      </c>
      <c r="DE42" s="30">
        <v>200</v>
      </c>
      <c r="DF42" s="31">
        <v>0</v>
      </c>
      <c r="DG42" s="30">
        <f t="shared" si="59"/>
        <v>1304</v>
      </c>
      <c r="DH42" s="69">
        <f t="shared" si="36"/>
        <v>0.19169451186256797</v>
      </c>
      <c r="DI42" s="33"/>
      <c r="DJ42" s="61" t="s">
        <v>227</v>
      </c>
      <c r="DK42" s="56">
        <v>44</v>
      </c>
      <c r="DL42" s="70">
        <v>2</v>
      </c>
      <c r="DM42" s="71" t="s">
        <v>155</v>
      </c>
      <c r="DN42" s="59" t="s">
        <v>158</v>
      </c>
      <c r="DO42" s="69">
        <v>0.10830126971912274</v>
      </c>
      <c r="DP42" s="56"/>
      <c r="DQ42" s="29">
        <v>670.23200000000008</v>
      </c>
      <c r="DR42" s="30">
        <v>729.03200000000004</v>
      </c>
      <c r="DS42" s="31">
        <v>809.03200000000004</v>
      </c>
      <c r="DT42" s="30"/>
      <c r="DU42" s="61">
        <f t="shared" si="37"/>
        <v>3395.0830000000001</v>
      </c>
      <c r="DV42" s="30">
        <v>3198.261</v>
      </c>
      <c r="DW42" s="31">
        <v>3591.9050000000002</v>
      </c>
      <c r="DX42" s="30"/>
      <c r="DY42" s="29">
        <v>158.416</v>
      </c>
      <c r="DZ42" s="30">
        <v>79.019000000000005</v>
      </c>
      <c r="EA42" s="30">
        <v>240.30699999999999</v>
      </c>
      <c r="EB42" s="30">
        <v>30.061</v>
      </c>
      <c r="EC42" s="30">
        <v>957.9</v>
      </c>
      <c r="ED42" s="30">
        <v>53.322000000000003</v>
      </c>
      <c r="EE42" s="30">
        <v>131.14899999999949</v>
      </c>
      <c r="EF42" s="30">
        <v>3833.7530000000002</v>
      </c>
      <c r="EG42" s="72">
        <f t="shared" si="60"/>
        <v>5483.9269999999997</v>
      </c>
      <c r="EH42" s="118"/>
      <c r="EI42" s="44">
        <f t="shared" si="61"/>
        <v>2.8887328368886019E-2</v>
      </c>
      <c r="EJ42" s="6">
        <f t="shared" si="61"/>
        <v>1.4409199830705261E-2</v>
      </c>
      <c r="EK42" s="6">
        <f t="shared" si="61"/>
        <v>4.3820240495542701E-2</v>
      </c>
      <c r="EL42" s="6">
        <f t="shared" si="61"/>
        <v>5.4816557550820795E-3</v>
      </c>
      <c r="EM42" s="6">
        <f t="shared" si="61"/>
        <v>0.17467409759466165</v>
      </c>
      <c r="EN42" s="6">
        <f t="shared" si="61"/>
        <v>9.7233241799170572E-3</v>
      </c>
      <c r="EO42" s="6">
        <f t="shared" si="61"/>
        <v>2.3915161525673027E-2</v>
      </c>
      <c r="EP42" s="6">
        <f t="shared" si="61"/>
        <v>0.69908899224953225</v>
      </c>
      <c r="EQ42" s="69">
        <f t="shared" si="62"/>
        <v>1</v>
      </c>
      <c r="ER42" s="56"/>
      <c r="ES42" s="32">
        <v>6.86</v>
      </c>
      <c r="ET42" s="33">
        <v>35.969000000000001</v>
      </c>
      <c r="EU42" s="67">
        <f t="shared" si="39"/>
        <v>42.829000000000001</v>
      </c>
      <c r="EW42" s="32">
        <f t="shared" si="71"/>
        <v>4.7169999999999996</v>
      </c>
      <c r="EX42" s="33">
        <f t="shared" si="72"/>
        <v>20.34</v>
      </c>
      <c r="EY42" s="67">
        <f t="shared" si="42"/>
        <v>25.056999999999999</v>
      </c>
      <c r="FA42" s="29">
        <f t="shared" si="73"/>
        <v>3833.7530000000006</v>
      </c>
      <c r="FB42" s="30">
        <f t="shared" si="74"/>
        <v>1650.1739999999993</v>
      </c>
      <c r="FC42" s="31">
        <f t="shared" si="45"/>
        <v>5483.9269999999997</v>
      </c>
      <c r="FE42" s="44">
        <v>0.69908899224953225</v>
      </c>
      <c r="FF42" s="6">
        <v>0.30091100775046775</v>
      </c>
      <c r="FG42" s="38">
        <f t="shared" si="46"/>
        <v>1</v>
      </c>
      <c r="FH42" s="56"/>
      <c r="FI42" s="61">
        <f t="shared" si="47"/>
        <v>737.25350000000003</v>
      </c>
      <c r="FJ42" s="30">
        <v>681.077</v>
      </c>
      <c r="FK42" s="31">
        <v>793.43</v>
      </c>
      <c r="FM42" s="61">
        <f t="shared" si="48"/>
        <v>5250.3354999999992</v>
      </c>
      <c r="FN42" s="30">
        <v>5016.7439999999997</v>
      </c>
      <c r="FO42" s="31">
        <v>5483.9269999999997</v>
      </c>
      <c r="FQ42" s="61">
        <f t="shared" si="49"/>
        <v>1634.2145</v>
      </c>
      <c r="FR42" s="30">
        <v>1564</v>
      </c>
      <c r="FS42" s="31">
        <v>1704.4290000000001</v>
      </c>
      <c r="FU42" s="61">
        <f t="shared" si="50"/>
        <v>6884.5499999999993</v>
      </c>
      <c r="FV42" s="56">
        <f t="shared" si="63"/>
        <v>6580.7439999999997</v>
      </c>
      <c r="FW42" s="70">
        <f t="shared" si="63"/>
        <v>7188.3559999999998</v>
      </c>
      <c r="FY42" s="61">
        <f t="shared" si="52"/>
        <v>4204.5084999999999</v>
      </c>
      <c r="FZ42" s="30">
        <v>3952.0419999999999</v>
      </c>
      <c r="GA42" s="31">
        <v>4456.9750000000004</v>
      </c>
      <c r="GB42" s="30"/>
      <c r="GC42" s="61">
        <f t="shared" si="53"/>
        <v>6373.4295000000002</v>
      </c>
      <c r="GD42" s="30">
        <v>5944.3689999999997</v>
      </c>
      <c r="GE42" s="31">
        <v>6802.49</v>
      </c>
      <c r="GF42" s="30"/>
      <c r="GG42" s="73">
        <f t="shared" si="75"/>
        <v>0.52802797211021268</v>
      </c>
      <c r="GH42" s="63"/>
      <c r="GI42" s="63"/>
    </row>
    <row r="43" spans="1:191" x14ac:dyDescent="0.2">
      <c r="A43" s="1"/>
      <c r="B43" s="74" t="s">
        <v>196</v>
      </c>
      <c r="C43" s="29">
        <v>4662.107</v>
      </c>
      <c r="D43" s="30">
        <v>4519.5619999999999</v>
      </c>
      <c r="E43" s="30">
        <v>3601.9549999999999</v>
      </c>
      <c r="F43" s="30">
        <v>1324.617</v>
      </c>
      <c r="G43" s="30">
        <v>3075.5219999999999</v>
      </c>
      <c r="H43" s="30">
        <v>5986.7240000000002</v>
      </c>
      <c r="I43" s="31">
        <v>4926.5720000000001</v>
      </c>
      <c r="J43" s="30"/>
      <c r="K43" s="32">
        <v>91.373999999999995</v>
      </c>
      <c r="L43" s="33">
        <v>27.178000000000001</v>
      </c>
      <c r="M43" s="33">
        <v>0.24399999999999999</v>
      </c>
      <c r="N43" s="34">
        <f t="shared" si="0"/>
        <v>118.79599999999999</v>
      </c>
      <c r="O43" s="33">
        <v>72.204000000000008</v>
      </c>
      <c r="P43" s="34">
        <f t="shared" si="1"/>
        <v>46.591999999999985</v>
      </c>
      <c r="Q43" s="33">
        <v>6.3460000000000001</v>
      </c>
      <c r="R43" s="34">
        <f t="shared" si="2"/>
        <v>40.245999999999981</v>
      </c>
      <c r="S43" s="33">
        <v>8.2919999999999998</v>
      </c>
      <c r="T43" s="33">
        <v>7.0000000000000001E-3</v>
      </c>
      <c r="U43" s="33">
        <v>0</v>
      </c>
      <c r="V43" s="34">
        <f t="shared" si="3"/>
        <v>48.54499999999998</v>
      </c>
      <c r="W43" s="33">
        <v>9.9329999999999998</v>
      </c>
      <c r="X43" s="35">
        <f t="shared" si="4"/>
        <v>38.611999999999981</v>
      </c>
      <c r="Y43" s="33"/>
      <c r="Z43" s="36">
        <f t="shared" si="55"/>
        <v>2.0217445849841201E-2</v>
      </c>
      <c r="AA43" s="37">
        <f t="shared" si="56"/>
        <v>6.0134145742441417E-3</v>
      </c>
      <c r="AB43" s="6">
        <f t="shared" si="5"/>
        <v>0.56811046854714986</v>
      </c>
      <c r="AC43" s="6">
        <f t="shared" si="6"/>
        <v>0.56814176004028716</v>
      </c>
      <c r="AD43" s="6">
        <f t="shared" si="7"/>
        <v>0.60779824236506286</v>
      </c>
      <c r="AE43" s="37">
        <f t="shared" si="57"/>
        <v>1.597588438879697E-2</v>
      </c>
      <c r="AF43" s="37">
        <f t="shared" si="58"/>
        <v>8.5433057451142352E-3</v>
      </c>
      <c r="AG43" s="37">
        <f t="shared" si="64"/>
        <v>1.5938633043025258E-2</v>
      </c>
      <c r="AH43" s="37">
        <f t="shared" si="65"/>
        <v>2.2658435366329114E-2</v>
      </c>
      <c r="AI43" s="37">
        <f t="shared" si="66"/>
        <v>1.6613131292074864E-2</v>
      </c>
      <c r="AJ43" s="38">
        <f t="shared" si="67"/>
        <v>6.6410452439696607E-2</v>
      </c>
      <c r="AK43" s="33"/>
      <c r="AL43" s="44">
        <f t="shared" si="12"/>
        <v>-7.215828517957653E-3</v>
      </c>
      <c r="AM43" s="6">
        <f t="shared" si="13"/>
        <v>-2.004633850981603E-2</v>
      </c>
      <c r="AN43" s="38">
        <f t="shared" si="14"/>
        <v>1.9428500968541311E-2</v>
      </c>
      <c r="AO43" s="33"/>
      <c r="AP43" s="44">
        <f t="shared" si="15"/>
        <v>0.85384797977764848</v>
      </c>
      <c r="AQ43" s="6">
        <f t="shared" si="16"/>
        <v>0.77051070803051558</v>
      </c>
      <c r="AR43" s="6">
        <f t="shared" si="17"/>
        <v>1.2903607746454559E-2</v>
      </c>
      <c r="AS43" s="6">
        <f t="shared" si="18"/>
        <v>0.18357729670297143</v>
      </c>
      <c r="AT43" s="65">
        <v>3.4868000000000001</v>
      </c>
      <c r="AU43" s="66">
        <v>1.38</v>
      </c>
      <c r="AV43" s="33"/>
      <c r="AW43" s="44">
        <f t="shared" si="68"/>
        <v>0.13664401095899342</v>
      </c>
      <c r="AX43" s="6">
        <v>0.11900000000000001</v>
      </c>
      <c r="AY43" s="6">
        <f t="shared" si="20"/>
        <v>0.20343519066585072</v>
      </c>
      <c r="AZ43" s="6">
        <f t="shared" si="21"/>
        <v>0.2235</v>
      </c>
      <c r="BA43" s="38">
        <f t="shared" si="22"/>
        <v>0.2394</v>
      </c>
      <c r="BB43" s="6"/>
      <c r="BC43" s="44">
        <v>0.1905572180783377</v>
      </c>
      <c r="BD43" s="6">
        <v>0.20956105750000703</v>
      </c>
      <c r="BE43" s="38">
        <v>0.2264698993031373</v>
      </c>
      <c r="BF43" s="6"/>
      <c r="BG43" s="44"/>
      <c r="BH43" s="38">
        <v>0.02</v>
      </c>
      <c r="BI43" s="45"/>
      <c r="BJ43" s="44"/>
      <c r="BK43" s="38">
        <f>BC43-(4.5%+2.5%+3%+1%+BH43)</f>
        <v>6.0557218078337693E-2</v>
      </c>
      <c r="BL43" s="6"/>
      <c r="BM43" s="44"/>
      <c r="BN43" s="38">
        <f>BD43-(6%+2.5%+3%+1%+BH43)</f>
        <v>6.4561057500007041E-2</v>
      </c>
      <c r="BO43" s="6"/>
      <c r="BP43" s="44"/>
      <c r="BQ43" s="38">
        <f>BE43-(8%+2.5%+3%+1%+BH43)</f>
        <v>6.1469899303137288E-2</v>
      </c>
      <c r="BR43" s="33"/>
      <c r="BS43" s="36">
        <f t="shared" si="69"/>
        <v>1.7554414951957721E-3</v>
      </c>
      <c r="BT43" s="6">
        <f t="shared" si="24"/>
        <v>0.11561093804084462</v>
      </c>
      <c r="BU43" s="37">
        <f t="shared" si="70"/>
        <v>6.9501145905487439E-3</v>
      </c>
      <c r="BV43" s="6">
        <f t="shared" si="26"/>
        <v>3.8027619164802053E-2</v>
      </c>
      <c r="BW43" s="6">
        <f t="shared" si="27"/>
        <v>0.66971575158490326</v>
      </c>
      <c r="BX43" s="38">
        <f t="shared" si="28"/>
        <v>0.75851992013919622</v>
      </c>
      <c r="BY43" s="33"/>
      <c r="BZ43" s="32">
        <v>6.0609999999999999</v>
      </c>
      <c r="CA43" s="33">
        <v>335.01600000000002</v>
      </c>
      <c r="CB43" s="34">
        <f t="shared" si="29"/>
        <v>341.077</v>
      </c>
      <c r="CC43" s="30">
        <v>3601.9549999999999</v>
      </c>
      <c r="CD43" s="33">
        <v>8.6780000000000008</v>
      </c>
      <c r="CE43" s="33">
        <v>12.584</v>
      </c>
      <c r="CF43" s="34">
        <f t="shared" si="30"/>
        <v>3580.6930000000002</v>
      </c>
      <c r="CG43" s="33">
        <v>514.78</v>
      </c>
      <c r="CH43" s="33">
        <v>186.602</v>
      </c>
      <c r="CI43" s="34">
        <f t="shared" si="31"/>
        <v>701.38199999999995</v>
      </c>
      <c r="CJ43" s="33">
        <v>15.567</v>
      </c>
      <c r="CK43" s="33">
        <v>0</v>
      </c>
      <c r="CL43" s="33">
        <v>1.8460000000000001</v>
      </c>
      <c r="CM43" s="33">
        <v>21.541999999999586</v>
      </c>
      <c r="CN43" s="34">
        <f t="shared" si="32"/>
        <v>4662.1069999999991</v>
      </c>
      <c r="CO43" s="33">
        <v>150.45500000000001</v>
      </c>
      <c r="CP43" s="30">
        <v>3075.5219999999999</v>
      </c>
      <c r="CQ43" s="34">
        <f t="shared" si="33"/>
        <v>3225.9769999999999</v>
      </c>
      <c r="CR43" s="33">
        <v>675.29899999999998</v>
      </c>
      <c r="CS43" s="33">
        <v>33.521000000000186</v>
      </c>
      <c r="CT43" s="34">
        <f t="shared" si="34"/>
        <v>708.82000000000016</v>
      </c>
      <c r="CU43" s="33">
        <v>90.260999999999996</v>
      </c>
      <c r="CV43" s="33">
        <v>637.04899999999998</v>
      </c>
      <c r="CW43" s="67">
        <f t="shared" si="35"/>
        <v>4662.107</v>
      </c>
      <c r="CX43" s="33"/>
      <c r="CY43" s="68">
        <v>855.85699999999997</v>
      </c>
      <c r="CZ43" s="33"/>
      <c r="DA43" s="29">
        <v>270</v>
      </c>
      <c r="DB43" s="30">
        <v>150</v>
      </c>
      <c r="DC43" s="30">
        <v>295</v>
      </c>
      <c r="DD43" s="30">
        <v>100</v>
      </c>
      <c r="DE43" s="30">
        <v>50</v>
      </c>
      <c r="DF43" s="31">
        <v>0</v>
      </c>
      <c r="DG43" s="30">
        <f t="shared" si="59"/>
        <v>865</v>
      </c>
      <c r="DH43" s="69">
        <f t="shared" si="36"/>
        <v>0.18553842715321633</v>
      </c>
      <c r="DI43" s="33"/>
      <c r="DJ43" s="61" t="s">
        <v>224</v>
      </c>
      <c r="DK43" s="56">
        <v>35</v>
      </c>
      <c r="DL43" s="70">
        <v>5</v>
      </c>
      <c r="DM43" s="71" t="s">
        <v>155</v>
      </c>
      <c r="DN43" s="59" t="s">
        <v>158</v>
      </c>
      <c r="DO43" s="69">
        <v>7.4415675022705657E-2</v>
      </c>
      <c r="DP43" s="56"/>
      <c r="DQ43" s="29">
        <v>506.94523750000008</v>
      </c>
      <c r="DR43" s="30">
        <v>556.94523750000008</v>
      </c>
      <c r="DS43" s="31">
        <v>596.56684500000006</v>
      </c>
      <c r="DT43" s="30"/>
      <c r="DU43" s="61">
        <f t="shared" si="37"/>
        <v>2422.5415000000003</v>
      </c>
      <c r="DV43" s="30">
        <v>2353.1579999999999</v>
      </c>
      <c r="DW43" s="31">
        <v>2491.9250000000002</v>
      </c>
      <c r="DX43" s="30"/>
      <c r="DY43" s="29">
        <v>263.77999999999997</v>
      </c>
      <c r="DZ43" s="30">
        <v>42.209000000000003</v>
      </c>
      <c r="EA43" s="30">
        <v>170.90799999999999</v>
      </c>
      <c r="EB43" s="30">
        <v>24.934000000000001</v>
      </c>
      <c r="EC43" s="30">
        <v>597.65899999999999</v>
      </c>
      <c r="ED43" s="30">
        <v>11.497</v>
      </c>
      <c r="EE43" s="30">
        <v>78.682000000000244</v>
      </c>
      <c r="EF43" s="30">
        <v>2412.2860000000001</v>
      </c>
      <c r="EG43" s="72">
        <f t="shared" si="60"/>
        <v>3601.9550000000004</v>
      </c>
      <c r="EH43" s="118"/>
      <c r="EI43" s="44">
        <f t="shared" si="61"/>
        <v>7.3232452931810632E-2</v>
      </c>
      <c r="EJ43" s="6">
        <f t="shared" si="61"/>
        <v>1.1718358502535428E-2</v>
      </c>
      <c r="EK43" s="6">
        <f t="shared" si="61"/>
        <v>4.7448677176699865E-2</v>
      </c>
      <c r="EL43" s="6">
        <f t="shared" si="61"/>
        <v>6.9223518894600293E-3</v>
      </c>
      <c r="EM43" s="6">
        <f t="shared" ref="EM43:EP67" si="76">EC43/$EG43</f>
        <v>0.16592628169979912</v>
      </c>
      <c r="EN43" s="6">
        <f t="shared" si="76"/>
        <v>3.1918777441694852E-3</v>
      </c>
      <c r="EO43" s="6">
        <f t="shared" si="76"/>
        <v>2.184424847062227E-2</v>
      </c>
      <c r="EP43" s="6">
        <f t="shared" si="76"/>
        <v>0.66971575158490315</v>
      </c>
      <c r="EQ43" s="69">
        <f t="shared" si="62"/>
        <v>1</v>
      </c>
      <c r="ER43" s="56"/>
      <c r="ES43" s="32">
        <v>7.4089999999999998</v>
      </c>
      <c r="ET43" s="33">
        <v>17.625</v>
      </c>
      <c r="EU43" s="67">
        <f t="shared" si="39"/>
        <v>25.033999999999999</v>
      </c>
      <c r="EW43" s="32">
        <f t="shared" si="71"/>
        <v>8.6780000000000008</v>
      </c>
      <c r="EX43" s="33">
        <f t="shared" si="72"/>
        <v>12.584</v>
      </c>
      <c r="EY43" s="67">
        <f t="shared" si="42"/>
        <v>21.262</v>
      </c>
      <c r="FA43" s="29">
        <f t="shared" si="73"/>
        <v>2412.2860000000001</v>
      </c>
      <c r="FB43" s="30">
        <f t="shared" si="74"/>
        <v>1189.6689999999996</v>
      </c>
      <c r="FC43" s="31">
        <f t="shared" si="45"/>
        <v>3601.9549999999999</v>
      </c>
      <c r="FE43" s="44">
        <v>0.66971575158490326</v>
      </c>
      <c r="FF43" s="6">
        <v>0.33028424841509674</v>
      </c>
      <c r="FG43" s="38">
        <f t="shared" si="46"/>
        <v>1</v>
      </c>
      <c r="FH43" s="56"/>
      <c r="FI43" s="61">
        <f t="shared" si="47"/>
        <v>581.41449999999998</v>
      </c>
      <c r="FJ43" s="30">
        <v>525.78</v>
      </c>
      <c r="FK43" s="31">
        <v>637.04899999999998</v>
      </c>
      <c r="FM43" s="61">
        <f t="shared" si="48"/>
        <v>3615.0450000000001</v>
      </c>
      <c r="FN43" s="30">
        <v>3628.1350000000002</v>
      </c>
      <c r="FO43" s="31">
        <v>3601.9549999999999</v>
      </c>
      <c r="FQ43" s="61">
        <f t="shared" si="49"/>
        <v>1361.9169999999999</v>
      </c>
      <c r="FR43" s="30">
        <v>1399.2170000000001</v>
      </c>
      <c r="FS43" s="31">
        <v>1324.617</v>
      </c>
      <c r="FU43" s="61">
        <f t="shared" si="50"/>
        <v>4976.9620000000004</v>
      </c>
      <c r="FV43" s="56">
        <f t="shared" si="63"/>
        <v>5027.3520000000008</v>
      </c>
      <c r="FW43" s="70">
        <f t="shared" si="63"/>
        <v>4926.5720000000001</v>
      </c>
      <c r="FY43" s="61">
        <f t="shared" si="52"/>
        <v>3046.2150000000001</v>
      </c>
      <c r="FZ43" s="30">
        <v>3016.9079999999999</v>
      </c>
      <c r="GA43" s="31">
        <v>3075.5219999999999</v>
      </c>
      <c r="GB43" s="30"/>
      <c r="GC43" s="61">
        <f t="shared" si="53"/>
        <v>4519.5619999999999</v>
      </c>
      <c r="GD43" s="30">
        <v>4377.0169999999998</v>
      </c>
      <c r="GE43" s="31">
        <v>4662.107</v>
      </c>
      <c r="GF43" s="30"/>
      <c r="GG43" s="73">
        <f t="shared" si="75"/>
        <v>0.53450617928760547</v>
      </c>
      <c r="GH43" s="63"/>
      <c r="GI43" s="63"/>
    </row>
    <row r="44" spans="1:191" x14ac:dyDescent="0.2">
      <c r="A44" s="1"/>
      <c r="B44" s="74" t="s">
        <v>197</v>
      </c>
      <c r="C44" s="29">
        <v>11782.165000000001</v>
      </c>
      <c r="D44" s="30">
        <v>11214.522499999999</v>
      </c>
      <c r="E44" s="30">
        <v>9355.366</v>
      </c>
      <c r="F44" s="30">
        <v>3898.2080000000001</v>
      </c>
      <c r="G44" s="30">
        <v>7571.424</v>
      </c>
      <c r="H44" s="30">
        <v>15680.373000000001</v>
      </c>
      <c r="I44" s="31">
        <v>13253.574000000001</v>
      </c>
      <c r="J44" s="30"/>
      <c r="K44" s="32">
        <v>153.31700000000001</v>
      </c>
      <c r="L44" s="33">
        <v>53.563000000000002</v>
      </c>
      <c r="M44" s="33">
        <v>1.4640000000000004</v>
      </c>
      <c r="N44" s="34">
        <f t="shared" si="0"/>
        <v>208.34399999999999</v>
      </c>
      <c r="O44" s="33">
        <v>127.709</v>
      </c>
      <c r="P44" s="34">
        <f t="shared" si="1"/>
        <v>80.634999999999991</v>
      </c>
      <c r="Q44" s="33">
        <v>11.773</v>
      </c>
      <c r="R44" s="34">
        <f t="shared" si="2"/>
        <v>68.861999999999995</v>
      </c>
      <c r="S44" s="33">
        <v>22.315999999999999</v>
      </c>
      <c r="T44" s="33">
        <v>-18.300999999999998</v>
      </c>
      <c r="U44" s="33">
        <v>-2.5</v>
      </c>
      <c r="V44" s="34">
        <f t="shared" si="3"/>
        <v>70.376999999999995</v>
      </c>
      <c r="W44" s="33">
        <v>17.312000000000001</v>
      </c>
      <c r="X44" s="35">
        <f t="shared" si="4"/>
        <v>53.064999999999998</v>
      </c>
      <c r="Y44" s="33"/>
      <c r="Z44" s="36">
        <f t="shared" si="55"/>
        <v>1.3671290953315223E-2</v>
      </c>
      <c r="AA44" s="37">
        <f t="shared" si="56"/>
        <v>4.776217623175664E-3</v>
      </c>
      <c r="AB44" s="6">
        <f t="shared" si="5"/>
        <v>0.60138256443098714</v>
      </c>
      <c r="AC44" s="6">
        <f t="shared" si="6"/>
        <v>0.55366773606173592</v>
      </c>
      <c r="AD44" s="6">
        <f t="shared" si="7"/>
        <v>0.61297181584302884</v>
      </c>
      <c r="AE44" s="37">
        <f t="shared" si="57"/>
        <v>1.1387823244369077E-2</v>
      </c>
      <c r="AF44" s="37">
        <f t="shared" si="58"/>
        <v>4.7318109174955955E-3</v>
      </c>
      <c r="AG44" s="37">
        <f t="shared" si="64"/>
        <v>9.6560840062021661E-3</v>
      </c>
      <c r="AH44" s="37">
        <f t="shared" si="65"/>
        <v>1.5403514767266811E-2</v>
      </c>
      <c r="AI44" s="37">
        <f t="shared" si="66"/>
        <v>1.2530618238671319E-2</v>
      </c>
      <c r="AJ44" s="38">
        <f t="shared" si="67"/>
        <v>4.5124814991660003E-2</v>
      </c>
      <c r="AK44" s="33"/>
      <c r="AL44" s="44">
        <f t="shared" si="12"/>
        <v>6.1039900911483307E-2</v>
      </c>
      <c r="AM44" s="6">
        <f t="shared" si="13"/>
        <v>6.3078243838395776E-2</v>
      </c>
      <c r="AN44" s="38">
        <f t="shared" si="14"/>
        <v>0.18281211384229781</v>
      </c>
      <c r="AO44" s="33"/>
      <c r="AP44" s="44">
        <f t="shared" si="15"/>
        <v>0.80931349986734891</v>
      </c>
      <c r="AQ44" s="6">
        <f t="shared" si="16"/>
        <v>0.72183038536490995</v>
      </c>
      <c r="AR44" s="6">
        <f t="shared" si="17"/>
        <v>7.9233315778551749E-2</v>
      </c>
      <c r="AS44" s="6">
        <f t="shared" si="18"/>
        <v>0.16841022002323</v>
      </c>
      <c r="AT44" s="65">
        <v>1.58</v>
      </c>
      <c r="AU44" s="66">
        <v>1.49</v>
      </c>
      <c r="AV44" s="33"/>
      <c r="AW44" s="44">
        <f t="shared" si="68"/>
        <v>0.10442410202199681</v>
      </c>
      <c r="AX44" s="6">
        <v>8.6300000000000002E-2</v>
      </c>
      <c r="AY44" s="6">
        <f t="shared" si="20"/>
        <v>0.1612182981241374</v>
      </c>
      <c r="AZ44" s="6">
        <f t="shared" si="21"/>
        <v>0.1769</v>
      </c>
      <c r="BA44" s="38">
        <f t="shared" si="22"/>
        <v>0.1961</v>
      </c>
      <c r="BB44" s="6"/>
      <c r="BC44" s="44">
        <v>0.15897828212560644</v>
      </c>
      <c r="BD44" s="6">
        <v>0.17466101254036837</v>
      </c>
      <c r="BE44" s="38">
        <v>0.19397312644815842</v>
      </c>
      <c r="BF44" s="6"/>
      <c r="BG44" s="44">
        <v>3.5000000000000003E-2</v>
      </c>
      <c r="BH44" s="38"/>
      <c r="BI44" s="45"/>
      <c r="BJ44" s="44">
        <f>AY44-(4.5%+2.5%+3%+1%+BG44)</f>
        <v>1.6218298124137387E-2</v>
      </c>
      <c r="BK44" s="38"/>
      <c r="BL44" s="6"/>
      <c r="BM44" s="44">
        <f>AZ44-(6%+2.5%+3%+1%+BG44)</f>
        <v>1.6900000000000026E-2</v>
      </c>
      <c r="BN44" s="38"/>
      <c r="BO44" s="6"/>
      <c r="BP44" s="44">
        <f>BA44-(8%+2.5%+3%+1%+BG44)</f>
        <v>1.6099999999999975E-2</v>
      </c>
      <c r="BQ44" s="38"/>
      <c r="BR44" s="33"/>
      <c r="BS44" s="36">
        <f t="shared" si="69"/>
        <v>1.2956916903108665E-3</v>
      </c>
      <c r="BT44" s="6">
        <f t="shared" si="24"/>
        <v>0.1390785587714117</v>
      </c>
      <c r="BU44" s="37">
        <f t="shared" si="70"/>
        <v>1.1195179322754449E-2</v>
      </c>
      <c r="BV44" s="6">
        <f t="shared" si="26"/>
        <v>8.1267851420315437E-2</v>
      </c>
      <c r="BW44" s="6">
        <f t="shared" si="27"/>
        <v>0.74092269612968642</v>
      </c>
      <c r="BX44" s="38">
        <f t="shared" si="28"/>
        <v>0.81712381882803831</v>
      </c>
      <c r="BY44" s="33"/>
      <c r="BZ44" s="32">
        <v>13.287000000000001</v>
      </c>
      <c r="CA44" s="33">
        <v>51.994</v>
      </c>
      <c r="CB44" s="34">
        <f t="shared" si="29"/>
        <v>65.281000000000006</v>
      </c>
      <c r="CC44" s="30">
        <v>9355.366</v>
      </c>
      <c r="CD44" s="33">
        <v>29.946999999999999</v>
      </c>
      <c r="CE44" s="33">
        <v>28.474</v>
      </c>
      <c r="CF44" s="34">
        <f t="shared" si="30"/>
        <v>9296.9449999999997</v>
      </c>
      <c r="CG44" s="33">
        <v>1851.6219999999998</v>
      </c>
      <c r="CH44" s="33">
        <v>422.82600000000002</v>
      </c>
      <c r="CI44" s="34">
        <f t="shared" si="31"/>
        <v>2274.4479999999999</v>
      </c>
      <c r="CJ44" s="33">
        <v>26.497</v>
      </c>
      <c r="CK44" s="33">
        <v>0</v>
      </c>
      <c r="CL44" s="33">
        <v>100.93899999999999</v>
      </c>
      <c r="CM44" s="33">
        <v>18.055000000000447</v>
      </c>
      <c r="CN44" s="34">
        <f t="shared" si="32"/>
        <v>11782.165000000001</v>
      </c>
      <c r="CO44" s="33">
        <v>13.436999999999999</v>
      </c>
      <c r="CP44" s="30">
        <v>7571.424</v>
      </c>
      <c r="CQ44" s="34">
        <f t="shared" si="33"/>
        <v>7584.8609999999999</v>
      </c>
      <c r="CR44" s="33">
        <v>2703.9270000000001</v>
      </c>
      <c r="CS44" s="33">
        <v>62.622000000000753</v>
      </c>
      <c r="CT44" s="34">
        <f t="shared" si="34"/>
        <v>2766.5490000000009</v>
      </c>
      <c r="CU44" s="33">
        <v>200.41300000000001</v>
      </c>
      <c r="CV44" s="33">
        <v>1230.3420000000001</v>
      </c>
      <c r="CW44" s="67">
        <f t="shared" si="35"/>
        <v>11782.165000000001</v>
      </c>
      <c r="CX44" s="33"/>
      <c r="CY44" s="68">
        <v>1984.2369999999999</v>
      </c>
      <c r="CZ44" s="33"/>
      <c r="DA44" s="29">
        <v>560</v>
      </c>
      <c r="DB44" s="30">
        <v>1030</v>
      </c>
      <c r="DC44" s="30">
        <v>410</v>
      </c>
      <c r="DD44" s="30">
        <v>575</v>
      </c>
      <c r="DE44" s="30">
        <v>325</v>
      </c>
      <c r="DF44" s="31">
        <v>0</v>
      </c>
      <c r="DG44" s="30">
        <f t="shared" si="59"/>
        <v>2900</v>
      </c>
      <c r="DH44" s="69">
        <f t="shared" si="36"/>
        <v>0.24613472990744908</v>
      </c>
      <c r="DI44" s="33"/>
      <c r="DJ44" s="61" t="s">
        <v>228</v>
      </c>
      <c r="DK44" s="56">
        <v>62.4</v>
      </c>
      <c r="DL44" s="70">
        <v>4</v>
      </c>
      <c r="DM44" s="71" t="s">
        <v>155</v>
      </c>
      <c r="DN44" s="59" t="s">
        <v>158</v>
      </c>
      <c r="DO44" s="69">
        <v>0.17570855018587359</v>
      </c>
      <c r="DP44" s="56"/>
      <c r="DQ44" s="29">
        <v>925.25970369999993</v>
      </c>
      <c r="DR44" s="30">
        <v>1015.2597036999999</v>
      </c>
      <c r="DS44" s="31">
        <v>1125.4518252999999</v>
      </c>
      <c r="DT44" s="30"/>
      <c r="DU44" s="61">
        <f t="shared" si="37"/>
        <v>5495.4989999999998</v>
      </c>
      <c r="DV44" s="30">
        <v>5251.8249999999998</v>
      </c>
      <c r="DW44" s="31">
        <v>5739.1729999999998</v>
      </c>
      <c r="DX44" s="30"/>
      <c r="DY44" s="29">
        <v>64.265000000000001</v>
      </c>
      <c r="DZ44" s="30">
        <v>118.401</v>
      </c>
      <c r="EA44" s="30">
        <v>305.33300000000003</v>
      </c>
      <c r="EB44" s="30">
        <v>122.66200000000001</v>
      </c>
      <c r="EC44" s="30">
        <v>1492.6969999999999</v>
      </c>
      <c r="ED44" s="30">
        <v>0</v>
      </c>
      <c r="EE44" s="30">
        <v>320.40499999999975</v>
      </c>
      <c r="EF44" s="30">
        <v>6931.6030000000001</v>
      </c>
      <c r="EG44" s="72">
        <f t="shared" si="60"/>
        <v>9355.366</v>
      </c>
      <c r="EH44" s="118"/>
      <c r="EI44" s="44">
        <f t="shared" ref="EI44:EL67" si="77">DY44/$EG44</f>
        <v>6.8693197037935231E-3</v>
      </c>
      <c r="EJ44" s="6">
        <f t="shared" si="77"/>
        <v>1.2655945261788796E-2</v>
      </c>
      <c r="EK44" s="6">
        <f t="shared" si="77"/>
        <v>3.2637205214632974E-2</v>
      </c>
      <c r="EL44" s="6">
        <f t="shared" si="77"/>
        <v>1.3111405796416731E-2</v>
      </c>
      <c r="EM44" s="6">
        <f t="shared" si="76"/>
        <v>0.15955516865935548</v>
      </c>
      <c r="EN44" s="6">
        <f t="shared" si="76"/>
        <v>0</v>
      </c>
      <c r="EO44" s="6">
        <f t="shared" si="76"/>
        <v>3.4248259234326027E-2</v>
      </c>
      <c r="EP44" s="6">
        <f t="shared" si="76"/>
        <v>0.74092269612968642</v>
      </c>
      <c r="EQ44" s="69">
        <f t="shared" si="62"/>
        <v>1</v>
      </c>
      <c r="ER44" s="56"/>
      <c r="ES44" s="32">
        <v>75.751000000000005</v>
      </c>
      <c r="ET44" s="33">
        <v>28.983999999999995</v>
      </c>
      <c r="EU44" s="67">
        <f t="shared" si="39"/>
        <v>104.735</v>
      </c>
      <c r="EW44" s="32">
        <f t="shared" si="71"/>
        <v>29.946999999999999</v>
      </c>
      <c r="EX44" s="33">
        <f t="shared" si="72"/>
        <v>28.474</v>
      </c>
      <c r="EY44" s="67">
        <f t="shared" si="42"/>
        <v>58.420999999999999</v>
      </c>
      <c r="FA44" s="29">
        <f t="shared" si="73"/>
        <v>6931.6030000000001</v>
      </c>
      <c r="FB44" s="30">
        <f t="shared" si="74"/>
        <v>2423.7629999999999</v>
      </c>
      <c r="FC44" s="31">
        <f t="shared" si="45"/>
        <v>9355.366</v>
      </c>
      <c r="FE44" s="44">
        <v>0.74092269612968642</v>
      </c>
      <c r="FF44" s="6">
        <v>0.25907730387031358</v>
      </c>
      <c r="FG44" s="38">
        <f t="shared" si="46"/>
        <v>1</v>
      </c>
      <c r="FH44" s="56"/>
      <c r="FI44" s="61">
        <f t="shared" si="47"/>
        <v>1175.9605000000001</v>
      </c>
      <c r="FJ44" s="30">
        <v>1121.579</v>
      </c>
      <c r="FK44" s="31">
        <v>1230.3420000000001</v>
      </c>
      <c r="FM44" s="61">
        <f t="shared" si="48"/>
        <v>9086.2664999999997</v>
      </c>
      <c r="FN44" s="30">
        <v>8817.1669999999995</v>
      </c>
      <c r="FO44" s="31">
        <v>9355.366</v>
      </c>
      <c r="FQ44" s="61">
        <f t="shared" si="49"/>
        <v>3774.1040000000003</v>
      </c>
      <c r="FR44" s="30">
        <v>3650</v>
      </c>
      <c r="FS44" s="31">
        <v>3898.2080000000001</v>
      </c>
      <c r="FU44" s="61">
        <f t="shared" si="50"/>
        <v>12860.370500000001</v>
      </c>
      <c r="FV44" s="56">
        <f t="shared" si="63"/>
        <v>12467.166999999999</v>
      </c>
      <c r="FW44" s="70">
        <f t="shared" si="63"/>
        <v>13253.574000000001</v>
      </c>
      <c r="FY44" s="61">
        <f t="shared" si="52"/>
        <v>6986.3150000000005</v>
      </c>
      <c r="FZ44" s="30">
        <v>6401.2060000000001</v>
      </c>
      <c r="GA44" s="31">
        <v>7571.424</v>
      </c>
      <c r="GB44" s="30"/>
      <c r="GC44" s="61">
        <f t="shared" si="53"/>
        <v>11214.522499999999</v>
      </c>
      <c r="GD44" s="30">
        <v>10646.88</v>
      </c>
      <c r="GE44" s="31">
        <v>11782.165000000001</v>
      </c>
      <c r="GF44" s="30"/>
      <c r="GG44" s="73">
        <f t="shared" si="75"/>
        <v>0.48710682629211177</v>
      </c>
      <c r="GH44" s="63"/>
      <c r="GI44" s="63"/>
    </row>
    <row r="45" spans="1:191" x14ac:dyDescent="0.2">
      <c r="A45" s="1"/>
      <c r="B45" s="74" t="s">
        <v>198</v>
      </c>
      <c r="C45" s="29">
        <v>14306.053</v>
      </c>
      <c r="D45" s="30">
        <v>14037.586500000001</v>
      </c>
      <c r="E45" s="30">
        <v>11808.706999999999</v>
      </c>
      <c r="F45" s="30">
        <v>2040.0360000000001</v>
      </c>
      <c r="G45" s="30">
        <v>9381.3109999999997</v>
      </c>
      <c r="H45" s="30">
        <v>16346.089</v>
      </c>
      <c r="I45" s="31">
        <v>13848.742999999999</v>
      </c>
      <c r="J45" s="30"/>
      <c r="K45" s="32">
        <v>247.107</v>
      </c>
      <c r="L45" s="33">
        <v>59.08</v>
      </c>
      <c r="M45" s="33">
        <v>2.5069999999999997</v>
      </c>
      <c r="N45" s="34">
        <f t="shared" si="0"/>
        <v>308.69400000000002</v>
      </c>
      <c r="O45" s="33">
        <v>174.72300000000001</v>
      </c>
      <c r="P45" s="34">
        <f t="shared" si="1"/>
        <v>133.971</v>
      </c>
      <c r="Q45" s="33">
        <v>54.848999999999997</v>
      </c>
      <c r="R45" s="34">
        <f t="shared" si="2"/>
        <v>79.122000000000014</v>
      </c>
      <c r="S45" s="33">
        <v>30.959999999999997</v>
      </c>
      <c r="T45" s="33">
        <v>-0.57999999999999852</v>
      </c>
      <c r="U45" s="33">
        <v>-17.600000000000001</v>
      </c>
      <c r="V45" s="34">
        <f t="shared" si="3"/>
        <v>91.902000000000015</v>
      </c>
      <c r="W45" s="33">
        <v>10.019000000000002</v>
      </c>
      <c r="X45" s="35">
        <f t="shared" si="4"/>
        <v>81.88300000000001</v>
      </c>
      <c r="Y45" s="33"/>
      <c r="Z45" s="36">
        <f t="shared" si="55"/>
        <v>1.7603239702209492E-2</v>
      </c>
      <c r="AA45" s="37">
        <f t="shared" si="56"/>
        <v>4.2087006908203195E-3</v>
      </c>
      <c r="AB45" s="6">
        <f t="shared" si="5"/>
        <v>0.51529459645976983</v>
      </c>
      <c r="AC45" s="6">
        <f t="shared" si="6"/>
        <v>0.51441466904555821</v>
      </c>
      <c r="AD45" s="6">
        <f t="shared" si="7"/>
        <v>0.56600711384089097</v>
      </c>
      <c r="AE45" s="37">
        <f t="shared" si="57"/>
        <v>1.2446797745467142E-2</v>
      </c>
      <c r="AF45" s="37">
        <f t="shared" si="58"/>
        <v>5.8331252313209257E-3</v>
      </c>
      <c r="AG45" s="37">
        <f t="shared" si="64"/>
        <v>1.1626085122457394E-2</v>
      </c>
      <c r="AH45" s="37">
        <f t="shared" si="65"/>
        <v>2.3335230951003198E-2</v>
      </c>
      <c r="AI45" s="37">
        <f t="shared" si="66"/>
        <v>1.1234066986542677E-2</v>
      </c>
      <c r="AJ45" s="38">
        <f t="shared" si="67"/>
        <v>5.6130227227235464E-2</v>
      </c>
      <c r="AK45" s="33"/>
      <c r="AL45" s="44">
        <f t="shared" si="12"/>
        <v>5.3412618820737251E-2</v>
      </c>
      <c r="AM45" s="6">
        <f t="shared" si="13"/>
        <v>2.2367368091565063E-2</v>
      </c>
      <c r="AN45" s="38">
        <f t="shared" si="14"/>
        <v>3.1096287967590001E-2</v>
      </c>
      <c r="AO45" s="33"/>
      <c r="AP45" s="44">
        <f t="shared" si="15"/>
        <v>0.79444015335463913</v>
      </c>
      <c r="AQ45" s="6">
        <f t="shared" si="16"/>
        <v>0.74006137075553657</v>
      </c>
      <c r="AR45" s="6">
        <f t="shared" si="17"/>
        <v>8.6889584429751518E-2</v>
      </c>
      <c r="AS45" s="6">
        <f t="shared" si="18"/>
        <v>0.14343844525111155</v>
      </c>
      <c r="AT45" s="65">
        <v>1.3918000000000001</v>
      </c>
      <c r="AU45" s="66">
        <v>1.454</v>
      </c>
      <c r="AV45" s="33"/>
      <c r="AW45" s="44">
        <f t="shared" si="68"/>
        <v>0.10645612734693491</v>
      </c>
      <c r="AX45" s="6">
        <v>9.01E-2</v>
      </c>
      <c r="AY45" s="6">
        <f t="shared" si="20"/>
        <v>0.17288689484998521</v>
      </c>
      <c r="AZ45" s="6">
        <f t="shared" si="21"/>
        <v>0.18760000000000002</v>
      </c>
      <c r="BA45" s="38">
        <f t="shared" si="22"/>
        <v>0.20763615507505823</v>
      </c>
      <c r="BB45" s="6"/>
      <c r="BC45" s="44">
        <v>0.17100000000000001</v>
      </c>
      <c r="BD45" s="6">
        <v>0.186</v>
      </c>
      <c r="BE45" s="38">
        <v>0.20599999999999999</v>
      </c>
      <c r="BF45" s="6"/>
      <c r="BG45" s="44">
        <v>2.7E-2</v>
      </c>
      <c r="BH45" s="38"/>
      <c r="BI45" s="45"/>
      <c r="BJ45" s="44">
        <f>AY45-(4.5%+2.5%+3%+1%+BG45)</f>
        <v>3.5886894849985196E-2</v>
      </c>
      <c r="BK45" s="38"/>
      <c r="BL45" s="6"/>
      <c r="BM45" s="44">
        <f>AZ45-(6%+2.5%+3%+1%+BG45)</f>
        <v>3.5600000000000021E-2</v>
      </c>
      <c r="BN45" s="38"/>
      <c r="BO45" s="6"/>
      <c r="BP45" s="44">
        <f>BA45-(8%+2.5%+3%+1%+BG45)</f>
        <v>3.5636155075058212E-2</v>
      </c>
      <c r="BQ45" s="38"/>
      <c r="BR45" s="33"/>
      <c r="BS45" s="36">
        <f t="shared" si="69"/>
        <v>4.7656116921831375E-3</v>
      </c>
      <c r="BT45" s="6">
        <f t="shared" si="24"/>
        <v>0.33373085652049572</v>
      </c>
      <c r="BU45" s="37">
        <f t="shared" si="70"/>
        <v>1.6232090439706907E-2</v>
      </c>
      <c r="BV45" s="6">
        <f t="shared" si="26"/>
        <v>0.11930934033786054</v>
      </c>
      <c r="BW45" s="6">
        <f t="shared" si="27"/>
        <v>0.73430410289627834</v>
      </c>
      <c r="BX45" s="38">
        <f t="shared" si="28"/>
        <v>0.77344333705954404</v>
      </c>
      <c r="BY45" s="33"/>
      <c r="BZ45" s="32">
        <v>24.87</v>
      </c>
      <c r="CA45" s="33">
        <v>314.44400000000002</v>
      </c>
      <c r="CB45" s="34">
        <f t="shared" si="29"/>
        <v>339.31400000000002</v>
      </c>
      <c r="CC45" s="30">
        <v>11808.706999999999</v>
      </c>
      <c r="CD45" s="33">
        <v>51.162999999999997</v>
      </c>
      <c r="CE45" s="33">
        <v>32.450000000000003</v>
      </c>
      <c r="CF45" s="34">
        <f t="shared" si="30"/>
        <v>11725.093999999997</v>
      </c>
      <c r="CG45" s="33">
        <v>1712.7240000000002</v>
      </c>
      <c r="CH45" s="33">
        <v>375.28500000000003</v>
      </c>
      <c r="CI45" s="34">
        <f t="shared" si="31"/>
        <v>2088.009</v>
      </c>
      <c r="CJ45" s="33">
        <v>0</v>
      </c>
      <c r="CK45" s="33">
        <v>1.1719999999999999</v>
      </c>
      <c r="CL45" s="33">
        <v>137.87100000000001</v>
      </c>
      <c r="CM45" s="33">
        <v>14.593000000002235</v>
      </c>
      <c r="CN45" s="34">
        <f t="shared" si="32"/>
        <v>14306.053</v>
      </c>
      <c r="CO45" s="33">
        <v>0.57799999999999996</v>
      </c>
      <c r="CP45" s="30">
        <v>9381.3109999999997</v>
      </c>
      <c r="CQ45" s="34">
        <f t="shared" si="33"/>
        <v>9381.8889999999992</v>
      </c>
      <c r="CR45" s="33">
        <v>3033.7429999999999</v>
      </c>
      <c r="CS45" s="33">
        <v>106.69000000000051</v>
      </c>
      <c r="CT45" s="34">
        <f t="shared" si="34"/>
        <v>3140.4330000000004</v>
      </c>
      <c r="CU45" s="33">
        <v>260.76400000000001</v>
      </c>
      <c r="CV45" s="33">
        <v>1522.9670000000001</v>
      </c>
      <c r="CW45" s="67">
        <f t="shared" si="35"/>
        <v>14306.053</v>
      </c>
      <c r="CX45" s="33"/>
      <c r="CY45" s="68">
        <v>2052.038</v>
      </c>
      <c r="CZ45" s="33"/>
      <c r="DA45" s="29">
        <v>494</v>
      </c>
      <c r="DB45" s="30">
        <v>625</v>
      </c>
      <c r="DC45" s="30">
        <v>750</v>
      </c>
      <c r="DD45" s="30">
        <v>825</v>
      </c>
      <c r="DE45" s="30">
        <v>600</v>
      </c>
      <c r="DF45" s="31">
        <v>0</v>
      </c>
      <c r="DG45" s="30">
        <f t="shared" si="59"/>
        <v>3294</v>
      </c>
      <c r="DH45" s="69">
        <f t="shared" si="36"/>
        <v>0.23025218765790956</v>
      </c>
      <c r="DI45" s="33"/>
      <c r="DJ45" s="61" t="s">
        <v>230</v>
      </c>
      <c r="DK45" s="56">
        <v>90</v>
      </c>
      <c r="DL45" s="70">
        <v>11</v>
      </c>
      <c r="DM45" s="71" t="s">
        <v>155</v>
      </c>
      <c r="DN45" s="59" t="s">
        <v>156</v>
      </c>
      <c r="DO45" s="69">
        <v>0.29342481776218221</v>
      </c>
      <c r="DP45" s="56"/>
      <c r="DQ45" s="29">
        <v>1292.5591328000003</v>
      </c>
      <c r="DR45" s="30">
        <v>1402.5591328000003</v>
      </c>
      <c r="DS45" s="31">
        <v>1552.356</v>
      </c>
      <c r="DT45" s="30"/>
      <c r="DU45" s="61">
        <f t="shared" si="37"/>
        <v>7043.0415000000003</v>
      </c>
      <c r="DV45" s="30">
        <v>6609.7550000000001</v>
      </c>
      <c r="DW45" s="31">
        <v>7476.3280000000004</v>
      </c>
      <c r="DX45" s="30"/>
      <c r="DY45" s="29">
        <v>177.24700000000001</v>
      </c>
      <c r="DZ45" s="30">
        <v>51.103000000000002</v>
      </c>
      <c r="EA45" s="30">
        <v>569.67499999999995</v>
      </c>
      <c r="EB45" s="30">
        <v>203.24199999999999</v>
      </c>
      <c r="EC45" s="30">
        <v>1636.575</v>
      </c>
      <c r="ED45" s="30">
        <v>45.218000000000004</v>
      </c>
      <c r="EE45" s="30">
        <v>454.46499999999997</v>
      </c>
      <c r="EF45" s="30">
        <v>8671.1820000000007</v>
      </c>
      <c r="EG45" s="72">
        <f t="shared" si="60"/>
        <v>11808.707</v>
      </c>
      <c r="EH45" s="118"/>
      <c r="EI45" s="44">
        <f t="shared" si="77"/>
        <v>1.5009856709968333E-2</v>
      </c>
      <c r="EJ45" s="6">
        <f t="shared" si="77"/>
        <v>4.32756947902933E-3</v>
      </c>
      <c r="EK45" s="6">
        <f t="shared" si="77"/>
        <v>4.8241945540692978E-2</v>
      </c>
      <c r="EL45" s="6">
        <f t="shared" si="77"/>
        <v>1.7211198482611177E-2</v>
      </c>
      <c r="EM45" s="6">
        <f t="shared" si="76"/>
        <v>0.13859053323958331</v>
      </c>
      <c r="EN45" s="6">
        <f t="shared" si="76"/>
        <v>3.8292083968210918E-3</v>
      </c>
      <c r="EO45" s="6">
        <f t="shared" si="76"/>
        <v>3.8485585255015636E-2</v>
      </c>
      <c r="EP45" s="6">
        <f t="shared" si="76"/>
        <v>0.73430410289627823</v>
      </c>
      <c r="EQ45" s="69">
        <f t="shared" si="62"/>
        <v>1</v>
      </c>
      <c r="ER45" s="56"/>
      <c r="ES45" s="32">
        <v>122.619</v>
      </c>
      <c r="ET45" s="33">
        <v>69.061000000000007</v>
      </c>
      <c r="EU45" s="67">
        <f t="shared" si="39"/>
        <v>191.68</v>
      </c>
      <c r="EW45" s="32">
        <f t="shared" si="71"/>
        <v>51.162999999999997</v>
      </c>
      <c r="EX45" s="33">
        <f t="shared" si="72"/>
        <v>32.450000000000003</v>
      </c>
      <c r="EY45" s="67">
        <f t="shared" si="42"/>
        <v>83.613</v>
      </c>
      <c r="FA45" s="29">
        <f t="shared" si="73"/>
        <v>8671.1820000000007</v>
      </c>
      <c r="FB45" s="30">
        <f t="shared" si="74"/>
        <v>3137.5249999999974</v>
      </c>
      <c r="FC45" s="31">
        <f t="shared" si="45"/>
        <v>11808.706999999999</v>
      </c>
      <c r="FE45" s="44">
        <v>0.73430410289627834</v>
      </c>
      <c r="FF45" s="6">
        <v>0.26569589710372166</v>
      </c>
      <c r="FG45" s="38">
        <f t="shared" si="46"/>
        <v>1</v>
      </c>
      <c r="FH45" s="56"/>
      <c r="FI45" s="61">
        <f t="shared" si="47"/>
        <v>1458.8040000000001</v>
      </c>
      <c r="FJ45" s="30">
        <v>1394.6410000000001</v>
      </c>
      <c r="FK45" s="31">
        <v>1522.9670000000001</v>
      </c>
      <c r="FM45" s="61">
        <f t="shared" si="48"/>
        <v>11509.3305</v>
      </c>
      <c r="FN45" s="30">
        <v>11209.954</v>
      </c>
      <c r="FO45" s="31">
        <v>11808.706999999999</v>
      </c>
      <c r="FQ45" s="61">
        <f t="shared" si="49"/>
        <v>2187.9210000000003</v>
      </c>
      <c r="FR45" s="30">
        <v>2335.8060000000005</v>
      </c>
      <c r="FS45" s="31">
        <v>2040.0360000000001</v>
      </c>
      <c r="FU45" s="61">
        <f t="shared" si="50"/>
        <v>13697.251499999998</v>
      </c>
      <c r="FV45" s="56">
        <f t="shared" si="63"/>
        <v>13545.76</v>
      </c>
      <c r="FW45" s="70">
        <f t="shared" si="63"/>
        <v>13848.742999999999</v>
      </c>
      <c r="FY45" s="61">
        <f t="shared" si="52"/>
        <v>9239.8479999999981</v>
      </c>
      <c r="FZ45" s="30">
        <v>9098.3849999999984</v>
      </c>
      <c r="GA45" s="31">
        <v>9381.3109999999997</v>
      </c>
      <c r="GB45" s="30"/>
      <c r="GC45" s="61">
        <f t="shared" si="53"/>
        <v>14037.586500000001</v>
      </c>
      <c r="GD45" s="30">
        <v>13769.12</v>
      </c>
      <c r="GE45" s="31">
        <v>14306.053</v>
      </c>
      <c r="GF45" s="30"/>
      <c r="GG45" s="73">
        <f t="shared" si="75"/>
        <v>0.52259893067640673</v>
      </c>
      <c r="GH45" s="63"/>
      <c r="GI45" s="63"/>
    </row>
    <row r="46" spans="1:191" x14ac:dyDescent="0.2">
      <c r="A46" s="1"/>
      <c r="B46" s="74" t="s">
        <v>199</v>
      </c>
      <c r="C46" s="29">
        <v>7134.9129999999996</v>
      </c>
      <c r="D46" s="30">
        <v>6906.0664999999999</v>
      </c>
      <c r="E46" s="30">
        <v>5795.9299999999994</v>
      </c>
      <c r="F46" s="30">
        <v>1019.575</v>
      </c>
      <c r="G46" s="30">
        <v>5389.3770000000004</v>
      </c>
      <c r="H46" s="30">
        <v>8154.4879999999994</v>
      </c>
      <c r="I46" s="31">
        <v>6815.5049999999992</v>
      </c>
      <c r="J46" s="30"/>
      <c r="K46" s="32">
        <v>106.78700000000001</v>
      </c>
      <c r="L46" s="33">
        <v>29.753</v>
      </c>
      <c r="M46" s="33">
        <v>2.6310000000000002</v>
      </c>
      <c r="N46" s="34">
        <f t="shared" si="0"/>
        <v>139.17100000000002</v>
      </c>
      <c r="O46" s="33">
        <v>94.835999999999999</v>
      </c>
      <c r="P46" s="34">
        <f t="shared" si="1"/>
        <v>44.335000000000022</v>
      </c>
      <c r="Q46" s="33">
        <v>18.966000000000001</v>
      </c>
      <c r="R46" s="34">
        <f t="shared" si="2"/>
        <v>25.369000000000021</v>
      </c>
      <c r="S46" s="33">
        <v>14.420999999999999</v>
      </c>
      <c r="T46" s="33">
        <v>6.2889999999999997</v>
      </c>
      <c r="U46" s="33">
        <v>-9.1</v>
      </c>
      <c r="V46" s="34">
        <f t="shared" si="3"/>
        <v>36.979000000000021</v>
      </c>
      <c r="W46" s="33">
        <v>4.71</v>
      </c>
      <c r="X46" s="35">
        <f t="shared" si="4"/>
        <v>32.26900000000002</v>
      </c>
      <c r="Y46" s="33"/>
      <c r="Z46" s="36">
        <f t="shared" si="55"/>
        <v>1.5462781888937792E-2</v>
      </c>
      <c r="AA46" s="37">
        <f t="shared" si="56"/>
        <v>4.3082411673852255E-3</v>
      </c>
      <c r="AB46" s="6">
        <f t="shared" si="5"/>
        <v>0.59316616733695682</v>
      </c>
      <c r="AC46" s="6">
        <f t="shared" si="6"/>
        <v>0.61745403406427413</v>
      </c>
      <c r="AD46" s="6">
        <f t="shared" si="7"/>
        <v>0.68143506908766904</v>
      </c>
      <c r="AE46" s="37">
        <f t="shared" si="57"/>
        <v>1.3732274370656581E-2</v>
      </c>
      <c r="AF46" s="37">
        <f t="shared" si="58"/>
        <v>4.6725585396549573E-3</v>
      </c>
      <c r="AG46" s="37">
        <f t="shared" si="64"/>
        <v>9.4106276896543089E-3</v>
      </c>
      <c r="AH46" s="37">
        <f t="shared" si="65"/>
        <v>1.8969112091281548E-2</v>
      </c>
      <c r="AI46" s="37">
        <f t="shared" si="66"/>
        <v>7.3983765799634383E-3</v>
      </c>
      <c r="AJ46" s="38">
        <f t="shared" si="67"/>
        <v>3.6939564678866547E-2</v>
      </c>
      <c r="AK46" s="33"/>
      <c r="AL46" s="44">
        <f t="shared" si="12"/>
        <v>6.3113301439549074E-2</v>
      </c>
      <c r="AM46" s="6">
        <f t="shared" si="13"/>
        <v>3.9776157281227277E-2</v>
      </c>
      <c r="AN46" s="38">
        <f t="shared" si="14"/>
        <v>5.2306868628804772E-2</v>
      </c>
      <c r="AO46" s="33"/>
      <c r="AP46" s="44">
        <f t="shared" si="15"/>
        <v>0.9298554330366311</v>
      </c>
      <c r="AQ46" s="6">
        <f t="shared" si="16"/>
        <v>0.86919028710303126</v>
      </c>
      <c r="AR46" s="6">
        <f t="shared" si="17"/>
        <v>-2.7198229326692549E-2</v>
      </c>
      <c r="AS46" s="6">
        <f t="shared" si="18"/>
        <v>0.14087585931321098</v>
      </c>
      <c r="AT46" s="65">
        <v>1.49</v>
      </c>
      <c r="AU46" s="66">
        <v>1.4</v>
      </c>
      <c r="AV46" s="33"/>
      <c r="AW46" s="44">
        <f t="shared" si="68"/>
        <v>0.12403388800956648</v>
      </c>
      <c r="AX46" s="6">
        <v>0.1128</v>
      </c>
      <c r="AY46" s="6">
        <f t="shared" si="20"/>
        <v>0.21417078809386861</v>
      </c>
      <c r="AZ46" s="6">
        <f t="shared" si="21"/>
        <v>0.22527476798234022</v>
      </c>
      <c r="BA46" s="38">
        <f t="shared" si="22"/>
        <v>0.22527476798234022</v>
      </c>
      <c r="BB46" s="6"/>
      <c r="BC46" s="44">
        <v>0.20586472398776454</v>
      </c>
      <c r="BD46" s="6">
        <v>0.21765229986373294</v>
      </c>
      <c r="BE46" s="38">
        <v>0.22049866115245706</v>
      </c>
      <c r="BF46" s="6"/>
      <c r="BG46" s="44">
        <v>0.03</v>
      </c>
      <c r="BH46" s="38"/>
      <c r="BI46" s="45"/>
      <c r="BJ46" s="44">
        <f>AY46-(4.5%+2.5%+3%+1%+BG46)</f>
        <v>7.4170788093868595E-2</v>
      </c>
      <c r="BK46" s="38"/>
      <c r="BL46" s="6"/>
      <c r="BM46" s="44">
        <f>AZ46-(6%+2.5%+3%+1%+BG46)</f>
        <v>7.0274767982340253E-2</v>
      </c>
      <c r="BN46" s="38"/>
      <c r="BO46" s="6"/>
      <c r="BP46" s="44">
        <f>BA46-(8%+2.5%+3%+1%+BG46)</f>
        <v>5.0274767982340207E-2</v>
      </c>
      <c r="BQ46" s="38"/>
      <c r="BR46" s="33"/>
      <c r="BS46" s="36">
        <f t="shared" si="69"/>
        <v>3.3724000193460476E-3</v>
      </c>
      <c r="BT46" s="6">
        <f t="shared" si="24"/>
        <v>0.29158275040356668</v>
      </c>
      <c r="BU46" s="37">
        <f t="shared" si="70"/>
        <v>1.4633717108384679E-2</v>
      </c>
      <c r="BV46" s="6">
        <f t="shared" si="26"/>
        <v>9.1596524308457897E-2</v>
      </c>
      <c r="BW46" s="6">
        <f t="shared" si="27"/>
        <v>0.83279784262404832</v>
      </c>
      <c r="BX46" s="38">
        <f t="shared" si="28"/>
        <v>0.85781068314086784</v>
      </c>
      <c r="BY46" s="33"/>
      <c r="BZ46" s="32">
        <v>81.570999999999998</v>
      </c>
      <c r="CA46" s="33">
        <v>505.565</v>
      </c>
      <c r="CB46" s="34">
        <f t="shared" si="29"/>
        <v>587.13599999999997</v>
      </c>
      <c r="CC46" s="30">
        <v>5795.9299999999994</v>
      </c>
      <c r="CD46" s="33">
        <v>27.622</v>
      </c>
      <c r="CE46" s="33">
        <v>13.381</v>
      </c>
      <c r="CF46" s="34">
        <f t="shared" si="30"/>
        <v>5754.9269999999988</v>
      </c>
      <c r="CG46" s="33">
        <v>418.00099999999998</v>
      </c>
      <c r="CH46" s="33">
        <v>286.95800000000003</v>
      </c>
      <c r="CI46" s="34">
        <f t="shared" si="31"/>
        <v>704.95900000000006</v>
      </c>
      <c r="CJ46" s="33">
        <v>8.2850000000000001</v>
      </c>
      <c r="CK46" s="33">
        <v>0</v>
      </c>
      <c r="CL46" s="33">
        <v>65.09</v>
      </c>
      <c r="CM46" s="33">
        <v>14.516000000001213</v>
      </c>
      <c r="CN46" s="34">
        <f t="shared" si="32"/>
        <v>7134.9129999999996</v>
      </c>
      <c r="CO46" s="33">
        <v>270.62400000000002</v>
      </c>
      <c r="CP46" s="30">
        <v>5389.3770000000004</v>
      </c>
      <c r="CQ46" s="34">
        <f t="shared" si="33"/>
        <v>5660.0010000000002</v>
      </c>
      <c r="CR46" s="33">
        <v>500.45600000000002</v>
      </c>
      <c r="CS46" s="33">
        <v>49.484999999999332</v>
      </c>
      <c r="CT46" s="34">
        <f t="shared" si="34"/>
        <v>549.94099999999935</v>
      </c>
      <c r="CU46" s="33">
        <v>40</v>
      </c>
      <c r="CV46" s="33">
        <v>884.971</v>
      </c>
      <c r="CW46" s="67">
        <f t="shared" si="35"/>
        <v>7134.9129999999986</v>
      </c>
      <c r="CX46" s="33"/>
      <c r="CY46" s="68">
        <v>1005.1369999999999</v>
      </c>
      <c r="CZ46" s="33"/>
      <c r="DA46" s="29">
        <v>150</v>
      </c>
      <c r="DB46" s="30">
        <v>320</v>
      </c>
      <c r="DC46" s="30">
        <v>240</v>
      </c>
      <c r="DD46" s="30">
        <v>0</v>
      </c>
      <c r="DE46" s="30">
        <v>0</v>
      </c>
      <c r="DF46" s="31">
        <v>0</v>
      </c>
      <c r="DG46" s="30">
        <f t="shared" si="59"/>
        <v>710</v>
      </c>
      <c r="DH46" s="69">
        <f t="shared" si="36"/>
        <v>9.9510673781165945E-2</v>
      </c>
      <c r="DI46" s="33"/>
      <c r="DJ46" s="61" t="s">
        <v>230</v>
      </c>
      <c r="DK46" s="56">
        <v>44.9</v>
      </c>
      <c r="DL46" s="70">
        <v>7</v>
      </c>
      <c r="DM46" s="71" t="s">
        <v>155</v>
      </c>
      <c r="DN46" s="59" t="s">
        <v>156</v>
      </c>
      <c r="DO46" s="69">
        <v>0.13246560460041398</v>
      </c>
      <c r="DP46" s="56"/>
      <c r="DQ46" s="29">
        <v>771.51</v>
      </c>
      <c r="DR46" s="30">
        <v>811.51</v>
      </c>
      <c r="DS46" s="31">
        <v>811.51</v>
      </c>
      <c r="DT46" s="30"/>
      <c r="DU46" s="61">
        <f t="shared" si="37"/>
        <v>3428.9955</v>
      </c>
      <c r="DV46" s="30">
        <v>3255.6790000000001</v>
      </c>
      <c r="DW46" s="31">
        <v>3602.3119999999999</v>
      </c>
      <c r="DX46" s="30"/>
      <c r="DY46" s="29">
        <v>97.941999999999993</v>
      </c>
      <c r="DZ46" s="30">
        <v>37.226999999999997</v>
      </c>
      <c r="EA46" s="30">
        <v>238.45400000000001</v>
      </c>
      <c r="EB46" s="30">
        <v>209.98400000000001</v>
      </c>
      <c r="EC46" s="30">
        <v>305.47500000000002</v>
      </c>
      <c r="ED46" s="30">
        <v>0</v>
      </c>
      <c r="EE46" s="30">
        <v>80.009999999999309</v>
      </c>
      <c r="EF46" s="30">
        <v>4826.8379999999997</v>
      </c>
      <c r="EG46" s="72">
        <f t="shared" si="60"/>
        <v>5795.9299999999994</v>
      </c>
      <c r="EH46" s="118"/>
      <c r="EI46" s="44">
        <f t="shared" si="77"/>
        <v>1.6898409746149454E-2</v>
      </c>
      <c r="EJ46" s="6">
        <f t="shared" si="77"/>
        <v>6.4229554187162372E-3</v>
      </c>
      <c r="EK46" s="6">
        <f t="shared" si="77"/>
        <v>4.1141628694618473E-2</v>
      </c>
      <c r="EL46" s="6">
        <f t="shared" si="77"/>
        <v>3.6229561088556975E-2</v>
      </c>
      <c r="EM46" s="6">
        <f t="shared" si="76"/>
        <v>5.2705087880633487E-2</v>
      </c>
      <c r="EN46" s="6">
        <f t="shared" si="76"/>
        <v>0</v>
      </c>
      <c r="EO46" s="6">
        <f t="shared" si="76"/>
        <v>1.3804514547277023E-2</v>
      </c>
      <c r="EP46" s="6">
        <f t="shared" si="76"/>
        <v>0.83279784262404832</v>
      </c>
      <c r="EQ46" s="69">
        <f t="shared" si="62"/>
        <v>1</v>
      </c>
      <c r="ER46" s="56"/>
      <c r="ES46" s="32">
        <v>50.715000000000003</v>
      </c>
      <c r="ET46" s="33">
        <v>34.100999999999999</v>
      </c>
      <c r="EU46" s="67">
        <f t="shared" si="39"/>
        <v>84.816000000000003</v>
      </c>
      <c r="EW46" s="32">
        <f t="shared" si="71"/>
        <v>27.622</v>
      </c>
      <c r="EX46" s="33">
        <f t="shared" si="72"/>
        <v>13.381</v>
      </c>
      <c r="EY46" s="67">
        <f t="shared" si="42"/>
        <v>41.003</v>
      </c>
      <c r="FA46" s="29">
        <f t="shared" si="73"/>
        <v>4826.8379999999997</v>
      </c>
      <c r="FB46" s="30">
        <f t="shared" si="74"/>
        <v>969.09199999999953</v>
      </c>
      <c r="FC46" s="31">
        <f t="shared" si="45"/>
        <v>5795.9299999999994</v>
      </c>
      <c r="FE46" s="44">
        <v>0.83279784262404832</v>
      </c>
      <c r="FF46" s="6">
        <v>0.16720215737595168</v>
      </c>
      <c r="FG46" s="38">
        <f t="shared" si="46"/>
        <v>1</v>
      </c>
      <c r="FH46" s="56"/>
      <c r="FI46" s="61">
        <f t="shared" si="47"/>
        <v>873.56200000000001</v>
      </c>
      <c r="FJ46" s="30">
        <v>862.15300000000002</v>
      </c>
      <c r="FK46" s="31">
        <v>884.971</v>
      </c>
      <c r="FM46" s="61">
        <f t="shared" si="48"/>
        <v>5623.887999999999</v>
      </c>
      <c r="FN46" s="30">
        <v>5451.8459999999995</v>
      </c>
      <c r="FO46" s="31">
        <v>5795.9299999999994</v>
      </c>
      <c r="FQ46" s="61">
        <f t="shared" si="49"/>
        <v>1061.2550000000001</v>
      </c>
      <c r="FR46" s="30">
        <v>1102.9349999999999</v>
      </c>
      <c r="FS46" s="31">
        <v>1019.575</v>
      </c>
      <c r="FU46" s="61">
        <f t="shared" si="50"/>
        <v>6685.1429999999991</v>
      </c>
      <c r="FV46" s="56">
        <f t="shared" si="63"/>
        <v>6554.780999999999</v>
      </c>
      <c r="FW46" s="70">
        <f t="shared" si="63"/>
        <v>6815.5049999999992</v>
      </c>
      <c r="FY46" s="61">
        <f t="shared" si="52"/>
        <v>5255.4325000000008</v>
      </c>
      <c r="FZ46" s="30">
        <v>5121.4880000000003</v>
      </c>
      <c r="GA46" s="31">
        <v>5389.3770000000004</v>
      </c>
      <c r="GB46" s="30"/>
      <c r="GC46" s="61">
        <f t="shared" si="53"/>
        <v>6906.0664999999999</v>
      </c>
      <c r="GD46" s="30">
        <v>6677.22</v>
      </c>
      <c r="GE46" s="31">
        <v>7134.9129999999996</v>
      </c>
      <c r="GF46" s="30"/>
      <c r="GG46" s="73">
        <f t="shared" si="75"/>
        <v>0.50488520322532315</v>
      </c>
      <c r="GH46" s="63"/>
      <c r="GI46" s="63"/>
    </row>
    <row r="47" spans="1:191" x14ac:dyDescent="0.2">
      <c r="A47" s="1"/>
      <c r="B47" s="74" t="s">
        <v>200</v>
      </c>
      <c r="C47" s="29">
        <v>2322.2190000000001</v>
      </c>
      <c r="D47" s="30">
        <v>2218.2125000000001</v>
      </c>
      <c r="E47" s="30">
        <v>1922.8320000000001</v>
      </c>
      <c r="F47" s="30">
        <v>299.28199999999998</v>
      </c>
      <c r="G47" s="30">
        <v>1550.8510000000001</v>
      </c>
      <c r="H47" s="30">
        <v>2621.5010000000002</v>
      </c>
      <c r="I47" s="31">
        <v>2222.114</v>
      </c>
      <c r="J47" s="30"/>
      <c r="K47" s="32">
        <v>45.112000000000002</v>
      </c>
      <c r="L47" s="33">
        <v>10.346</v>
      </c>
      <c r="M47" s="33">
        <v>0</v>
      </c>
      <c r="N47" s="34">
        <f t="shared" si="0"/>
        <v>55.457999999999998</v>
      </c>
      <c r="O47" s="33">
        <v>29.04</v>
      </c>
      <c r="P47" s="34">
        <f t="shared" si="1"/>
        <v>26.417999999999999</v>
      </c>
      <c r="Q47" s="33">
        <v>4.0620000000000003</v>
      </c>
      <c r="R47" s="34">
        <f t="shared" si="2"/>
        <v>22.355999999999998</v>
      </c>
      <c r="S47" s="33">
        <v>3.2320000000000002</v>
      </c>
      <c r="T47" s="33">
        <v>-6.6000000000000003E-2</v>
      </c>
      <c r="U47" s="33">
        <v>0</v>
      </c>
      <c r="V47" s="34">
        <f t="shared" si="3"/>
        <v>25.521999999999998</v>
      </c>
      <c r="W47" s="33">
        <v>5.6719999999999997</v>
      </c>
      <c r="X47" s="35">
        <f t="shared" si="4"/>
        <v>19.849999999999998</v>
      </c>
      <c r="Y47" s="33"/>
      <c r="Z47" s="36">
        <f t="shared" si="55"/>
        <v>2.0337095747138743E-2</v>
      </c>
      <c r="AA47" s="37">
        <f t="shared" si="56"/>
        <v>4.6641158139718352E-3</v>
      </c>
      <c r="AB47" s="6">
        <f t="shared" si="5"/>
        <v>0.49536026200873368</v>
      </c>
      <c r="AC47" s="6">
        <f t="shared" si="6"/>
        <v>0.49480320327142613</v>
      </c>
      <c r="AD47" s="6">
        <f t="shared" si="7"/>
        <v>0.52363951098128314</v>
      </c>
      <c r="AE47" s="37">
        <f t="shared" si="57"/>
        <v>1.3091622195799546E-2</v>
      </c>
      <c r="AF47" s="37">
        <f t="shared" si="58"/>
        <v>8.9486467144153214E-3</v>
      </c>
      <c r="AG47" s="37">
        <f t="shared" si="64"/>
        <v>1.8206607852138495E-2</v>
      </c>
      <c r="AH47" s="37">
        <f t="shared" si="65"/>
        <v>2.7134724770663237E-2</v>
      </c>
      <c r="AI47" s="37">
        <f t="shared" si="66"/>
        <v>2.0505134767879504E-2</v>
      </c>
      <c r="AJ47" s="38">
        <f t="shared" si="67"/>
        <v>8.9778380823156922E-2</v>
      </c>
      <c r="AK47" s="33"/>
      <c r="AL47" s="44">
        <f t="shared" si="12"/>
        <v>0.15504135805806352</v>
      </c>
      <c r="AM47" s="6">
        <f t="shared" si="13"/>
        <v>8.5159664604220295E-2</v>
      </c>
      <c r="AN47" s="38">
        <f t="shared" si="14"/>
        <v>5.4583151432562073E-2</v>
      </c>
      <c r="AO47" s="33"/>
      <c r="AP47" s="44">
        <f t="shared" si="15"/>
        <v>0.80654524160197039</v>
      </c>
      <c r="AQ47" s="6">
        <f t="shared" si="16"/>
        <v>0.74846684687580378</v>
      </c>
      <c r="AR47" s="6">
        <f t="shared" si="17"/>
        <v>6.8740286768818978E-2</v>
      </c>
      <c r="AS47" s="6">
        <f t="shared" si="18"/>
        <v>0.1556941873268628</v>
      </c>
      <c r="AT47" s="65">
        <v>4.22</v>
      </c>
      <c r="AU47" s="66">
        <v>1.35</v>
      </c>
      <c r="AV47" s="33"/>
      <c r="AW47" s="44">
        <f t="shared" si="68"/>
        <v>0.10220009396185287</v>
      </c>
      <c r="AX47" s="6">
        <v>9.5299999999999996E-2</v>
      </c>
      <c r="AY47" s="6">
        <f t="shared" si="20"/>
        <v>0.16888432959508443</v>
      </c>
      <c r="AZ47" s="6">
        <f t="shared" si="21"/>
        <v>0.1855</v>
      </c>
      <c r="BA47" s="38">
        <f t="shared" si="22"/>
        <v>0.2021</v>
      </c>
      <c r="BB47" s="6"/>
      <c r="BC47" s="44">
        <v>0.1661568925838828</v>
      </c>
      <c r="BD47" s="6">
        <v>0.18266653158910845</v>
      </c>
      <c r="BE47" s="38">
        <v>0.19973300627320301</v>
      </c>
      <c r="BF47" s="6"/>
      <c r="BG47" s="44"/>
      <c r="BH47" s="38">
        <v>2.9000000000000001E-2</v>
      </c>
      <c r="BI47" s="45"/>
      <c r="BJ47" s="44"/>
      <c r="BK47" s="38">
        <f>BC47-(4.5%+2.5%+3%+1%+BH47)</f>
        <v>2.7156892583882791E-2</v>
      </c>
      <c r="BL47" s="6"/>
      <c r="BM47" s="44"/>
      <c r="BN47" s="38">
        <f>BD47-(6%+2.5%+3%+1%+BH47)</f>
        <v>2.8666531589108452E-2</v>
      </c>
      <c r="BO47" s="6"/>
      <c r="BP47" s="44"/>
      <c r="BQ47" s="38">
        <f>BE47-(8%+2.5%+3%+1%+BH47)</f>
        <v>2.5733006273202991E-2</v>
      </c>
      <c r="BR47" s="33"/>
      <c r="BS47" s="36">
        <f t="shared" si="69"/>
        <v>2.2644904812794877E-3</v>
      </c>
      <c r="BT47" s="6">
        <f t="shared" si="24"/>
        <v>0.13730394808004329</v>
      </c>
      <c r="BU47" s="37">
        <f t="shared" si="70"/>
        <v>6.185147740416219E-3</v>
      </c>
      <c r="BV47" s="6">
        <f t="shared" si="26"/>
        <v>4.7056449538852331E-2</v>
      </c>
      <c r="BW47" s="6">
        <f t="shared" si="27"/>
        <v>0.71781726120638722</v>
      </c>
      <c r="BX47" s="38">
        <f t="shared" si="28"/>
        <v>0.75582260856103689</v>
      </c>
      <c r="BY47" s="33"/>
      <c r="BZ47" s="32">
        <v>2.2170000000000001</v>
      </c>
      <c r="CA47" s="33">
        <v>104.48699999999999</v>
      </c>
      <c r="CB47" s="34">
        <f t="shared" si="29"/>
        <v>106.70399999999999</v>
      </c>
      <c r="CC47" s="30">
        <v>1922.8320000000001</v>
      </c>
      <c r="CD47" s="33">
        <v>2.5249999999999999</v>
      </c>
      <c r="CE47" s="33">
        <v>12.883000000000001</v>
      </c>
      <c r="CF47" s="34">
        <f t="shared" si="30"/>
        <v>1907.424</v>
      </c>
      <c r="CG47" s="33">
        <v>251.31200000000001</v>
      </c>
      <c r="CH47" s="33">
        <v>49.403000000000006</v>
      </c>
      <c r="CI47" s="34">
        <f t="shared" si="31"/>
        <v>300.71500000000003</v>
      </c>
      <c r="CJ47" s="33">
        <v>0</v>
      </c>
      <c r="CK47" s="33">
        <v>0</v>
      </c>
      <c r="CL47" s="33">
        <v>3.8010000000000002</v>
      </c>
      <c r="CM47" s="33">
        <v>3.5749999999998625</v>
      </c>
      <c r="CN47" s="34">
        <f t="shared" si="32"/>
        <v>2322.2189999999996</v>
      </c>
      <c r="CO47" s="33">
        <v>175.74799999999999</v>
      </c>
      <c r="CP47" s="30">
        <v>1550.8510000000001</v>
      </c>
      <c r="CQ47" s="34">
        <f t="shared" si="33"/>
        <v>1726.5990000000002</v>
      </c>
      <c r="CR47" s="33">
        <v>305.423</v>
      </c>
      <c r="CS47" s="33">
        <v>12.850999999999885</v>
      </c>
      <c r="CT47" s="34">
        <f t="shared" si="34"/>
        <v>318.27399999999989</v>
      </c>
      <c r="CU47" s="33">
        <v>40.015000000000001</v>
      </c>
      <c r="CV47" s="33">
        <v>237.33100000000002</v>
      </c>
      <c r="CW47" s="67">
        <f t="shared" si="35"/>
        <v>2322.2190000000001</v>
      </c>
      <c r="CX47" s="33"/>
      <c r="CY47" s="68">
        <v>361.55600000000004</v>
      </c>
      <c r="CZ47" s="33"/>
      <c r="DA47" s="29">
        <v>80</v>
      </c>
      <c r="DB47" s="30">
        <v>100</v>
      </c>
      <c r="DC47" s="30">
        <v>120</v>
      </c>
      <c r="DD47" s="30">
        <v>95</v>
      </c>
      <c r="DE47" s="30">
        <v>50</v>
      </c>
      <c r="DF47" s="31">
        <v>0</v>
      </c>
      <c r="DG47" s="30">
        <f t="shared" si="59"/>
        <v>445</v>
      </c>
      <c r="DH47" s="69">
        <f t="shared" si="36"/>
        <v>0.19162706015238012</v>
      </c>
      <c r="DI47" s="33"/>
      <c r="DJ47" s="61" t="s">
        <v>224</v>
      </c>
      <c r="DK47" s="56">
        <v>15</v>
      </c>
      <c r="DL47" s="70">
        <v>3</v>
      </c>
      <c r="DM47" s="61"/>
      <c r="DN47" s="59" t="s">
        <v>158</v>
      </c>
      <c r="DO47" s="69">
        <v>0.14938414664155231</v>
      </c>
      <c r="DP47" s="56"/>
      <c r="DQ47" s="29">
        <v>203.2831965</v>
      </c>
      <c r="DR47" s="30">
        <v>223.2831965</v>
      </c>
      <c r="DS47" s="31">
        <v>243.2643343</v>
      </c>
      <c r="DT47" s="30"/>
      <c r="DU47" s="61">
        <f t="shared" si="37"/>
        <v>1090.2635</v>
      </c>
      <c r="DV47" s="30">
        <v>976.84400000000005</v>
      </c>
      <c r="DW47" s="31">
        <v>1203.683</v>
      </c>
      <c r="DX47" s="30"/>
      <c r="DY47" s="29">
        <v>148.65600000000001</v>
      </c>
      <c r="DZ47" s="30">
        <v>13.587</v>
      </c>
      <c r="EA47" s="30">
        <v>133.054</v>
      </c>
      <c r="EB47" s="30">
        <v>12.84</v>
      </c>
      <c r="EC47" s="30">
        <v>161.69</v>
      </c>
      <c r="ED47" s="30">
        <v>18.451000000000001</v>
      </c>
      <c r="EE47" s="30">
        <v>54.312000000000126</v>
      </c>
      <c r="EF47" s="30">
        <v>1380.242</v>
      </c>
      <c r="EG47" s="72">
        <f t="shared" si="60"/>
        <v>1922.8320000000001</v>
      </c>
      <c r="EH47" s="118"/>
      <c r="EI47" s="44">
        <f t="shared" si="77"/>
        <v>7.7310966324671104E-2</v>
      </c>
      <c r="EJ47" s="6">
        <f t="shared" si="77"/>
        <v>7.0661399435832141E-3</v>
      </c>
      <c r="EK47" s="6">
        <f t="shared" si="77"/>
        <v>6.919689291628181E-2</v>
      </c>
      <c r="EL47" s="6">
        <f t="shared" si="77"/>
        <v>6.6776504655632939E-3</v>
      </c>
      <c r="EM47" s="6">
        <f t="shared" si="76"/>
        <v>8.408950963994774E-2</v>
      </c>
      <c r="EN47" s="6">
        <f t="shared" si="76"/>
        <v>9.595742113715602E-3</v>
      </c>
      <c r="EO47" s="6">
        <f t="shared" si="76"/>
        <v>2.8245837389850034E-2</v>
      </c>
      <c r="EP47" s="6">
        <f t="shared" si="76"/>
        <v>0.71781726120638722</v>
      </c>
      <c r="EQ47" s="69">
        <f t="shared" si="62"/>
        <v>1</v>
      </c>
      <c r="ER47" s="56"/>
      <c r="ES47" s="32">
        <v>2.5019999999999998</v>
      </c>
      <c r="ET47" s="33">
        <v>9.3910000000000018</v>
      </c>
      <c r="EU47" s="67">
        <f t="shared" si="39"/>
        <v>11.893000000000001</v>
      </c>
      <c r="EW47" s="32">
        <f t="shared" si="71"/>
        <v>2.5249999999999999</v>
      </c>
      <c r="EX47" s="33">
        <f t="shared" si="72"/>
        <v>12.883000000000001</v>
      </c>
      <c r="EY47" s="67">
        <f t="shared" si="42"/>
        <v>15.408000000000001</v>
      </c>
      <c r="FA47" s="29">
        <f t="shared" si="73"/>
        <v>1380.242</v>
      </c>
      <c r="FB47" s="30">
        <f t="shared" si="74"/>
        <v>542.59</v>
      </c>
      <c r="FC47" s="31">
        <f t="shared" si="45"/>
        <v>1922.8319999999999</v>
      </c>
      <c r="FE47" s="44">
        <v>0.71781726120638722</v>
      </c>
      <c r="FF47" s="6">
        <v>0.28218273879361278</v>
      </c>
      <c r="FG47" s="38">
        <f t="shared" si="46"/>
        <v>1</v>
      </c>
      <c r="FH47" s="56"/>
      <c r="FI47" s="61">
        <f t="shared" si="47"/>
        <v>221.10000000000002</v>
      </c>
      <c r="FJ47" s="30">
        <v>204.869</v>
      </c>
      <c r="FK47" s="31">
        <v>237.33100000000002</v>
      </c>
      <c r="FM47" s="61">
        <f t="shared" si="48"/>
        <v>1793.7809999999999</v>
      </c>
      <c r="FN47" s="30">
        <v>1664.73</v>
      </c>
      <c r="FO47" s="31">
        <v>1922.8320000000001</v>
      </c>
      <c r="FQ47" s="61">
        <f t="shared" si="49"/>
        <v>341.14099999999996</v>
      </c>
      <c r="FR47" s="30">
        <v>383</v>
      </c>
      <c r="FS47" s="31">
        <v>299.28199999999998</v>
      </c>
      <c r="FU47" s="61">
        <f t="shared" si="50"/>
        <v>2134.922</v>
      </c>
      <c r="FV47" s="56">
        <f t="shared" si="63"/>
        <v>2047.73</v>
      </c>
      <c r="FW47" s="70">
        <f t="shared" si="63"/>
        <v>2222.114</v>
      </c>
      <c r="FY47" s="61">
        <f t="shared" si="52"/>
        <v>1510.7165</v>
      </c>
      <c r="FZ47" s="30">
        <v>1470.5820000000001</v>
      </c>
      <c r="GA47" s="31">
        <v>1550.8510000000001</v>
      </c>
      <c r="GB47" s="30"/>
      <c r="GC47" s="61">
        <f t="shared" si="53"/>
        <v>2218.2125000000001</v>
      </c>
      <c r="GD47" s="30">
        <v>2114.2060000000001</v>
      </c>
      <c r="GE47" s="31">
        <v>2322.2190000000001</v>
      </c>
      <c r="GF47" s="30"/>
      <c r="GG47" s="73">
        <f t="shared" si="75"/>
        <v>0.51833311156269068</v>
      </c>
      <c r="GH47" s="63"/>
      <c r="GI47" s="63"/>
    </row>
    <row r="48" spans="1:191" x14ac:dyDescent="0.2">
      <c r="A48" s="1"/>
      <c r="B48" s="74" t="s">
        <v>201</v>
      </c>
      <c r="C48" s="29">
        <v>9743.69</v>
      </c>
      <c r="D48" s="30">
        <v>9461.6460000000006</v>
      </c>
      <c r="E48" s="30">
        <v>8023.8419999999996</v>
      </c>
      <c r="F48" s="30">
        <v>1501.748</v>
      </c>
      <c r="G48" s="30">
        <v>6373.2160000000003</v>
      </c>
      <c r="H48" s="30">
        <v>11245.438</v>
      </c>
      <c r="I48" s="31">
        <v>9525.59</v>
      </c>
      <c r="J48" s="30"/>
      <c r="K48" s="32">
        <v>190.64499999999998</v>
      </c>
      <c r="L48" s="33">
        <v>40.209000000000003</v>
      </c>
      <c r="M48" s="33">
        <v>0.308</v>
      </c>
      <c r="N48" s="34">
        <f t="shared" si="0"/>
        <v>231.16199999999998</v>
      </c>
      <c r="O48" s="33">
        <v>125.86099999999999</v>
      </c>
      <c r="P48" s="34">
        <f t="shared" si="1"/>
        <v>105.30099999999999</v>
      </c>
      <c r="Q48" s="33">
        <v>8.3250000000000011</v>
      </c>
      <c r="R48" s="34">
        <f t="shared" si="2"/>
        <v>96.975999999999985</v>
      </c>
      <c r="S48" s="33">
        <v>11.356</v>
      </c>
      <c r="T48" s="33">
        <v>-1.8889999999999993</v>
      </c>
      <c r="U48" s="33">
        <v>-5.7320000000000002</v>
      </c>
      <c r="V48" s="34">
        <f t="shared" si="3"/>
        <v>100.71099999999998</v>
      </c>
      <c r="W48" s="33">
        <v>20.383250000000004</v>
      </c>
      <c r="X48" s="35">
        <f t="shared" si="4"/>
        <v>80.32774999999998</v>
      </c>
      <c r="Y48" s="33"/>
      <c r="Z48" s="36">
        <f t="shared" si="55"/>
        <v>2.0149242531373502E-2</v>
      </c>
      <c r="AA48" s="37">
        <f t="shared" si="56"/>
        <v>4.2496834060373849E-3</v>
      </c>
      <c r="AB48" s="6">
        <f t="shared" si="5"/>
        <v>0.52305000644145139</v>
      </c>
      <c r="AC48" s="6">
        <f t="shared" si="6"/>
        <v>0.51897591106639507</v>
      </c>
      <c r="AD48" s="6">
        <f t="shared" si="7"/>
        <v>0.54447097706370429</v>
      </c>
      <c r="AE48" s="37">
        <f t="shared" si="57"/>
        <v>1.3302230922611138E-2</v>
      </c>
      <c r="AF48" s="37">
        <f t="shared" si="58"/>
        <v>8.4898283026018911E-3</v>
      </c>
      <c r="AG48" s="37">
        <f t="shared" si="64"/>
        <v>1.6389755758662094E-2</v>
      </c>
      <c r="AH48" s="37">
        <f t="shared" si="65"/>
        <v>2.3416807876607167E-2</v>
      </c>
      <c r="AI48" s="37">
        <f t="shared" si="66"/>
        <v>1.9786598709063994E-2</v>
      </c>
      <c r="AJ48" s="38">
        <f t="shared" si="67"/>
        <v>7.3486152462650944E-2</v>
      </c>
      <c r="AK48" s="33"/>
      <c r="AL48" s="44">
        <f t="shared" si="12"/>
        <v>2.2740491187675758E-2</v>
      </c>
      <c r="AM48" s="6">
        <f t="shared" si="13"/>
        <v>5.4556203257131598E-2</v>
      </c>
      <c r="AN48" s="38">
        <f t="shared" si="14"/>
        <v>7.7398474314815266E-2</v>
      </c>
      <c r="AO48" s="33"/>
      <c r="AP48" s="44">
        <f t="shared" si="15"/>
        <v>0.79428483262756178</v>
      </c>
      <c r="AQ48" s="6">
        <f t="shared" si="16"/>
        <v>0.74891952073125356</v>
      </c>
      <c r="AR48" s="6">
        <f t="shared" si="17"/>
        <v>6.2627608226452192E-2</v>
      </c>
      <c r="AS48" s="6">
        <f t="shared" si="18"/>
        <v>0.15665943805683474</v>
      </c>
      <c r="AT48" s="65">
        <v>2.3306999999999998</v>
      </c>
      <c r="AU48" s="66">
        <v>1.37</v>
      </c>
      <c r="AV48" s="33"/>
      <c r="AW48" s="44">
        <f t="shared" si="68"/>
        <v>0.12081593318342435</v>
      </c>
      <c r="AX48" s="6">
        <v>0.10679999999999999</v>
      </c>
      <c r="AY48" s="6">
        <f t="shared" si="20"/>
        <v>0.20006874420864668</v>
      </c>
      <c r="AZ48" s="6">
        <f t="shared" si="21"/>
        <v>0.20199999999999999</v>
      </c>
      <c r="BA48" s="38">
        <f t="shared" si="22"/>
        <v>0.21739999999999998</v>
      </c>
      <c r="BB48" s="6"/>
      <c r="BC48" s="44">
        <v>0.1950985330497883</v>
      </c>
      <c r="BD48" s="6">
        <v>0.19857190256548671</v>
      </c>
      <c r="BE48" s="38">
        <v>0.21453592420613979</v>
      </c>
      <c r="BF48" s="6"/>
      <c r="BG48" s="44"/>
      <c r="BH48" s="38"/>
      <c r="BI48" s="45"/>
      <c r="BJ48" s="44"/>
      <c r="BK48" s="38"/>
      <c r="BL48" s="6"/>
      <c r="BM48" s="44"/>
      <c r="BN48" s="38"/>
      <c r="BO48" s="6"/>
      <c r="BP48" s="44"/>
      <c r="BQ48" s="38"/>
      <c r="BR48" s="33"/>
      <c r="BS48" s="36">
        <f t="shared" si="69"/>
        <v>1.0491972695665054E-3</v>
      </c>
      <c r="BT48" s="6">
        <f t="shared" si="24"/>
        <v>7.2537641154328744E-2</v>
      </c>
      <c r="BU48" s="37">
        <f t="shared" si="70"/>
        <v>2.1500174106120238E-2</v>
      </c>
      <c r="BV48" s="6">
        <f t="shared" si="26"/>
        <v>0.13762244411985025</v>
      </c>
      <c r="BW48" s="6">
        <f t="shared" si="27"/>
        <v>0.70819627305722122</v>
      </c>
      <c r="BX48" s="38">
        <f t="shared" si="28"/>
        <v>0.75420031725068992</v>
      </c>
      <c r="BY48" s="33"/>
      <c r="BZ48" s="32">
        <v>12.531000000000001</v>
      </c>
      <c r="CA48" s="33">
        <v>786.43799999999999</v>
      </c>
      <c r="CB48" s="34">
        <f t="shared" si="29"/>
        <v>798.96899999999994</v>
      </c>
      <c r="CC48" s="30">
        <v>8023.8419999999996</v>
      </c>
      <c r="CD48" s="33">
        <v>34.460999999999999</v>
      </c>
      <c r="CE48" s="33">
        <v>41.876999999999995</v>
      </c>
      <c r="CF48" s="34">
        <f t="shared" si="30"/>
        <v>7947.503999999999</v>
      </c>
      <c r="CG48" s="33">
        <v>725.255</v>
      </c>
      <c r="CH48" s="33">
        <v>234.70400000000001</v>
      </c>
      <c r="CI48" s="34">
        <f t="shared" si="31"/>
        <v>959.95900000000006</v>
      </c>
      <c r="CJ48" s="33">
        <v>2.67</v>
      </c>
      <c r="CK48" s="33">
        <v>0</v>
      </c>
      <c r="CL48" s="33">
        <v>18.178000000000001</v>
      </c>
      <c r="CM48" s="33">
        <v>16.410000000002309</v>
      </c>
      <c r="CN48" s="34">
        <f t="shared" si="32"/>
        <v>9743.69</v>
      </c>
      <c r="CO48" s="33">
        <v>298.75799999999998</v>
      </c>
      <c r="CP48" s="30">
        <v>6373.2160000000003</v>
      </c>
      <c r="CQ48" s="34">
        <f t="shared" si="33"/>
        <v>6671.9740000000002</v>
      </c>
      <c r="CR48" s="33">
        <v>1747.739</v>
      </c>
      <c r="CS48" s="33">
        <v>56.616000000000213</v>
      </c>
      <c r="CT48" s="34">
        <f t="shared" si="34"/>
        <v>1804.3550000000002</v>
      </c>
      <c r="CU48" s="33">
        <v>90.168000000000006</v>
      </c>
      <c r="CV48" s="33">
        <v>1177.193</v>
      </c>
      <c r="CW48" s="67">
        <f t="shared" si="35"/>
        <v>9743.6899999999987</v>
      </c>
      <c r="CX48" s="33"/>
      <c r="CY48" s="68">
        <v>1526.441</v>
      </c>
      <c r="CZ48" s="33"/>
      <c r="DA48" s="29">
        <v>157</v>
      </c>
      <c r="DB48" s="30">
        <v>465</v>
      </c>
      <c r="DC48" s="30">
        <v>395</v>
      </c>
      <c r="DD48" s="30">
        <v>460</v>
      </c>
      <c r="DE48" s="30">
        <v>400</v>
      </c>
      <c r="DF48" s="31">
        <v>0</v>
      </c>
      <c r="DG48" s="30">
        <f t="shared" si="59"/>
        <v>1877</v>
      </c>
      <c r="DH48" s="69">
        <f t="shared" si="36"/>
        <v>0.19263749154581067</v>
      </c>
      <c r="DI48" s="33"/>
      <c r="DJ48" s="61" t="s">
        <v>224</v>
      </c>
      <c r="DK48" s="56">
        <v>55</v>
      </c>
      <c r="DL48" s="70">
        <v>7</v>
      </c>
      <c r="DM48" s="71" t="s">
        <v>155</v>
      </c>
      <c r="DN48" s="59" t="s">
        <v>158</v>
      </c>
      <c r="DO48" s="69">
        <v>0.39730966008643842</v>
      </c>
      <c r="DP48" s="56"/>
      <c r="DQ48" s="29">
        <v>1035.951556</v>
      </c>
      <c r="DR48" s="30">
        <v>1045.951556</v>
      </c>
      <c r="DS48" s="31">
        <v>1125.6924171999999</v>
      </c>
      <c r="DT48" s="30"/>
      <c r="DU48" s="61">
        <f t="shared" si="37"/>
        <v>4901.0949999999993</v>
      </c>
      <c r="DV48" s="30">
        <v>4624.2119999999995</v>
      </c>
      <c r="DW48" s="31">
        <v>5177.9780000000001</v>
      </c>
      <c r="DX48" s="30"/>
      <c r="DY48" s="29">
        <v>294.60899999999998</v>
      </c>
      <c r="DZ48" s="30">
        <v>39.765000000000001</v>
      </c>
      <c r="EA48" s="30">
        <v>271.60599999999999</v>
      </c>
      <c r="EB48" s="30">
        <v>71.522999999999996</v>
      </c>
      <c r="EC48" s="30">
        <v>1285.9000000000001</v>
      </c>
      <c r="ED48" s="30">
        <v>123.996</v>
      </c>
      <c r="EE48" s="30">
        <v>253.98799999999846</v>
      </c>
      <c r="EF48" s="30">
        <v>5682.4549999999999</v>
      </c>
      <c r="EG48" s="72">
        <f t="shared" si="60"/>
        <v>8023.8419999999987</v>
      </c>
      <c r="EH48" s="118"/>
      <c r="EI48" s="44">
        <f t="shared" si="77"/>
        <v>3.6716700054662099E-2</v>
      </c>
      <c r="EJ48" s="6">
        <f t="shared" si="77"/>
        <v>4.9558553122057997E-3</v>
      </c>
      <c r="EK48" s="6">
        <f t="shared" si="77"/>
        <v>3.3849868928126955E-2</v>
      </c>
      <c r="EL48" s="6">
        <f t="shared" si="77"/>
        <v>8.9138096188833248E-3</v>
      </c>
      <c r="EM48" s="6">
        <f t="shared" si="76"/>
        <v>0.16025988547630926</v>
      </c>
      <c r="EN48" s="6">
        <f t="shared" si="76"/>
        <v>1.5453444870923433E-2</v>
      </c>
      <c r="EO48" s="6">
        <f t="shared" si="76"/>
        <v>3.165416268166777E-2</v>
      </c>
      <c r="EP48" s="6">
        <f t="shared" si="76"/>
        <v>0.70819627305722133</v>
      </c>
      <c r="EQ48" s="69">
        <f t="shared" si="62"/>
        <v>1</v>
      </c>
      <c r="ER48" s="56"/>
      <c r="ES48" s="32">
        <v>38.448</v>
      </c>
      <c r="ET48" s="33">
        <v>134.066</v>
      </c>
      <c r="EU48" s="67">
        <f t="shared" si="39"/>
        <v>172.51400000000001</v>
      </c>
      <c r="EW48" s="32">
        <f t="shared" si="71"/>
        <v>34.460999999999999</v>
      </c>
      <c r="EX48" s="33">
        <f t="shared" si="72"/>
        <v>41.876999999999995</v>
      </c>
      <c r="EY48" s="67">
        <f t="shared" si="42"/>
        <v>76.337999999999994</v>
      </c>
      <c r="FA48" s="29">
        <f t="shared" si="73"/>
        <v>5682.4549999999999</v>
      </c>
      <c r="FB48" s="30">
        <f t="shared" si="74"/>
        <v>2341.3869999999997</v>
      </c>
      <c r="FC48" s="31">
        <f t="shared" si="45"/>
        <v>8023.8419999999996</v>
      </c>
      <c r="FE48" s="44">
        <v>0.70819627305722122</v>
      </c>
      <c r="FF48" s="6">
        <v>0.29180372694277878</v>
      </c>
      <c r="FG48" s="38">
        <f t="shared" si="46"/>
        <v>1</v>
      </c>
      <c r="FH48" s="56"/>
      <c r="FI48" s="61">
        <f t="shared" si="47"/>
        <v>1093.1005</v>
      </c>
      <c r="FJ48" s="30">
        <v>1009.008</v>
      </c>
      <c r="FK48" s="31">
        <v>1177.193</v>
      </c>
      <c r="FM48" s="61">
        <f t="shared" si="48"/>
        <v>7934.6374999999989</v>
      </c>
      <c r="FN48" s="30">
        <v>7845.4329999999991</v>
      </c>
      <c r="FO48" s="31">
        <v>8023.8419999999996</v>
      </c>
      <c r="FQ48" s="61">
        <f t="shared" si="49"/>
        <v>1344.5550000000001</v>
      </c>
      <c r="FR48" s="30">
        <v>1187.3620000000001</v>
      </c>
      <c r="FS48" s="31">
        <v>1501.748</v>
      </c>
      <c r="FU48" s="61">
        <f t="shared" si="50"/>
        <v>9279.1924999999992</v>
      </c>
      <c r="FV48" s="56">
        <f t="shared" si="63"/>
        <v>9032.7949999999983</v>
      </c>
      <c r="FW48" s="70">
        <f t="shared" si="63"/>
        <v>9525.59</v>
      </c>
      <c r="FY48" s="61">
        <f t="shared" si="52"/>
        <v>6144.2955000000002</v>
      </c>
      <c r="FZ48" s="30">
        <v>5915.375</v>
      </c>
      <c r="GA48" s="31">
        <v>6373.2160000000003</v>
      </c>
      <c r="GB48" s="30"/>
      <c r="GC48" s="61">
        <f t="shared" si="53"/>
        <v>9461.6460000000006</v>
      </c>
      <c r="GD48" s="30">
        <v>9179.601999999999</v>
      </c>
      <c r="GE48" s="31">
        <v>9743.69</v>
      </c>
      <c r="GF48" s="30"/>
      <c r="GG48" s="73">
        <f t="shared" si="75"/>
        <v>0.53141858987714097</v>
      </c>
      <c r="GH48" s="63"/>
      <c r="GI48" s="63"/>
    </row>
    <row r="49" spans="1:191" x14ac:dyDescent="0.2">
      <c r="A49" s="1"/>
      <c r="B49" s="74" t="s">
        <v>202</v>
      </c>
      <c r="C49" s="29">
        <v>6148.4870000000001</v>
      </c>
      <c r="D49" s="30">
        <v>5852.3834999999999</v>
      </c>
      <c r="E49" s="30">
        <v>4911.0050000000001</v>
      </c>
      <c r="F49" s="30">
        <v>1112.395</v>
      </c>
      <c r="G49" s="30">
        <v>4336.7529999999997</v>
      </c>
      <c r="H49" s="30">
        <v>7260.8819999999996</v>
      </c>
      <c r="I49" s="31">
        <v>6023.4</v>
      </c>
      <c r="J49" s="30"/>
      <c r="K49" s="32">
        <v>100.483</v>
      </c>
      <c r="L49" s="33">
        <v>28.395</v>
      </c>
      <c r="M49" s="33">
        <v>0.49</v>
      </c>
      <c r="N49" s="34">
        <f t="shared" si="0"/>
        <v>129.36800000000002</v>
      </c>
      <c r="O49" s="33">
        <v>71.497</v>
      </c>
      <c r="P49" s="34">
        <f t="shared" si="1"/>
        <v>57.871000000000024</v>
      </c>
      <c r="Q49" s="33">
        <v>13.849</v>
      </c>
      <c r="R49" s="34">
        <f t="shared" si="2"/>
        <v>44.02200000000002</v>
      </c>
      <c r="S49" s="33">
        <v>12.819000000000001</v>
      </c>
      <c r="T49" s="33">
        <v>3.34</v>
      </c>
      <c r="U49" s="33">
        <v>0</v>
      </c>
      <c r="V49" s="34">
        <f t="shared" si="3"/>
        <v>60.181000000000026</v>
      </c>
      <c r="W49" s="33">
        <v>10.342000000000001</v>
      </c>
      <c r="X49" s="35">
        <f t="shared" si="4"/>
        <v>49.839000000000027</v>
      </c>
      <c r="Y49" s="33"/>
      <c r="Z49" s="36">
        <f t="shared" si="55"/>
        <v>1.716958569102657E-2</v>
      </c>
      <c r="AA49" s="37">
        <f t="shared" si="56"/>
        <v>4.8518693281122127E-3</v>
      </c>
      <c r="AB49" s="6">
        <f t="shared" si="5"/>
        <v>0.49129714760834753</v>
      </c>
      <c r="AC49" s="6">
        <f t="shared" si="6"/>
        <v>0.50283781217692192</v>
      </c>
      <c r="AD49" s="6">
        <f t="shared" si="7"/>
        <v>0.5526637190031537</v>
      </c>
      <c r="AE49" s="37">
        <f t="shared" si="57"/>
        <v>1.2216731866597601E-2</v>
      </c>
      <c r="AF49" s="37">
        <f t="shared" si="58"/>
        <v>8.5160174482755667E-3</v>
      </c>
      <c r="AG49" s="37">
        <f t="shared" si="64"/>
        <v>1.6797792515462612E-2</v>
      </c>
      <c r="AH49" s="37">
        <f t="shared" si="65"/>
        <v>2.4951154315289173E-2</v>
      </c>
      <c r="AI49" s="37">
        <f t="shared" si="66"/>
        <v>1.4837224304574632E-2</v>
      </c>
      <c r="AJ49" s="38">
        <f t="shared" si="67"/>
        <v>7.8026076011196946E-2</v>
      </c>
      <c r="AK49" s="33"/>
      <c r="AL49" s="44">
        <f t="shared" si="12"/>
        <v>3.0756647229720969E-2</v>
      </c>
      <c r="AM49" s="6">
        <f t="shared" si="13"/>
        <v>3.3267884228160738E-2</v>
      </c>
      <c r="AN49" s="38">
        <f t="shared" si="14"/>
        <v>7.5626531714187928E-2</v>
      </c>
      <c r="AO49" s="33"/>
      <c r="AP49" s="44">
        <f t="shared" si="15"/>
        <v>0.88306833326376166</v>
      </c>
      <c r="AQ49" s="6">
        <f t="shared" si="16"/>
        <v>0.80209770576263351</v>
      </c>
      <c r="AR49" s="6">
        <f t="shared" si="17"/>
        <v>6.2073807751403184E-3</v>
      </c>
      <c r="AS49" s="6">
        <f t="shared" si="18"/>
        <v>0.16782096148206865</v>
      </c>
      <c r="AT49" s="65">
        <v>2.4500000000000002</v>
      </c>
      <c r="AU49" s="66">
        <v>1.37</v>
      </c>
      <c r="AV49" s="33"/>
      <c r="AW49" s="44">
        <f t="shared" si="68"/>
        <v>0.11608286721595086</v>
      </c>
      <c r="AX49" s="6">
        <v>9.8699999999999996E-2</v>
      </c>
      <c r="AY49" s="6">
        <f t="shared" si="20"/>
        <v>0.18126379842094026</v>
      </c>
      <c r="AZ49" s="6">
        <f t="shared" si="21"/>
        <v>0.1923</v>
      </c>
      <c r="BA49" s="38">
        <f t="shared" si="22"/>
        <v>0.20489999999999997</v>
      </c>
      <c r="BB49" s="6"/>
      <c r="BC49" s="44">
        <v>0.17736351531291611</v>
      </c>
      <c r="BD49" s="6">
        <v>0.18908122503328895</v>
      </c>
      <c r="BE49" s="38">
        <v>0.20292942743009321</v>
      </c>
      <c r="BF49" s="6"/>
      <c r="BG49" s="44">
        <v>2.5999999999999999E-2</v>
      </c>
      <c r="BH49" s="38"/>
      <c r="BI49" s="45"/>
      <c r="BJ49" s="44">
        <f>AY49-(4.5%+2.5%+3%+1%+BG49)</f>
        <v>4.5263798420940249E-2</v>
      </c>
      <c r="BK49" s="38"/>
      <c r="BL49" s="6"/>
      <c r="BM49" s="44">
        <f>AZ49-(6%+2.5%+3%+1%+BG49)</f>
        <v>4.1300000000000003E-2</v>
      </c>
      <c r="BN49" s="38"/>
      <c r="BO49" s="6"/>
      <c r="BP49" s="44">
        <f>BA49-(8%+2.5%+3%+1%+BG49)</f>
        <v>3.3899999999999958E-2</v>
      </c>
      <c r="BQ49" s="38"/>
      <c r="BR49" s="33"/>
      <c r="BS49" s="36">
        <f t="shared" si="69"/>
        <v>2.8627030146646088E-3</v>
      </c>
      <c r="BT49" s="6">
        <f t="shared" si="24"/>
        <v>0.18707280832095088</v>
      </c>
      <c r="BU49" s="37">
        <f t="shared" si="70"/>
        <v>7.0596547957088212E-3</v>
      </c>
      <c r="BV49" s="6">
        <f t="shared" si="26"/>
        <v>4.5189065471357016E-2</v>
      </c>
      <c r="BW49" s="6">
        <f t="shared" si="27"/>
        <v>0.78904949190644269</v>
      </c>
      <c r="BX49" s="38">
        <f t="shared" si="28"/>
        <v>0.8280076036789854</v>
      </c>
      <c r="BY49" s="33"/>
      <c r="BZ49" s="32">
        <v>9.5269999999999992</v>
      </c>
      <c r="CA49" s="33">
        <v>533.44399999999996</v>
      </c>
      <c r="CB49" s="34">
        <f t="shared" si="29"/>
        <v>542.971</v>
      </c>
      <c r="CC49" s="30">
        <v>4911.0050000000001</v>
      </c>
      <c r="CD49" s="33">
        <v>13.657999999999999</v>
      </c>
      <c r="CE49" s="33">
        <v>39.829000000000001</v>
      </c>
      <c r="CF49" s="34">
        <f t="shared" si="30"/>
        <v>4857.518</v>
      </c>
      <c r="CG49" s="33">
        <v>487.23899999999998</v>
      </c>
      <c r="CH49" s="33">
        <v>206.10900000000001</v>
      </c>
      <c r="CI49" s="34">
        <f t="shared" si="31"/>
        <v>693.34799999999996</v>
      </c>
      <c r="CJ49" s="33">
        <v>11.676</v>
      </c>
      <c r="CK49" s="33">
        <v>0</v>
      </c>
      <c r="CL49" s="33">
        <v>24.86</v>
      </c>
      <c r="CM49" s="33">
        <v>18.113999999999635</v>
      </c>
      <c r="CN49" s="34">
        <f t="shared" si="32"/>
        <v>6148.4869999999992</v>
      </c>
      <c r="CO49" s="33">
        <v>300.65600000000001</v>
      </c>
      <c r="CP49" s="30">
        <v>4336.7529999999997</v>
      </c>
      <c r="CQ49" s="34">
        <f t="shared" si="33"/>
        <v>4637.4089999999997</v>
      </c>
      <c r="CR49" s="33">
        <v>696.17600000000004</v>
      </c>
      <c r="CS49" s="33">
        <v>27.989000000000374</v>
      </c>
      <c r="CT49" s="34">
        <f t="shared" si="34"/>
        <v>724.16500000000042</v>
      </c>
      <c r="CU49" s="33">
        <v>73.179000000000002</v>
      </c>
      <c r="CV49" s="33">
        <v>713.73400000000004</v>
      </c>
      <c r="CW49" s="67">
        <f t="shared" si="35"/>
        <v>6148.487000000001</v>
      </c>
      <c r="CX49" s="33"/>
      <c r="CY49" s="68">
        <v>1031.845</v>
      </c>
      <c r="CZ49" s="33"/>
      <c r="DA49" s="29">
        <v>185</v>
      </c>
      <c r="DB49" s="30">
        <v>290</v>
      </c>
      <c r="DC49" s="30">
        <v>250</v>
      </c>
      <c r="DD49" s="30">
        <v>100</v>
      </c>
      <c r="DE49" s="30">
        <v>100</v>
      </c>
      <c r="DF49" s="31">
        <v>0</v>
      </c>
      <c r="DG49" s="30">
        <f t="shared" si="59"/>
        <v>925</v>
      </c>
      <c r="DH49" s="69">
        <f t="shared" si="36"/>
        <v>0.15044351561611824</v>
      </c>
      <c r="DI49" s="33"/>
      <c r="DJ49" s="61" t="s">
        <v>225</v>
      </c>
      <c r="DK49" s="56">
        <v>38</v>
      </c>
      <c r="DL49" s="70">
        <v>4</v>
      </c>
      <c r="DM49" s="71" t="s">
        <v>155</v>
      </c>
      <c r="DN49" s="59" t="s">
        <v>158</v>
      </c>
      <c r="DO49" s="69">
        <v>0.66568019809899392</v>
      </c>
      <c r="DP49" s="56"/>
      <c r="DQ49" s="29">
        <v>574.85656629999994</v>
      </c>
      <c r="DR49" s="30">
        <v>609.85656629999994</v>
      </c>
      <c r="DS49" s="31">
        <v>649.81596689999992</v>
      </c>
      <c r="DT49" s="30"/>
      <c r="DU49" s="61">
        <f t="shared" si="37"/>
        <v>2966.9969999999998</v>
      </c>
      <c r="DV49" s="30">
        <v>2762.6129999999998</v>
      </c>
      <c r="DW49" s="31">
        <v>3171.3809999999999</v>
      </c>
      <c r="DX49" s="30"/>
      <c r="DY49" s="29">
        <v>117</v>
      </c>
      <c r="DZ49" s="30">
        <v>86</v>
      </c>
      <c r="EA49" s="30">
        <v>139</v>
      </c>
      <c r="EB49" s="30">
        <v>80</v>
      </c>
      <c r="EC49" s="30">
        <v>452</v>
      </c>
      <c r="ED49" s="30">
        <v>49</v>
      </c>
      <c r="EE49" s="30">
        <v>112.97900000000027</v>
      </c>
      <c r="EF49" s="30">
        <v>3875.0259999999998</v>
      </c>
      <c r="EG49" s="72">
        <f t="shared" si="60"/>
        <v>4911.0050000000001</v>
      </c>
      <c r="EH49" s="118"/>
      <c r="EI49" s="44">
        <f t="shared" si="77"/>
        <v>2.3824044162040151E-2</v>
      </c>
      <c r="EJ49" s="6">
        <f t="shared" si="77"/>
        <v>1.7511690580644897E-2</v>
      </c>
      <c r="EK49" s="6">
        <f t="shared" si="77"/>
        <v>2.8303778961740009E-2</v>
      </c>
      <c r="EL49" s="6">
        <f t="shared" si="77"/>
        <v>1.62899447261813E-2</v>
      </c>
      <c r="EM49" s="6">
        <f t="shared" si="76"/>
        <v>9.2038187702924351E-2</v>
      </c>
      <c r="EN49" s="6">
        <f t="shared" si="76"/>
        <v>9.9775911447860469E-3</v>
      </c>
      <c r="EO49" s="6">
        <f t="shared" si="76"/>
        <v>2.3005270815240519E-2</v>
      </c>
      <c r="EP49" s="6">
        <f t="shared" si="76"/>
        <v>0.78904949190644269</v>
      </c>
      <c r="EQ49" s="69">
        <f t="shared" si="62"/>
        <v>1</v>
      </c>
      <c r="ER49" s="56"/>
      <c r="ES49" s="32">
        <v>16.760000000000002</v>
      </c>
      <c r="ET49" s="33">
        <v>17.91</v>
      </c>
      <c r="EU49" s="67">
        <f t="shared" si="39"/>
        <v>34.67</v>
      </c>
      <c r="EW49" s="32">
        <f t="shared" si="71"/>
        <v>13.657999999999999</v>
      </c>
      <c r="EX49" s="33">
        <f t="shared" si="72"/>
        <v>39.829000000000001</v>
      </c>
      <c r="EY49" s="67">
        <f t="shared" si="42"/>
        <v>53.487000000000002</v>
      </c>
      <c r="FA49" s="29">
        <f t="shared" si="73"/>
        <v>3875.0259999999998</v>
      </c>
      <c r="FB49" s="30">
        <f t="shared" si="74"/>
        <v>1035.9790000000005</v>
      </c>
      <c r="FC49" s="31">
        <f t="shared" si="45"/>
        <v>4911.0050000000001</v>
      </c>
      <c r="FE49" s="44">
        <v>0.78904949190644269</v>
      </c>
      <c r="FF49" s="6">
        <v>0.21095050809355731</v>
      </c>
      <c r="FG49" s="38">
        <f t="shared" si="46"/>
        <v>1</v>
      </c>
      <c r="FH49" s="56"/>
      <c r="FI49" s="61">
        <f t="shared" si="47"/>
        <v>638.74800000000005</v>
      </c>
      <c r="FJ49" s="30">
        <v>563.76199999999994</v>
      </c>
      <c r="FK49" s="31">
        <v>713.73400000000004</v>
      </c>
      <c r="FM49" s="61">
        <f t="shared" si="48"/>
        <v>4837.7355000000007</v>
      </c>
      <c r="FN49" s="30">
        <v>4764.4660000000003</v>
      </c>
      <c r="FO49" s="31">
        <v>4911.0050000000001</v>
      </c>
      <c r="FQ49" s="61">
        <f t="shared" si="49"/>
        <v>1088.6975</v>
      </c>
      <c r="FR49" s="30">
        <v>1065</v>
      </c>
      <c r="FS49" s="31">
        <v>1112.395</v>
      </c>
      <c r="FU49" s="61">
        <f t="shared" si="50"/>
        <v>5926.433</v>
      </c>
      <c r="FV49" s="56">
        <f t="shared" si="63"/>
        <v>5829.4660000000003</v>
      </c>
      <c r="FW49" s="70">
        <f t="shared" si="63"/>
        <v>6023.4</v>
      </c>
      <c r="FY49" s="61">
        <f t="shared" si="52"/>
        <v>4184.2960000000003</v>
      </c>
      <c r="FZ49" s="30">
        <v>4031.8389999999999</v>
      </c>
      <c r="GA49" s="31">
        <v>4336.7529999999997</v>
      </c>
      <c r="GB49" s="30"/>
      <c r="GC49" s="61">
        <f t="shared" si="53"/>
        <v>5852.3834999999999</v>
      </c>
      <c r="GD49" s="30">
        <v>5556.28</v>
      </c>
      <c r="GE49" s="31">
        <v>6148.4870000000001</v>
      </c>
      <c r="GF49" s="30"/>
      <c r="GG49" s="73">
        <f t="shared" si="75"/>
        <v>0.5157986021601737</v>
      </c>
      <c r="GH49" s="63"/>
      <c r="GI49" s="63"/>
    </row>
    <row r="50" spans="1:191" x14ac:dyDescent="0.2">
      <c r="A50" s="1"/>
      <c r="B50" s="76" t="s">
        <v>203</v>
      </c>
      <c r="C50" s="29">
        <v>6742.4129999999996</v>
      </c>
      <c r="D50" s="30">
        <v>6441.299</v>
      </c>
      <c r="E50" s="30">
        <v>5270.6620000000003</v>
      </c>
      <c r="F50" s="30">
        <v>2329</v>
      </c>
      <c r="G50" s="30">
        <v>4245.7079999999996</v>
      </c>
      <c r="H50" s="30">
        <v>9071.4130000000005</v>
      </c>
      <c r="I50" s="31">
        <v>7599.6620000000003</v>
      </c>
      <c r="J50" s="30"/>
      <c r="K50" s="32">
        <v>116.94799999999999</v>
      </c>
      <c r="L50" s="33">
        <v>41.231000000000002</v>
      </c>
      <c r="M50" s="33">
        <v>0.1</v>
      </c>
      <c r="N50" s="34">
        <f t="shared" si="0"/>
        <v>158.279</v>
      </c>
      <c r="O50" s="33">
        <v>84.870999999999995</v>
      </c>
      <c r="P50" s="34">
        <f t="shared" si="1"/>
        <v>73.408000000000001</v>
      </c>
      <c r="Q50" s="33">
        <v>13.507999999999999</v>
      </c>
      <c r="R50" s="34">
        <f t="shared" si="2"/>
        <v>59.900000000000006</v>
      </c>
      <c r="S50" s="33">
        <v>21.145</v>
      </c>
      <c r="T50" s="33">
        <v>-4.8040000000000003</v>
      </c>
      <c r="U50" s="33">
        <v>-8</v>
      </c>
      <c r="V50" s="34">
        <f t="shared" si="3"/>
        <v>68.241</v>
      </c>
      <c r="W50" s="33">
        <v>13.247</v>
      </c>
      <c r="X50" s="35">
        <f t="shared" si="4"/>
        <v>54.994</v>
      </c>
      <c r="Y50" s="33"/>
      <c r="Z50" s="36">
        <f t="shared" si="55"/>
        <v>1.815596512442599E-2</v>
      </c>
      <c r="AA50" s="37">
        <f t="shared" si="56"/>
        <v>6.4010380514861994E-3</v>
      </c>
      <c r="AB50" s="6">
        <f t="shared" si="5"/>
        <v>0.48603252777459621</v>
      </c>
      <c r="AC50" s="6">
        <f t="shared" si="6"/>
        <v>0.4730192170501159</v>
      </c>
      <c r="AD50" s="6">
        <f t="shared" si="7"/>
        <v>0.53621137358714677</v>
      </c>
      <c r="AE50" s="37">
        <f t="shared" si="57"/>
        <v>1.317606898856892E-2</v>
      </c>
      <c r="AF50" s="37">
        <f t="shared" si="58"/>
        <v>8.5377188669552521E-3</v>
      </c>
      <c r="AG50" s="37">
        <f t="shared" si="64"/>
        <v>1.5841103882458862E-2</v>
      </c>
      <c r="AH50" s="37">
        <f t="shared" si="65"/>
        <v>2.5852333569967637E-2</v>
      </c>
      <c r="AI50" s="37">
        <f t="shared" si="66"/>
        <v>1.7254284513933991E-2</v>
      </c>
      <c r="AJ50" s="38">
        <f t="shared" si="67"/>
        <v>5.7795157918853049E-2</v>
      </c>
      <c r="AK50" s="33"/>
      <c r="AL50" s="44">
        <f t="shared" si="12"/>
        <v>2.3971125698330618E-2</v>
      </c>
      <c r="AM50" s="6">
        <f t="shared" si="13"/>
        <v>8.4229241365299412E-2</v>
      </c>
      <c r="AN50" s="38">
        <f t="shared" si="14"/>
        <v>0.12475402592145562</v>
      </c>
      <c r="AO50" s="33"/>
      <c r="AP50" s="44">
        <f t="shared" si="15"/>
        <v>0.80553600287781679</v>
      </c>
      <c r="AQ50" s="6">
        <f t="shared" si="16"/>
        <v>0.7506784152559095</v>
      </c>
      <c r="AR50" s="6">
        <f t="shared" si="17"/>
        <v>3.8140796180833152E-2</v>
      </c>
      <c r="AS50" s="6">
        <f t="shared" si="18"/>
        <v>0.17100094580382427</v>
      </c>
      <c r="AT50" s="65">
        <v>1.38</v>
      </c>
      <c r="AU50" s="66">
        <v>1.41</v>
      </c>
      <c r="AV50" s="33"/>
      <c r="AW50" s="44">
        <f t="shared" si="68"/>
        <v>0.15268732425616766</v>
      </c>
      <c r="AX50" s="6">
        <v>0.1255</v>
      </c>
      <c r="AY50" s="6">
        <f t="shared" si="20"/>
        <v>0.22918185063788149</v>
      </c>
      <c r="AZ50" s="6">
        <f t="shared" si="21"/>
        <v>0.22918185063788149</v>
      </c>
      <c r="BA50" s="38">
        <f t="shared" si="22"/>
        <v>0.22918185063788149</v>
      </c>
      <c r="BB50" s="6"/>
      <c r="BC50" s="44">
        <v>0.21329004145189825</v>
      </c>
      <c r="BD50" s="6">
        <v>0.21656445762707888</v>
      </c>
      <c r="BE50" s="38">
        <v>0.22069129740579441</v>
      </c>
      <c r="BF50" s="6"/>
      <c r="BG50" s="44"/>
      <c r="BH50" s="38">
        <v>2.1000000000000001E-2</v>
      </c>
      <c r="BI50" s="45"/>
      <c r="BJ50" s="44"/>
      <c r="BK50" s="38">
        <f>BC50-(4.5%+2.5%+3%+1%+BH50)</f>
        <v>8.2290041451898249E-2</v>
      </c>
      <c r="BL50" s="6"/>
      <c r="BM50" s="44"/>
      <c r="BN50" s="38">
        <f>BD50-(6%+2.5%+3%+1%+BH50)</f>
        <v>7.0564457627078886E-2</v>
      </c>
      <c r="BO50" s="6"/>
      <c r="BP50" s="44"/>
      <c r="BQ50" s="38">
        <f>BE50-(8%+2.5%+3%+1%+BH50)</f>
        <v>5.4691297405794398E-2</v>
      </c>
      <c r="BR50" s="33"/>
      <c r="BS50" s="36">
        <f t="shared" si="69"/>
        <v>2.5932195027461285E-3</v>
      </c>
      <c r="BT50" s="6">
        <f t="shared" si="24"/>
        <v>0.15050864076479961</v>
      </c>
      <c r="BU50" s="37">
        <f t="shared" si="70"/>
        <v>9.1783536868803185E-3</v>
      </c>
      <c r="BV50" s="6">
        <f t="shared" si="26"/>
        <v>4.5545313237006786E-2</v>
      </c>
      <c r="BW50" s="6">
        <f t="shared" si="27"/>
        <v>0.69065422901335727</v>
      </c>
      <c r="BX50" s="38">
        <f t="shared" si="28"/>
        <v>0.78545664267700321</v>
      </c>
      <c r="BY50" s="33"/>
      <c r="BZ50" s="32">
        <v>2.0950000000000002</v>
      </c>
      <c r="CA50" s="33">
        <v>156.52100000000002</v>
      </c>
      <c r="CB50" s="34">
        <f t="shared" si="29"/>
        <v>158.61600000000001</v>
      </c>
      <c r="CC50" s="30">
        <v>5270.6620000000003</v>
      </c>
      <c r="CD50" s="33">
        <v>11.276</v>
      </c>
      <c r="CE50" s="33">
        <v>21.394000000000002</v>
      </c>
      <c r="CF50" s="34">
        <f t="shared" si="30"/>
        <v>5237.9920000000002</v>
      </c>
      <c r="CG50" s="33">
        <v>994.34299999999996</v>
      </c>
      <c r="CH50" s="33">
        <v>262.85500000000002</v>
      </c>
      <c r="CI50" s="34">
        <f t="shared" si="31"/>
        <v>1257.1979999999999</v>
      </c>
      <c r="CJ50" s="33">
        <v>0</v>
      </c>
      <c r="CK50" s="33">
        <v>0</v>
      </c>
      <c r="CL50" s="33">
        <v>72.260999999999996</v>
      </c>
      <c r="CM50" s="33">
        <v>16.34599999999952</v>
      </c>
      <c r="CN50" s="34">
        <f t="shared" si="32"/>
        <v>6742.4130000000005</v>
      </c>
      <c r="CO50" s="33">
        <v>109.925</v>
      </c>
      <c r="CP50" s="30">
        <v>4245.7079999999996</v>
      </c>
      <c r="CQ50" s="34">
        <f t="shared" si="33"/>
        <v>4355.6329999999998</v>
      </c>
      <c r="CR50" s="33">
        <v>1300.1949999999999</v>
      </c>
      <c r="CS50" s="33">
        <v>57.103999999999814</v>
      </c>
      <c r="CT50" s="34">
        <f t="shared" si="34"/>
        <v>1357.2989999999998</v>
      </c>
      <c r="CU50" s="33">
        <v>0</v>
      </c>
      <c r="CV50" s="33">
        <v>1029.481</v>
      </c>
      <c r="CW50" s="67">
        <f t="shared" si="35"/>
        <v>6742.4129999999996</v>
      </c>
      <c r="CX50" s="33"/>
      <c r="CY50" s="68">
        <v>1152.9590000000001</v>
      </c>
      <c r="CZ50" s="33"/>
      <c r="DA50" s="29">
        <v>200</v>
      </c>
      <c r="DB50" s="30">
        <v>400</v>
      </c>
      <c r="DC50" s="30">
        <v>200</v>
      </c>
      <c r="DD50" s="30">
        <v>400</v>
      </c>
      <c r="DE50" s="30">
        <v>100</v>
      </c>
      <c r="DF50" s="31">
        <v>0</v>
      </c>
      <c r="DG50" s="30">
        <f t="shared" si="59"/>
        <v>1300</v>
      </c>
      <c r="DH50" s="69">
        <f t="shared" si="36"/>
        <v>0.19280931025732184</v>
      </c>
      <c r="DI50" s="33"/>
      <c r="DJ50" s="61" t="s">
        <v>224</v>
      </c>
      <c r="DK50" s="56">
        <v>44.2</v>
      </c>
      <c r="DL50" s="70">
        <v>4</v>
      </c>
      <c r="DM50" s="71" t="s">
        <v>155</v>
      </c>
      <c r="DN50" s="56"/>
      <c r="DO50" s="69" t="s">
        <v>233</v>
      </c>
      <c r="DP50" s="56"/>
      <c r="DQ50" s="29">
        <v>851.84900000000005</v>
      </c>
      <c r="DR50" s="30">
        <v>851.84900000000005</v>
      </c>
      <c r="DS50" s="31">
        <v>851.84900000000005</v>
      </c>
      <c r="DT50" s="30"/>
      <c r="DU50" s="61">
        <f t="shared" si="37"/>
        <v>3471.6014999999998</v>
      </c>
      <c r="DV50" s="30">
        <v>3226.29</v>
      </c>
      <c r="DW50" s="31">
        <v>3716.913</v>
      </c>
      <c r="DX50" s="30"/>
      <c r="DY50" s="29">
        <v>116.315</v>
      </c>
      <c r="DZ50" s="30">
        <v>254.97300000000001</v>
      </c>
      <c r="EA50" s="30">
        <v>326.988</v>
      </c>
      <c r="EB50" s="30">
        <v>49.268999999999998</v>
      </c>
      <c r="EC50" s="30">
        <v>754.40700000000004</v>
      </c>
      <c r="ED50" s="30">
        <v>56.345999999999997</v>
      </c>
      <c r="EE50" s="30">
        <v>72.159000000000106</v>
      </c>
      <c r="EF50" s="30">
        <v>3640.2049999999999</v>
      </c>
      <c r="EG50" s="72">
        <f t="shared" si="60"/>
        <v>5270.6620000000003</v>
      </c>
      <c r="EH50" s="118"/>
      <c r="EI50" s="44">
        <f t="shared" si="77"/>
        <v>2.2068385337553422E-2</v>
      </c>
      <c r="EJ50" s="6">
        <f t="shared" si="77"/>
        <v>4.8375896614125509E-2</v>
      </c>
      <c r="EK50" s="6">
        <f t="shared" si="77"/>
        <v>6.2039265655813254E-2</v>
      </c>
      <c r="EL50" s="6">
        <f t="shared" si="77"/>
        <v>9.3477821192100713E-3</v>
      </c>
      <c r="EM50" s="6">
        <f t="shared" si="76"/>
        <v>0.14313325346986774</v>
      </c>
      <c r="EN50" s="6">
        <f t="shared" si="76"/>
        <v>1.0690497702186176E-2</v>
      </c>
      <c r="EO50" s="6">
        <f t="shared" si="76"/>
        <v>1.3690690087886512E-2</v>
      </c>
      <c r="EP50" s="6">
        <f t="shared" si="76"/>
        <v>0.69065422901335727</v>
      </c>
      <c r="EQ50" s="69">
        <f t="shared" si="62"/>
        <v>1</v>
      </c>
      <c r="ER50" s="56"/>
      <c r="ES50" s="32">
        <v>8.8059999999999992</v>
      </c>
      <c r="ET50" s="33">
        <v>39.57</v>
      </c>
      <c r="EU50" s="67">
        <f t="shared" si="39"/>
        <v>48.375999999999998</v>
      </c>
      <c r="EW50" s="32">
        <f t="shared" si="71"/>
        <v>11.276</v>
      </c>
      <c r="EX50" s="33">
        <f t="shared" si="72"/>
        <v>21.394000000000002</v>
      </c>
      <c r="EY50" s="67">
        <f t="shared" si="42"/>
        <v>32.67</v>
      </c>
      <c r="FA50" s="29">
        <f t="shared" si="73"/>
        <v>3640.2049999999999</v>
      </c>
      <c r="FB50" s="30">
        <f t="shared" si="74"/>
        <v>1630.4570000000003</v>
      </c>
      <c r="FC50" s="31">
        <f t="shared" si="45"/>
        <v>5270.6620000000003</v>
      </c>
      <c r="FE50" s="44">
        <v>0.69065422901335727</v>
      </c>
      <c r="FF50" s="6">
        <v>0.30934577098664273</v>
      </c>
      <c r="FG50" s="38">
        <f t="shared" si="46"/>
        <v>1</v>
      </c>
      <c r="FH50" s="56"/>
      <c r="FI50" s="61">
        <f t="shared" si="47"/>
        <v>951.53300000000002</v>
      </c>
      <c r="FJ50" s="30">
        <v>873.58500000000004</v>
      </c>
      <c r="FK50" s="31">
        <v>1029.481</v>
      </c>
      <c r="FM50" s="61">
        <f t="shared" si="48"/>
        <v>5208.9690000000001</v>
      </c>
      <c r="FN50" s="30">
        <v>5147.2759999999998</v>
      </c>
      <c r="FO50" s="31">
        <v>5270.6620000000003</v>
      </c>
      <c r="FQ50" s="61">
        <f t="shared" si="49"/>
        <v>2095.5</v>
      </c>
      <c r="FR50" s="30">
        <v>1862</v>
      </c>
      <c r="FS50" s="31">
        <v>2329</v>
      </c>
      <c r="FU50" s="61">
        <f t="shared" si="50"/>
        <v>7304.4690000000001</v>
      </c>
      <c r="FV50" s="56">
        <f t="shared" si="63"/>
        <v>7009.2759999999998</v>
      </c>
      <c r="FW50" s="70">
        <f t="shared" si="63"/>
        <v>7599.6620000000003</v>
      </c>
      <c r="FY50" s="61">
        <f t="shared" si="52"/>
        <v>4010.2479999999996</v>
      </c>
      <c r="FZ50" s="30">
        <v>3774.788</v>
      </c>
      <c r="GA50" s="31">
        <v>4245.7079999999996</v>
      </c>
      <c r="GB50" s="30"/>
      <c r="GC50" s="61">
        <f t="shared" si="53"/>
        <v>6441.299</v>
      </c>
      <c r="GD50" s="30">
        <v>6140.1850000000004</v>
      </c>
      <c r="GE50" s="31">
        <v>6742.4129999999996</v>
      </c>
      <c r="GF50" s="30"/>
      <c r="GG50" s="73">
        <f t="shared" si="75"/>
        <v>0.55127340908959455</v>
      </c>
      <c r="GH50" s="63"/>
      <c r="GI50" s="63"/>
    </row>
    <row r="51" spans="1:191" x14ac:dyDescent="0.2">
      <c r="A51" s="1"/>
      <c r="B51" s="74" t="s">
        <v>204</v>
      </c>
      <c r="C51" s="29">
        <v>3814.8310000000001</v>
      </c>
      <c r="D51" s="30">
        <v>3695.8820000000001</v>
      </c>
      <c r="E51" s="30">
        <v>3052.9360000000001</v>
      </c>
      <c r="F51" s="30">
        <v>1135.6099999999999</v>
      </c>
      <c r="G51" s="30">
        <v>2493.3270000000002</v>
      </c>
      <c r="H51" s="30">
        <v>4950.4409999999998</v>
      </c>
      <c r="I51" s="31">
        <v>4188.5460000000003</v>
      </c>
      <c r="J51" s="30"/>
      <c r="K51" s="32">
        <v>78.304000000000002</v>
      </c>
      <c r="L51" s="33">
        <v>24.231000000000002</v>
      </c>
      <c r="M51" s="33">
        <v>4.2000000000000003E-2</v>
      </c>
      <c r="N51" s="34">
        <f t="shared" si="0"/>
        <v>102.577</v>
      </c>
      <c r="O51" s="33">
        <v>55.5</v>
      </c>
      <c r="P51" s="34">
        <f t="shared" si="1"/>
        <v>47.076999999999998</v>
      </c>
      <c r="Q51" s="33">
        <v>10.45</v>
      </c>
      <c r="R51" s="34">
        <f t="shared" si="2"/>
        <v>36.626999999999995</v>
      </c>
      <c r="S51" s="33">
        <v>5.3390000000000004</v>
      </c>
      <c r="T51" s="33">
        <v>0.47</v>
      </c>
      <c r="U51" s="33">
        <v>0</v>
      </c>
      <c r="V51" s="34">
        <f t="shared" si="3"/>
        <v>42.435999999999993</v>
      </c>
      <c r="W51" s="33">
        <v>9.0109999999999992</v>
      </c>
      <c r="X51" s="35">
        <f t="shared" si="4"/>
        <v>33.424999999999997</v>
      </c>
      <c r="Y51" s="33"/>
      <c r="Z51" s="36">
        <f t="shared" si="55"/>
        <v>2.1186823605299086E-2</v>
      </c>
      <c r="AA51" s="37">
        <f t="shared" si="56"/>
        <v>6.5562158099203389E-3</v>
      </c>
      <c r="AB51" s="6">
        <f t="shared" si="5"/>
        <v>0.51205875297547654</v>
      </c>
      <c r="AC51" s="6">
        <f t="shared" si="6"/>
        <v>0.5142888913599466</v>
      </c>
      <c r="AD51" s="6">
        <f t="shared" si="7"/>
        <v>0.54105696208701759</v>
      </c>
      <c r="AE51" s="37">
        <f t="shared" si="57"/>
        <v>1.5016713195929956E-2</v>
      </c>
      <c r="AF51" s="37">
        <f t="shared" si="58"/>
        <v>9.0438493436749319E-3</v>
      </c>
      <c r="AG51" s="37">
        <f t="shared" si="64"/>
        <v>1.7582971372239787E-2</v>
      </c>
      <c r="AH51" s="37">
        <f t="shared" si="65"/>
        <v>2.7820284936193668E-2</v>
      </c>
      <c r="AI51" s="37">
        <f t="shared" si="66"/>
        <v>1.9267359534810072E-2</v>
      </c>
      <c r="AJ51" s="38">
        <f t="shared" si="67"/>
        <v>8.5329786541507788E-2</v>
      </c>
      <c r="AK51" s="33"/>
      <c r="AL51" s="44">
        <f t="shared" si="12"/>
        <v>2.3459264260509219E-2</v>
      </c>
      <c r="AM51" s="6">
        <f t="shared" si="13"/>
        <v>5.7724854657549445E-2</v>
      </c>
      <c r="AN51" s="38">
        <f t="shared" si="14"/>
        <v>1.1488400849003499E-2</v>
      </c>
      <c r="AO51" s="33"/>
      <c r="AP51" s="44">
        <f t="shared" si="15"/>
        <v>0.81669808996978654</v>
      </c>
      <c r="AQ51" s="6">
        <f t="shared" si="16"/>
        <v>0.73886644955001146</v>
      </c>
      <c r="AR51" s="6">
        <f t="shared" si="17"/>
        <v>6.35367595576318E-2</v>
      </c>
      <c r="AS51" s="6">
        <f t="shared" si="18"/>
        <v>0.16745722156499196</v>
      </c>
      <c r="AT51" s="65">
        <v>4.7037000000000004</v>
      </c>
      <c r="AU51" s="66">
        <v>1.35</v>
      </c>
      <c r="AV51" s="33"/>
      <c r="AW51" s="44">
        <f t="shared" si="68"/>
        <v>0.11005887285701516</v>
      </c>
      <c r="AX51" s="6">
        <v>9.8900000000000002E-2</v>
      </c>
      <c r="AY51" s="6">
        <f t="shared" si="20"/>
        <v>0.18207718068519602</v>
      </c>
      <c r="AZ51" s="6">
        <f t="shared" si="21"/>
        <v>0.19770000000000001</v>
      </c>
      <c r="BA51" s="38">
        <f t="shared" si="22"/>
        <v>0.21850000000000003</v>
      </c>
      <c r="BB51" s="6"/>
      <c r="BC51" s="44">
        <v>0.1728468373823962</v>
      </c>
      <c r="BD51" s="6">
        <v>0.18851935387142613</v>
      </c>
      <c r="BE51" s="38">
        <v>0.20919272619609863</v>
      </c>
      <c r="BF51" s="6"/>
      <c r="BG51" s="44">
        <v>3.1E-2</v>
      </c>
      <c r="BH51" s="38"/>
      <c r="BI51" s="45"/>
      <c r="BJ51" s="44">
        <f>AY51-(4.5%+2.5%+3%+1%+BG51)</f>
        <v>4.1077180685196002E-2</v>
      </c>
      <c r="BK51" s="38"/>
      <c r="BL51" s="6"/>
      <c r="BM51" s="44">
        <f>AZ51-(6%+2.5%+3%+1%+BG51)</f>
        <v>4.1700000000000043E-2</v>
      </c>
      <c r="BN51" s="38"/>
      <c r="BO51" s="6"/>
      <c r="BP51" s="44">
        <f>BA51-(8%+2.5%+3%+1%+BG51)</f>
        <v>4.250000000000001E-2</v>
      </c>
      <c r="BQ51" s="38"/>
      <c r="BR51" s="33"/>
      <c r="BS51" s="36">
        <f t="shared" si="69"/>
        <v>3.4626187935043254E-3</v>
      </c>
      <c r="BT51" s="6">
        <f t="shared" si="24"/>
        <v>0.19759482660817607</v>
      </c>
      <c r="BU51" s="37">
        <f t="shared" si="70"/>
        <v>5.3089878071469554E-3</v>
      </c>
      <c r="BV51" s="6">
        <f t="shared" si="26"/>
        <v>3.6474766069105817E-2</v>
      </c>
      <c r="BW51" s="6">
        <f t="shared" si="27"/>
        <v>0.70447267810396286</v>
      </c>
      <c r="BX51" s="38">
        <f t="shared" si="28"/>
        <v>0.78459685055386752</v>
      </c>
      <c r="BY51" s="33"/>
      <c r="BZ51" s="32">
        <v>74.593000000000004</v>
      </c>
      <c r="CA51" s="33">
        <v>161.70099999999999</v>
      </c>
      <c r="CB51" s="34">
        <f t="shared" si="29"/>
        <v>236.29399999999998</v>
      </c>
      <c r="CC51" s="30">
        <v>3052.9360000000001</v>
      </c>
      <c r="CD51" s="33">
        <v>7.6440000000000001</v>
      </c>
      <c r="CE51" s="33">
        <v>16.862000000000002</v>
      </c>
      <c r="CF51" s="34">
        <f t="shared" si="30"/>
        <v>3028.4300000000003</v>
      </c>
      <c r="CG51" s="33">
        <v>402.52699999999999</v>
      </c>
      <c r="CH51" s="33">
        <v>108.351</v>
      </c>
      <c r="CI51" s="34">
        <f t="shared" si="31"/>
        <v>510.87799999999999</v>
      </c>
      <c r="CJ51" s="33">
        <v>1.9279999999999999</v>
      </c>
      <c r="CK51" s="33">
        <v>0</v>
      </c>
      <c r="CL51" s="33">
        <v>25.916</v>
      </c>
      <c r="CM51" s="33">
        <v>11.384999999999987</v>
      </c>
      <c r="CN51" s="34">
        <f t="shared" si="32"/>
        <v>3814.8310000000001</v>
      </c>
      <c r="CO51" s="33">
        <v>75.545000000000002</v>
      </c>
      <c r="CP51" s="30">
        <v>2493.3270000000002</v>
      </c>
      <c r="CQ51" s="34">
        <f t="shared" si="33"/>
        <v>2568.8720000000003</v>
      </c>
      <c r="CR51" s="33">
        <v>735.64499999999998</v>
      </c>
      <c r="CS51" s="33">
        <v>20.444999999999823</v>
      </c>
      <c r="CT51" s="34">
        <f t="shared" si="34"/>
        <v>756.0899999999998</v>
      </c>
      <c r="CU51" s="33">
        <v>70.013000000000005</v>
      </c>
      <c r="CV51" s="33">
        <v>419.85599999999999</v>
      </c>
      <c r="CW51" s="67">
        <f t="shared" si="35"/>
        <v>3814.8310000000001</v>
      </c>
      <c r="CX51" s="33"/>
      <c r="CY51" s="68">
        <v>638.82099999999991</v>
      </c>
      <c r="CZ51" s="33"/>
      <c r="DA51" s="29">
        <v>140</v>
      </c>
      <c r="DB51" s="30">
        <v>180</v>
      </c>
      <c r="DC51" s="30">
        <v>140</v>
      </c>
      <c r="DD51" s="30">
        <v>245</v>
      </c>
      <c r="DE51" s="30">
        <v>100</v>
      </c>
      <c r="DF51" s="31">
        <v>0</v>
      </c>
      <c r="DG51" s="30">
        <f t="shared" si="59"/>
        <v>805</v>
      </c>
      <c r="DH51" s="69">
        <f t="shared" si="36"/>
        <v>0.21101852218355149</v>
      </c>
      <c r="DI51" s="33"/>
      <c r="DJ51" s="61" t="s">
        <v>227</v>
      </c>
      <c r="DK51" s="56">
        <v>25</v>
      </c>
      <c r="DL51" s="70">
        <v>3</v>
      </c>
      <c r="DM51" s="71" t="s">
        <v>155</v>
      </c>
      <c r="DN51" s="59" t="s">
        <v>158</v>
      </c>
      <c r="DO51" s="69">
        <v>0.1147258000265569</v>
      </c>
      <c r="DP51" s="56"/>
      <c r="DQ51" s="29">
        <v>349.63698360000001</v>
      </c>
      <c r="DR51" s="30">
        <v>379.63698360000001</v>
      </c>
      <c r="DS51" s="31">
        <v>419.57855800000004</v>
      </c>
      <c r="DT51" s="30"/>
      <c r="DU51" s="61">
        <f t="shared" si="37"/>
        <v>1900.9870000000001</v>
      </c>
      <c r="DV51" s="30">
        <v>1881.7059999999999</v>
      </c>
      <c r="DW51" s="31">
        <v>1920.268</v>
      </c>
      <c r="DX51" s="30"/>
      <c r="DY51" s="29">
        <v>154.173</v>
      </c>
      <c r="DZ51" s="30">
        <v>92.692000000000007</v>
      </c>
      <c r="EA51" s="30">
        <v>144.43700000000001</v>
      </c>
      <c r="EB51" s="30">
        <v>32.542000000000002</v>
      </c>
      <c r="EC51" s="30">
        <v>435.75</v>
      </c>
      <c r="ED51" s="30">
        <v>0</v>
      </c>
      <c r="EE51" s="30">
        <v>42.632000000000062</v>
      </c>
      <c r="EF51" s="30">
        <v>2150.71</v>
      </c>
      <c r="EG51" s="72">
        <f t="shared" si="60"/>
        <v>3052.9360000000001</v>
      </c>
      <c r="EH51" s="118"/>
      <c r="EI51" s="44">
        <f t="shared" si="77"/>
        <v>5.0499912215650769E-2</v>
      </c>
      <c r="EJ51" s="6">
        <f t="shared" si="77"/>
        <v>3.0361592905976412E-2</v>
      </c>
      <c r="EK51" s="6">
        <f t="shared" si="77"/>
        <v>4.7310850931693293E-2</v>
      </c>
      <c r="EL51" s="6">
        <f t="shared" si="77"/>
        <v>1.0659247360573559E-2</v>
      </c>
      <c r="EM51" s="6">
        <f t="shared" si="76"/>
        <v>0.14273145588377875</v>
      </c>
      <c r="EN51" s="6">
        <f t="shared" si="76"/>
        <v>0</v>
      </c>
      <c r="EO51" s="6">
        <f t="shared" si="76"/>
        <v>1.3964262598364348E-2</v>
      </c>
      <c r="EP51" s="6">
        <f t="shared" si="76"/>
        <v>0.70447267810396286</v>
      </c>
      <c r="EQ51" s="69">
        <f t="shared" si="62"/>
        <v>1</v>
      </c>
      <c r="ER51" s="56"/>
      <c r="ES51" s="32">
        <v>4.7969999999999997</v>
      </c>
      <c r="ET51" s="33">
        <v>11.410999999999998</v>
      </c>
      <c r="EU51" s="67">
        <f t="shared" si="39"/>
        <v>16.207999999999998</v>
      </c>
      <c r="EW51" s="32">
        <f t="shared" si="71"/>
        <v>7.6440000000000001</v>
      </c>
      <c r="EX51" s="33">
        <f t="shared" si="72"/>
        <v>16.862000000000002</v>
      </c>
      <c r="EY51" s="67">
        <f t="shared" si="42"/>
        <v>24.506</v>
      </c>
      <c r="FA51" s="29">
        <f t="shared" si="73"/>
        <v>2150.71</v>
      </c>
      <c r="FB51" s="30">
        <f t="shared" si="74"/>
        <v>902.22600000000011</v>
      </c>
      <c r="FC51" s="31">
        <f t="shared" si="45"/>
        <v>3052.9360000000001</v>
      </c>
      <c r="FE51" s="44">
        <v>0.70447267810396286</v>
      </c>
      <c r="FF51" s="6">
        <v>0.29552732189603714</v>
      </c>
      <c r="FG51" s="38">
        <f t="shared" si="46"/>
        <v>1</v>
      </c>
      <c r="FH51" s="56"/>
      <c r="FI51" s="61">
        <f t="shared" si="47"/>
        <v>391.71550000000002</v>
      </c>
      <c r="FJ51" s="30">
        <v>363.57499999999999</v>
      </c>
      <c r="FK51" s="31">
        <v>419.85599999999999</v>
      </c>
      <c r="FM51" s="61">
        <f t="shared" si="48"/>
        <v>3017.9470000000001</v>
      </c>
      <c r="FN51" s="30">
        <v>2982.9580000000001</v>
      </c>
      <c r="FO51" s="31">
        <v>3052.9360000000001</v>
      </c>
      <c r="FQ51" s="61">
        <f t="shared" si="49"/>
        <v>1056.3049999999998</v>
      </c>
      <c r="FR51" s="30">
        <v>977</v>
      </c>
      <c r="FS51" s="31">
        <v>1135.6099999999999</v>
      </c>
      <c r="FU51" s="61">
        <f t="shared" si="50"/>
        <v>4074.2520000000004</v>
      </c>
      <c r="FV51" s="56">
        <f t="shared" si="63"/>
        <v>3959.9580000000001</v>
      </c>
      <c r="FW51" s="70">
        <f t="shared" si="63"/>
        <v>4188.5460000000003</v>
      </c>
      <c r="FY51" s="61">
        <f t="shared" si="52"/>
        <v>2479.1675</v>
      </c>
      <c r="FZ51" s="30">
        <v>2465.0079999999998</v>
      </c>
      <c r="GA51" s="31">
        <v>2493.3270000000002</v>
      </c>
      <c r="GB51" s="30"/>
      <c r="GC51" s="61">
        <f t="shared" si="53"/>
        <v>3695.8820000000001</v>
      </c>
      <c r="GD51" s="30">
        <v>3576.933</v>
      </c>
      <c r="GE51" s="31">
        <v>3814.8310000000001</v>
      </c>
      <c r="GF51" s="30"/>
      <c r="GG51" s="73">
        <f t="shared" si="75"/>
        <v>0.5033690876476572</v>
      </c>
      <c r="GH51" s="63"/>
      <c r="GI51" s="63"/>
    </row>
    <row r="52" spans="1:191" x14ac:dyDescent="0.2">
      <c r="A52" s="1"/>
      <c r="B52" s="74" t="s">
        <v>205</v>
      </c>
      <c r="C52" s="29">
        <v>4006.239</v>
      </c>
      <c r="D52" s="30">
        <v>3807.1890000000003</v>
      </c>
      <c r="E52" s="30">
        <v>3069.2139999999999</v>
      </c>
      <c r="F52" s="30">
        <v>1065.011</v>
      </c>
      <c r="G52" s="30">
        <v>2687.33</v>
      </c>
      <c r="H52" s="30">
        <v>5071.25</v>
      </c>
      <c r="I52" s="31">
        <v>4134.2250000000004</v>
      </c>
      <c r="J52" s="30"/>
      <c r="K52" s="32">
        <v>63.216000000000001</v>
      </c>
      <c r="L52" s="33">
        <v>20.795000000000002</v>
      </c>
      <c r="M52" s="33">
        <v>0.38</v>
      </c>
      <c r="N52" s="34">
        <f t="shared" si="0"/>
        <v>84.390999999999991</v>
      </c>
      <c r="O52" s="33">
        <v>49.92</v>
      </c>
      <c r="P52" s="34">
        <f t="shared" si="1"/>
        <v>34.470999999999989</v>
      </c>
      <c r="Q52" s="33">
        <v>1.609</v>
      </c>
      <c r="R52" s="34">
        <f t="shared" si="2"/>
        <v>32.861999999999988</v>
      </c>
      <c r="S52" s="33">
        <v>6.8879999999999999</v>
      </c>
      <c r="T52" s="33">
        <v>1.0149999999999999</v>
      </c>
      <c r="U52" s="33">
        <v>0</v>
      </c>
      <c r="V52" s="34">
        <f t="shared" si="3"/>
        <v>40.764999999999986</v>
      </c>
      <c r="W52" s="33">
        <v>8.1760000000000002</v>
      </c>
      <c r="X52" s="35">
        <f t="shared" si="4"/>
        <v>32.588999999999984</v>
      </c>
      <c r="Y52" s="33"/>
      <c r="Z52" s="36">
        <f t="shared" si="55"/>
        <v>1.6604376614872546E-2</v>
      </c>
      <c r="AA52" s="37">
        <f t="shared" si="56"/>
        <v>5.462035113045347E-3</v>
      </c>
      <c r="AB52" s="6">
        <f t="shared" si="5"/>
        <v>0.5408802305675342</v>
      </c>
      <c r="AC52" s="6">
        <f t="shared" si="6"/>
        <v>0.54689468552460041</v>
      </c>
      <c r="AD52" s="6">
        <f t="shared" si="7"/>
        <v>0.59153227239871553</v>
      </c>
      <c r="AE52" s="37">
        <f t="shared" si="57"/>
        <v>1.311203620308842E-2</v>
      </c>
      <c r="AF52" s="37">
        <f t="shared" si="58"/>
        <v>8.5598587304176344E-3</v>
      </c>
      <c r="AG52" s="37">
        <f t="shared" si="64"/>
        <v>1.6497635384489204E-2</v>
      </c>
      <c r="AH52" s="37">
        <f t="shared" si="65"/>
        <v>2.1451127735811034E-2</v>
      </c>
      <c r="AI52" s="37">
        <f t="shared" si="66"/>
        <v>1.663583706174121E-2</v>
      </c>
      <c r="AJ52" s="38">
        <f t="shared" si="67"/>
        <v>7.1136771679754615E-2</v>
      </c>
      <c r="AK52" s="33"/>
      <c r="AL52" s="44">
        <f t="shared" si="12"/>
        <v>3.0910375831153369E-2</v>
      </c>
      <c r="AM52" s="6">
        <f t="shared" si="13"/>
        <v>6.7037760860273687E-2</v>
      </c>
      <c r="AN52" s="38">
        <f t="shared" si="14"/>
        <v>0.11799818446410493</v>
      </c>
      <c r="AO52" s="33"/>
      <c r="AP52" s="44">
        <f t="shared" si="15"/>
        <v>0.87557596179347541</v>
      </c>
      <c r="AQ52" s="6">
        <f t="shared" si="16"/>
        <v>0.76998035602132642</v>
      </c>
      <c r="AR52" s="6">
        <f t="shared" si="17"/>
        <v>9.0548766561355798E-3</v>
      </c>
      <c r="AS52" s="6">
        <f t="shared" si="18"/>
        <v>0.19133206980412304</v>
      </c>
      <c r="AT52" s="65">
        <v>1.87</v>
      </c>
      <c r="AU52" s="66">
        <v>1.44</v>
      </c>
      <c r="AV52" s="33"/>
      <c r="AW52" s="44">
        <f t="shared" si="68"/>
        <v>0.12237662306217877</v>
      </c>
      <c r="AX52" s="6">
        <v>0.11749999999999999</v>
      </c>
      <c r="AY52" s="6">
        <f t="shared" si="20"/>
        <v>0.20951439920604251</v>
      </c>
      <c r="AZ52" s="6">
        <f t="shared" si="21"/>
        <v>0.22890759578178579</v>
      </c>
      <c r="BA52" s="38">
        <f t="shared" si="22"/>
        <v>0.24830079235752905</v>
      </c>
      <c r="BB52" s="6"/>
      <c r="BC52" s="44">
        <v>0.19597305763477724</v>
      </c>
      <c r="BD52" s="6">
        <v>0.21490405073493271</v>
      </c>
      <c r="BE52" s="38">
        <v>0.23456935251607408</v>
      </c>
      <c r="BF52" s="6"/>
      <c r="BG52" s="44"/>
      <c r="BH52" s="38"/>
      <c r="BI52" s="45"/>
      <c r="BJ52" s="44"/>
      <c r="BK52" s="38"/>
      <c r="BL52" s="6"/>
      <c r="BM52" s="44"/>
      <c r="BN52" s="38"/>
      <c r="BO52" s="6"/>
      <c r="BP52" s="44"/>
      <c r="BQ52" s="38"/>
      <c r="BR52" s="33"/>
      <c r="BS52" s="36">
        <f t="shared" si="69"/>
        <v>5.3221734181749735E-4</v>
      </c>
      <c r="BT52" s="6">
        <f t="shared" si="24"/>
        <v>3.7971397555104557E-2</v>
      </c>
      <c r="BU52" s="37">
        <f t="shared" si="70"/>
        <v>1.5052062189211964E-2</v>
      </c>
      <c r="BV52" s="6">
        <f t="shared" si="26"/>
        <v>8.9033387038336131E-2</v>
      </c>
      <c r="BW52" s="6">
        <f t="shared" si="27"/>
        <v>0.78189432212937904</v>
      </c>
      <c r="BX52" s="38">
        <f t="shared" si="28"/>
        <v>0.83808017222091191</v>
      </c>
      <c r="BY52" s="33"/>
      <c r="BZ52" s="32">
        <v>3.004</v>
      </c>
      <c r="CA52" s="33">
        <v>159.928</v>
      </c>
      <c r="CB52" s="34">
        <f t="shared" si="29"/>
        <v>162.93199999999999</v>
      </c>
      <c r="CC52" s="30">
        <v>3069.2139999999999</v>
      </c>
      <c r="CD52" s="33">
        <v>14.7</v>
      </c>
      <c r="CE52" s="33">
        <v>13.914000000000001</v>
      </c>
      <c r="CF52" s="34">
        <f t="shared" si="30"/>
        <v>3040.6</v>
      </c>
      <c r="CG52" s="33">
        <v>586.92899999999997</v>
      </c>
      <c r="CH52" s="33">
        <v>121.54700000000001</v>
      </c>
      <c r="CI52" s="34">
        <f t="shared" si="31"/>
        <v>708.476</v>
      </c>
      <c r="CJ52" s="33">
        <v>42.9</v>
      </c>
      <c r="CK52" s="33">
        <v>0</v>
      </c>
      <c r="CL52" s="33">
        <v>46.923000000000002</v>
      </c>
      <c r="CM52" s="33">
        <v>4.4080000000003352</v>
      </c>
      <c r="CN52" s="34">
        <f t="shared" si="32"/>
        <v>4006.2390000000005</v>
      </c>
      <c r="CO52" s="33">
        <v>86.92</v>
      </c>
      <c r="CP52" s="30">
        <v>2687.33</v>
      </c>
      <c r="CQ52" s="34">
        <f t="shared" si="33"/>
        <v>2774.25</v>
      </c>
      <c r="CR52" s="33">
        <v>635.67200000000003</v>
      </c>
      <c r="CS52" s="33">
        <v>25.841000000000008</v>
      </c>
      <c r="CT52" s="34">
        <f t="shared" si="34"/>
        <v>661.51300000000003</v>
      </c>
      <c r="CU52" s="33">
        <v>80.206000000000003</v>
      </c>
      <c r="CV52" s="33">
        <v>490.27</v>
      </c>
      <c r="CW52" s="67">
        <f t="shared" si="35"/>
        <v>4006.239</v>
      </c>
      <c r="CX52" s="33"/>
      <c r="CY52" s="68">
        <v>766.52200000000005</v>
      </c>
      <c r="CZ52" s="33"/>
      <c r="DA52" s="29">
        <v>175</v>
      </c>
      <c r="DB52" s="30">
        <v>190</v>
      </c>
      <c r="DC52" s="30">
        <v>150</v>
      </c>
      <c r="DD52" s="30">
        <v>125</v>
      </c>
      <c r="DE52" s="30">
        <v>75</v>
      </c>
      <c r="DF52" s="31">
        <v>0</v>
      </c>
      <c r="DG52" s="30">
        <f t="shared" si="59"/>
        <v>715</v>
      </c>
      <c r="DH52" s="69">
        <f t="shared" si="36"/>
        <v>0.17847162887685933</v>
      </c>
      <c r="DI52" s="33"/>
      <c r="DJ52" s="61" t="s">
        <v>232</v>
      </c>
      <c r="DK52" s="56">
        <v>19.5</v>
      </c>
      <c r="DL52" s="70">
        <v>1</v>
      </c>
      <c r="DM52" s="71" t="s">
        <v>155</v>
      </c>
      <c r="DN52" s="56"/>
      <c r="DO52" s="69" t="s">
        <v>233</v>
      </c>
      <c r="DP52" s="56"/>
      <c r="DQ52" s="29">
        <v>432.14</v>
      </c>
      <c r="DR52" s="30">
        <v>472.14</v>
      </c>
      <c r="DS52" s="31">
        <v>512.14</v>
      </c>
      <c r="DT52" s="30"/>
      <c r="DU52" s="61">
        <f t="shared" si="37"/>
        <v>1975.3740000000003</v>
      </c>
      <c r="DV52" s="30">
        <v>1888.1690000000001</v>
      </c>
      <c r="DW52" s="31">
        <v>2062.5790000000002</v>
      </c>
      <c r="DX52" s="30"/>
      <c r="DY52" s="29">
        <v>0.38600000000000001</v>
      </c>
      <c r="DZ52" s="30">
        <v>5.5469999999999997</v>
      </c>
      <c r="EA52" s="30">
        <v>290.483</v>
      </c>
      <c r="EB52" s="30">
        <v>8.0909999999999993</v>
      </c>
      <c r="EC52" s="30">
        <v>287.85000000000002</v>
      </c>
      <c r="ED52" s="30">
        <v>18.907</v>
      </c>
      <c r="EE52" s="30">
        <v>58.148999999999745</v>
      </c>
      <c r="EF52" s="30">
        <v>2399.8009999999999</v>
      </c>
      <c r="EG52" s="72">
        <f t="shared" si="60"/>
        <v>3069.2139999999999</v>
      </c>
      <c r="EH52" s="118"/>
      <c r="EI52" s="44">
        <f t="shared" si="77"/>
        <v>1.2576509816519799E-4</v>
      </c>
      <c r="EJ52" s="6">
        <f t="shared" si="77"/>
        <v>1.8073031075708634E-3</v>
      </c>
      <c r="EK52" s="6">
        <f t="shared" si="77"/>
        <v>9.4644101063008315E-2</v>
      </c>
      <c r="EL52" s="6">
        <f t="shared" si="77"/>
        <v>2.6361798167218054E-3</v>
      </c>
      <c r="EM52" s="6">
        <f t="shared" si="76"/>
        <v>9.3786226701689762E-2</v>
      </c>
      <c r="EN52" s="6">
        <f t="shared" si="76"/>
        <v>6.1602090958792705E-3</v>
      </c>
      <c r="EO52" s="6">
        <f t="shared" si="76"/>
        <v>1.8945892987585665E-2</v>
      </c>
      <c r="EP52" s="6">
        <f t="shared" si="76"/>
        <v>0.78189432212937904</v>
      </c>
      <c r="EQ52" s="69">
        <f t="shared" si="62"/>
        <v>0.99999999999999989</v>
      </c>
      <c r="ER52" s="56"/>
      <c r="ES52" s="32">
        <v>8.6780000000000008</v>
      </c>
      <c r="ET52" s="33">
        <v>37.520000000000003</v>
      </c>
      <c r="EU52" s="67">
        <f t="shared" si="39"/>
        <v>46.198000000000008</v>
      </c>
      <c r="EW52" s="32">
        <f t="shared" si="71"/>
        <v>14.7</v>
      </c>
      <c r="EX52" s="33">
        <f t="shared" si="72"/>
        <v>13.914000000000001</v>
      </c>
      <c r="EY52" s="67">
        <f t="shared" si="42"/>
        <v>28.614000000000001</v>
      </c>
      <c r="FA52" s="29">
        <f t="shared" si="73"/>
        <v>2399.8009999999999</v>
      </c>
      <c r="FB52" s="30">
        <f t="shared" si="74"/>
        <v>669.41300000000001</v>
      </c>
      <c r="FC52" s="31">
        <f t="shared" si="45"/>
        <v>3069.2139999999999</v>
      </c>
      <c r="FE52" s="44">
        <v>0.78189432212937904</v>
      </c>
      <c r="FF52" s="6">
        <v>0.21810567787062096</v>
      </c>
      <c r="FG52" s="38">
        <f t="shared" si="46"/>
        <v>1</v>
      </c>
      <c r="FH52" s="56"/>
      <c r="FI52" s="61">
        <f t="shared" si="47"/>
        <v>458.11749999999995</v>
      </c>
      <c r="FJ52" s="30">
        <v>425.96499999999997</v>
      </c>
      <c r="FK52" s="31">
        <v>490.27</v>
      </c>
      <c r="FM52" s="61">
        <f t="shared" si="48"/>
        <v>3023.201</v>
      </c>
      <c r="FN52" s="30">
        <v>2977.1880000000001</v>
      </c>
      <c r="FO52" s="31">
        <v>3069.2139999999999</v>
      </c>
      <c r="FQ52" s="61">
        <f t="shared" si="49"/>
        <v>981.15549999999996</v>
      </c>
      <c r="FR52" s="30">
        <v>897.3</v>
      </c>
      <c r="FS52" s="31">
        <v>1065.011</v>
      </c>
      <c r="FU52" s="61">
        <f t="shared" si="50"/>
        <v>4004.3565000000003</v>
      </c>
      <c r="FV52" s="56">
        <f t="shared" si="63"/>
        <v>3874.4880000000003</v>
      </c>
      <c r="FW52" s="70">
        <f t="shared" si="63"/>
        <v>4134.2250000000004</v>
      </c>
      <c r="FY52" s="61">
        <f t="shared" si="52"/>
        <v>2545.5140000000001</v>
      </c>
      <c r="FZ52" s="30">
        <v>2403.6979999999999</v>
      </c>
      <c r="GA52" s="31">
        <v>2687.33</v>
      </c>
      <c r="GB52" s="30"/>
      <c r="GC52" s="61">
        <f t="shared" si="53"/>
        <v>3807.1890000000003</v>
      </c>
      <c r="GD52" s="30">
        <v>3608.1390000000001</v>
      </c>
      <c r="GE52" s="31">
        <v>4006.239</v>
      </c>
      <c r="GF52" s="30"/>
      <c r="GG52" s="73">
        <f t="shared" si="75"/>
        <v>0.51484172561846664</v>
      </c>
      <c r="GH52" s="63"/>
      <c r="GI52" s="63"/>
    </row>
    <row r="53" spans="1:191" x14ac:dyDescent="0.2">
      <c r="A53" s="1"/>
      <c r="B53" s="74" t="s">
        <v>206</v>
      </c>
      <c r="C53" s="29">
        <v>4531.4709999999995</v>
      </c>
      <c r="D53" s="30">
        <v>4129.4014999999999</v>
      </c>
      <c r="E53" s="30">
        <v>3698.837</v>
      </c>
      <c r="F53" s="30">
        <v>1383.49</v>
      </c>
      <c r="G53" s="30">
        <v>3042.5749999999998</v>
      </c>
      <c r="H53" s="30">
        <v>5914.9609999999993</v>
      </c>
      <c r="I53" s="31">
        <v>5082.3270000000002</v>
      </c>
      <c r="J53" s="30"/>
      <c r="K53" s="32">
        <v>67.055000000000007</v>
      </c>
      <c r="L53" s="33">
        <v>25.756</v>
      </c>
      <c r="M53" s="33">
        <v>0.16700000000000001</v>
      </c>
      <c r="N53" s="34">
        <f t="shared" si="0"/>
        <v>92.978000000000009</v>
      </c>
      <c r="O53" s="33">
        <v>52.783000000000001</v>
      </c>
      <c r="P53" s="34">
        <f t="shared" si="1"/>
        <v>40.195000000000007</v>
      </c>
      <c r="Q53" s="33">
        <v>7.335</v>
      </c>
      <c r="R53" s="34">
        <f t="shared" si="2"/>
        <v>32.860000000000007</v>
      </c>
      <c r="S53" s="33">
        <v>6.9379999999999997</v>
      </c>
      <c r="T53" s="33">
        <v>4.68</v>
      </c>
      <c r="U53" s="33">
        <v>0</v>
      </c>
      <c r="V53" s="34">
        <f t="shared" si="3"/>
        <v>44.478000000000009</v>
      </c>
      <c r="W53" s="33">
        <v>9.0370000000000008</v>
      </c>
      <c r="X53" s="35">
        <f t="shared" si="4"/>
        <v>35.44100000000001</v>
      </c>
      <c r="Y53" s="33"/>
      <c r="Z53" s="36">
        <f t="shared" si="55"/>
        <v>1.6238430678150333E-2</v>
      </c>
      <c r="AA53" s="37">
        <f t="shared" si="56"/>
        <v>6.2372234814173436E-3</v>
      </c>
      <c r="AB53" s="6">
        <f t="shared" si="5"/>
        <v>0.50463688859994649</v>
      </c>
      <c r="AC53" s="6">
        <f t="shared" si="6"/>
        <v>0.5282737499499579</v>
      </c>
      <c r="AD53" s="6">
        <f t="shared" si="7"/>
        <v>0.567693432855084</v>
      </c>
      <c r="AE53" s="37">
        <f t="shared" si="57"/>
        <v>1.2782239750724168E-2</v>
      </c>
      <c r="AF53" s="37">
        <f t="shared" si="58"/>
        <v>8.5825996818182995E-3</v>
      </c>
      <c r="AG53" s="37">
        <f t="shared" si="64"/>
        <v>1.6896777855356891E-2</v>
      </c>
      <c r="AH53" s="37">
        <f t="shared" si="65"/>
        <v>2.4702258712214851E-2</v>
      </c>
      <c r="AI53" s="37">
        <f t="shared" si="66"/>
        <v>1.5666265633786501E-2</v>
      </c>
      <c r="AJ53" s="38">
        <f t="shared" si="67"/>
        <v>7.4601245073120437E-2</v>
      </c>
      <c r="AK53" s="33"/>
      <c r="AL53" s="44">
        <f t="shared" si="12"/>
        <v>0.15861219769507759</v>
      </c>
      <c r="AM53" s="6">
        <f t="shared" si="13"/>
        <v>0.15469353174668996</v>
      </c>
      <c r="AN53" s="38">
        <f t="shared" si="14"/>
        <v>0.29122042679459281</v>
      </c>
      <c r="AO53" s="33"/>
      <c r="AP53" s="44">
        <f t="shared" si="15"/>
        <v>0.82257612325171392</v>
      </c>
      <c r="AQ53" s="6">
        <f t="shared" si="16"/>
        <v>0.75880894995899906</v>
      </c>
      <c r="AR53" s="6">
        <f t="shared" si="17"/>
        <v>6.0800786323028468E-2</v>
      </c>
      <c r="AS53" s="6">
        <f t="shared" si="18"/>
        <v>0.15261710821938396</v>
      </c>
      <c r="AT53" s="65">
        <v>4.8170999999999999</v>
      </c>
      <c r="AU53" s="66">
        <v>1.42</v>
      </c>
      <c r="AV53" s="33"/>
      <c r="AW53" s="44">
        <f t="shared" si="68"/>
        <v>0.11113168328783304</v>
      </c>
      <c r="AX53" s="6">
        <v>9.7200000000000009E-2</v>
      </c>
      <c r="AY53" s="6">
        <f t="shared" si="20"/>
        <v>0.1829980017180437</v>
      </c>
      <c r="AZ53" s="6">
        <f t="shared" si="21"/>
        <v>0.19510000000000002</v>
      </c>
      <c r="BA53" s="38">
        <f t="shared" si="22"/>
        <v>0.20829999999999999</v>
      </c>
      <c r="BB53" s="6"/>
      <c r="BC53" s="44">
        <v>0.17337519276210631</v>
      </c>
      <c r="BD53" s="6">
        <v>0.18713403359525396</v>
      </c>
      <c r="BE53" s="38">
        <v>0.20172534625019847</v>
      </c>
      <c r="BF53" s="6"/>
      <c r="BG53" s="44">
        <v>3.1E-2</v>
      </c>
      <c r="BH53" s="38"/>
      <c r="BI53" s="45"/>
      <c r="BJ53" s="44">
        <f>AY53-(4.5%+2.5%+3%+1%+BG53)</f>
        <v>4.1998001718043687E-2</v>
      </c>
      <c r="BK53" s="38"/>
      <c r="BL53" s="6"/>
      <c r="BM53" s="44">
        <f>AZ53-(6%+2.5%+3%+1%+BG53)</f>
        <v>3.9100000000000051E-2</v>
      </c>
      <c r="BN53" s="38"/>
      <c r="BO53" s="6"/>
      <c r="BP53" s="44">
        <f>BA53-(8%+2.5%+3%+1%+BG53)</f>
        <v>3.2299999999999968E-2</v>
      </c>
      <c r="BQ53" s="38"/>
      <c r="BR53" s="33"/>
      <c r="BS53" s="36">
        <f t="shared" si="69"/>
        <v>2.1287682790018555E-3</v>
      </c>
      <c r="BT53" s="6">
        <f t="shared" si="24"/>
        <v>0.14156678825777311</v>
      </c>
      <c r="BU53" s="37">
        <f t="shared" si="70"/>
        <v>1.3210909266885781E-2</v>
      </c>
      <c r="BV53" s="6">
        <f t="shared" si="26"/>
        <v>9.4062321942806115E-2</v>
      </c>
      <c r="BW53" s="6">
        <f t="shared" si="27"/>
        <v>0.74923009583823241</v>
      </c>
      <c r="BX53" s="38">
        <f t="shared" si="28"/>
        <v>0.81749364021638127</v>
      </c>
      <c r="BY53" s="33"/>
      <c r="BZ53" s="32">
        <v>4.5090000000000003</v>
      </c>
      <c r="CA53" s="33">
        <v>318.65499999999997</v>
      </c>
      <c r="CB53" s="34">
        <f t="shared" si="29"/>
        <v>323.16399999999999</v>
      </c>
      <c r="CC53" s="30">
        <v>3698.837</v>
      </c>
      <c r="CD53" s="33">
        <v>7.0069999999999997</v>
      </c>
      <c r="CE53" s="33">
        <v>8.8990000000000009</v>
      </c>
      <c r="CF53" s="34">
        <f t="shared" si="30"/>
        <v>3682.931</v>
      </c>
      <c r="CG53" s="33">
        <v>363.65600000000001</v>
      </c>
      <c r="CH53" s="33">
        <v>125.818</v>
      </c>
      <c r="CI53" s="34">
        <f t="shared" si="31"/>
        <v>489.47399999999999</v>
      </c>
      <c r="CJ53" s="33">
        <v>0</v>
      </c>
      <c r="CK53" s="33">
        <v>0</v>
      </c>
      <c r="CL53" s="33">
        <v>30.166</v>
      </c>
      <c r="CM53" s="33">
        <v>5.7359999999997591</v>
      </c>
      <c r="CN53" s="34">
        <f t="shared" si="32"/>
        <v>4531.4710000000005</v>
      </c>
      <c r="CO53" s="33">
        <v>281.233</v>
      </c>
      <c r="CP53" s="30">
        <v>3042.5749999999998</v>
      </c>
      <c r="CQ53" s="34">
        <f t="shared" si="33"/>
        <v>3323.808</v>
      </c>
      <c r="CR53" s="33">
        <v>625.75400000000002</v>
      </c>
      <c r="CS53" s="33">
        <v>18.208999999999492</v>
      </c>
      <c r="CT53" s="34">
        <f t="shared" si="34"/>
        <v>643.96299999999951</v>
      </c>
      <c r="CU53" s="33">
        <v>60.11</v>
      </c>
      <c r="CV53" s="33">
        <v>503.59000000000003</v>
      </c>
      <c r="CW53" s="67">
        <f t="shared" si="35"/>
        <v>4531.4709999999995</v>
      </c>
      <c r="CX53" s="33"/>
      <c r="CY53" s="68">
        <v>691.57999999999993</v>
      </c>
      <c r="CZ53" s="33"/>
      <c r="DA53" s="29">
        <v>180</v>
      </c>
      <c r="DB53" s="30">
        <v>125</v>
      </c>
      <c r="DC53" s="30">
        <v>150</v>
      </c>
      <c r="DD53" s="30">
        <v>280</v>
      </c>
      <c r="DE53" s="30">
        <v>0</v>
      </c>
      <c r="DF53" s="31">
        <v>0</v>
      </c>
      <c r="DG53" s="30">
        <f t="shared" si="59"/>
        <v>735</v>
      </c>
      <c r="DH53" s="69">
        <f t="shared" si="36"/>
        <v>0.16219898571567601</v>
      </c>
      <c r="DI53" s="33"/>
      <c r="DJ53" s="61" t="s">
        <v>224</v>
      </c>
      <c r="DK53" s="56">
        <v>27</v>
      </c>
      <c r="DL53" s="70">
        <v>3</v>
      </c>
      <c r="DM53" s="71" t="s">
        <v>155</v>
      </c>
      <c r="DN53" s="59" t="s">
        <v>156</v>
      </c>
      <c r="DO53" s="69">
        <v>0.30825481588879777</v>
      </c>
      <c r="DP53" s="56"/>
      <c r="DQ53" s="29">
        <v>415.83587520000003</v>
      </c>
      <c r="DR53" s="30">
        <v>443.33587520000003</v>
      </c>
      <c r="DS53" s="31">
        <v>473.33092159999995</v>
      </c>
      <c r="DT53" s="30"/>
      <c r="DU53" s="61">
        <f t="shared" si="37"/>
        <v>2097.5005000000001</v>
      </c>
      <c r="DV53" s="30">
        <v>1922.6489999999999</v>
      </c>
      <c r="DW53" s="31">
        <v>2272.3519999999999</v>
      </c>
      <c r="DX53" s="30"/>
      <c r="DY53" s="29">
        <v>81.525999999999996</v>
      </c>
      <c r="DZ53" s="30">
        <v>75.91</v>
      </c>
      <c r="EA53" s="30">
        <v>310.03199999999998</v>
      </c>
      <c r="EB53" s="30">
        <v>20.396000000000001</v>
      </c>
      <c r="EC53" s="30">
        <v>380.08699999999999</v>
      </c>
      <c r="ED53" s="30">
        <v>15.329000000000001</v>
      </c>
      <c r="EE53" s="30">
        <v>44.276999999999589</v>
      </c>
      <c r="EF53" s="30">
        <v>2771.28</v>
      </c>
      <c r="EG53" s="72">
        <f t="shared" si="60"/>
        <v>3698.8369999999995</v>
      </c>
      <c r="EH53" s="118"/>
      <c r="EI53" s="44">
        <f t="shared" si="77"/>
        <v>2.204098207085092E-2</v>
      </c>
      <c r="EJ53" s="6">
        <f t="shared" si="77"/>
        <v>2.0522666989651071E-2</v>
      </c>
      <c r="EK53" s="6">
        <f t="shared" si="77"/>
        <v>8.3818778713417225E-2</v>
      </c>
      <c r="EL53" s="6">
        <f t="shared" si="77"/>
        <v>5.5141656688305011E-3</v>
      </c>
      <c r="EM53" s="6">
        <f t="shared" si="76"/>
        <v>0.10275851571723761</v>
      </c>
      <c r="EN53" s="6">
        <f t="shared" si="76"/>
        <v>4.1442756196069207E-3</v>
      </c>
      <c r="EO53" s="6">
        <f t="shared" si="76"/>
        <v>1.1970519382173261E-2</v>
      </c>
      <c r="EP53" s="6">
        <f t="shared" si="76"/>
        <v>0.74923009583823252</v>
      </c>
      <c r="EQ53" s="69">
        <f t="shared" si="62"/>
        <v>1</v>
      </c>
      <c r="ER53" s="56"/>
      <c r="ES53" s="32">
        <v>29.518999999999998</v>
      </c>
      <c r="ET53" s="33">
        <v>19.346000000000004</v>
      </c>
      <c r="EU53" s="67">
        <f t="shared" si="39"/>
        <v>48.865000000000002</v>
      </c>
      <c r="EW53" s="32">
        <f t="shared" si="71"/>
        <v>7.0069999999999997</v>
      </c>
      <c r="EX53" s="33">
        <f t="shared" si="72"/>
        <v>8.8990000000000009</v>
      </c>
      <c r="EY53" s="67">
        <f t="shared" si="42"/>
        <v>15.906000000000001</v>
      </c>
      <c r="FA53" s="29">
        <f t="shared" si="73"/>
        <v>2771.28</v>
      </c>
      <c r="FB53" s="30">
        <f t="shared" si="74"/>
        <v>927.5569999999999</v>
      </c>
      <c r="FC53" s="31">
        <f t="shared" si="45"/>
        <v>3698.837</v>
      </c>
      <c r="FE53" s="44">
        <v>0.74923009583823241</v>
      </c>
      <c r="FF53" s="6">
        <v>0.25076990416176759</v>
      </c>
      <c r="FG53" s="38">
        <f t="shared" si="46"/>
        <v>1</v>
      </c>
      <c r="FH53" s="56"/>
      <c r="FI53" s="61">
        <f t="shared" si="47"/>
        <v>475.07249999999999</v>
      </c>
      <c r="FJ53" s="30">
        <v>446.55500000000001</v>
      </c>
      <c r="FK53" s="31">
        <v>503.59000000000003</v>
      </c>
      <c r="FM53" s="61">
        <f t="shared" si="48"/>
        <v>3445.6545000000001</v>
      </c>
      <c r="FN53" s="30">
        <v>3192.4720000000002</v>
      </c>
      <c r="FO53" s="31">
        <v>3698.837</v>
      </c>
      <c r="FQ53" s="61">
        <f t="shared" si="49"/>
        <v>1296.2345</v>
      </c>
      <c r="FR53" s="30">
        <v>1208.979</v>
      </c>
      <c r="FS53" s="31">
        <v>1383.49</v>
      </c>
      <c r="FU53" s="61">
        <f t="shared" si="50"/>
        <v>4741.8890000000001</v>
      </c>
      <c r="FV53" s="56">
        <f t="shared" si="63"/>
        <v>4401.451</v>
      </c>
      <c r="FW53" s="70">
        <f t="shared" si="63"/>
        <v>5082.3270000000002</v>
      </c>
      <c r="FY53" s="61">
        <f t="shared" si="52"/>
        <v>2699.4655000000002</v>
      </c>
      <c r="FZ53" s="30">
        <v>2356.3560000000002</v>
      </c>
      <c r="GA53" s="31">
        <v>3042.5749999999998</v>
      </c>
      <c r="GB53" s="30"/>
      <c r="GC53" s="61">
        <f t="shared" si="53"/>
        <v>4129.4014999999999</v>
      </c>
      <c r="GD53" s="30">
        <v>3727.3319999999999</v>
      </c>
      <c r="GE53" s="31">
        <v>4531.4709999999995</v>
      </c>
      <c r="GF53" s="30"/>
      <c r="GG53" s="73">
        <f t="shared" si="75"/>
        <v>0.50146012188977929</v>
      </c>
      <c r="GH53" s="63"/>
      <c r="GI53" s="63"/>
    </row>
    <row r="54" spans="1:191" x14ac:dyDescent="0.2">
      <c r="A54" s="1"/>
      <c r="B54" s="74" t="s">
        <v>207</v>
      </c>
      <c r="C54" s="29">
        <v>7072.2610000000004</v>
      </c>
      <c r="D54" s="30">
        <v>6730.7134999999998</v>
      </c>
      <c r="E54" s="30">
        <v>5855.5389999999998</v>
      </c>
      <c r="F54" s="30">
        <v>1594.6890000000001</v>
      </c>
      <c r="G54" s="30">
        <v>4519.4679999999998</v>
      </c>
      <c r="H54" s="30">
        <v>8666.9500000000007</v>
      </c>
      <c r="I54" s="31">
        <v>7450.2280000000001</v>
      </c>
      <c r="J54" s="30"/>
      <c r="K54" s="32">
        <v>118.003</v>
      </c>
      <c r="L54" s="33">
        <v>39.932000000000002</v>
      </c>
      <c r="M54" s="33">
        <v>2E-3</v>
      </c>
      <c r="N54" s="34">
        <f t="shared" si="0"/>
        <v>157.93700000000001</v>
      </c>
      <c r="O54" s="33">
        <v>68.204999999999998</v>
      </c>
      <c r="P54" s="34">
        <f t="shared" si="1"/>
        <v>89.732000000000014</v>
      </c>
      <c r="Q54" s="33">
        <v>8.6240000000000006</v>
      </c>
      <c r="R54" s="34">
        <f t="shared" si="2"/>
        <v>81.108000000000018</v>
      </c>
      <c r="S54" s="33">
        <v>13.728999999999999</v>
      </c>
      <c r="T54" s="33">
        <v>1.671</v>
      </c>
      <c r="U54" s="33">
        <v>-4.2</v>
      </c>
      <c r="V54" s="34">
        <f t="shared" si="3"/>
        <v>92.308000000000021</v>
      </c>
      <c r="W54" s="33">
        <v>20.251000000000001</v>
      </c>
      <c r="X54" s="35">
        <f t="shared" si="4"/>
        <v>72.057000000000016</v>
      </c>
      <c r="Y54" s="33"/>
      <c r="Z54" s="36">
        <f t="shared" si="55"/>
        <v>1.7532019450835341E-2</v>
      </c>
      <c r="AA54" s="37">
        <f t="shared" si="56"/>
        <v>5.9328034093265158E-3</v>
      </c>
      <c r="AB54" s="6">
        <f t="shared" si="5"/>
        <v>0.39348206095640287</v>
      </c>
      <c r="AC54" s="6">
        <f t="shared" si="6"/>
        <v>0.39731222257173815</v>
      </c>
      <c r="AD54" s="6">
        <f t="shared" si="7"/>
        <v>0.43184940830837609</v>
      </c>
      <c r="AE54" s="37">
        <f t="shared" si="57"/>
        <v>1.0133398190251301E-2</v>
      </c>
      <c r="AF54" s="37">
        <f t="shared" si="58"/>
        <v>1.0705700071768026E-2</v>
      </c>
      <c r="AG54" s="37">
        <f t="shared" si="64"/>
        <v>2.0810322303393691E-2</v>
      </c>
      <c r="AH54" s="37">
        <f t="shared" si="65"/>
        <v>3.0362501969279674E-2</v>
      </c>
      <c r="AI54" s="37">
        <f t="shared" si="66"/>
        <v>2.3424283850058365E-2</v>
      </c>
      <c r="AJ54" s="38">
        <f t="shared" si="67"/>
        <v>9.0537404461219731E-2</v>
      </c>
      <c r="AK54" s="33"/>
      <c r="AL54" s="44">
        <f t="shared" si="12"/>
        <v>8.5670121270519359E-2</v>
      </c>
      <c r="AM54" s="6">
        <f t="shared" si="13"/>
        <v>4.294112154595818E-2</v>
      </c>
      <c r="AN54" s="38">
        <f t="shared" si="14"/>
        <v>0.10133606327871744</v>
      </c>
      <c r="AO54" s="33"/>
      <c r="AP54" s="44">
        <f t="shared" si="15"/>
        <v>0.77182783685669243</v>
      </c>
      <c r="AQ54" s="6">
        <f t="shared" si="16"/>
        <v>0.73081167159537508</v>
      </c>
      <c r="AR54" s="6">
        <f t="shared" si="17"/>
        <v>9.8242556376242338E-2</v>
      </c>
      <c r="AS54" s="6">
        <f t="shared" si="18"/>
        <v>0.13714298722855392</v>
      </c>
      <c r="AT54" s="65">
        <v>1.43</v>
      </c>
      <c r="AU54" s="66">
        <v>1.07</v>
      </c>
      <c r="AV54" s="33"/>
      <c r="AW54" s="44">
        <f t="shared" si="68"/>
        <v>0.12107386873872442</v>
      </c>
      <c r="AX54" s="6">
        <v>0.10970000000000001</v>
      </c>
      <c r="AY54" s="6">
        <f t="shared" si="20"/>
        <v>0.19689789921893194</v>
      </c>
      <c r="AZ54" s="6">
        <f t="shared" si="21"/>
        <v>0.21329999999999996</v>
      </c>
      <c r="BA54" s="38">
        <f t="shared" si="22"/>
        <v>0.24059999999999998</v>
      </c>
      <c r="BB54" s="6"/>
      <c r="BC54" s="44">
        <v>0.2079920596277014</v>
      </c>
      <c r="BD54" s="6">
        <v>0.22635978875613319</v>
      </c>
      <c r="BE54" s="38">
        <v>0.25559584004394675</v>
      </c>
      <c r="BF54" s="6"/>
      <c r="BG54" s="44">
        <v>2.3E-2</v>
      </c>
      <c r="BH54" s="38"/>
      <c r="BI54" s="45"/>
      <c r="BJ54" s="44">
        <f>AY54-(4.5%+2.5%+3%+1%+BG54)</f>
        <v>6.3897899218931936E-2</v>
      </c>
      <c r="BK54" s="38"/>
      <c r="BL54" s="6"/>
      <c r="BM54" s="44">
        <f>AZ54-(6%+2.5%+3%+1%+BG54)</f>
        <v>6.5299999999999969E-2</v>
      </c>
      <c r="BN54" s="38"/>
      <c r="BO54" s="6"/>
      <c r="BP54" s="44">
        <f>BA54-(8%+2.5%+3%+1%+BG54)</f>
        <v>7.259999999999997E-2</v>
      </c>
      <c r="BQ54" s="38"/>
      <c r="BR54" s="33"/>
      <c r="BS54" s="36">
        <f t="shared" si="69"/>
        <v>1.5332893946831626E-3</v>
      </c>
      <c r="BT54" s="6">
        <f t="shared" si="24"/>
        <v>8.2030209641212937E-2</v>
      </c>
      <c r="BU54" s="37">
        <f t="shared" si="70"/>
        <v>6.8810061721047379E-3</v>
      </c>
      <c r="BV54" s="6">
        <f t="shared" si="26"/>
        <v>4.5986719411618353E-2</v>
      </c>
      <c r="BW54" s="6">
        <f t="shared" si="27"/>
        <v>0.74589171039591751</v>
      </c>
      <c r="BX54" s="38">
        <f t="shared" si="28"/>
        <v>0.80028248799902502</v>
      </c>
      <c r="BY54" s="33"/>
      <c r="BZ54" s="32">
        <v>2.532</v>
      </c>
      <c r="CA54" s="33">
        <v>100.60599999999999</v>
      </c>
      <c r="CB54" s="34">
        <f t="shared" si="29"/>
        <v>103.13799999999999</v>
      </c>
      <c r="CC54" s="30">
        <v>5855.5389999999998</v>
      </c>
      <c r="CD54" s="33">
        <v>7.72</v>
      </c>
      <c r="CE54" s="33">
        <v>12.18</v>
      </c>
      <c r="CF54" s="34">
        <f t="shared" si="30"/>
        <v>5835.6389999999992</v>
      </c>
      <c r="CG54" s="33">
        <v>863.55799999999999</v>
      </c>
      <c r="CH54" s="33">
        <v>202.01499999999999</v>
      </c>
      <c r="CI54" s="34">
        <f t="shared" si="31"/>
        <v>1065.5729999999999</v>
      </c>
      <c r="CJ54" s="33">
        <v>0.03</v>
      </c>
      <c r="CK54" s="33">
        <v>0</v>
      </c>
      <c r="CL54" s="33">
        <v>58.795999999999999</v>
      </c>
      <c r="CM54" s="33">
        <v>9.0850000000014219</v>
      </c>
      <c r="CN54" s="34">
        <f t="shared" si="32"/>
        <v>7072.2610000000004</v>
      </c>
      <c r="CO54" s="33">
        <v>202.82499999999999</v>
      </c>
      <c r="CP54" s="30">
        <v>4519.4679999999998</v>
      </c>
      <c r="CQ54" s="34">
        <f t="shared" si="33"/>
        <v>4722.2929999999997</v>
      </c>
      <c r="CR54" s="33">
        <v>1301.296</v>
      </c>
      <c r="CS54" s="33">
        <v>31.819000000000756</v>
      </c>
      <c r="CT54" s="34">
        <f t="shared" si="34"/>
        <v>1333.1150000000007</v>
      </c>
      <c r="CU54" s="33">
        <v>160.58699999999999</v>
      </c>
      <c r="CV54" s="33">
        <v>856.26599999999996</v>
      </c>
      <c r="CW54" s="67">
        <f t="shared" si="35"/>
        <v>7072.2610000000004</v>
      </c>
      <c r="CX54" s="33"/>
      <c r="CY54" s="68">
        <v>969.91100000000006</v>
      </c>
      <c r="CZ54" s="33"/>
      <c r="DA54" s="29">
        <v>300</v>
      </c>
      <c r="DB54" s="30">
        <v>460</v>
      </c>
      <c r="DC54" s="30">
        <v>300</v>
      </c>
      <c r="DD54" s="30">
        <v>300</v>
      </c>
      <c r="DE54" s="30">
        <v>100</v>
      </c>
      <c r="DF54" s="31">
        <v>0</v>
      </c>
      <c r="DG54" s="30">
        <f t="shared" si="59"/>
        <v>1460</v>
      </c>
      <c r="DH54" s="69">
        <f t="shared" si="36"/>
        <v>0.20644034489111754</v>
      </c>
      <c r="DI54" s="33"/>
      <c r="DJ54" s="61" t="s">
        <v>227</v>
      </c>
      <c r="DK54" s="56">
        <v>36.700000000000003</v>
      </c>
      <c r="DL54" s="70">
        <v>3</v>
      </c>
      <c r="DM54" s="71" t="s">
        <v>155</v>
      </c>
      <c r="DN54" s="59" t="s">
        <v>156</v>
      </c>
      <c r="DO54" s="69">
        <v>0.2584360512053101</v>
      </c>
      <c r="DP54" s="56"/>
      <c r="DQ54" s="29">
        <v>720.26590439999995</v>
      </c>
      <c r="DR54" s="30">
        <v>780.26590439999995</v>
      </c>
      <c r="DS54" s="31">
        <v>880.13116079999998</v>
      </c>
      <c r="DT54" s="30"/>
      <c r="DU54" s="61">
        <f t="shared" si="37"/>
        <v>3462.5605</v>
      </c>
      <c r="DV54" s="30">
        <v>3267.0529999999999</v>
      </c>
      <c r="DW54" s="31">
        <v>3658.0680000000002</v>
      </c>
      <c r="DX54" s="30"/>
      <c r="DY54" s="29">
        <v>271.10500000000002</v>
      </c>
      <c r="DZ54" s="30">
        <v>159.52500000000001</v>
      </c>
      <c r="EA54" s="30">
        <v>253.61</v>
      </c>
      <c r="EB54" s="30">
        <v>44.262</v>
      </c>
      <c r="EC54" s="30">
        <v>644.15300000000002</v>
      </c>
      <c r="ED54" s="30">
        <v>28.073</v>
      </c>
      <c r="EE54" s="30">
        <v>87.212999999999738</v>
      </c>
      <c r="EF54" s="30">
        <v>4367.598</v>
      </c>
      <c r="EG54" s="72">
        <f t="shared" si="60"/>
        <v>5855.5389999999998</v>
      </c>
      <c r="EH54" s="118"/>
      <c r="EI54" s="44">
        <f t="shared" si="77"/>
        <v>4.6298897505421793E-2</v>
      </c>
      <c r="EJ54" s="6">
        <f t="shared" si="77"/>
        <v>2.7243435659808603E-2</v>
      </c>
      <c r="EK54" s="6">
        <f t="shared" si="77"/>
        <v>4.3311128147212413E-2</v>
      </c>
      <c r="EL54" s="6">
        <f t="shared" si="77"/>
        <v>7.558996703804723E-3</v>
      </c>
      <c r="EM54" s="6">
        <f t="shared" si="76"/>
        <v>0.11000746472698757</v>
      </c>
      <c r="EN54" s="6">
        <f t="shared" si="76"/>
        <v>4.794264029323347E-3</v>
      </c>
      <c r="EO54" s="6">
        <f t="shared" si="76"/>
        <v>1.489410283152409E-2</v>
      </c>
      <c r="EP54" s="6">
        <f t="shared" si="76"/>
        <v>0.74589171039591751</v>
      </c>
      <c r="EQ54" s="69">
        <f t="shared" si="62"/>
        <v>1</v>
      </c>
      <c r="ER54" s="56"/>
      <c r="ES54" s="32">
        <v>11.929</v>
      </c>
      <c r="ET54" s="33">
        <v>28.363</v>
      </c>
      <c r="EU54" s="67">
        <f t="shared" si="39"/>
        <v>40.292000000000002</v>
      </c>
      <c r="EW54" s="32">
        <f t="shared" si="71"/>
        <v>7.72</v>
      </c>
      <c r="EX54" s="33">
        <f t="shared" si="72"/>
        <v>12.18</v>
      </c>
      <c r="EY54" s="67">
        <f t="shared" si="42"/>
        <v>19.899999999999999</v>
      </c>
      <c r="FA54" s="29">
        <f t="shared" si="73"/>
        <v>4367.598</v>
      </c>
      <c r="FB54" s="30">
        <f t="shared" si="74"/>
        <v>1487.9409999999996</v>
      </c>
      <c r="FC54" s="31">
        <f t="shared" si="45"/>
        <v>5855.5389999999998</v>
      </c>
      <c r="FE54" s="44">
        <v>0.74589171039591751</v>
      </c>
      <c r="FF54" s="6">
        <v>0.25410828960408249</v>
      </c>
      <c r="FG54" s="38">
        <f t="shared" si="46"/>
        <v>1</v>
      </c>
      <c r="FH54" s="56"/>
      <c r="FI54" s="61">
        <f t="shared" si="47"/>
        <v>795.88099999999997</v>
      </c>
      <c r="FJ54" s="30">
        <v>735.49599999999998</v>
      </c>
      <c r="FK54" s="31">
        <v>856.26599999999996</v>
      </c>
      <c r="FM54" s="61">
        <f t="shared" si="48"/>
        <v>5624.509</v>
      </c>
      <c r="FN54" s="30">
        <v>5393.4790000000003</v>
      </c>
      <c r="FO54" s="31">
        <v>5855.5389999999998</v>
      </c>
      <c r="FQ54" s="61">
        <f t="shared" si="49"/>
        <v>1672.3445000000002</v>
      </c>
      <c r="FR54" s="30">
        <v>1750</v>
      </c>
      <c r="FS54" s="31">
        <v>1594.6890000000001</v>
      </c>
      <c r="FU54" s="61">
        <f t="shared" si="50"/>
        <v>7296.8535000000002</v>
      </c>
      <c r="FV54" s="56">
        <f t="shared" si="63"/>
        <v>7143.4790000000003</v>
      </c>
      <c r="FW54" s="70">
        <f t="shared" si="63"/>
        <v>7450.2280000000001</v>
      </c>
      <c r="FY54" s="61">
        <f t="shared" si="52"/>
        <v>4311.5455000000002</v>
      </c>
      <c r="FZ54" s="30">
        <v>4103.6229999999996</v>
      </c>
      <c r="GA54" s="31">
        <v>4519.4679999999998</v>
      </c>
      <c r="GB54" s="30"/>
      <c r="GC54" s="61">
        <f t="shared" si="53"/>
        <v>6730.7134999999998</v>
      </c>
      <c r="GD54" s="30">
        <v>6389.1660000000002</v>
      </c>
      <c r="GE54" s="31">
        <v>7072.2610000000004</v>
      </c>
      <c r="GF54" s="30"/>
      <c r="GG54" s="73">
        <f t="shared" si="75"/>
        <v>0.51724165722956206</v>
      </c>
      <c r="GH54" s="63"/>
      <c r="GI54" s="63"/>
    </row>
    <row r="55" spans="1:191" x14ac:dyDescent="0.2">
      <c r="A55" s="1"/>
      <c r="B55" s="74" t="s">
        <v>208</v>
      </c>
      <c r="C55" s="29">
        <v>3440.395</v>
      </c>
      <c r="D55" s="30">
        <v>3268.3315000000002</v>
      </c>
      <c r="E55" s="30">
        <v>2470.7820000000002</v>
      </c>
      <c r="F55" s="30">
        <v>696.27099999999996</v>
      </c>
      <c r="G55" s="30">
        <v>2777.7069999999999</v>
      </c>
      <c r="H55" s="30">
        <v>4136.6660000000002</v>
      </c>
      <c r="I55" s="31">
        <v>3167.0529999999999</v>
      </c>
      <c r="J55" s="30"/>
      <c r="K55" s="32">
        <v>54.755000000000003</v>
      </c>
      <c r="L55" s="33">
        <v>14.962</v>
      </c>
      <c r="M55" s="33">
        <v>0.12</v>
      </c>
      <c r="N55" s="34">
        <f t="shared" si="0"/>
        <v>69.837000000000003</v>
      </c>
      <c r="O55" s="33">
        <v>50.564</v>
      </c>
      <c r="P55" s="34">
        <f t="shared" si="1"/>
        <v>19.273000000000003</v>
      </c>
      <c r="Q55" s="33">
        <v>6.3710000000000004</v>
      </c>
      <c r="R55" s="34">
        <f t="shared" si="2"/>
        <v>12.902000000000003</v>
      </c>
      <c r="S55" s="33">
        <v>11.66</v>
      </c>
      <c r="T55" s="33">
        <v>1.1439999999999999</v>
      </c>
      <c r="U55" s="33">
        <v>0</v>
      </c>
      <c r="V55" s="34">
        <f t="shared" si="3"/>
        <v>25.706000000000003</v>
      </c>
      <c r="W55" s="33">
        <v>3.3260000000000001</v>
      </c>
      <c r="X55" s="35">
        <f t="shared" si="4"/>
        <v>22.380000000000003</v>
      </c>
      <c r="Y55" s="33"/>
      <c r="Z55" s="36">
        <f t="shared" si="55"/>
        <v>1.6753196546923102E-2</v>
      </c>
      <c r="AA55" s="37">
        <f t="shared" si="56"/>
        <v>4.5778710023753706E-3</v>
      </c>
      <c r="AB55" s="6">
        <f t="shared" si="5"/>
        <v>0.61185126027032588</v>
      </c>
      <c r="AC55" s="6">
        <f t="shared" si="6"/>
        <v>0.62044001619691524</v>
      </c>
      <c r="AD55" s="6">
        <f t="shared" si="7"/>
        <v>0.72402880994315333</v>
      </c>
      <c r="AE55" s="37">
        <f t="shared" si="57"/>
        <v>1.5470890881172854E-2</v>
      </c>
      <c r="AF55" s="37">
        <f t="shared" si="58"/>
        <v>6.8475306130972337E-3</v>
      </c>
      <c r="AG55" s="37">
        <f t="shared" si="64"/>
        <v>1.4566329519272074E-2</v>
      </c>
      <c r="AH55" s="37">
        <f t="shared" si="65"/>
        <v>2.0877754780593852E-2</v>
      </c>
      <c r="AI55" s="37">
        <f t="shared" si="66"/>
        <v>8.3974434074016238E-3</v>
      </c>
      <c r="AJ55" s="38">
        <f t="shared" si="67"/>
        <v>5.9307155681283669E-2</v>
      </c>
      <c r="AK55" s="33"/>
      <c r="AL55" s="44">
        <f t="shared" si="12"/>
        <v>2.1695986060055821E-3</v>
      </c>
      <c r="AM55" s="6">
        <f t="shared" si="13"/>
        <v>1.8530709618120055E-2</v>
      </c>
      <c r="AN55" s="38">
        <f t="shared" si="14"/>
        <v>0.13053800237527557</v>
      </c>
      <c r="AO55" s="33"/>
      <c r="AP55" s="44">
        <f t="shared" si="15"/>
        <v>1.1242218050803348</v>
      </c>
      <c r="AQ55" s="6">
        <f t="shared" si="16"/>
        <v>0.92331673869274744</v>
      </c>
      <c r="AR55" s="6">
        <f t="shared" si="17"/>
        <v>-0.17530516118062023</v>
      </c>
      <c r="AS55" s="6">
        <f t="shared" si="18"/>
        <v>0.24235967090988098</v>
      </c>
      <c r="AT55" s="65">
        <v>3.27</v>
      </c>
      <c r="AU55" s="66">
        <v>1.54</v>
      </c>
      <c r="AV55" s="33"/>
      <c r="AW55" s="44">
        <f t="shared" si="68"/>
        <v>0.12083786890749464</v>
      </c>
      <c r="AX55" s="6">
        <v>0.10550000000000001</v>
      </c>
      <c r="AY55" s="6">
        <f t="shared" si="20"/>
        <v>0.20432323374931513</v>
      </c>
      <c r="AZ55" s="6">
        <f t="shared" si="21"/>
        <v>0.22940000000000005</v>
      </c>
      <c r="BA55" s="38">
        <f t="shared" si="22"/>
        <v>0.2545</v>
      </c>
      <c r="BB55" s="6"/>
      <c r="BC55" s="44">
        <v>0.19673094055294671</v>
      </c>
      <c r="BD55" s="6">
        <v>0.22004721135891203</v>
      </c>
      <c r="BE55" s="38">
        <v>0.24420754878423204</v>
      </c>
      <c r="BF55" s="6"/>
      <c r="BG55" s="44">
        <v>0.03</v>
      </c>
      <c r="BH55" s="38"/>
      <c r="BI55" s="45"/>
      <c r="BJ55" s="44">
        <f>AY55-(4.5%+2.5%+3%+1%+BG55)</f>
        <v>6.4323233749315117E-2</v>
      </c>
      <c r="BK55" s="38"/>
      <c r="BL55" s="6"/>
      <c r="BM55" s="44">
        <f>AZ55-(6%+2.5%+3%+1%+BG55)</f>
        <v>7.4400000000000077E-2</v>
      </c>
      <c r="BN55" s="38"/>
      <c r="BO55" s="6"/>
      <c r="BP55" s="44">
        <f>BA55-(8%+2.5%+3%+1%+BG55)</f>
        <v>7.9499999999999987E-2</v>
      </c>
      <c r="BQ55" s="38"/>
      <c r="BR55" s="33"/>
      <c r="BS55" s="36">
        <f t="shared" si="69"/>
        <v>2.5813300271564348E-3</v>
      </c>
      <c r="BT55" s="6">
        <f t="shared" si="24"/>
        <v>0.19861583065748042</v>
      </c>
      <c r="BU55" s="37">
        <f t="shared" si="70"/>
        <v>6.0284557682547465E-3</v>
      </c>
      <c r="BV55" s="6">
        <f t="shared" si="26"/>
        <v>3.4617878582932998E-2</v>
      </c>
      <c r="BW55" s="6">
        <f t="shared" si="27"/>
        <v>0.74951857347188044</v>
      </c>
      <c r="BX55" s="38">
        <f t="shared" si="28"/>
        <v>0.80458647202935973</v>
      </c>
      <c r="BY55" s="33"/>
      <c r="BZ55" s="32">
        <v>9.7539999999999996</v>
      </c>
      <c r="CA55" s="33">
        <v>471.66699999999997</v>
      </c>
      <c r="CB55" s="34">
        <f t="shared" si="29"/>
        <v>481.42099999999999</v>
      </c>
      <c r="CC55" s="30">
        <v>2470.7820000000002</v>
      </c>
      <c r="CD55" s="33">
        <v>5.05</v>
      </c>
      <c r="CE55" s="33">
        <v>9.488999999999999</v>
      </c>
      <c r="CF55" s="34">
        <f t="shared" si="30"/>
        <v>2456.2429999999999</v>
      </c>
      <c r="CG55" s="33">
        <v>350.363</v>
      </c>
      <c r="CH55" s="33">
        <v>132.34800000000001</v>
      </c>
      <c r="CI55" s="34">
        <f t="shared" si="31"/>
        <v>482.71100000000001</v>
      </c>
      <c r="CJ55" s="33">
        <v>0</v>
      </c>
      <c r="CK55" s="33">
        <v>0</v>
      </c>
      <c r="CL55" s="33">
        <v>11.423</v>
      </c>
      <c r="CM55" s="33">
        <v>8.5970000000002091</v>
      </c>
      <c r="CN55" s="34">
        <f t="shared" si="32"/>
        <v>3440.395</v>
      </c>
      <c r="CO55" s="33">
        <v>0</v>
      </c>
      <c r="CP55" s="30">
        <v>2777.7069999999999</v>
      </c>
      <c r="CQ55" s="34">
        <f t="shared" si="33"/>
        <v>2777.7069999999999</v>
      </c>
      <c r="CR55" s="33">
        <v>150.238</v>
      </c>
      <c r="CS55" s="33">
        <v>16.26400000000001</v>
      </c>
      <c r="CT55" s="34">
        <f t="shared" si="34"/>
        <v>166.50200000000001</v>
      </c>
      <c r="CU55" s="33">
        <v>80.456000000000003</v>
      </c>
      <c r="CV55" s="33">
        <v>415.73</v>
      </c>
      <c r="CW55" s="67">
        <f t="shared" si="35"/>
        <v>3440.395</v>
      </c>
      <c r="CX55" s="33"/>
      <c r="CY55" s="68">
        <v>833.81299999999999</v>
      </c>
      <c r="CZ55" s="33"/>
      <c r="DA55" s="29">
        <v>50</v>
      </c>
      <c r="DB55" s="30">
        <v>90</v>
      </c>
      <c r="DC55" s="30">
        <v>90</v>
      </c>
      <c r="DD55" s="30">
        <v>0</v>
      </c>
      <c r="DE55" s="30">
        <v>0</v>
      </c>
      <c r="DF55" s="31">
        <v>0</v>
      </c>
      <c r="DG55" s="30">
        <f t="shared" si="59"/>
        <v>230</v>
      </c>
      <c r="DH55" s="69">
        <f t="shared" si="36"/>
        <v>6.6852788705948005E-2</v>
      </c>
      <c r="DI55" s="33"/>
      <c r="DJ55" s="61" t="s">
        <v>225</v>
      </c>
      <c r="DK55" s="56">
        <v>31</v>
      </c>
      <c r="DL55" s="70">
        <v>4</v>
      </c>
      <c r="DM55" s="71" t="s">
        <v>155</v>
      </c>
      <c r="DN55" s="56"/>
      <c r="DO55" s="69" t="s">
        <v>233</v>
      </c>
      <c r="DP55" s="56"/>
      <c r="DQ55" s="29">
        <v>325.91639880000008</v>
      </c>
      <c r="DR55" s="30">
        <v>365.91639880000008</v>
      </c>
      <c r="DS55" s="31">
        <v>405.95345900000001</v>
      </c>
      <c r="DT55" s="30"/>
      <c r="DU55" s="61">
        <f t="shared" si="37"/>
        <v>1536.42</v>
      </c>
      <c r="DV55" s="30">
        <v>1477.7380000000001</v>
      </c>
      <c r="DW55" s="31">
        <v>1595.1020000000001</v>
      </c>
      <c r="DX55" s="30"/>
      <c r="DY55" s="29">
        <v>25.314</v>
      </c>
      <c r="DZ55" s="30">
        <v>64.194999999999993</v>
      </c>
      <c r="EA55" s="30">
        <v>115.57899999999999</v>
      </c>
      <c r="EB55" s="30">
        <v>83.754000000000005</v>
      </c>
      <c r="EC55" s="30">
        <v>243.64699999999999</v>
      </c>
      <c r="ED55" s="30">
        <v>32.662999999999997</v>
      </c>
      <c r="EE55" s="30">
        <v>53.733000000000175</v>
      </c>
      <c r="EF55" s="30">
        <v>1851.8969999999999</v>
      </c>
      <c r="EG55" s="72">
        <f t="shared" si="60"/>
        <v>2470.7820000000002</v>
      </c>
      <c r="EH55" s="118"/>
      <c r="EI55" s="44">
        <f t="shared" si="77"/>
        <v>1.0245339329815419E-2</v>
      </c>
      <c r="EJ55" s="6">
        <f t="shared" si="77"/>
        <v>2.5981652772280189E-2</v>
      </c>
      <c r="EK55" s="6">
        <f t="shared" si="77"/>
        <v>4.6778307434650238E-2</v>
      </c>
      <c r="EL55" s="6">
        <f t="shared" si="77"/>
        <v>3.3897770017751468E-2</v>
      </c>
      <c r="EM55" s="6">
        <f t="shared" si="76"/>
        <v>9.8611289866932808E-2</v>
      </c>
      <c r="EN55" s="6">
        <f t="shared" si="76"/>
        <v>1.3219701292950975E-2</v>
      </c>
      <c r="EO55" s="6">
        <f t="shared" si="76"/>
        <v>2.174736581373839E-2</v>
      </c>
      <c r="EP55" s="6">
        <f t="shared" si="76"/>
        <v>0.74951857347188044</v>
      </c>
      <c r="EQ55" s="69">
        <f t="shared" si="62"/>
        <v>0.99999999999999989</v>
      </c>
      <c r="ER55" s="56"/>
      <c r="ES55" s="32">
        <v>10.18</v>
      </c>
      <c r="ET55" s="33">
        <v>4.7149999999999999</v>
      </c>
      <c r="EU55" s="67">
        <f t="shared" si="39"/>
        <v>14.895</v>
      </c>
      <c r="EW55" s="32">
        <f t="shared" si="71"/>
        <v>5.05</v>
      </c>
      <c r="EX55" s="33">
        <f t="shared" si="72"/>
        <v>9.488999999999999</v>
      </c>
      <c r="EY55" s="67">
        <f t="shared" si="42"/>
        <v>14.538999999999998</v>
      </c>
      <c r="FA55" s="29">
        <f t="shared" si="73"/>
        <v>1851.8969999999999</v>
      </c>
      <c r="FB55" s="30">
        <f t="shared" si="74"/>
        <v>618.88500000000033</v>
      </c>
      <c r="FC55" s="31">
        <f t="shared" si="45"/>
        <v>2470.7820000000002</v>
      </c>
      <c r="FE55" s="44">
        <v>0.74951857347188044</v>
      </c>
      <c r="FF55" s="6">
        <v>0.25048142652811956</v>
      </c>
      <c r="FG55" s="38">
        <f t="shared" si="46"/>
        <v>1</v>
      </c>
      <c r="FH55" s="56"/>
      <c r="FI55" s="61">
        <f t="shared" si="47"/>
        <v>377.35750000000002</v>
      </c>
      <c r="FJ55" s="30">
        <v>338.98500000000001</v>
      </c>
      <c r="FK55" s="31">
        <v>415.73</v>
      </c>
      <c r="FM55" s="61">
        <f t="shared" si="48"/>
        <v>2468.1075000000001</v>
      </c>
      <c r="FN55" s="30">
        <v>2465.433</v>
      </c>
      <c r="FO55" s="31">
        <v>2470.7820000000002</v>
      </c>
      <c r="FQ55" s="61">
        <f t="shared" si="49"/>
        <v>670.13549999999998</v>
      </c>
      <c r="FR55" s="30">
        <v>644</v>
      </c>
      <c r="FS55" s="31">
        <v>696.27099999999996</v>
      </c>
      <c r="FU55" s="61">
        <f t="shared" si="50"/>
        <v>3138.2429999999999</v>
      </c>
      <c r="FV55" s="56">
        <f t="shared" si="63"/>
        <v>3109.433</v>
      </c>
      <c r="FW55" s="70">
        <f t="shared" si="63"/>
        <v>3167.0529999999999</v>
      </c>
      <c r="FY55" s="61">
        <f t="shared" si="52"/>
        <v>2617.3424999999997</v>
      </c>
      <c r="FZ55" s="30">
        <v>2456.9780000000001</v>
      </c>
      <c r="GA55" s="31">
        <v>2777.7069999999999</v>
      </c>
      <c r="GB55" s="30"/>
      <c r="GC55" s="61">
        <f t="shared" si="53"/>
        <v>3268.3315000000002</v>
      </c>
      <c r="GD55" s="30">
        <v>3096.268</v>
      </c>
      <c r="GE55" s="31">
        <v>3440.395</v>
      </c>
      <c r="GF55" s="30"/>
      <c r="GG55" s="73">
        <f t="shared" si="75"/>
        <v>0.46363920421928301</v>
      </c>
      <c r="GH55" s="63"/>
      <c r="GI55" s="63"/>
    </row>
    <row r="56" spans="1:191" x14ac:dyDescent="0.2">
      <c r="A56" s="1"/>
      <c r="B56" s="74" t="s">
        <v>209</v>
      </c>
      <c r="C56" s="29">
        <v>4577.0839999999998</v>
      </c>
      <c r="D56" s="30">
        <v>4274.6039999999994</v>
      </c>
      <c r="E56" s="30">
        <v>3641.5790000000002</v>
      </c>
      <c r="F56" s="30">
        <v>600.24199999999996</v>
      </c>
      <c r="G56" s="30">
        <v>3633.3090000000002</v>
      </c>
      <c r="H56" s="30">
        <v>5177.326</v>
      </c>
      <c r="I56" s="31">
        <v>4241.8209999999999</v>
      </c>
      <c r="J56" s="30"/>
      <c r="K56" s="32">
        <v>81.480999999999995</v>
      </c>
      <c r="L56" s="33">
        <v>20.364000000000001</v>
      </c>
      <c r="M56" s="33">
        <v>0.54800000000000004</v>
      </c>
      <c r="N56" s="34">
        <f t="shared" si="0"/>
        <v>102.393</v>
      </c>
      <c r="O56" s="33">
        <v>53.498999999999995</v>
      </c>
      <c r="P56" s="34">
        <f t="shared" si="1"/>
        <v>48.894000000000005</v>
      </c>
      <c r="Q56" s="33">
        <v>8.3699999999999992</v>
      </c>
      <c r="R56" s="34">
        <f t="shared" si="2"/>
        <v>40.524000000000008</v>
      </c>
      <c r="S56" s="33">
        <v>7.8410000000000002</v>
      </c>
      <c r="T56" s="33">
        <v>-0.38800000000000001</v>
      </c>
      <c r="U56" s="33">
        <v>0</v>
      </c>
      <c r="V56" s="34">
        <f t="shared" si="3"/>
        <v>47.977000000000011</v>
      </c>
      <c r="W56" s="33">
        <v>10.944000000000001</v>
      </c>
      <c r="X56" s="35">
        <f t="shared" si="4"/>
        <v>37.033000000000008</v>
      </c>
      <c r="Y56" s="33"/>
      <c r="Z56" s="36">
        <f t="shared" si="55"/>
        <v>1.9061648751556869E-2</v>
      </c>
      <c r="AA56" s="37">
        <f t="shared" si="56"/>
        <v>4.7639500641462936E-3</v>
      </c>
      <c r="AB56" s="6">
        <f t="shared" si="5"/>
        <v>0.48703639640951879</v>
      </c>
      <c r="AC56" s="6">
        <f t="shared" si="6"/>
        <v>0.48532213291724874</v>
      </c>
      <c r="AD56" s="6">
        <f t="shared" si="7"/>
        <v>0.52248688875216076</v>
      </c>
      <c r="AE56" s="37">
        <f t="shared" si="57"/>
        <v>1.2515545299634775E-2</v>
      </c>
      <c r="AF56" s="37">
        <f t="shared" si="58"/>
        <v>8.6634925714756308E-3</v>
      </c>
      <c r="AG56" s="37">
        <f t="shared" si="64"/>
        <v>1.7103265706319662E-2</v>
      </c>
      <c r="AH56" s="37">
        <f t="shared" si="65"/>
        <v>2.6023214774768287E-2</v>
      </c>
      <c r="AI56" s="37">
        <f t="shared" si="66"/>
        <v>1.8715543960329921E-2</v>
      </c>
      <c r="AJ56" s="38">
        <f t="shared" si="67"/>
        <v>7.4707513417717961E-2</v>
      </c>
      <c r="AK56" s="33"/>
      <c r="AL56" s="44">
        <f t="shared" si="12"/>
        <v>5.8236469673021769E-2</v>
      </c>
      <c r="AM56" s="6">
        <f t="shared" si="13"/>
        <v>6.1735437503770113E-2</v>
      </c>
      <c r="AN56" s="38">
        <f t="shared" si="14"/>
        <v>0.12734502263496439</v>
      </c>
      <c r="AO56" s="33"/>
      <c r="AP56" s="44">
        <f t="shared" si="15"/>
        <v>0.99772900711477086</v>
      </c>
      <c r="AQ56" s="6">
        <f t="shared" si="16"/>
        <v>0.90634484723288988</v>
      </c>
      <c r="AR56" s="6">
        <f t="shared" si="17"/>
        <v>-9.8256444496102768E-2</v>
      </c>
      <c r="AS56" s="6">
        <f t="shared" si="18"/>
        <v>0.18028246805171153</v>
      </c>
      <c r="AT56" s="65">
        <v>2.59</v>
      </c>
      <c r="AU56" s="66">
        <v>1.57</v>
      </c>
      <c r="AV56" s="33"/>
      <c r="AW56" s="44">
        <f t="shared" si="68"/>
        <v>0.11775488498790934</v>
      </c>
      <c r="AX56" s="6">
        <v>0.1109</v>
      </c>
      <c r="AY56" s="6">
        <f t="shared" si="20"/>
        <v>0.2112948841047903</v>
      </c>
      <c r="AZ56" s="6">
        <f t="shared" si="21"/>
        <v>0.22219999999999998</v>
      </c>
      <c r="BA56" s="38">
        <f t="shared" si="22"/>
        <v>0.2397</v>
      </c>
      <c r="BB56" s="6"/>
      <c r="BC56" s="44">
        <v>0.20475839220722378</v>
      </c>
      <c r="BD56" s="6">
        <v>0.21633824280399136</v>
      </c>
      <c r="BE56" s="38">
        <v>0.23400484886943992</v>
      </c>
      <c r="BF56" s="6"/>
      <c r="BG56" s="44">
        <v>2.8000000000000001E-2</v>
      </c>
      <c r="BH56" s="38"/>
      <c r="BI56" s="45"/>
      <c r="BJ56" s="44">
        <f>AY56-(4.5%+2.5%+3%+1%+BG56)</f>
        <v>7.3294884104790292E-2</v>
      </c>
      <c r="BK56" s="38"/>
      <c r="BL56" s="6"/>
      <c r="BM56" s="44">
        <f>AZ56-(6%+2.5%+3%+1%+BG56)</f>
        <v>6.9199999999999984E-2</v>
      </c>
      <c r="BN56" s="38"/>
      <c r="BO56" s="6"/>
      <c r="BP56" s="44">
        <f>BA56-(8%+2.5%+3%+1%+BG56)</f>
        <v>6.6699999999999982E-2</v>
      </c>
      <c r="BQ56" s="38"/>
      <c r="BR56" s="33"/>
      <c r="BS56" s="36">
        <f t="shared" si="69"/>
        <v>2.3634867557205128E-3</v>
      </c>
      <c r="BT56" s="6">
        <f t="shared" si="24"/>
        <v>0.14854384439278043</v>
      </c>
      <c r="BU56" s="37">
        <f t="shared" si="70"/>
        <v>1.375557141558648E-2</v>
      </c>
      <c r="BV56" s="6">
        <f t="shared" si="26"/>
        <v>9.0173156510515579E-2</v>
      </c>
      <c r="BW56" s="6">
        <f t="shared" si="27"/>
        <v>0.7947865472642498</v>
      </c>
      <c r="BX56" s="38">
        <f t="shared" si="28"/>
        <v>0.82382542780565227</v>
      </c>
      <c r="BY56" s="33"/>
      <c r="BZ56" s="32">
        <v>6.452</v>
      </c>
      <c r="CA56" s="33">
        <v>285.43799999999999</v>
      </c>
      <c r="CB56" s="34">
        <f t="shared" si="29"/>
        <v>291.89</v>
      </c>
      <c r="CC56" s="30">
        <v>3641.5790000000002</v>
      </c>
      <c r="CD56" s="33">
        <v>6.1289999999999996</v>
      </c>
      <c r="CE56" s="33">
        <v>10.406000000000001</v>
      </c>
      <c r="CF56" s="34">
        <f t="shared" si="30"/>
        <v>3625.0440000000003</v>
      </c>
      <c r="CG56" s="33">
        <v>528.78600000000006</v>
      </c>
      <c r="CH56" s="33">
        <v>107.036</v>
      </c>
      <c r="CI56" s="34">
        <f t="shared" si="31"/>
        <v>635.82200000000012</v>
      </c>
      <c r="CJ56" s="33">
        <v>1.966</v>
      </c>
      <c r="CK56" s="33">
        <v>0</v>
      </c>
      <c r="CL56" s="33">
        <v>13.561</v>
      </c>
      <c r="CM56" s="33">
        <v>8.800999999999064</v>
      </c>
      <c r="CN56" s="34">
        <f t="shared" si="32"/>
        <v>4577.0839999999998</v>
      </c>
      <c r="CO56" s="33">
        <v>60.162999999999997</v>
      </c>
      <c r="CP56" s="30">
        <v>3633.3090000000002</v>
      </c>
      <c r="CQ56" s="34">
        <f t="shared" si="33"/>
        <v>3693.4720000000002</v>
      </c>
      <c r="CR56" s="33">
        <v>250.26499999999999</v>
      </c>
      <c r="CS56" s="33">
        <v>29.360999999999535</v>
      </c>
      <c r="CT56" s="34">
        <f t="shared" si="34"/>
        <v>279.62599999999952</v>
      </c>
      <c r="CU56" s="33">
        <v>65.012</v>
      </c>
      <c r="CV56" s="33">
        <v>538.97400000000005</v>
      </c>
      <c r="CW56" s="67">
        <f t="shared" si="35"/>
        <v>4577.0839999999998</v>
      </c>
      <c r="CX56" s="33"/>
      <c r="CY56" s="68">
        <v>825.16800000000001</v>
      </c>
      <c r="CZ56" s="33"/>
      <c r="DA56" s="29">
        <v>50</v>
      </c>
      <c r="DB56" s="30">
        <v>115</v>
      </c>
      <c r="DC56" s="30">
        <v>150</v>
      </c>
      <c r="DD56" s="30">
        <v>0</v>
      </c>
      <c r="DE56" s="30">
        <v>0</v>
      </c>
      <c r="DF56" s="31">
        <v>0</v>
      </c>
      <c r="DG56" s="30">
        <f t="shared" si="59"/>
        <v>315</v>
      </c>
      <c r="DH56" s="69">
        <f t="shared" si="36"/>
        <v>6.8821109684681345E-2</v>
      </c>
      <c r="DI56" s="33"/>
      <c r="DJ56" s="61" t="s">
        <v>227</v>
      </c>
      <c r="DK56" s="56">
        <v>30</v>
      </c>
      <c r="DL56" s="70">
        <v>5</v>
      </c>
      <c r="DM56" s="71" t="s">
        <v>155</v>
      </c>
      <c r="DN56" s="59" t="s">
        <v>158</v>
      </c>
      <c r="DO56" s="69">
        <v>9.0419658793740393E-2</v>
      </c>
      <c r="DP56" s="56"/>
      <c r="DQ56" s="29">
        <v>484.39394439999995</v>
      </c>
      <c r="DR56" s="30">
        <v>509.39394439999995</v>
      </c>
      <c r="DS56" s="31">
        <v>549.51272940000001</v>
      </c>
      <c r="DT56" s="30"/>
      <c r="DU56" s="61">
        <f t="shared" si="37"/>
        <v>2165.259</v>
      </c>
      <c r="DV56" s="30">
        <v>2038.0160000000001</v>
      </c>
      <c r="DW56" s="31">
        <v>2292.502</v>
      </c>
      <c r="DX56" s="30"/>
      <c r="DY56" s="29">
        <v>304.40699999999998</v>
      </c>
      <c r="DZ56" s="30">
        <v>26.864999999999998</v>
      </c>
      <c r="EA56" s="30">
        <v>91.066000000000003</v>
      </c>
      <c r="EB56" s="30">
        <v>49.057000000000002</v>
      </c>
      <c r="EC56" s="30">
        <v>198.953</v>
      </c>
      <c r="ED56" s="30">
        <v>17.617999999999999</v>
      </c>
      <c r="EE56" s="30">
        <v>59.335000000000946</v>
      </c>
      <c r="EF56" s="30">
        <v>2894.2779999999998</v>
      </c>
      <c r="EG56" s="72">
        <f t="shared" si="60"/>
        <v>3641.5790000000006</v>
      </c>
      <c r="EH56" s="118"/>
      <c r="EI56" s="44">
        <f t="shared" si="77"/>
        <v>8.3592035213296195E-2</v>
      </c>
      <c r="EJ56" s="6">
        <f t="shared" si="77"/>
        <v>7.3772943000824627E-3</v>
      </c>
      <c r="EK56" s="6">
        <f t="shared" si="77"/>
        <v>2.5007283928208061E-2</v>
      </c>
      <c r="EL56" s="6">
        <f t="shared" si="77"/>
        <v>1.3471354047241594E-2</v>
      </c>
      <c r="EM56" s="6">
        <f t="shared" si="76"/>
        <v>5.463371795586474E-2</v>
      </c>
      <c r="EN56" s="6">
        <f t="shared" si="76"/>
        <v>4.8380112033818284E-3</v>
      </c>
      <c r="EO56" s="6">
        <f t="shared" si="76"/>
        <v>1.6293756087675412E-2</v>
      </c>
      <c r="EP56" s="6">
        <f t="shared" si="76"/>
        <v>0.79478654726424969</v>
      </c>
      <c r="EQ56" s="69">
        <f t="shared" si="62"/>
        <v>1</v>
      </c>
      <c r="ER56" s="56"/>
      <c r="ES56" s="32">
        <v>28.896999999999998</v>
      </c>
      <c r="ET56" s="33">
        <v>21.195</v>
      </c>
      <c r="EU56" s="67">
        <f t="shared" si="39"/>
        <v>50.091999999999999</v>
      </c>
      <c r="EW56" s="32">
        <f t="shared" si="71"/>
        <v>6.1289999999999996</v>
      </c>
      <c r="EX56" s="33">
        <f t="shared" si="72"/>
        <v>10.406000000000001</v>
      </c>
      <c r="EY56" s="67">
        <f t="shared" si="42"/>
        <v>16.535</v>
      </c>
      <c r="FA56" s="29">
        <f t="shared" si="73"/>
        <v>2894.2779999999998</v>
      </c>
      <c r="FB56" s="30">
        <f t="shared" si="74"/>
        <v>747.3010000000005</v>
      </c>
      <c r="FC56" s="31">
        <f t="shared" si="45"/>
        <v>3641.5790000000002</v>
      </c>
      <c r="FE56" s="44">
        <v>0.7947865472642498</v>
      </c>
      <c r="FF56" s="6">
        <v>0.2052134527357502</v>
      </c>
      <c r="FG56" s="38">
        <f t="shared" si="46"/>
        <v>1</v>
      </c>
      <c r="FH56" s="56"/>
      <c r="FI56" s="61">
        <f t="shared" si="47"/>
        <v>495.70650000000001</v>
      </c>
      <c r="FJ56" s="30">
        <v>452.43900000000002</v>
      </c>
      <c r="FK56" s="31">
        <v>538.97400000000005</v>
      </c>
      <c r="FM56" s="61">
        <f t="shared" si="48"/>
        <v>3541.3780000000002</v>
      </c>
      <c r="FN56" s="30">
        <v>3441.1770000000001</v>
      </c>
      <c r="FO56" s="31">
        <v>3641.5790000000002</v>
      </c>
      <c r="FQ56" s="61">
        <f t="shared" si="49"/>
        <v>577.12099999999998</v>
      </c>
      <c r="FR56" s="30">
        <v>554</v>
      </c>
      <c r="FS56" s="31">
        <v>600.24199999999996</v>
      </c>
      <c r="FU56" s="61">
        <f t="shared" si="50"/>
        <v>4118.4989999999998</v>
      </c>
      <c r="FV56" s="56">
        <f t="shared" si="63"/>
        <v>3995.1770000000001</v>
      </c>
      <c r="FW56" s="70">
        <f t="shared" si="63"/>
        <v>4241.8209999999999</v>
      </c>
      <c r="FY56" s="61">
        <f t="shared" si="52"/>
        <v>3428.0995000000003</v>
      </c>
      <c r="FZ56" s="30">
        <v>3222.89</v>
      </c>
      <c r="GA56" s="31">
        <v>3633.3090000000002</v>
      </c>
      <c r="GB56" s="30"/>
      <c r="GC56" s="61">
        <f t="shared" si="53"/>
        <v>4274.6039999999994</v>
      </c>
      <c r="GD56" s="30">
        <v>3972.1239999999998</v>
      </c>
      <c r="GE56" s="31">
        <v>4577.0839999999998</v>
      </c>
      <c r="GF56" s="30"/>
      <c r="GG56" s="73">
        <f t="shared" si="75"/>
        <v>0.50086517966460742</v>
      </c>
      <c r="GH56" s="63"/>
      <c r="GI56" s="63"/>
    </row>
    <row r="57" spans="1:191" x14ac:dyDescent="0.2">
      <c r="A57" s="1"/>
      <c r="B57" s="74" t="s">
        <v>210</v>
      </c>
      <c r="C57" s="29">
        <v>15310.513999999999</v>
      </c>
      <c r="D57" s="30">
        <v>14962.5085</v>
      </c>
      <c r="E57" s="30">
        <v>11892.745000000001</v>
      </c>
      <c r="F57" s="30">
        <v>6737</v>
      </c>
      <c r="G57" s="30">
        <v>9908.7870000000003</v>
      </c>
      <c r="H57" s="30">
        <v>22047.513999999999</v>
      </c>
      <c r="I57" s="31">
        <v>18629.745000000003</v>
      </c>
      <c r="J57" s="30"/>
      <c r="K57" s="32">
        <v>279.51499999999999</v>
      </c>
      <c r="L57" s="33">
        <v>95.305000000000007</v>
      </c>
      <c r="M57" s="33">
        <v>0.32800000000000001</v>
      </c>
      <c r="N57" s="34">
        <f t="shared" si="0"/>
        <v>375.14799999999997</v>
      </c>
      <c r="O57" s="33">
        <v>174.86599999999999</v>
      </c>
      <c r="P57" s="34">
        <f t="shared" si="1"/>
        <v>200.28199999999998</v>
      </c>
      <c r="Q57" s="33">
        <v>30.276</v>
      </c>
      <c r="R57" s="34">
        <f t="shared" si="2"/>
        <v>170.00599999999997</v>
      </c>
      <c r="S57" s="33">
        <v>36.718000000000004</v>
      </c>
      <c r="T57" s="33">
        <v>-9.9329999999999998</v>
      </c>
      <c r="U57" s="33">
        <v>0</v>
      </c>
      <c r="V57" s="34">
        <f t="shared" si="3"/>
        <v>196.791</v>
      </c>
      <c r="W57" s="33">
        <v>37.332000000000001</v>
      </c>
      <c r="X57" s="35">
        <f t="shared" si="4"/>
        <v>159.459</v>
      </c>
      <c r="Y57" s="33"/>
      <c r="Z57" s="36">
        <f t="shared" si="55"/>
        <v>1.868102531069573E-2</v>
      </c>
      <c r="AA57" s="37">
        <f t="shared" si="56"/>
        <v>6.3695870247960102E-3</v>
      </c>
      <c r="AB57" s="6">
        <f t="shared" si="5"/>
        <v>0.43506256017794009</v>
      </c>
      <c r="AC57" s="6">
        <f t="shared" si="6"/>
        <v>0.42457012717728582</v>
      </c>
      <c r="AD57" s="6">
        <f t="shared" si="7"/>
        <v>0.46612536918762726</v>
      </c>
      <c r="AE57" s="37">
        <f t="shared" si="57"/>
        <v>1.1686944070908964E-2</v>
      </c>
      <c r="AF57" s="37">
        <f t="shared" si="58"/>
        <v>1.0657237053532836E-2</v>
      </c>
      <c r="AG57" s="37">
        <f t="shared" si="64"/>
        <v>1.9583175164163327E-2</v>
      </c>
      <c r="AH57" s="37">
        <f t="shared" si="65"/>
        <v>2.7886120162556358E-2</v>
      </c>
      <c r="AI57" s="37">
        <f t="shared" si="66"/>
        <v>2.0878453251047289E-2</v>
      </c>
      <c r="AJ57" s="38">
        <f t="shared" si="67"/>
        <v>8.9996884573446179E-2</v>
      </c>
      <c r="AK57" s="33"/>
      <c r="AL57" s="44">
        <f t="shared" si="12"/>
        <v>1.6200773381855934E-2</v>
      </c>
      <c r="AM57" s="6">
        <f t="shared" si="13"/>
        <v>5.7118068313005546E-2</v>
      </c>
      <c r="AN57" s="38">
        <f t="shared" si="14"/>
        <v>8.9785207945693654E-2</v>
      </c>
      <c r="AO57" s="33"/>
      <c r="AP57" s="44">
        <f t="shared" si="15"/>
        <v>0.83317913568314128</v>
      </c>
      <c r="AQ57" s="6">
        <f t="shared" si="16"/>
        <v>0.74270673516595231</v>
      </c>
      <c r="AR57" s="6">
        <f t="shared" si="17"/>
        <v>4.896622020658483E-2</v>
      </c>
      <c r="AS57" s="6">
        <f t="shared" si="18"/>
        <v>0.1752369646113775</v>
      </c>
      <c r="AT57" s="65">
        <v>1.66</v>
      </c>
      <c r="AU57" s="66">
        <v>1.5</v>
      </c>
      <c r="AV57" s="33"/>
      <c r="AW57" s="44">
        <f t="shared" si="68"/>
        <v>0.11959559293698435</v>
      </c>
      <c r="AX57" s="6">
        <v>0</v>
      </c>
      <c r="AY57" s="6">
        <f t="shared" si="20"/>
        <v>0.17992616771872114</v>
      </c>
      <c r="AZ57" s="6">
        <f t="shared" si="21"/>
        <v>0.1968944686779997</v>
      </c>
      <c r="BA57" s="38">
        <f t="shared" si="22"/>
        <v>0.22062635813153617</v>
      </c>
      <c r="BB57" s="6"/>
      <c r="BC57" s="44">
        <v>0.16600000000000001</v>
      </c>
      <c r="BD57" s="6">
        <v>0.1812</v>
      </c>
      <c r="BE57" s="38">
        <v>0.20209999999999997</v>
      </c>
      <c r="BF57" s="6"/>
      <c r="BG57" s="44"/>
      <c r="BH57" s="38">
        <v>1.6E-2</v>
      </c>
      <c r="BI57" s="45"/>
      <c r="BJ57" s="44"/>
      <c r="BK57" s="38">
        <f>BC57-(4.5%+2.5%+3%+1%+BH57)</f>
        <v>4.0000000000000008E-2</v>
      </c>
      <c r="BL57" s="6"/>
      <c r="BM57" s="44"/>
      <c r="BN57" s="38">
        <f>BD57-(6%+2.5%+3%+1%+BH57)</f>
        <v>4.0200000000000014E-2</v>
      </c>
      <c r="BO57" s="6"/>
      <c r="BP57" s="44"/>
      <c r="BQ57" s="38">
        <f>BE57-(8%+2.5%+3%+1%+BH57)</f>
        <v>4.1099999999999942E-2</v>
      </c>
      <c r="BR57" s="33"/>
      <c r="BS57" s="36">
        <f t="shared" si="69"/>
        <v>2.5662096237946525E-3</v>
      </c>
      <c r="BT57" s="6">
        <f t="shared" si="24"/>
        <v>0.13333509492792875</v>
      </c>
      <c r="BU57" s="37">
        <f t="shared" si="70"/>
        <v>1.8275932091371672E-2</v>
      </c>
      <c r="BV57" s="6">
        <f t="shared" si="26"/>
        <v>0.11278639491506164</v>
      </c>
      <c r="BW57" s="6">
        <f t="shared" si="27"/>
        <v>0.64821603422927165</v>
      </c>
      <c r="BX57" s="38">
        <f t="shared" si="28"/>
        <v>0.77543025951240863</v>
      </c>
      <c r="BY57" s="33"/>
      <c r="BZ57" s="32">
        <v>19.928000000000001</v>
      </c>
      <c r="CA57" s="33">
        <v>506.19</v>
      </c>
      <c r="CB57" s="34">
        <f t="shared" si="29"/>
        <v>526.11800000000005</v>
      </c>
      <c r="CC57" s="30">
        <v>11892.745000000001</v>
      </c>
      <c r="CD57" s="33">
        <v>50.389000000000003</v>
      </c>
      <c r="CE57" s="33">
        <v>45.643999999999998</v>
      </c>
      <c r="CF57" s="34">
        <f t="shared" si="30"/>
        <v>11796.712000000001</v>
      </c>
      <c r="CG57" s="33">
        <v>2156.85</v>
      </c>
      <c r="CH57" s="33">
        <v>413.02600000000001</v>
      </c>
      <c r="CI57" s="34">
        <f t="shared" si="31"/>
        <v>2569.8759999999997</v>
      </c>
      <c r="CJ57" s="33">
        <v>290.97800000000001</v>
      </c>
      <c r="CK57" s="33">
        <v>0</v>
      </c>
      <c r="CL57" s="33">
        <v>46.939</v>
      </c>
      <c r="CM57" s="33">
        <v>79.890999999997717</v>
      </c>
      <c r="CN57" s="34">
        <f t="shared" si="32"/>
        <v>15310.513999999999</v>
      </c>
      <c r="CO57" s="33">
        <v>206.899</v>
      </c>
      <c r="CP57" s="30">
        <v>9908.7870000000003</v>
      </c>
      <c r="CQ57" s="34">
        <f t="shared" si="33"/>
        <v>10115.686</v>
      </c>
      <c r="CR57" s="33">
        <v>2882.6109999999999</v>
      </c>
      <c r="CS57" s="33">
        <v>137.99099999999976</v>
      </c>
      <c r="CT57" s="34">
        <f t="shared" si="34"/>
        <v>3020.6019999999999</v>
      </c>
      <c r="CU57" s="33">
        <v>343.15600000000001</v>
      </c>
      <c r="CV57" s="33">
        <v>1831.07</v>
      </c>
      <c r="CW57" s="67">
        <f t="shared" si="35"/>
        <v>15310.514000000001</v>
      </c>
      <c r="CX57" s="33"/>
      <c r="CY57" s="68">
        <v>2682.9679999999998</v>
      </c>
      <c r="CZ57" s="33"/>
      <c r="DA57" s="29">
        <v>798</v>
      </c>
      <c r="DB57" s="30">
        <v>900</v>
      </c>
      <c r="DC57" s="30">
        <v>500</v>
      </c>
      <c r="DD57" s="30">
        <v>775</v>
      </c>
      <c r="DE57" s="30">
        <v>250</v>
      </c>
      <c r="DF57" s="31">
        <v>0</v>
      </c>
      <c r="DG57" s="30">
        <f t="shared" si="59"/>
        <v>3223</v>
      </c>
      <c r="DH57" s="69">
        <f t="shared" si="36"/>
        <v>0.21050893523235079</v>
      </c>
      <c r="DI57" s="33"/>
      <c r="DJ57" s="61" t="s">
        <v>224</v>
      </c>
      <c r="DK57" s="56">
        <v>91</v>
      </c>
      <c r="DL57" s="70">
        <v>5</v>
      </c>
      <c r="DM57" s="71" t="s">
        <v>155</v>
      </c>
      <c r="DN57" s="59" t="s">
        <v>156</v>
      </c>
      <c r="DO57" s="69">
        <v>0.52086663103295505</v>
      </c>
      <c r="DP57" s="56"/>
      <c r="DQ57" s="29">
        <v>1516.3240000000001</v>
      </c>
      <c r="DR57" s="30">
        <v>1659.3240000000001</v>
      </c>
      <c r="DS57" s="31">
        <v>1859.3240000000001</v>
      </c>
      <c r="DT57" s="30"/>
      <c r="DU57" s="61">
        <f t="shared" si="37"/>
        <v>8142.6530000000002</v>
      </c>
      <c r="DV57" s="30">
        <v>7857.8270000000002</v>
      </c>
      <c r="DW57" s="31">
        <v>8427.4789999999994</v>
      </c>
      <c r="DX57" s="30"/>
      <c r="DY57" s="29">
        <v>787.33500000000004</v>
      </c>
      <c r="DZ57" s="30">
        <v>76.432000000000002</v>
      </c>
      <c r="EA57" s="30">
        <v>1166.3240000000001</v>
      </c>
      <c r="EB57" s="30">
        <v>149.423</v>
      </c>
      <c r="EC57" s="30">
        <v>1518.7429999999999</v>
      </c>
      <c r="ED57" s="30">
        <v>82.786000000000001</v>
      </c>
      <c r="EE57" s="30">
        <v>402.63399999999768</v>
      </c>
      <c r="EF57" s="30">
        <v>7709.0680000000002</v>
      </c>
      <c r="EG57" s="72">
        <f t="shared" si="60"/>
        <v>11892.744999999999</v>
      </c>
      <c r="EH57" s="118"/>
      <c r="EI57" s="44">
        <f t="shared" si="77"/>
        <v>6.6202966598543911E-2</v>
      </c>
      <c r="EJ57" s="6">
        <f t="shared" si="77"/>
        <v>6.4267753155390125E-3</v>
      </c>
      <c r="EK57" s="6">
        <f t="shared" si="77"/>
        <v>9.8070210031409921E-2</v>
      </c>
      <c r="EL57" s="6">
        <f t="shared" si="77"/>
        <v>1.2564214569470716E-2</v>
      </c>
      <c r="EM57" s="6">
        <f t="shared" si="76"/>
        <v>0.12770331828354178</v>
      </c>
      <c r="EN57" s="6">
        <f t="shared" si="76"/>
        <v>6.9610506237205967E-3</v>
      </c>
      <c r="EO57" s="6">
        <f t="shared" si="76"/>
        <v>3.3855430348502191E-2</v>
      </c>
      <c r="EP57" s="6">
        <f t="shared" si="76"/>
        <v>0.64821603422927176</v>
      </c>
      <c r="EQ57" s="69">
        <f t="shared" si="62"/>
        <v>0.99999999999999989</v>
      </c>
      <c r="ER57" s="56"/>
      <c r="ES57" s="32">
        <v>127.19499999999999</v>
      </c>
      <c r="ET57" s="33">
        <v>90.156000000000006</v>
      </c>
      <c r="EU57" s="67">
        <f t="shared" si="39"/>
        <v>217.351</v>
      </c>
      <c r="EW57" s="32">
        <f t="shared" si="71"/>
        <v>50.389000000000003</v>
      </c>
      <c r="EX57" s="33">
        <f t="shared" si="72"/>
        <v>45.643999999999998</v>
      </c>
      <c r="EY57" s="67">
        <f t="shared" si="42"/>
        <v>96.033000000000001</v>
      </c>
      <c r="FA57" s="29">
        <f t="shared" si="73"/>
        <v>7709.0680000000002</v>
      </c>
      <c r="FB57" s="30">
        <f t="shared" si="74"/>
        <v>4183.6770000000006</v>
      </c>
      <c r="FC57" s="31">
        <f t="shared" si="45"/>
        <v>11892.745000000001</v>
      </c>
      <c r="FE57" s="44">
        <v>0.64821603422927165</v>
      </c>
      <c r="FF57" s="6">
        <v>0.35178396577072835</v>
      </c>
      <c r="FG57" s="38">
        <f t="shared" si="46"/>
        <v>1</v>
      </c>
      <c r="FH57" s="56"/>
      <c r="FI57" s="61">
        <f t="shared" si="47"/>
        <v>1771.828</v>
      </c>
      <c r="FJ57" s="30">
        <v>1712.586</v>
      </c>
      <c r="FK57" s="31">
        <v>1831.07</v>
      </c>
      <c r="FM57" s="61">
        <f t="shared" si="48"/>
        <v>11797.945</v>
      </c>
      <c r="FN57" s="30">
        <v>11703.145</v>
      </c>
      <c r="FO57" s="31">
        <v>11892.745000000001</v>
      </c>
      <c r="FQ57" s="61">
        <f t="shared" si="49"/>
        <v>6328.5</v>
      </c>
      <c r="FR57" s="30">
        <v>5920</v>
      </c>
      <c r="FS57" s="31">
        <v>6737</v>
      </c>
      <c r="FU57" s="61">
        <f t="shared" si="50"/>
        <v>18126.445</v>
      </c>
      <c r="FV57" s="56">
        <f t="shared" si="63"/>
        <v>17623.145</v>
      </c>
      <c r="FW57" s="70">
        <f t="shared" si="63"/>
        <v>18629.745000000003</v>
      </c>
      <c r="FY57" s="61">
        <f t="shared" si="52"/>
        <v>9500.6045000000013</v>
      </c>
      <c r="FZ57" s="30">
        <v>9092.4220000000005</v>
      </c>
      <c r="GA57" s="31">
        <v>9908.7870000000003</v>
      </c>
      <c r="GB57" s="30"/>
      <c r="GC57" s="61">
        <f t="shared" si="53"/>
        <v>14962.5085</v>
      </c>
      <c r="GD57" s="30">
        <v>14614.503000000001</v>
      </c>
      <c r="GE57" s="31">
        <v>15310.513999999999</v>
      </c>
      <c r="GF57" s="30"/>
      <c r="GG57" s="73">
        <f t="shared" si="75"/>
        <v>0.55043736611324734</v>
      </c>
      <c r="GH57" s="63"/>
      <c r="GI57" s="63"/>
    </row>
    <row r="58" spans="1:191" x14ac:dyDescent="0.2">
      <c r="A58" s="1"/>
      <c r="B58" s="74" t="s">
        <v>211</v>
      </c>
      <c r="C58" s="29">
        <v>3233.018</v>
      </c>
      <c r="D58" s="30">
        <v>3218.1644999999999</v>
      </c>
      <c r="E58" s="30">
        <v>2520.346</v>
      </c>
      <c r="F58" s="30">
        <v>1260.07</v>
      </c>
      <c r="G58" s="30">
        <v>2288.2689999999998</v>
      </c>
      <c r="H58" s="30">
        <v>4493.0879999999997</v>
      </c>
      <c r="I58" s="31">
        <v>3780.4160000000002</v>
      </c>
      <c r="J58" s="30"/>
      <c r="K58" s="32">
        <v>66.102999999999994</v>
      </c>
      <c r="L58" s="33">
        <v>29.331</v>
      </c>
      <c r="M58" s="33">
        <v>0.60899999999999999</v>
      </c>
      <c r="N58" s="34">
        <f t="shared" si="0"/>
        <v>96.042999999999992</v>
      </c>
      <c r="O58" s="33">
        <v>50.402000000000001</v>
      </c>
      <c r="P58" s="34">
        <f t="shared" si="1"/>
        <v>45.640999999999991</v>
      </c>
      <c r="Q58" s="33">
        <v>0.41799999999999998</v>
      </c>
      <c r="R58" s="34">
        <f t="shared" si="2"/>
        <v>45.222999999999992</v>
      </c>
      <c r="S58" s="33">
        <v>10.446</v>
      </c>
      <c r="T58" s="33">
        <v>0.249</v>
      </c>
      <c r="U58" s="33">
        <v>-6.3979999999999997</v>
      </c>
      <c r="V58" s="34">
        <f t="shared" si="3"/>
        <v>49.519999999999996</v>
      </c>
      <c r="W58" s="33">
        <v>9.85</v>
      </c>
      <c r="X58" s="35">
        <f t="shared" si="4"/>
        <v>39.669999999999995</v>
      </c>
      <c r="Y58" s="33"/>
      <c r="Z58" s="36">
        <f t="shared" si="55"/>
        <v>2.054059076221865E-2</v>
      </c>
      <c r="AA58" s="37">
        <f t="shared" si="56"/>
        <v>9.1142015891356714E-3</v>
      </c>
      <c r="AB58" s="6">
        <f t="shared" si="5"/>
        <v>0.47220296426764607</v>
      </c>
      <c r="AC58" s="6">
        <f t="shared" si="6"/>
        <v>0.47330710214200533</v>
      </c>
      <c r="AD58" s="6">
        <f t="shared" si="7"/>
        <v>0.52478577303915963</v>
      </c>
      <c r="AE58" s="37">
        <f t="shared" si="57"/>
        <v>1.5661722699383453E-2</v>
      </c>
      <c r="AF58" s="37">
        <f t="shared" si="58"/>
        <v>1.2326902493641949E-2</v>
      </c>
      <c r="AG58" s="37">
        <f t="shared" si="64"/>
        <v>2.3597342607301137E-2</v>
      </c>
      <c r="AH58" s="37">
        <f t="shared" si="65"/>
        <v>3.3510962770983532E-2</v>
      </c>
      <c r="AI58" s="37">
        <f t="shared" si="66"/>
        <v>2.6900494699520525E-2</v>
      </c>
      <c r="AJ58" s="38">
        <f t="shared" si="67"/>
        <v>8.5639283108315228E-2</v>
      </c>
      <c r="AK58" s="33"/>
      <c r="AL58" s="44">
        <f t="shared" si="12"/>
        <v>3.3723469355947527E-2</v>
      </c>
      <c r="AM58" s="6">
        <f t="shared" si="13"/>
        <v>2.4468554444241002E-2</v>
      </c>
      <c r="AN58" s="38">
        <f t="shared" si="14"/>
        <v>1.6524578744961785E-2</v>
      </c>
      <c r="AO58" s="33"/>
      <c r="AP58" s="44">
        <f t="shared" si="15"/>
        <v>0.907918595303978</v>
      </c>
      <c r="AQ58" s="6">
        <f t="shared" si="16"/>
        <v>0.84496868850649032</v>
      </c>
      <c r="AR58" s="6">
        <f t="shared" si="17"/>
        <v>-3.700536155381752E-2</v>
      </c>
      <c r="AS58" s="6">
        <f t="shared" si="18"/>
        <v>0.16686606755669162</v>
      </c>
      <c r="AT58" s="65">
        <v>2.3327</v>
      </c>
      <c r="AU58" s="66">
        <v>1.47</v>
      </c>
      <c r="AV58" s="33"/>
      <c r="AW58" s="44">
        <f t="shared" si="68"/>
        <v>0.15450455271204799</v>
      </c>
      <c r="AX58" s="6">
        <v>0.1275</v>
      </c>
      <c r="AY58" s="6">
        <f t="shared" si="20"/>
        <v>0.2366</v>
      </c>
      <c r="AZ58" s="6">
        <f t="shared" si="21"/>
        <v>0.2366</v>
      </c>
      <c r="BA58" s="38">
        <f t="shared" si="22"/>
        <v>0.25170000000000003</v>
      </c>
      <c r="BB58" s="6"/>
      <c r="BC58" s="44">
        <v>0.21186835528823753</v>
      </c>
      <c r="BD58" s="6">
        <v>0.2159769579397687</v>
      </c>
      <c r="BE58" s="38">
        <v>0.23241136854589353</v>
      </c>
      <c r="BF58" s="6"/>
      <c r="BG58" s="44"/>
      <c r="BH58" s="38"/>
      <c r="BI58" s="45"/>
      <c r="BJ58" s="44"/>
      <c r="BK58" s="38"/>
      <c r="BL58" s="6"/>
      <c r="BM58" s="44"/>
      <c r="BN58" s="38"/>
      <c r="BO58" s="6"/>
      <c r="BP58" s="44"/>
      <c r="BQ58" s="38"/>
      <c r="BR58" s="33"/>
      <c r="BS58" s="36">
        <f t="shared" si="69"/>
        <v>1.6860039487987224E-4</v>
      </c>
      <c r="BT58" s="6">
        <f t="shared" si="24"/>
        <v>7.4197671116160192E-3</v>
      </c>
      <c r="BU58" s="37">
        <f t="shared" si="70"/>
        <v>1.8885502228662254E-2</v>
      </c>
      <c r="BV58" s="6">
        <f t="shared" si="26"/>
        <v>9.3227592609640059E-2</v>
      </c>
      <c r="BW58" s="6">
        <f t="shared" si="27"/>
        <v>0.65540564668501866</v>
      </c>
      <c r="BX58" s="38">
        <f t="shared" si="28"/>
        <v>0.77026417198530528</v>
      </c>
      <c r="BY58" s="33"/>
      <c r="BZ58" s="32">
        <v>2.0590000000000002</v>
      </c>
      <c r="CA58" s="33">
        <v>157.14699999999999</v>
      </c>
      <c r="CB58" s="34">
        <f t="shared" si="29"/>
        <v>159.20599999999999</v>
      </c>
      <c r="CC58" s="30">
        <v>2520.346</v>
      </c>
      <c r="CD58" s="33">
        <v>2.609</v>
      </c>
      <c r="CE58" s="33">
        <v>8.4320000000000004</v>
      </c>
      <c r="CF58" s="34">
        <f t="shared" si="30"/>
        <v>2509.3050000000003</v>
      </c>
      <c r="CG58" s="33">
        <v>380.27499999999998</v>
      </c>
      <c r="CH58" s="33">
        <v>135.16300000000001</v>
      </c>
      <c r="CI58" s="34">
        <f t="shared" si="31"/>
        <v>515.43799999999999</v>
      </c>
      <c r="CJ58" s="33">
        <v>0.64</v>
      </c>
      <c r="CK58" s="33">
        <v>8.5000000000000006E-2</v>
      </c>
      <c r="CL58" s="33">
        <v>42.618000000000002</v>
      </c>
      <c r="CM58" s="33">
        <v>5.7259999999996154</v>
      </c>
      <c r="CN58" s="34">
        <f t="shared" si="32"/>
        <v>3233.018</v>
      </c>
      <c r="CO58" s="33">
        <v>1.7270000000000001</v>
      </c>
      <c r="CP58" s="30">
        <v>2288.2689999999998</v>
      </c>
      <c r="CQ58" s="34">
        <f t="shared" si="33"/>
        <v>2289.9959999999996</v>
      </c>
      <c r="CR58" s="33">
        <v>391.61500000000001</v>
      </c>
      <c r="CS58" s="33">
        <v>25.391000000000361</v>
      </c>
      <c r="CT58" s="34">
        <f t="shared" si="34"/>
        <v>417.00600000000037</v>
      </c>
      <c r="CU58" s="33">
        <v>26.5</v>
      </c>
      <c r="CV58" s="33">
        <v>499.51600000000002</v>
      </c>
      <c r="CW58" s="67">
        <f t="shared" si="35"/>
        <v>3233.018</v>
      </c>
      <c r="CX58" s="33"/>
      <c r="CY58" s="68">
        <v>539.48099999999999</v>
      </c>
      <c r="CZ58" s="33"/>
      <c r="DA58" s="29">
        <v>36</v>
      </c>
      <c r="DB58" s="30">
        <v>125</v>
      </c>
      <c r="DC58" s="30">
        <v>125</v>
      </c>
      <c r="DD58" s="30">
        <v>55</v>
      </c>
      <c r="DE58" s="30">
        <v>50</v>
      </c>
      <c r="DF58" s="31">
        <v>26.5</v>
      </c>
      <c r="DG58" s="30">
        <f t="shared" si="59"/>
        <v>417.5</v>
      </c>
      <c r="DH58" s="69">
        <f t="shared" si="36"/>
        <v>0.12913630545824367</v>
      </c>
      <c r="DI58" s="33"/>
      <c r="DJ58" s="61" t="s">
        <v>230</v>
      </c>
      <c r="DK58" s="56">
        <v>24</v>
      </c>
      <c r="DL58" s="70">
        <v>2</v>
      </c>
      <c r="DM58" s="71" t="s">
        <v>155</v>
      </c>
      <c r="DN58" s="56"/>
      <c r="DO58" s="69" t="s">
        <v>233</v>
      </c>
      <c r="DP58" s="56"/>
      <c r="DQ58" s="29">
        <v>413.66410539999998</v>
      </c>
      <c r="DR58" s="30">
        <v>413.66410539999998</v>
      </c>
      <c r="DS58" s="31">
        <v>440.06447730000002</v>
      </c>
      <c r="DT58" s="30"/>
      <c r="DU58" s="61">
        <f t="shared" si="37"/>
        <v>1681.1215</v>
      </c>
      <c r="DV58" s="30">
        <v>1613.874</v>
      </c>
      <c r="DW58" s="31">
        <v>1748.3689999999999</v>
      </c>
      <c r="DX58" s="30"/>
      <c r="DY58" s="29">
        <v>225</v>
      </c>
      <c r="DZ58" s="30">
        <v>46</v>
      </c>
      <c r="EA58" s="30">
        <v>220</v>
      </c>
      <c r="EB58" s="30">
        <v>65</v>
      </c>
      <c r="EC58" s="30">
        <v>230</v>
      </c>
      <c r="ED58" s="30">
        <v>16</v>
      </c>
      <c r="EE58" s="30">
        <v>66.497000000000071</v>
      </c>
      <c r="EF58" s="30">
        <v>1651.8489999999999</v>
      </c>
      <c r="EG58" s="72">
        <f t="shared" si="60"/>
        <v>2520.346</v>
      </c>
      <c r="EH58" s="118"/>
      <c r="EI58" s="44">
        <f t="shared" si="77"/>
        <v>8.9273456898378234E-2</v>
      </c>
      <c r="EJ58" s="6">
        <f t="shared" si="77"/>
        <v>1.8251462299223996E-2</v>
      </c>
      <c r="EK58" s="6">
        <f t="shared" si="77"/>
        <v>8.7289602300636496E-2</v>
      </c>
      <c r="EL58" s="6">
        <f t="shared" si="77"/>
        <v>2.5790109770642604E-2</v>
      </c>
      <c r="EM58" s="6">
        <f t="shared" si="76"/>
        <v>9.1257311496119972E-2</v>
      </c>
      <c r="EN58" s="6">
        <f t="shared" si="76"/>
        <v>6.3483347127735639E-3</v>
      </c>
      <c r="EO58" s="6">
        <f t="shared" si="76"/>
        <v>2.6384075837206505E-2</v>
      </c>
      <c r="EP58" s="6">
        <f t="shared" si="76"/>
        <v>0.65540564668501866</v>
      </c>
      <c r="EQ58" s="69">
        <f t="shared" si="62"/>
        <v>1</v>
      </c>
      <c r="ER58" s="56"/>
      <c r="ES58" s="32">
        <v>22.46</v>
      </c>
      <c r="ET58" s="33">
        <v>25.137999999999998</v>
      </c>
      <c r="EU58" s="67">
        <f t="shared" si="39"/>
        <v>47.597999999999999</v>
      </c>
      <c r="EW58" s="32">
        <f t="shared" si="71"/>
        <v>2.609</v>
      </c>
      <c r="EX58" s="33">
        <f t="shared" si="72"/>
        <v>8.4320000000000004</v>
      </c>
      <c r="EY58" s="67">
        <f t="shared" si="42"/>
        <v>11.041</v>
      </c>
      <c r="FA58" s="29">
        <f t="shared" si="73"/>
        <v>1651.8489999999999</v>
      </c>
      <c r="FB58" s="30">
        <f t="shared" si="74"/>
        <v>868.49699999999996</v>
      </c>
      <c r="FC58" s="31">
        <f t="shared" si="45"/>
        <v>2520.346</v>
      </c>
      <c r="FE58" s="44">
        <v>0.65540564668501866</v>
      </c>
      <c r="FF58" s="6">
        <v>0.34459435331498134</v>
      </c>
      <c r="FG58" s="38">
        <f t="shared" si="46"/>
        <v>1</v>
      </c>
      <c r="FH58" s="56"/>
      <c r="FI58" s="61">
        <f t="shared" si="47"/>
        <v>463.22199999999998</v>
      </c>
      <c r="FJ58" s="30">
        <v>426.928</v>
      </c>
      <c r="FK58" s="31">
        <v>499.51600000000002</v>
      </c>
      <c r="FM58" s="61">
        <f t="shared" si="48"/>
        <v>2479.2349999999997</v>
      </c>
      <c r="FN58" s="30">
        <v>2438.1239999999998</v>
      </c>
      <c r="FO58" s="31">
        <v>2520.346</v>
      </c>
      <c r="FQ58" s="61">
        <f t="shared" si="49"/>
        <v>1256.0349999999999</v>
      </c>
      <c r="FR58" s="30">
        <v>1252</v>
      </c>
      <c r="FS58" s="31">
        <v>1260.07</v>
      </c>
      <c r="FU58" s="61">
        <f t="shared" si="50"/>
        <v>3735.27</v>
      </c>
      <c r="FV58" s="56">
        <f t="shared" si="63"/>
        <v>3690.1239999999998</v>
      </c>
      <c r="FW58" s="70">
        <f t="shared" si="63"/>
        <v>3780.4160000000002</v>
      </c>
      <c r="FY58" s="61">
        <f t="shared" si="52"/>
        <v>2269.67</v>
      </c>
      <c r="FZ58" s="30">
        <v>2251.0709999999999</v>
      </c>
      <c r="GA58" s="31">
        <v>2288.2689999999998</v>
      </c>
      <c r="GB58" s="30"/>
      <c r="GC58" s="61">
        <f t="shared" si="53"/>
        <v>3218.1644999999999</v>
      </c>
      <c r="GD58" s="30">
        <v>3203.3110000000001</v>
      </c>
      <c r="GE58" s="31">
        <v>3233.018</v>
      </c>
      <c r="GF58" s="30"/>
      <c r="GG58" s="73">
        <f t="shared" si="75"/>
        <v>0.5407854209286802</v>
      </c>
      <c r="GH58" s="63"/>
      <c r="GI58" s="63"/>
    </row>
    <row r="59" spans="1:191" x14ac:dyDescent="0.2">
      <c r="A59" s="1"/>
      <c r="B59" s="74" t="s">
        <v>212</v>
      </c>
      <c r="C59" s="29">
        <v>2950.3389999999999</v>
      </c>
      <c r="D59" s="30">
        <v>2852.4134999999997</v>
      </c>
      <c r="E59" s="30">
        <v>2475.0339999999997</v>
      </c>
      <c r="F59" s="30">
        <v>1111.3140000000001</v>
      </c>
      <c r="G59" s="30">
        <v>1871.2239999999999</v>
      </c>
      <c r="H59" s="30">
        <v>4061.6530000000002</v>
      </c>
      <c r="I59" s="31">
        <v>3586.348</v>
      </c>
      <c r="J59" s="30"/>
      <c r="K59" s="32">
        <v>62.612000000000002</v>
      </c>
      <c r="L59" s="33">
        <v>15.21</v>
      </c>
      <c r="M59" s="33">
        <v>0</v>
      </c>
      <c r="N59" s="34">
        <f t="shared" si="0"/>
        <v>77.822000000000003</v>
      </c>
      <c r="O59" s="33">
        <v>34.956000000000003</v>
      </c>
      <c r="P59" s="34">
        <f t="shared" si="1"/>
        <v>42.866</v>
      </c>
      <c r="Q59" s="33">
        <v>7.99</v>
      </c>
      <c r="R59" s="34">
        <f t="shared" si="2"/>
        <v>34.875999999999998</v>
      </c>
      <c r="S59" s="33">
        <v>2.802</v>
      </c>
      <c r="T59" s="33">
        <v>0.35899999999999999</v>
      </c>
      <c r="U59" s="33">
        <v>-2</v>
      </c>
      <c r="V59" s="34">
        <f t="shared" si="3"/>
        <v>36.036999999999999</v>
      </c>
      <c r="W59" s="33">
        <v>8.5069999999999997</v>
      </c>
      <c r="X59" s="35">
        <f t="shared" si="4"/>
        <v>27.53</v>
      </c>
      <c r="Y59" s="33"/>
      <c r="Z59" s="36">
        <f t="shared" si="55"/>
        <v>2.1950534170448992E-2</v>
      </c>
      <c r="AA59" s="37">
        <f t="shared" si="56"/>
        <v>5.3323264666921546E-3</v>
      </c>
      <c r="AB59" s="6">
        <f t="shared" si="5"/>
        <v>0.43164614795697864</v>
      </c>
      <c r="AC59" s="6">
        <f t="shared" si="6"/>
        <v>0.43356816828735861</v>
      </c>
      <c r="AD59" s="6">
        <f t="shared" si="7"/>
        <v>0.44917889542802808</v>
      </c>
      <c r="AE59" s="37">
        <f t="shared" si="57"/>
        <v>1.2254885205107887E-2</v>
      </c>
      <c r="AF59" s="37">
        <f t="shared" si="58"/>
        <v>9.6514758466821182E-3</v>
      </c>
      <c r="AG59" s="37">
        <f t="shared" si="64"/>
        <v>1.7825733223301141E-2</v>
      </c>
      <c r="AH59" s="37">
        <f t="shared" si="65"/>
        <v>2.980257984267641E-2</v>
      </c>
      <c r="AI59" s="37">
        <f t="shared" si="66"/>
        <v>2.2582283759384328E-2</v>
      </c>
      <c r="AJ59" s="38">
        <f t="shared" si="67"/>
        <v>8.2385067145475624E-2</v>
      </c>
      <c r="AK59" s="33"/>
      <c r="AL59" s="44">
        <f t="shared" si="12"/>
        <v>5.7266309977680133E-2</v>
      </c>
      <c r="AM59" s="6">
        <f t="shared" si="13"/>
        <v>5.2957816777868323E-2</v>
      </c>
      <c r="AN59" s="38">
        <f t="shared" si="14"/>
        <v>8.6036152375093253E-2</v>
      </c>
      <c r="AO59" s="33"/>
      <c r="AP59" s="44">
        <f t="shared" si="15"/>
        <v>0.75603971500997569</v>
      </c>
      <c r="AQ59" s="6">
        <f t="shared" si="16"/>
        <v>0.72467223253656032</v>
      </c>
      <c r="AR59" s="6">
        <f t="shared" si="17"/>
        <v>0.10501403398050191</v>
      </c>
      <c r="AS59" s="6">
        <f t="shared" si="18"/>
        <v>0.1359555630725825</v>
      </c>
      <c r="AT59" s="65">
        <v>2.44</v>
      </c>
      <c r="AU59" s="66">
        <v>1.39</v>
      </c>
      <c r="AV59" s="33"/>
      <c r="AW59" s="44">
        <f t="shared" si="68"/>
        <v>0.1184429992621187</v>
      </c>
      <c r="AX59" s="6">
        <v>0.1067</v>
      </c>
      <c r="AY59" s="6">
        <f t="shared" si="20"/>
        <v>0.18377249149095712</v>
      </c>
      <c r="AZ59" s="6">
        <f t="shared" si="21"/>
        <v>0.19611561806663438</v>
      </c>
      <c r="BA59" s="38">
        <f t="shared" si="22"/>
        <v>0.21463030793015025</v>
      </c>
      <c r="BB59" s="6"/>
      <c r="BC59" s="44">
        <v>0.1669104442400928</v>
      </c>
      <c r="BD59" s="6">
        <v>0.18010380206352339</v>
      </c>
      <c r="BE59" s="38">
        <v>0.19904286408958943</v>
      </c>
      <c r="BF59" s="6"/>
      <c r="BG59" s="44"/>
      <c r="BH59" s="38">
        <v>3.5000000000000003E-2</v>
      </c>
      <c r="BI59" s="45"/>
      <c r="BJ59" s="44"/>
      <c r="BK59" s="38">
        <f>BC59-(4.5%+2.5%+3%+1%+BH59)</f>
        <v>2.191044424009278E-2</v>
      </c>
      <c r="BL59" s="6"/>
      <c r="BM59" s="44"/>
      <c r="BN59" s="38">
        <f>BD59-(6%+2.5%+3%+1%+BH59)</f>
        <v>2.0103802063523413E-2</v>
      </c>
      <c r="BO59" s="6"/>
      <c r="BP59" s="44"/>
      <c r="BQ59" s="38">
        <f>BE59-(8%+2.5%+3%+1%+BH59)</f>
        <v>1.9042864089589412E-2</v>
      </c>
      <c r="BR59" s="33"/>
      <c r="BS59" s="36">
        <f t="shared" si="69"/>
        <v>3.3181001115238778E-3</v>
      </c>
      <c r="BT59" s="6">
        <f t="shared" si="24"/>
        <v>0.17359376018423969</v>
      </c>
      <c r="BU59" s="37">
        <f t="shared" si="70"/>
        <v>5.2556853764433135E-2</v>
      </c>
      <c r="BV59" s="6">
        <f t="shared" si="26"/>
        <v>0.34884469331273726</v>
      </c>
      <c r="BW59" s="6">
        <f t="shared" si="27"/>
        <v>0.75316015860792229</v>
      </c>
      <c r="BX59" s="38">
        <f t="shared" si="28"/>
        <v>0.82964926995372457</v>
      </c>
      <c r="BY59" s="33"/>
      <c r="BZ59" s="32">
        <v>4.3109999999999999</v>
      </c>
      <c r="CA59" s="33">
        <v>98.02</v>
      </c>
      <c r="CB59" s="34">
        <f t="shared" si="29"/>
        <v>102.33099999999999</v>
      </c>
      <c r="CC59" s="30">
        <v>2475.0339999999997</v>
      </c>
      <c r="CD59" s="33">
        <v>14.66</v>
      </c>
      <c r="CE59" s="33">
        <v>8.7810000000000006</v>
      </c>
      <c r="CF59" s="34">
        <f t="shared" si="30"/>
        <v>2451.5929999999998</v>
      </c>
      <c r="CG59" s="33">
        <v>298.78399999999999</v>
      </c>
      <c r="CH59" s="33">
        <v>80.302999999999997</v>
      </c>
      <c r="CI59" s="34">
        <f t="shared" si="31"/>
        <v>379.08699999999999</v>
      </c>
      <c r="CJ59" s="33">
        <v>3.25</v>
      </c>
      <c r="CK59" s="33">
        <v>0</v>
      </c>
      <c r="CL59" s="33">
        <v>6.6050000000000004</v>
      </c>
      <c r="CM59" s="33">
        <v>7.4729999999999741</v>
      </c>
      <c r="CN59" s="34">
        <f t="shared" si="32"/>
        <v>2950.3389999999999</v>
      </c>
      <c r="CO59" s="33">
        <v>205.316</v>
      </c>
      <c r="CP59" s="30">
        <v>1871.2239999999999</v>
      </c>
      <c r="CQ59" s="34">
        <f t="shared" si="33"/>
        <v>2076.54</v>
      </c>
      <c r="CR59" s="33">
        <v>455.42200000000003</v>
      </c>
      <c r="CS59" s="33">
        <v>18.725999999999942</v>
      </c>
      <c r="CT59" s="34">
        <f t="shared" si="34"/>
        <v>474.14799999999997</v>
      </c>
      <c r="CU59" s="33">
        <v>50.204000000000001</v>
      </c>
      <c r="CV59" s="33">
        <v>349.447</v>
      </c>
      <c r="CW59" s="67">
        <f t="shared" si="35"/>
        <v>2950.3390000000004</v>
      </c>
      <c r="CX59" s="33"/>
      <c r="CY59" s="68">
        <v>401.11500000000001</v>
      </c>
      <c r="CZ59" s="33"/>
      <c r="DA59" s="29">
        <v>130</v>
      </c>
      <c r="DB59" s="30">
        <v>160</v>
      </c>
      <c r="DC59" s="30">
        <v>170</v>
      </c>
      <c r="DD59" s="30">
        <v>175</v>
      </c>
      <c r="DE59" s="30">
        <v>75</v>
      </c>
      <c r="DF59" s="31">
        <v>0</v>
      </c>
      <c r="DG59" s="30">
        <f t="shared" si="59"/>
        <v>710</v>
      </c>
      <c r="DH59" s="69">
        <f t="shared" si="36"/>
        <v>0.2406503117099425</v>
      </c>
      <c r="DI59" s="33"/>
      <c r="DJ59" s="61" t="s">
        <v>228</v>
      </c>
      <c r="DK59" s="56">
        <v>16.899999999999999</v>
      </c>
      <c r="DL59" s="70">
        <v>6</v>
      </c>
      <c r="DM59" s="71" t="s">
        <v>155</v>
      </c>
      <c r="DN59" s="59" t="s">
        <v>156</v>
      </c>
      <c r="DO59" s="69">
        <v>0.50373563807509936</v>
      </c>
      <c r="DP59" s="56"/>
      <c r="DQ59" s="29">
        <v>297.77300000000002</v>
      </c>
      <c r="DR59" s="30">
        <v>317.77300000000002</v>
      </c>
      <c r="DS59" s="31">
        <v>347.77300000000002</v>
      </c>
      <c r="DT59" s="30"/>
      <c r="DU59" s="61">
        <f t="shared" si="37"/>
        <v>1544.3965000000001</v>
      </c>
      <c r="DV59" s="30">
        <v>1468.4580000000001</v>
      </c>
      <c r="DW59" s="31">
        <v>1620.335</v>
      </c>
      <c r="DX59" s="30"/>
      <c r="DY59" s="29">
        <v>32.567999999999998</v>
      </c>
      <c r="DZ59" s="30">
        <v>22.606999999999999</v>
      </c>
      <c r="EA59" s="30">
        <v>126.59399999999999</v>
      </c>
      <c r="EB59" s="30">
        <v>26.474</v>
      </c>
      <c r="EC59" s="30">
        <v>331.827</v>
      </c>
      <c r="ED59" s="30">
        <v>22.922000000000001</v>
      </c>
      <c r="EE59" s="30">
        <v>47.945</v>
      </c>
      <c r="EF59" s="30">
        <v>1864.097</v>
      </c>
      <c r="EG59" s="72">
        <f t="shared" si="60"/>
        <v>2475.0340000000001</v>
      </c>
      <c r="EH59" s="118"/>
      <c r="EI59" s="44">
        <f t="shared" si="77"/>
        <v>1.3158607114084089E-2</v>
      </c>
      <c r="EJ59" s="6">
        <f t="shared" si="77"/>
        <v>9.1340159367507678E-3</v>
      </c>
      <c r="EK59" s="6">
        <f t="shared" si="77"/>
        <v>5.1148388264565248E-2</v>
      </c>
      <c r="EL59" s="6">
        <f t="shared" si="77"/>
        <v>1.0696418715864105E-2</v>
      </c>
      <c r="EM59" s="6">
        <f t="shared" si="76"/>
        <v>0.13406967338630499</v>
      </c>
      <c r="EN59" s="6">
        <f t="shared" si="76"/>
        <v>9.261286915654492E-3</v>
      </c>
      <c r="EO59" s="6">
        <f t="shared" si="76"/>
        <v>1.9371451058854142E-2</v>
      </c>
      <c r="EP59" s="6">
        <f t="shared" si="76"/>
        <v>0.75316015860792207</v>
      </c>
      <c r="EQ59" s="69">
        <f t="shared" si="62"/>
        <v>0.99999999999999989</v>
      </c>
      <c r="ER59" s="56"/>
      <c r="ES59" s="32">
        <v>113.532</v>
      </c>
      <c r="ET59" s="33">
        <v>16.547999999999998</v>
      </c>
      <c r="EU59" s="67">
        <f t="shared" si="39"/>
        <v>130.07999999999998</v>
      </c>
      <c r="EW59" s="32">
        <f t="shared" si="71"/>
        <v>14.66</v>
      </c>
      <c r="EX59" s="33">
        <f t="shared" si="72"/>
        <v>8.7810000000000006</v>
      </c>
      <c r="EY59" s="67">
        <f t="shared" si="42"/>
        <v>23.441000000000003</v>
      </c>
      <c r="FA59" s="29">
        <f t="shared" si="73"/>
        <v>1864.097</v>
      </c>
      <c r="FB59" s="30">
        <f t="shared" si="74"/>
        <v>610.93699999999956</v>
      </c>
      <c r="FC59" s="31">
        <f t="shared" si="45"/>
        <v>2475.0339999999997</v>
      </c>
      <c r="FE59" s="44">
        <v>0.75316015860792229</v>
      </c>
      <c r="FF59" s="6">
        <v>0.24683984139207771</v>
      </c>
      <c r="FG59" s="38">
        <f t="shared" si="46"/>
        <v>1</v>
      </c>
      <c r="FH59" s="56"/>
      <c r="FI59" s="61">
        <f t="shared" si="47"/>
        <v>334.16250000000002</v>
      </c>
      <c r="FJ59" s="30">
        <v>318.87799999999999</v>
      </c>
      <c r="FK59" s="31">
        <v>349.447</v>
      </c>
      <c r="FM59" s="61">
        <f t="shared" si="48"/>
        <v>2408.0045</v>
      </c>
      <c r="FN59" s="30">
        <v>2340.9749999999999</v>
      </c>
      <c r="FO59" s="31">
        <v>2475.0339999999997</v>
      </c>
      <c r="FQ59" s="61">
        <f t="shared" si="49"/>
        <v>1088.1570000000002</v>
      </c>
      <c r="FR59" s="30">
        <v>1065</v>
      </c>
      <c r="FS59" s="31">
        <v>1111.3140000000001</v>
      </c>
      <c r="FU59" s="61">
        <f t="shared" si="50"/>
        <v>3496.1615000000002</v>
      </c>
      <c r="FV59" s="56">
        <f t="shared" si="63"/>
        <v>3405.9749999999999</v>
      </c>
      <c r="FW59" s="70">
        <f t="shared" si="63"/>
        <v>3586.348</v>
      </c>
      <c r="FY59" s="61">
        <f t="shared" si="52"/>
        <v>1797.1044999999999</v>
      </c>
      <c r="FZ59" s="30">
        <v>1722.9849999999999</v>
      </c>
      <c r="GA59" s="31">
        <v>1871.2239999999999</v>
      </c>
      <c r="GB59" s="30"/>
      <c r="GC59" s="61">
        <f t="shared" si="53"/>
        <v>2852.4134999999997</v>
      </c>
      <c r="GD59" s="30">
        <v>2754.4879999999998</v>
      </c>
      <c r="GE59" s="31">
        <v>2950.3389999999999</v>
      </c>
      <c r="GF59" s="30"/>
      <c r="GG59" s="73">
        <f t="shared" si="75"/>
        <v>0.54920298989370375</v>
      </c>
      <c r="GH59" s="63"/>
      <c r="GI59" s="63"/>
    </row>
    <row r="60" spans="1:191" x14ac:dyDescent="0.2">
      <c r="A60" s="1"/>
      <c r="B60" s="74" t="s">
        <v>213</v>
      </c>
      <c r="C60" s="29">
        <v>2610.011</v>
      </c>
      <c r="D60" s="30">
        <v>2329.2714999999998</v>
      </c>
      <c r="E60" s="30">
        <v>2018.3230000000001</v>
      </c>
      <c r="F60" s="30">
        <v>164.67500000000001</v>
      </c>
      <c r="G60" s="30">
        <v>2287.596</v>
      </c>
      <c r="H60" s="30">
        <v>2774.6860000000001</v>
      </c>
      <c r="I60" s="31">
        <v>2182.998</v>
      </c>
      <c r="J60" s="30"/>
      <c r="K60" s="32">
        <v>30.14</v>
      </c>
      <c r="L60" s="33">
        <v>11.670999999999999</v>
      </c>
      <c r="M60" s="33">
        <v>0.14599999999999999</v>
      </c>
      <c r="N60" s="34">
        <f t="shared" si="0"/>
        <v>41.957000000000001</v>
      </c>
      <c r="O60" s="33">
        <v>34.292000000000002</v>
      </c>
      <c r="P60" s="34">
        <f t="shared" si="1"/>
        <v>7.6649999999999991</v>
      </c>
      <c r="Q60" s="33">
        <v>3.117</v>
      </c>
      <c r="R60" s="34">
        <f t="shared" si="2"/>
        <v>4.5479999999999992</v>
      </c>
      <c r="S60" s="33">
        <v>5.6929999999999996</v>
      </c>
      <c r="T60" s="33">
        <v>1.038</v>
      </c>
      <c r="U60" s="33">
        <v>0</v>
      </c>
      <c r="V60" s="34">
        <f t="shared" si="3"/>
        <v>11.279</v>
      </c>
      <c r="W60" s="33">
        <v>2.2080000000000002</v>
      </c>
      <c r="X60" s="35">
        <f t="shared" si="4"/>
        <v>9.0709999999999997</v>
      </c>
      <c r="Y60" s="33"/>
      <c r="Z60" s="36">
        <f t="shared" si="55"/>
        <v>1.2939668046425675E-2</v>
      </c>
      <c r="AA60" s="37">
        <f t="shared" si="56"/>
        <v>5.0105794880502342E-3</v>
      </c>
      <c r="AB60" s="6">
        <f t="shared" si="5"/>
        <v>0.7043213933618141</v>
      </c>
      <c r="AC60" s="6">
        <f t="shared" si="6"/>
        <v>0.71966421825813232</v>
      </c>
      <c r="AD60" s="6">
        <f t="shared" si="7"/>
        <v>0.81731296327192127</v>
      </c>
      <c r="AE60" s="37">
        <f t="shared" si="57"/>
        <v>1.4722199623358636E-2</v>
      </c>
      <c r="AF60" s="37">
        <f t="shared" si="58"/>
        <v>3.8943506585642764E-3</v>
      </c>
      <c r="AG60" s="37">
        <f t="shared" si="64"/>
        <v>8.3240917347761397E-3</v>
      </c>
      <c r="AH60" s="37">
        <f t="shared" si="65"/>
        <v>1.3210629987194057E-2</v>
      </c>
      <c r="AI60" s="37">
        <f t="shared" si="66"/>
        <v>4.1735166144594724E-3</v>
      </c>
      <c r="AJ60" s="38">
        <f t="shared" si="67"/>
        <v>3.697393360099456E-2</v>
      </c>
      <c r="AK60" s="33"/>
      <c r="AL60" s="44">
        <f t="shared" si="12"/>
        <v>0.12988711334290617</v>
      </c>
      <c r="AM60" s="6">
        <f t="shared" si="13"/>
        <v>9.0242495523908686E-2</v>
      </c>
      <c r="AN60" s="38">
        <f t="shared" si="14"/>
        <v>0.34154116819141445</v>
      </c>
      <c r="AO60" s="33"/>
      <c r="AP60" s="44">
        <f t="shared" si="15"/>
        <v>1.1334142255724182</v>
      </c>
      <c r="AQ60" s="6">
        <f t="shared" si="16"/>
        <v>0.98033540420050191</v>
      </c>
      <c r="AR60" s="6">
        <f t="shared" si="17"/>
        <v>-0.17043146561451269</v>
      </c>
      <c r="AS60" s="6">
        <f t="shared" si="18"/>
        <v>0.18801261757134355</v>
      </c>
      <c r="AT60" s="65">
        <v>2.0125000000000002</v>
      </c>
      <c r="AU60" s="66">
        <v>1.47</v>
      </c>
      <c r="AV60" s="33"/>
      <c r="AW60" s="44">
        <f t="shared" si="68"/>
        <v>0.1016263916129089</v>
      </c>
      <c r="AX60" s="6">
        <v>8.6800000000000002E-2</v>
      </c>
      <c r="AY60" s="6">
        <f t="shared" si="20"/>
        <v>0.18920000000000001</v>
      </c>
      <c r="AZ60" s="6">
        <f t="shared" si="21"/>
        <v>0.18920000000000001</v>
      </c>
      <c r="BA60" s="38">
        <f t="shared" si="22"/>
        <v>0.18920000000000001</v>
      </c>
      <c r="BB60" s="6"/>
      <c r="BC60" s="44">
        <v>0.18733999953027383</v>
      </c>
      <c r="BD60" s="6">
        <v>0.18910294048569681</v>
      </c>
      <c r="BE60" s="38">
        <v>0.19133046996101272</v>
      </c>
      <c r="BF60" s="6"/>
      <c r="BG60" s="44"/>
      <c r="BH60" s="38"/>
      <c r="BI60" s="45"/>
      <c r="BJ60" s="44"/>
      <c r="BK60" s="38"/>
      <c r="BL60" s="6"/>
      <c r="BM60" s="44"/>
      <c r="BN60" s="38"/>
      <c r="BO60" s="6"/>
      <c r="BP60" s="44"/>
      <c r="BQ60" s="38"/>
      <c r="BR60" s="33"/>
      <c r="BS60" s="36">
        <f t="shared" si="69"/>
        <v>1.638530757803391E-3</v>
      </c>
      <c r="BT60" s="6">
        <f t="shared" si="24"/>
        <v>0.2165184773548208</v>
      </c>
      <c r="BU60" s="37">
        <f t="shared" si="70"/>
        <v>1.3213445023417956E-2</v>
      </c>
      <c r="BV60" s="6">
        <f t="shared" si="26"/>
        <v>9.7683277475596589E-2</v>
      </c>
      <c r="BW60" s="6">
        <f t="shared" si="27"/>
        <v>0.79844851393954286</v>
      </c>
      <c r="BX60" s="38">
        <f t="shared" si="28"/>
        <v>0.81365260068951051</v>
      </c>
      <c r="BY60" s="33"/>
      <c r="BZ60" s="32">
        <v>4.6470000000000002</v>
      </c>
      <c r="CA60" s="33">
        <v>198.62299999999999</v>
      </c>
      <c r="CB60" s="34">
        <f t="shared" si="29"/>
        <v>203.26999999999998</v>
      </c>
      <c r="CC60" s="30">
        <v>2018.3230000000001</v>
      </c>
      <c r="CD60" s="33">
        <v>3.0150000000000001</v>
      </c>
      <c r="CE60" s="33">
        <v>4.7539999999999996</v>
      </c>
      <c r="CF60" s="34">
        <f t="shared" si="30"/>
        <v>2010.5540000000001</v>
      </c>
      <c r="CG60" s="33">
        <v>287.44499999999999</v>
      </c>
      <c r="CH60" s="33">
        <v>95.885999999999996</v>
      </c>
      <c r="CI60" s="34">
        <f t="shared" si="31"/>
        <v>383.33100000000002</v>
      </c>
      <c r="CJ60" s="33">
        <v>1.3</v>
      </c>
      <c r="CK60" s="33">
        <v>0</v>
      </c>
      <c r="CL60" s="33">
        <v>7.2720000000000002</v>
      </c>
      <c r="CM60" s="33">
        <v>4.2839999999998799</v>
      </c>
      <c r="CN60" s="34">
        <f t="shared" si="32"/>
        <v>2610.0110000000004</v>
      </c>
      <c r="CO60" s="33">
        <v>45.887</v>
      </c>
      <c r="CP60" s="30">
        <v>2287.596</v>
      </c>
      <c r="CQ60" s="34">
        <f t="shared" si="33"/>
        <v>2333.4830000000002</v>
      </c>
      <c r="CR60" s="33">
        <v>0</v>
      </c>
      <c r="CS60" s="33">
        <v>11.281999999999812</v>
      </c>
      <c r="CT60" s="34">
        <f t="shared" si="34"/>
        <v>11.281999999999812</v>
      </c>
      <c r="CU60" s="33">
        <v>0</v>
      </c>
      <c r="CV60" s="33">
        <v>265.24599999999998</v>
      </c>
      <c r="CW60" s="67">
        <f t="shared" si="35"/>
        <v>2610.011</v>
      </c>
      <c r="CX60" s="33"/>
      <c r="CY60" s="68">
        <v>490.71499999999997</v>
      </c>
      <c r="CZ60" s="33"/>
      <c r="DA60" s="29">
        <v>0</v>
      </c>
      <c r="DB60" s="30">
        <v>10</v>
      </c>
      <c r="DC60" s="30">
        <v>20</v>
      </c>
      <c r="DD60" s="30">
        <v>15</v>
      </c>
      <c r="DE60" s="30">
        <v>0</v>
      </c>
      <c r="DF60" s="31">
        <v>0</v>
      </c>
      <c r="DG60" s="30">
        <f t="shared" si="59"/>
        <v>45</v>
      </c>
      <c r="DH60" s="69">
        <f t="shared" si="36"/>
        <v>1.7241306645834061E-2</v>
      </c>
      <c r="DI60" s="33"/>
      <c r="DJ60" s="61" t="s">
        <v>231</v>
      </c>
      <c r="DK60" s="56">
        <v>21</v>
      </c>
      <c r="DL60" s="70">
        <v>4</v>
      </c>
      <c r="DM60" s="61"/>
      <c r="DN60" s="56"/>
      <c r="DO60" s="69" t="s">
        <v>233</v>
      </c>
      <c r="DP60" s="56"/>
      <c r="DQ60" s="29">
        <v>229.79304919999998</v>
      </c>
      <c r="DR60" s="30">
        <v>229.79304919999998</v>
      </c>
      <c r="DS60" s="31">
        <v>229.79304919999998</v>
      </c>
      <c r="DT60" s="30"/>
      <c r="DU60" s="61">
        <f t="shared" si="37"/>
        <v>1089.7284999999999</v>
      </c>
      <c r="DV60" s="30">
        <v>964.90599999999995</v>
      </c>
      <c r="DW60" s="31">
        <v>1214.5509999999999</v>
      </c>
      <c r="DX60" s="30"/>
      <c r="DY60" s="29">
        <v>108.42400000000001</v>
      </c>
      <c r="DZ60" s="30">
        <v>31.004999999999999</v>
      </c>
      <c r="EA60" s="30">
        <v>88.790999999999997</v>
      </c>
      <c r="EB60" s="30">
        <v>29.95</v>
      </c>
      <c r="EC60" s="30">
        <v>130.58000000000001</v>
      </c>
      <c r="ED60" s="30">
        <v>8.3610000000000007</v>
      </c>
      <c r="EE60" s="30">
        <v>9.6849999999999454</v>
      </c>
      <c r="EF60" s="30">
        <v>1611.527</v>
      </c>
      <c r="EG60" s="72">
        <f t="shared" si="60"/>
        <v>2018.3229999999999</v>
      </c>
      <c r="EH60" s="118"/>
      <c r="EI60" s="44">
        <f t="shared" si="77"/>
        <v>5.371984563422208E-2</v>
      </c>
      <c r="EJ60" s="6">
        <f t="shared" si="77"/>
        <v>1.5361763206384707E-2</v>
      </c>
      <c r="EK60" s="6">
        <f t="shared" si="77"/>
        <v>4.3992463049769538E-2</v>
      </c>
      <c r="EL60" s="6">
        <f t="shared" si="77"/>
        <v>1.4839052024874117E-2</v>
      </c>
      <c r="EM60" s="6">
        <f t="shared" si="76"/>
        <v>6.4697275906780038E-2</v>
      </c>
      <c r="EN60" s="6">
        <f t="shared" si="76"/>
        <v>4.1425480460758769E-3</v>
      </c>
      <c r="EO60" s="6">
        <f t="shared" si="76"/>
        <v>4.7985381923507514E-3</v>
      </c>
      <c r="EP60" s="6">
        <f t="shared" si="76"/>
        <v>0.79844851393954297</v>
      </c>
      <c r="EQ60" s="69">
        <f t="shared" si="62"/>
        <v>1</v>
      </c>
      <c r="ER60" s="56"/>
      <c r="ES60" s="32">
        <v>22.459</v>
      </c>
      <c r="ET60" s="33">
        <v>4.2100000000000009</v>
      </c>
      <c r="EU60" s="67">
        <f t="shared" si="39"/>
        <v>26.669</v>
      </c>
      <c r="EW60" s="32">
        <f t="shared" si="71"/>
        <v>3.0150000000000001</v>
      </c>
      <c r="EX60" s="33">
        <f t="shared" si="72"/>
        <v>4.7539999999999996</v>
      </c>
      <c r="EY60" s="67">
        <f t="shared" si="42"/>
        <v>7.7690000000000001</v>
      </c>
      <c r="FA60" s="29">
        <f t="shared" si="73"/>
        <v>1611.527</v>
      </c>
      <c r="FB60" s="30">
        <f t="shared" si="74"/>
        <v>406.79600000000005</v>
      </c>
      <c r="FC60" s="31">
        <f t="shared" si="45"/>
        <v>2018.3230000000001</v>
      </c>
      <c r="FE60" s="44">
        <v>0.79844851393954286</v>
      </c>
      <c r="FF60" s="6">
        <v>0.20155148606045714</v>
      </c>
      <c r="FG60" s="38">
        <f t="shared" si="46"/>
        <v>1</v>
      </c>
      <c r="FH60" s="56"/>
      <c r="FI60" s="61">
        <f t="shared" si="47"/>
        <v>245.33499999999998</v>
      </c>
      <c r="FJ60" s="30">
        <v>225.42400000000001</v>
      </c>
      <c r="FK60" s="31">
        <v>265.24599999999998</v>
      </c>
      <c r="FM60" s="61">
        <f t="shared" si="48"/>
        <v>1902.3140000000001</v>
      </c>
      <c r="FN60" s="30">
        <v>1786.3050000000001</v>
      </c>
      <c r="FO60" s="31">
        <v>2018.3230000000001</v>
      </c>
      <c r="FQ60" s="61">
        <f t="shared" si="49"/>
        <v>190.33750000000001</v>
      </c>
      <c r="FR60" s="30">
        <v>216</v>
      </c>
      <c r="FS60" s="31">
        <v>164.67500000000001</v>
      </c>
      <c r="FU60" s="61">
        <f t="shared" si="50"/>
        <v>2092.6514999999999</v>
      </c>
      <c r="FV60" s="56">
        <f t="shared" si="63"/>
        <v>2002.3050000000001</v>
      </c>
      <c r="FW60" s="70">
        <f t="shared" si="63"/>
        <v>2182.998</v>
      </c>
      <c r="FY60" s="61">
        <f t="shared" si="52"/>
        <v>1996.3980000000001</v>
      </c>
      <c r="FZ60" s="30">
        <v>1705.2</v>
      </c>
      <c r="GA60" s="31">
        <v>2287.596</v>
      </c>
      <c r="GB60" s="30"/>
      <c r="GC60" s="61">
        <f t="shared" si="53"/>
        <v>2329.2714999999998</v>
      </c>
      <c r="GD60" s="30">
        <v>2048.5320000000002</v>
      </c>
      <c r="GE60" s="31">
        <v>2610.011</v>
      </c>
      <c r="GF60" s="30"/>
      <c r="GG60" s="73">
        <f t="shared" si="75"/>
        <v>0.46534324951120892</v>
      </c>
      <c r="GH60" s="63"/>
      <c r="GI60" s="63"/>
    </row>
    <row r="61" spans="1:191" x14ac:dyDescent="0.2">
      <c r="A61" s="1"/>
      <c r="B61" s="74" t="s">
        <v>214</v>
      </c>
      <c r="C61" s="29">
        <v>1942.6849999999999</v>
      </c>
      <c r="D61" s="30">
        <v>1834.8175000000001</v>
      </c>
      <c r="E61" s="30">
        <v>1562.059</v>
      </c>
      <c r="F61" s="30">
        <v>705.06899999999996</v>
      </c>
      <c r="G61" s="30">
        <v>1470.761</v>
      </c>
      <c r="H61" s="30">
        <v>2647.7539999999999</v>
      </c>
      <c r="I61" s="31">
        <v>2267.1279999999997</v>
      </c>
      <c r="J61" s="30"/>
      <c r="K61" s="32">
        <v>28.977</v>
      </c>
      <c r="L61" s="33">
        <v>10.535</v>
      </c>
      <c r="M61" s="33">
        <v>0.23499999999999999</v>
      </c>
      <c r="N61" s="34">
        <f t="shared" si="0"/>
        <v>39.747</v>
      </c>
      <c r="O61" s="33">
        <v>28.029000000000003</v>
      </c>
      <c r="P61" s="34">
        <f t="shared" si="1"/>
        <v>11.717999999999996</v>
      </c>
      <c r="Q61" s="33">
        <v>1.44</v>
      </c>
      <c r="R61" s="34">
        <f t="shared" si="2"/>
        <v>10.277999999999997</v>
      </c>
      <c r="S61" s="33">
        <v>3.5790000000000002</v>
      </c>
      <c r="T61" s="33">
        <v>0.54700000000000004</v>
      </c>
      <c r="U61" s="33">
        <v>-2.1</v>
      </c>
      <c r="V61" s="34">
        <f t="shared" si="3"/>
        <v>12.303999999999998</v>
      </c>
      <c r="W61" s="33">
        <v>2.34</v>
      </c>
      <c r="X61" s="35">
        <f t="shared" si="4"/>
        <v>9.9639999999999986</v>
      </c>
      <c r="Y61" s="33"/>
      <c r="Z61" s="36">
        <f t="shared" si="55"/>
        <v>1.5792851332625722E-2</v>
      </c>
      <c r="AA61" s="37">
        <f t="shared" si="56"/>
        <v>5.7417154567143596E-3</v>
      </c>
      <c r="AB61" s="6">
        <f t="shared" si="5"/>
        <v>0.63886672896770236</v>
      </c>
      <c r="AC61" s="6">
        <f t="shared" si="6"/>
        <v>0.64693255781747683</v>
      </c>
      <c r="AD61" s="6">
        <f t="shared" si="7"/>
        <v>0.70518529700354748</v>
      </c>
      <c r="AE61" s="37">
        <f t="shared" si="57"/>
        <v>1.5276178693521292E-2</v>
      </c>
      <c r="AF61" s="37">
        <f t="shared" si="58"/>
        <v>5.4305128439204433E-3</v>
      </c>
      <c r="AG61" s="37">
        <f t="shared" si="64"/>
        <v>1.136483527889413E-2</v>
      </c>
      <c r="AH61" s="37">
        <f t="shared" si="65"/>
        <v>1.8071502424608449E-2</v>
      </c>
      <c r="AI61" s="37">
        <f t="shared" si="66"/>
        <v>1.1722980429192478E-2</v>
      </c>
      <c r="AJ61" s="38">
        <f t="shared" si="67"/>
        <v>4.3352840080927622E-2</v>
      </c>
      <c r="AK61" s="33"/>
      <c r="AL61" s="44">
        <f t="shared" si="12"/>
        <v>9.9573843238509763E-2</v>
      </c>
      <c r="AM61" s="6">
        <f t="shared" si="13"/>
        <v>7.3143854693070456E-2</v>
      </c>
      <c r="AN61" s="38">
        <f t="shared" si="14"/>
        <v>0.11954684097187278</v>
      </c>
      <c r="AO61" s="33"/>
      <c r="AP61" s="44">
        <f t="shared" si="15"/>
        <v>0.94155278385771601</v>
      </c>
      <c r="AQ61" s="6">
        <f t="shared" si="16"/>
        <v>0.86950257671163467</v>
      </c>
      <c r="AR61" s="6">
        <f t="shared" si="17"/>
        <v>-4.3388403163662673E-2</v>
      </c>
      <c r="AS61" s="6">
        <f t="shared" si="18"/>
        <v>0.15701258824770872</v>
      </c>
      <c r="AT61" s="65">
        <v>1.1599999999999999</v>
      </c>
      <c r="AU61" s="66">
        <v>1.36</v>
      </c>
      <c r="AV61" s="33"/>
      <c r="AW61" s="44">
        <f t="shared" si="68"/>
        <v>0.12381163183943872</v>
      </c>
      <c r="AX61" s="6">
        <v>0.1032</v>
      </c>
      <c r="AY61" s="6">
        <f t="shared" si="20"/>
        <v>0.20809999999999998</v>
      </c>
      <c r="AZ61" s="6">
        <f t="shared" si="21"/>
        <v>0.20809999999999998</v>
      </c>
      <c r="BA61" s="38">
        <f t="shared" si="22"/>
        <v>0.20809999999999998</v>
      </c>
      <c r="BB61" s="6"/>
      <c r="BC61" s="44">
        <v>0.18901050652764689</v>
      </c>
      <c r="BD61" s="6">
        <v>0.19307299885004361</v>
      </c>
      <c r="BE61" s="38">
        <v>0.19819272190948234</v>
      </c>
      <c r="BF61" s="6"/>
      <c r="BG61" s="44"/>
      <c r="BH61" s="38"/>
      <c r="BI61" s="45"/>
      <c r="BJ61" s="44"/>
      <c r="BK61" s="38"/>
      <c r="BL61" s="6"/>
      <c r="BM61" s="44"/>
      <c r="BN61" s="38"/>
      <c r="BO61" s="6"/>
      <c r="BP61" s="44"/>
      <c r="BQ61" s="38"/>
      <c r="BR61" s="33"/>
      <c r="BS61" s="36">
        <f t="shared" si="69"/>
        <v>9.6558008732464909E-4</v>
      </c>
      <c r="BT61" s="6">
        <f t="shared" si="24"/>
        <v>9.0886139863670806E-2</v>
      </c>
      <c r="BU61" s="37">
        <f t="shared" si="70"/>
        <v>1.4067330363321744E-2</v>
      </c>
      <c r="BV61" s="6">
        <f t="shared" si="26"/>
        <v>8.7645683926705326E-2</v>
      </c>
      <c r="BW61" s="6">
        <f t="shared" si="27"/>
        <v>0.89171279701983086</v>
      </c>
      <c r="BX61" s="38">
        <f t="shared" si="28"/>
        <v>0.92538974420500308</v>
      </c>
      <c r="BY61" s="33"/>
      <c r="BZ61" s="32">
        <v>2.8119999999999998</v>
      </c>
      <c r="CA61" s="33">
        <v>59.646999999999998</v>
      </c>
      <c r="CB61" s="34">
        <f t="shared" si="29"/>
        <v>62.458999999999996</v>
      </c>
      <c r="CC61" s="30">
        <v>1562.059</v>
      </c>
      <c r="CD61" s="33">
        <v>8.3140000000000001</v>
      </c>
      <c r="CE61" s="33">
        <v>1.8730000000000002</v>
      </c>
      <c r="CF61" s="34">
        <f t="shared" si="30"/>
        <v>1551.8719999999998</v>
      </c>
      <c r="CG61" s="33">
        <v>242.56700000000001</v>
      </c>
      <c r="CH61" s="33">
        <v>66.25</v>
      </c>
      <c r="CI61" s="34">
        <f t="shared" si="31"/>
        <v>308.81700000000001</v>
      </c>
      <c r="CJ61" s="33">
        <v>0</v>
      </c>
      <c r="CK61" s="33">
        <v>0</v>
      </c>
      <c r="CL61" s="33">
        <v>13.446999999999999</v>
      </c>
      <c r="CM61" s="33">
        <v>6.0900000000000354</v>
      </c>
      <c r="CN61" s="34">
        <f t="shared" si="32"/>
        <v>1942.6849999999999</v>
      </c>
      <c r="CO61" s="33">
        <v>120.679</v>
      </c>
      <c r="CP61" s="30">
        <v>1470.761</v>
      </c>
      <c r="CQ61" s="34">
        <f t="shared" si="33"/>
        <v>1591.44</v>
      </c>
      <c r="CR61" s="33">
        <v>100.057</v>
      </c>
      <c r="CS61" s="33">
        <v>10.660999999999888</v>
      </c>
      <c r="CT61" s="34">
        <f t="shared" si="34"/>
        <v>110.71799999999989</v>
      </c>
      <c r="CU61" s="33">
        <v>0</v>
      </c>
      <c r="CV61" s="33">
        <v>240.52699999999999</v>
      </c>
      <c r="CW61" s="67">
        <f t="shared" si="35"/>
        <v>1942.6849999999999</v>
      </c>
      <c r="CX61" s="33"/>
      <c r="CY61" s="68">
        <v>305.02600000000001</v>
      </c>
      <c r="CZ61" s="33"/>
      <c r="DA61" s="29">
        <v>50</v>
      </c>
      <c r="DB61" s="30">
        <v>35</v>
      </c>
      <c r="DC61" s="30">
        <v>50</v>
      </c>
      <c r="DD61" s="30">
        <v>0</v>
      </c>
      <c r="DE61" s="30">
        <v>0</v>
      </c>
      <c r="DF61" s="31">
        <v>0</v>
      </c>
      <c r="DG61" s="30">
        <f t="shared" si="59"/>
        <v>135</v>
      </c>
      <c r="DH61" s="69">
        <f t="shared" si="36"/>
        <v>6.9491451264615728E-2</v>
      </c>
      <c r="DI61" s="33"/>
      <c r="DJ61" s="61" t="s">
        <v>226</v>
      </c>
      <c r="DK61" s="56">
        <v>14</v>
      </c>
      <c r="DL61" s="70">
        <v>3</v>
      </c>
      <c r="DM61" s="71" t="s">
        <v>155</v>
      </c>
      <c r="DN61" s="56"/>
      <c r="DO61" s="69" t="s">
        <v>233</v>
      </c>
      <c r="DP61" s="56"/>
      <c r="DQ61" s="29">
        <v>195.53221669999996</v>
      </c>
      <c r="DR61" s="30">
        <v>195.53221669999996</v>
      </c>
      <c r="DS61" s="31">
        <v>195.53221669999996</v>
      </c>
      <c r="DT61" s="30"/>
      <c r="DU61" s="61">
        <f t="shared" si="37"/>
        <v>876.73949999999991</v>
      </c>
      <c r="DV61" s="30">
        <v>813.87199999999996</v>
      </c>
      <c r="DW61" s="31">
        <v>939.60699999999997</v>
      </c>
      <c r="DX61" s="30"/>
      <c r="DY61" s="29">
        <v>8.8640000000000008</v>
      </c>
      <c r="DZ61" s="30">
        <v>23.872</v>
      </c>
      <c r="EA61" s="30">
        <v>37.290999999999997</v>
      </c>
      <c r="EB61" s="30">
        <v>15.202999999999999</v>
      </c>
      <c r="EC61" s="30">
        <v>78.602999999999994</v>
      </c>
      <c r="ED61" s="30">
        <v>2.504</v>
      </c>
      <c r="EE61" s="30">
        <v>2.8140000000000782</v>
      </c>
      <c r="EF61" s="30">
        <v>1392.9079999999999</v>
      </c>
      <c r="EG61" s="72">
        <f t="shared" si="60"/>
        <v>1562.059</v>
      </c>
      <c r="EH61" s="118"/>
      <c r="EI61" s="44">
        <f t="shared" si="77"/>
        <v>5.6745615882626719E-3</v>
      </c>
      <c r="EJ61" s="6">
        <f t="shared" si="77"/>
        <v>1.528239330268575E-2</v>
      </c>
      <c r="EK61" s="6">
        <f t="shared" si="77"/>
        <v>2.3872977909285116E-2</v>
      </c>
      <c r="EL61" s="6">
        <f t="shared" si="77"/>
        <v>9.7326669479193811E-3</v>
      </c>
      <c r="EM61" s="6">
        <f t="shared" si="76"/>
        <v>5.0320122351332437E-2</v>
      </c>
      <c r="EN61" s="6">
        <f t="shared" si="76"/>
        <v>1.6030124342294369E-3</v>
      </c>
      <c r="EO61" s="6">
        <f t="shared" si="76"/>
        <v>1.8014684464543775E-3</v>
      </c>
      <c r="EP61" s="6">
        <f t="shared" si="76"/>
        <v>0.89171279701983086</v>
      </c>
      <c r="EQ61" s="69">
        <f t="shared" si="62"/>
        <v>1</v>
      </c>
      <c r="ER61" s="56"/>
      <c r="ES61" s="32">
        <v>10.727</v>
      </c>
      <c r="ET61" s="33">
        <v>11.247</v>
      </c>
      <c r="EU61" s="67">
        <f t="shared" si="39"/>
        <v>21.974</v>
      </c>
      <c r="EW61" s="32">
        <f t="shared" si="71"/>
        <v>8.3140000000000001</v>
      </c>
      <c r="EX61" s="33">
        <f t="shared" si="72"/>
        <v>1.8730000000000002</v>
      </c>
      <c r="EY61" s="67">
        <f t="shared" si="42"/>
        <v>10.187000000000001</v>
      </c>
      <c r="FA61" s="29">
        <f t="shared" si="73"/>
        <v>1392.9079999999999</v>
      </c>
      <c r="FB61" s="30">
        <f t="shared" si="74"/>
        <v>169.15100000000001</v>
      </c>
      <c r="FC61" s="31">
        <f t="shared" si="45"/>
        <v>1562.059</v>
      </c>
      <c r="FE61" s="44">
        <v>0.89171279701983086</v>
      </c>
      <c r="FF61" s="6">
        <v>0.10828720298016914</v>
      </c>
      <c r="FG61" s="38">
        <f t="shared" si="46"/>
        <v>1</v>
      </c>
      <c r="FH61" s="56"/>
      <c r="FI61" s="61">
        <f t="shared" si="47"/>
        <v>229.83499999999998</v>
      </c>
      <c r="FJ61" s="30">
        <v>219.143</v>
      </c>
      <c r="FK61" s="31">
        <v>240.52699999999999</v>
      </c>
      <c r="FM61" s="61">
        <f t="shared" si="48"/>
        <v>1491.3315</v>
      </c>
      <c r="FN61" s="30">
        <v>1420.604</v>
      </c>
      <c r="FO61" s="31">
        <v>1562.059</v>
      </c>
      <c r="FQ61" s="61">
        <f t="shared" si="49"/>
        <v>698.53449999999998</v>
      </c>
      <c r="FR61" s="30">
        <v>692</v>
      </c>
      <c r="FS61" s="31">
        <v>705.06899999999996</v>
      </c>
      <c r="FU61" s="61">
        <f t="shared" si="50"/>
        <v>2189.866</v>
      </c>
      <c r="FV61" s="56">
        <f t="shared" si="63"/>
        <v>2112.6040000000003</v>
      </c>
      <c r="FW61" s="70">
        <f t="shared" si="63"/>
        <v>2267.1279999999997</v>
      </c>
      <c r="FY61" s="61">
        <f t="shared" si="52"/>
        <v>1392.2359999999999</v>
      </c>
      <c r="FZ61" s="30">
        <v>1313.711</v>
      </c>
      <c r="GA61" s="31">
        <v>1470.761</v>
      </c>
      <c r="GB61" s="30"/>
      <c r="GC61" s="61">
        <f t="shared" si="53"/>
        <v>1834.8175000000001</v>
      </c>
      <c r="GD61" s="30">
        <v>1726.95</v>
      </c>
      <c r="GE61" s="31">
        <v>1942.6849999999999</v>
      </c>
      <c r="GF61" s="30"/>
      <c r="GG61" s="73">
        <f t="shared" si="75"/>
        <v>0.48366410406216137</v>
      </c>
      <c r="GH61" s="63"/>
      <c r="GI61" s="63"/>
    </row>
    <row r="62" spans="1:191" ht="13.5" customHeight="1" x14ac:dyDescent="0.2">
      <c r="A62" s="1"/>
      <c r="B62" s="74" t="s">
        <v>235</v>
      </c>
      <c r="C62" s="29">
        <v>5806.01</v>
      </c>
      <c r="D62" s="30">
        <v>5658.4225000000006</v>
      </c>
      <c r="E62" s="30">
        <v>4903.7929999999997</v>
      </c>
      <c r="F62" s="30">
        <v>343.19499999999999</v>
      </c>
      <c r="G62" s="30">
        <v>3915.0390000000002</v>
      </c>
      <c r="H62" s="30">
        <v>6149.2049999999999</v>
      </c>
      <c r="I62" s="31">
        <v>5246.9879999999994</v>
      </c>
      <c r="J62" s="30"/>
      <c r="K62" s="32">
        <v>91.567999999999998</v>
      </c>
      <c r="L62" s="33">
        <v>12.379</v>
      </c>
      <c r="M62" s="33">
        <v>9.9999999999999985E-3</v>
      </c>
      <c r="N62" s="34">
        <f t="shared" si="0"/>
        <v>103.95700000000001</v>
      </c>
      <c r="O62" s="33">
        <v>50.069000000000003</v>
      </c>
      <c r="P62" s="34">
        <f t="shared" si="1"/>
        <v>53.888000000000005</v>
      </c>
      <c r="Q62" s="33">
        <v>7.532</v>
      </c>
      <c r="R62" s="34">
        <f t="shared" si="2"/>
        <v>46.356000000000009</v>
      </c>
      <c r="S62" s="33">
        <v>3.141</v>
      </c>
      <c r="T62" s="33">
        <v>-0.44499999999999995</v>
      </c>
      <c r="U62" s="33">
        <v>0</v>
      </c>
      <c r="V62" s="34">
        <f t="shared" si="3"/>
        <v>49.052000000000007</v>
      </c>
      <c r="W62" s="33">
        <v>9.7949999999999999</v>
      </c>
      <c r="X62" s="35">
        <f t="shared" si="4"/>
        <v>39.257000000000005</v>
      </c>
      <c r="Y62" s="33"/>
      <c r="Z62" s="36">
        <f t="shared" si="55"/>
        <v>1.6182602129833887E-2</v>
      </c>
      <c r="AA62" s="37">
        <f t="shared" si="56"/>
        <v>2.1877122113097775E-3</v>
      </c>
      <c r="AB62" s="6">
        <f t="shared" si="5"/>
        <v>0.46945702418122315</v>
      </c>
      <c r="AC62" s="6">
        <f t="shared" si="6"/>
        <v>0.46750639601112998</v>
      </c>
      <c r="AD62" s="6">
        <f t="shared" si="7"/>
        <v>0.48163182854449432</v>
      </c>
      <c r="AE62" s="37">
        <f t="shared" si="57"/>
        <v>8.8485792639202889E-3</v>
      </c>
      <c r="AF62" s="37">
        <f t="shared" si="58"/>
        <v>6.9377993601573585E-3</v>
      </c>
      <c r="AG62" s="37">
        <f t="shared" si="64"/>
        <v>1.350018767932919E-2</v>
      </c>
      <c r="AH62" s="37">
        <f t="shared" si="65"/>
        <v>1.9458812941568711E-2</v>
      </c>
      <c r="AI62" s="37">
        <f t="shared" si="66"/>
        <v>1.5941480501897341E-2</v>
      </c>
      <c r="AJ62" s="38">
        <f t="shared" si="67"/>
        <v>7.2286716254797934E-2</v>
      </c>
      <c r="AK62" s="33"/>
      <c r="AL62" s="44">
        <f t="shared" si="12"/>
        <v>9.5952657371436937E-3</v>
      </c>
      <c r="AM62" s="6">
        <f t="shared" si="13"/>
        <v>2.5132627439081066E-3</v>
      </c>
      <c r="AN62" s="38">
        <f t="shared" si="14"/>
        <v>0.11098439047009079</v>
      </c>
      <c r="AO62" s="33"/>
      <c r="AP62" s="44">
        <f t="shared" si="15"/>
        <v>0.79836954781737335</v>
      </c>
      <c r="AQ62" s="6">
        <f t="shared" si="16"/>
        <v>0.75054032613959254</v>
      </c>
      <c r="AR62" s="6">
        <f t="shared" si="17"/>
        <v>7.8074960256699535E-2</v>
      </c>
      <c r="AS62" s="6">
        <f t="shared" si="18"/>
        <v>0.14604711324989103</v>
      </c>
      <c r="AT62" s="65">
        <v>5.6</v>
      </c>
      <c r="AU62" s="66">
        <v>1.3</v>
      </c>
      <c r="AV62" s="33"/>
      <c r="AW62" s="44">
        <f t="shared" si="68"/>
        <v>9.6375824361308357E-2</v>
      </c>
      <c r="AX62" s="6">
        <v>9.5799999999999996E-2</v>
      </c>
      <c r="AY62" s="6">
        <f t="shared" si="20"/>
        <v>0.17869260294744824</v>
      </c>
      <c r="AZ62" s="6">
        <f t="shared" si="21"/>
        <v>0.19223163937422572</v>
      </c>
      <c r="BA62" s="38">
        <f t="shared" si="22"/>
        <v>0.21254019401439198</v>
      </c>
      <c r="BB62" s="6"/>
      <c r="BC62" s="44">
        <v>0.17050127512669178</v>
      </c>
      <c r="BD62" s="6">
        <v>0.18426176248841891</v>
      </c>
      <c r="BE62" s="38">
        <v>0.20469083087010573</v>
      </c>
      <c r="BF62" s="6"/>
      <c r="BG62" s="44"/>
      <c r="BH62" s="38"/>
      <c r="BI62" s="45"/>
      <c r="BJ62" s="44"/>
      <c r="BK62" s="38"/>
      <c r="BL62" s="6"/>
      <c r="BM62" s="44"/>
      <c r="BN62" s="38"/>
      <c r="BO62" s="6"/>
      <c r="BP62" s="44"/>
      <c r="BQ62" s="38"/>
      <c r="BR62" s="33"/>
      <c r="BS62" s="36">
        <f t="shared" si="69"/>
        <v>1.5432876616897075E-3</v>
      </c>
      <c r="BT62" s="6">
        <f t="shared" si="24"/>
        <v>0.13311183373391772</v>
      </c>
      <c r="BU62" s="37">
        <f t="shared" si="70"/>
        <v>1.318856648312847E-2</v>
      </c>
      <c r="BV62" s="6">
        <f t="shared" si="26"/>
        <v>0.10951170654642066</v>
      </c>
      <c r="BW62" s="6">
        <f t="shared" si="27"/>
        <v>0.79415362761030084</v>
      </c>
      <c r="BX62" s="38">
        <f t="shared" si="28"/>
        <v>0.80761762748456833</v>
      </c>
      <c r="BY62" s="33"/>
      <c r="BZ62" s="32">
        <v>10.872</v>
      </c>
      <c r="CA62" s="33">
        <v>339.52300000000002</v>
      </c>
      <c r="CB62" s="34">
        <f t="shared" si="29"/>
        <v>350.39500000000004</v>
      </c>
      <c r="CC62" s="30">
        <v>4903.7929999999997</v>
      </c>
      <c r="CD62" s="33">
        <v>22.393999999999998</v>
      </c>
      <c r="CE62" s="33">
        <v>8.6140000000000008</v>
      </c>
      <c r="CF62" s="34">
        <f t="shared" si="30"/>
        <v>4872.7849999999999</v>
      </c>
      <c r="CG62" s="33">
        <v>497.55599999999998</v>
      </c>
      <c r="CH62" s="33">
        <v>61.96</v>
      </c>
      <c r="CI62" s="34">
        <f t="shared" si="31"/>
        <v>559.51599999999996</v>
      </c>
      <c r="CJ62" s="33">
        <v>0</v>
      </c>
      <c r="CK62" s="33">
        <v>0</v>
      </c>
      <c r="CL62" s="33">
        <v>19.456</v>
      </c>
      <c r="CM62" s="33">
        <v>3.857999999999965</v>
      </c>
      <c r="CN62" s="34">
        <f t="shared" si="32"/>
        <v>5806.01</v>
      </c>
      <c r="CO62" s="33">
        <v>50.15</v>
      </c>
      <c r="CP62" s="30">
        <v>3915.0390000000002</v>
      </c>
      <c r="CQ62" s="34">
        <f t="shared" si="33"/>
        <v>3965.1890000000003</v>
      </c>
      <c r="CR62" s="33">
        <v>1150.96</v>
      </c>
      <c r="CS62" s="33">
        <v>30.156999999999925</v>
      </c>
      <c r="CT62" s="34">
        <f t="shared" si="34"/>
        <v>1181.117</v>
      </c>
      <c r="CU62" s="33">
        <v>100.14500000000001</v>
      </c>
      <c r="CV62" s="33">
        <v>559.55899999999997</v>
      </c>
      <c r="CW62" s="67">
        <f t="shared" si="35"/>
        <v>5806.0100000000011</v>
      </c>
      <c r="CX62" s="33"/>
      <c r="CY62" s="68">
        <v>847.95100000000002</v>
      </c>
      <c r="CZ62" s="33"/>
      <c r="DA62" s="29">
        <v>275</v>
      </c>
      <c r="DB62" s="30">
        <v>300</v>
      </c>
      <c r="DC62" s="30">
        <v>365</v>
      </c>
      <c r="DD62" s="30">
        <v>210</v>
      </c>
      <c r="DE62" s="30">
        <v>100</v>
      </c>
      <c r="DF62" s="31">
        <v>0</v>
      </c>
      <c r="DG62" s="30">
        <f t="shared" si="59"/>
        <v>1250</v>
      </c>
      <c r="DH62" s="69">
        <f t="shared" si="36"/>
        <v>0.21529415209412314</v>
      </c>
      <c r="DI62" s="33"/>
      <c r="DJ62" s="61" t="s">
        <v>215</v>
      </c>
      <c r="DK62" s="56">
        <v>22</v>
      </c>
      <c r="DL62" s="70">
        <v>1</v>
      </c>
      <c r="DM62" s="71" t="s">
        <v>155</v>
      </c>
      <c r="DN62" s="59" t="s">
        <v>216</v>
      </c>
      <c r="DO62" s="69" t="s">
        <v>233</v>
      </c>
      <c r="DP62" s="56"/>
      <c r="DQ62" s="29">
        <v>527.93299999999999</v>
      </c>
      <c r="DR62" s="30">
        <v>567.93299999999999</v>
      </c>
      <c r="DS62" s="31">
        <v>627.93299999999999</v>
      </c>
      <c r="DT62" s="30"/>
      <c r="DU62" s="61">
        <f t="shared" si="37"/>
        <v>2907.8855000000003</v>
      </c>
      <c r="DV62" s="30">
        <v>2861.3510000000001</v>
      </c>
      <c r="DW62" s="31">
        <v>2954.42</v>
      </c>
      <c r="DX62" s="30"/>
      <c r="DY62" s="29">
        <v>38.427999999999997</v>
      </c>
      <c r="DZ62" s="30">
        <v>78.688000000000002</v>
      </c>
      <c r="EA62" s="30">
        <v>57.731000000000002</v>
      </c>
      <c r="EB62" s="30">
        <v>67.558000000000007</v>
      </c>
      <c r="EC62" s="30">
        <v>622.21100000000001</v>
      </c>
      <c r="ED62" s="30">
        <v>24.1</v>
      </c>
      <c r="EE62" s="30">
        <v>120.71199999999999</v>
      </c>
      <c r="EF62" s="30">
        <v>3894.3649999999998</v>
      </c>
      <c r="EG62" s="72">
        <f t="shared" si="60"/>
        <v>4903.7929999999997</v>
      </c>
      <c r="EH62" s="118"/>
      <c r="EI62" s="44">
        <f t="shared" si="77"/>
        <v>7.8363829794610013E-3</v>
      </c>
      <c r="EJ62" s="6">
        <f t="shared" si="77"/>
        <v>1.6046354322052338E-2</v>
      </c>
      <c r="EK62" s="6">
        <f t="shared" si="77"/>
        <v>1.1772723685522617E-2</v>
      </c>
      <c r="EL62" s="6">
        <f t="shared" si="77"/>
        <v>1.3776682661768147E-2</v>
      </c>
      <c r="EM62" s="6">
        <f t="shared" si="76"/>
        <v>0.12688361845616242</v>
      </c>
      <c r="EN62" s="6">
        <f t="shared" si="76"/>
        <v>4.9145630739307316E-3</v>
      </c>
      <c r="EO62" s="6">
        <f t="shared" si="76"/>
        <v>2.4616047210801923E-2</v>
      </c>
      <c r="EP62" s="6">
        <f t="shared" si="76"/>
        <v>0.79415362761030084</v>
      </c>
      <c r="EQ62" s="69">
        <f t="shared" si="62"/>
        <v>1</v>
      </c>
      <c r="ER62" s="56"/>
      <c r="ES62" s="32">
        <v>19.288999999999998</v>
      </c>
      <c r="ET62" s="33">
        <v>45.385000000000005</v>
      </c>
      <c r="EU62" s="67">
        <f t="shared" si="39"/>
        <v>64.674000000000007</v>
      </c>
      <c r="EW62" s="32">
        <f t="shared" si="71"/>
        <v>22.393999999999998</v>
      </c>
      <c r="EX62" s="33">
        <f t="shared" si="72"/>
        <v>8.6140000000000008</v>
      </c>
      <c r="EY62" s="67">
        <f t="shared" si="42"/>
        <v>31.007999999999999</v>
      </c>
      <c r="FA62" s="29">
        <f t="shared" si="73"/>
        <v>3894.3649999999998</v>
      </c>
      <c r="FB62" s="30">
        <f t="shared" si="74"/>
        <v>1009.428</v>
      </c>
      <c r="FC62" s="31">
        <f t="shared" si="45"/>
        <v>4903.7929999999997</v>
      </c>
      <c r="FE62" s="44">
        <v>0.79415362761030084</v>
      </c>
      <c r="FF62" s="6">
        <v>0.20584637238969916</v>
      </c>
      <c r="FG62" s="38">
        <f t="shared" si="46"/>
        <v>1</v>
      </c>
      <c r="FH62" s="56"/>
      <c r="FI62" s="61">
        <f t="shared" si="47"/>
        <v>543.07349999999997</v>
      </c>
      <c r="FJ62" s="30">
        <v>526.58799999999997</v>
      </c>
      <c r="FK62" s="31">
        <v>559.55899999999997</v>
      </c>
      <c r="FM62" s="61">
        <f t="shared" si="48"/>
        <v>4880.49</v>
      </c>
      <c r="FN62" s="30">
        <v>4857.1869999999999</v>
      </c>
      <c r="FO62" s="31">
        <v>4903.7929999999997</v>
      </c>
      <c r="FQ62" s="61">
        <f t="shared" si="49"/>
        <v>359.92099999999999</v>
      </c>
      <c r="FR62" s="30">
        <v>376.64699999999999</v>
      </c>
      <c r="FS62" s="31">
        <v>343.19499999999999</v>
      </c>
      <c r="FU62" s="61">
        <f t="shared" si="50"/>
        <v>5240.4110000000001</v>
      </c>
      <c r="FV62" s="56">
        <f t="shared" si="63"/>
        <v>5233.8339999999998</v>
      </c>
      <c r="FW62" s="70">
        <f t="shared" si="63"/>
        <v>5246.9879999999994</v>
      </c>
      <c r="FY62" s="61">
        <f t="shared" si="52"/>
        <v>3719.4880000000003</v>
      </c>
      <c r="FZ62" s="30">
        <v>3523.9369999999999</v>
      </c>
      <c r="GA62" s="31">
        <v>3915.0390000000002</v>
      </c>
      <c r="GB62" s="30"/>
      <c r="GC62" s="61">
        <f t="shared" si="53"/>
        <v>5658.4225000000006</v>
      </c>
      <c r="GD62" s="30">
        <v>5510.835</v>
      </c>
      <c r="GE62" s="31">
        <v>5806.01</v>
      </c>
      <c r="GF62" s="30"/>
      <c r="GG62" s="73">
        <f t="shared" si="75"/>
        <v>0.50885547906393547</v>
      </c>
      <c r="GH62" s="63"/>
      <c r="GI62" s="63"/>
    </row>
    <row r="63" spans="1:191" ht="13.5" customHeight="1" x14ac:dyDescent="0.2">
      <c r="A63" s="1"/>
      <c r="B63" s="74" t="s">
        <v>217</v>
      </c>
      <c r="C63" s="29">
        <v>3591.924</v>
      </c>
      <c r="D63" s="30">
        <v>3532.5045</v>
      </c>
      <c r="E63" s="30">
        <v>2849.768</v>
      </c>
      <c r="F63" s="30">
        <v>578.29300000000001</v>
      </c>
      <c r="G63" s="30">
        <v>2131.8090000000002</v>
      </c>
      <c r="H63" s="30">
        <v>4170.2169999999996</v>
      </c>
      <c r="I63" s="31">
        <v>3428.0610000000001</v>
      </c>
      <c r="J63" s="30"/>
      <c r="K63" s="32">
        <v>72.22</v>
      </c>
      <c r="L63" s="33">
        <v>18.466000000000001</v>
      </c>
      <c r="M63" s="33">
        <v>0</v>
      </c>
      <c r="N63" s="34">
        <f t="shared" si="0"/>
        <v>90.686000000000007</v>
      </c>
      <c r="O63" s="33">
        <v>52.984999999999999</v>
      </c>
      <c r="P63" s="34">
        <f t="shared" si="1"/>
        <v>37.701000000000008</v>
      </c>
      <c r="Q63" s="33">
        <v>5.1109999999999998</v>
      </c>
      <c r="R63" s="34">
        <f t="shared" si="2"/>
        <v>32.590000000000011</v>
      </c>
      <c r="S63" s="33">
        <v>4.1260000000000003</v>
      </c>
      <c r="T63" s="33">
        <v>-3.5830000000000002</v>
      </c>
      <c r="U63" s="33">
        <v>-2.6</v>
      </c>
      <c r="V63" s="34">
        <f t="shared" si="3"/>
        <v>30.533000000000008</v>
      </c>
      <c r="W63" s="33">
        <v>6.798</v>
      </c>
      <c r="X63" s="35">
        <f t="shared" si="4"/>
        <v>23.735000000000007</v>
      </c>
      <c r="Y63" s="33"/>
      <c r="Z63" s="36">
        <f t="shared" si="55"/>
        <v>2.0444418400599348E-2</v>
      </c>
      <c r="AA63" s="37">
        <f t="shared" si="56"/>
        <v>5.2274526472648516E-3</v>
      </c>
      <c r="AB63" s="6">
        <f t="shared" si="5"/>
        <v>0.58079119578204286</v>
      </c>
      <c r="AC63" s="6">
        <f t="shared" si="6"/>
        <v>0.55884276251951226</v>
      </c>
      <c r="AD63" s="6">
        <f t="shared" si="7"/>
        <v>0.58426879562446243</v>
      </c>
      <c r="AE63" s="37">
        <f t="shared" si="57"/>
        <v>1.4999273178562122E-2</v>
      </c>
      <c r="AF63" s="37">
        <f t="shared" si="58"/>
        <v>6.7190289495738806E-3</v>
      </c>
      <c r="AG63" s="37">
        <f t="shared" si="64"/>
        <v>1.2826387935683787E-2</v>
      </c>
      <c r="AH63" s="37">
        <f t="shared" si="65"/>
        <v>2.0667047828619792E-2</v>
      </c>
      <c r="AI63" s="37">
        <f t="shared" si="66"/>
        <v>1.7611627673222441E-2</v>
      </c>
      <c r="AJ63" s="38">
        <f t="shared" si="67"/>
        <v>4.5028295640593199E-2</v>
      </c>
      <c r="AK63" s="33"/>
      <c r="AL63" s="44">
        <f t="shared" si="12"/>
        <v>3.9054492818090432E-2</v>
      </c>
      <c r="AM63" s="6">
        <f t="shared" si="13"/>
        <v>-9.4184482417345988E-3</v>
      </c>
      <c r="AN63" s="38">
        <f t="shared" si="14"/>
        <v>-6.6331524490628431E-4</v>
      </c>
      <c r="AO63" s="33"/>
      <c r="AP63" s="44">
        <f t="shared" si="15"/>
        <v>0.74806405293343181</v>
      </c>
      <c r="AQ63" s="6">
        <f t="shared" si="16"/>
        <v>0.70953420497590469</v>
      </c>
      <c r="AR63" s="6">
        <f t="shared" si="17"/>
        <v>7.342109688289622E-2</v>
      </c>
      <c r="AS63" s="6">
        <f t="shared" si="18"/>
        <v>0.16954339791153711</v>
      </c>
      <c r="AT63" s="65">
        <v>3.6175999999999999</v>
      </c>
      <c r="AU63" s="66">
        <v>1.29</v>
      </c>
      <c r="AV63" s="33"/>
      <c r="AW63" s="44">
        <f t="shared" si="68"/>
        <v>0.15211207141353769</v>
      </c>
      <c r="AX63" s="6">
        <v>0.13780000000000001</v>
      </c>
      <c r="AY63" s="6">
        <f t="shared" si="20"/>
        <v>0.27529999999999999</v>
      </c>
      <c r="AZ63" s="6">
        <f t="shared" si="21"/>
        <v>0.27529999999999999</v>
      </c>
      <c r="BA63" s="38">
        <f t="shared" si="22"/>
        <v>0.27529999999999999</v>
      </c>
      <c r="BB63" s="6"/>
      <c r="BC63" s="44">
        <v>0.2482734055612284</v>
      </c>
      <c r="BD63" s="6">
        <v>0.25073634852232635</v>
      </c>
      <c r="BE63" s="38">
        <v>0.25384025568527413</v>
      </c>
      <c r="BF63" s="6"/>
      <c r="BG63" s="44"/>
      <c r="BH63" s="38"/>
      <c r="BI63" s="45"/>
      <c r="BJ63" s="44"/>
      <c r="BK63" s="38"/>
      <c r="BL63" s="6"/>
      <c r="BM63" s="44"/>
      <c r="BN63" s="38"/>
      <c r="BO63" s="6"/>
      <c r="BP63" s="44"/>
      <c r="BQ63" s="38"/>
      <c r="BR63" s="33"/>
      <c r="BS63" s="36">
        <f t="shared" si="69"/>
        <v>1.8278302624819328E-3</v>
      </c>
      <c r="BT63" s="6">
        <f t="shared" si="24"/>
        <v>0.13364187846459571</v>
      </c>
      <c r="BU63" s="37">
        <f t="shared" si="70"/>
        <v>3.0583191333469952E-2</v>
      </c>
      <c r="BV63" s="6">
        <f t="shared" si="26"/>
        <v>0.15188772629362926</v>
      </c>
      <c r="BW63" s="6">
        <f t="shared" si="27"/>
        <v>0.81980778786202957</v>
      </c>
      <c r="BX63" s="38">
        <f t="shared" si="28"/>
        <v>0.85020511595330428</v>
      </c>
      <c r="BY63" s="33"/>
      <c r="BZ63" s="32">
        <v>7.0309999999999997</v>
      </c>
      <c r="CA63" s="33">
        <v>212.49100000000001</v>
      </c>
      <c r="CB63" s="34">
        <f t="shared" si="29"/>
        <v>219.52200000000002</v>
      </c>
      <c r="CC63" s="30">
        <v>2849.768</v>
      </c>
      <c r="CD63" s="33">
        <v>9.1760000000000002</v>
      </c>
      <c r="CE63" s="33">
        <v>18.260999999999999</v>
      </c>
      <c r="CF63" s="34">
        <f t="shared" si="30"/>
        <v>2822.3310000000001</v>
      </c>
      <c r="CG63" s="33">
        <v>389.46499999999997</v>
      </c>
      <c r="CH63" s="33">
        <v>91.704000000000008</v>
      </c>
      <c r="CI63" s="34">
        <f t="shared" si="31"/>
        <v>481.16899999999998</v>
      </c>
      <c r="CJ63" s="33">
        <v>1.107</v>
      </c>
      <c r="CK63" s="33">
        <v>0</v>
      </c>
      <c r="CL63" s="33">
        <v>59.034999999999997</v>
      </c>
      <c r="CM63" s="33">
        <v>8.7599999999999341</v>
      </c>
      <c r="CN63" s="34">
        <f t="shared" si="32"/>
        <v>3591.9239999999995</v>
      </c>
      <c r="CO63" s="33">
        <v>171.696</v>
      </c>
      <c r="CP63" s="30">
        <v>2131.8090000000002</v>
      </c>
      <c r="CQ63" s="34">
        <f t="shared" si="33"/>
        <v>2303.5050000000001</v>
      </c>
      <c r="CR63" s="33">
        <v>701.01400000000001</v>
      </c>
      <c r="CS63" s="33">
        <v>41.029999999999859</v>
      </c>
      <c r="CT63" s="34">
        <f t="shared" si="34"/>
        <v>742.04399999999987</v>
      </c>
      <c r="CU63" s="33">
        <v>0</v>
      </c>
      <c r="CV63" s="33">
        <v>546.375</v>
      </c>
      <c r="CW63" s="67">
        <f t="shared" si="35"/>
        <v>3591.924</v>
      </c>
      <c r="CX63" s="33"/>
      <c r="CY63" s="68">
        <v>608.98699999999997</v>
      </c>
      <c r="CZ63" s="33"/>
      <c r="DA63" s="29">
        <v>125</v>
      </c>
      <c r="DB63" s="30">
        <v>305</v>
      </c>
      <c r="DC63" s="30">
        <v>240</v>
      </c>
      <c r="DD63" s="30">
        <v>0</v>
      </c>
      <c r="DE63" s="30">
        <v>150</v>
      </c>
      <c r="DF63" s="31">
        <v>0</v>
      </c>
      <c r="DG63" s="30">
        <f t="shared" si="59"/>
        <v>820</v>
      </c>
      <c r="DH63" s="69">
        <f t="shared" si="36"/>
        <v>0.22828990813836819</v>
      </c>
      <c r="DI63" s="33"/>
      <c r="DJ63" s="61" t="s">
        <v>227</v>
      </c>
      <c r="DK63" s="56">
        <v>26</v>
      </c>
      <c r="DL63" s="70">
        <v>1</v>
      </c>
      <c r="DM63" s="71" t="s">
        <v>155</v>
      </c>
      <c r="DN63" s="59" t="s">
        <v>158</v>
      </c>
      <c r="DO63" s="69">
        <v>7.9484795522068691E-2</v>
      </c>
      <c r="DP63" s="56"/>
      <c r="DQ63" s="29">
        <v>509.06383719999997</v>
      </c>
      <c r="DR63" s="30">
        <v>509.06383719999997</v>
      </c>
      <c r="DS63" s="31">
        <v>509.06383719999997</v>
      </c>
      <c r="DT63" s="30"/>
      <c r="DU63" s="61">
        <f t="shared" si="37"/>
        <v>1850.482</v>
      </c>
      <c r="DV63" s="30">
        <v>1851.84</v>
      </c>
      <c r="DW63" s="31">
        <v>1849.124</v>
      </c>
      <c r="DX63" s="30"/>
      <c r="DY63" s="29">
        <v>94.483000000000004</v>
      </c>
      <c r="DZ63" s="30">
        <v>48.656999999999996</v>
      </c>
      <c r="EA63" s="30">
        <v>89.942999999999998</v>
      </c>
      <c r="EB63" s="30">
        <v>8.548</v>
      </c>
      <c r="EC63" s="30">
        <v>191.50399999999999</v>
      </c>
      <c r="ED63" s="30">
        <v>58.353000000000002</v>
      </c>
      <c r="EE63" s="30">
        <v>22.017999999999574</v>
      </c>
      <c r="EF63" s="30">
        <v>2336.2620000000002</v>
      </c>
      <c r="EG63" s="72">
        <f t="shared" si="60"/>
        <v>2849.768</v>
      </c>
      <c r="EH63" s="118"/>
      <c r="EI63" s="44">
        <f t="shared" si="77"/>
        <v>3.3154628727671866E-2</v>
      </c>
      <c r="EJ63" s="6">
        <f t="shared" si="77"/>
        <v>1.70740214642034E-2</v>
      </c>
      <c r="EK63" s="6">
        <f t="shared" si="77"/>
        <v>3.1561516586613367E-2</v>
      </c>
      <c r="EL63" s="6">
        <f t="shared" si="77"/>
        <v>2.9995424188916432E-3</v>
      </c>
      <c r="EM63" s="6">
        <f t="shared" si="76"/>
        <v>6.7199856269001546E-2</v>
      </c>
      <c r="EN63" s="6">
        <f t="shared" si="76"/>
        <v>2.0476403693212922E-2</v>
      </c>
      <c r="EO63" s="6">
        <f t="shared" si="76"/>
        <v>7.7262429783756343E-3</v>
      </c>
      <c r="EP63" s="6">
        <f t="shared" si="76"/>
        <v>0.81980778786202957</v>
      </c>
      <c r="EQ63" s="69">
        <f t="shared" si="62"/>
        <v>0.99999999999999989</v>
      </c>
      <c r="ER63" s="56"/>
      <c r="ES63" s="32">
        <v>49.771999999999998</v>
      </c>
      <c r="ET63" s="33">
        <v>37.383000000000003</v>
      </c>
      <c r="EU63" s="67">
        <f t="shared" si="39"/>
        <v>87.155000000000001</v>
      </c>
      <c r="EW63" s="32">
        <f t="shared" si="71"/>
        <v>9.1760000000000002</v>
      </c>
      <c r="EX63" s="33">
        <f t="shared" si="72"/>
        <v>18.260999999999999</v>
      </c>
      <c r="EY63" s="67">
        <f t="shared" si="42"/>
        <v>27.436999999999998</v>
      </c>
      <c r="FA63" s="29">
        <f t="shared" si="73"/>
        <v>2336.2620000000002</v>
      </c>
      <c r="FB63" s="30">
        <f t="shared" si="74"/>
        <v>513.50599999999974</v>
      </c>
      <c r="FC63" s="31">
        <f t="shared" si="45"/>
        <v>2849.768</v>
      </c>
      <c r="FE63" s="44">
        <v>0.81980778786202957</v>
      </c>
      <c r="FF63" s="6">
        <v>0.18019221213797043</v>
      </c>
      <c r="FG63" s="38">
        <f t="shared" si="46"/>
        <v>1</v>
      </c>
      <c r="FH63" s="56"/>
      <c r="FI63" s="61">
        <f t="shared" si="47"/>
        <v>527.11300000000006</v>
      </c>
      <c r="FJ63" s="30">
        <v>507.851</v>
      </c>
      <c r="FK63" s="31">
        <v>546.375</v>
      </c>
      <c r="FM63" s="61">
        <f t="shared" si="48"/>
        <v>2796.2115000000003</v>
      </c>
      <c r="FN63" s="30">
        <v>2742.6550000000002</v>
      </c>
      <c r="FO63" s="31">
        <v>2849.768</v>
      </c>
      <c r="FQ63" s="61">
        <f t="shared" si="49"/>
        <v>648.14650000000006</v>
      </c>
      <c r="FR63" s="30">
        <v>718</v>
      </c>
      <c r="FS63" s="31">
        <v>578.29300000000001</v>
      </c>
      <c r="FU63" s="61">
        <f t="shared" si="50"/>
        <v>3444.3580000000002</v>
      </c>
      <c r="FV63" s="56">
        <f t="shared" si="63"/>
        <v>3460.6550000000002</v>
      </c>
      <c r="FW63" s="70">
        <f t="shared" si="63"/>
        <v>3428.0610000000001</v>
      </c>
      <c r="FY63" s="61">
        <f t="shared" si="52"/>
        <v>2132.5165000000002</v>
      </c>
      <c r="FZ63" s="30">
        <v>2133.2240000000002</v>
      </c>
      <c r="GA63" s="31">
        <v>2131.8090000000002</v>
      </c>
      <c r="GB63" s="30"/>
      <c r="GC63" s="61">
        <f t="shared" si="53"/>
        <v>3532.5045</v>
      </c>
      <c r="GD63" s="30">
        <v>3473.085</v>
      </c>
      <c r="GE63" s="31">
        <v>3591.924</v>
      </c>
      <c r="GF63" s="30"/>
      <c r="GG63" s="73">
        <f t="shared" si="75"/>
        <v>0.51480042450786823</v>
      </c>
      <c r="GH63" s="63"/>
      <c r="GI63" s="63"/>
    </row>
    <row r="64" spans="1:191" ht="13.5" customHeight="1" x14ac:dyDescent="0.2">
      <c r="A64" s="1"/>
      <c r="B64" s="74" t="s">
        <v>218</v>
      </c>
      <c r="C64" s="29">
        <v>2994.8069999999998</v>
      </c>
      <c r="D64" s="30">
        <v>2902.2275</v>
      </c>
      <c r="E64" s="30">
        <v>2543.3069999999998</v>
      </c>
      <c r="F64" s="30">
        <v>649.37699999999995</v>
      </c>
      <c r="G64" s="30">
        <v>2090.5360000000001</v>
      </c>
      <c r="H64" s="30">
        <v>3644.1839999999997</v>
      </c>
      <c r="I64" s="31">
        <v>3192.6839999999997</v>
      </c>
      <c r="J64" s="30"/>
      <c r="K64" s="32">
        <v>50.164000000000001</v>
      </c>
      <c r="L64" s="33">
        <v>16.277999999999999</v>
      </c>
      <c r="M64" s="33">
        <v>0.59099999999999997</v>
      </c>
      <c r="N64" s="34">
        <f t="shared" si="0"/>
        <v>67.033000000000001</v>
      </c>
      <c r="O64" s="33">
        <v>39.555999999999997</v>
      </c>
      <c r="P64" s="34">
        <f t="shared" si="1"/>
        <v>27.477000000000004</v>
      </c>
      <c r="Q64" s="33">
        <v>3.3090000000000002</v>
      </c>
      <c r="R64" s="34">
        <f t="shared" si="2"/>
        <v>24.168000000000003</v>
      </c>
      <c r="S64" s="33">
        <v>2.9060000000000001</v>
      </c>
      <c r="T64" s="33">
        <v>0.23</v>
      </c>
      <c r="U64" s="33">
        <v>-4.2</v>
      </c>
      <c r="V64" s="34">
        <f t="shared" si="3"/>
        <v>23.104000000000003</v>
      </c>
      <c r="W64" s="33">
        <v>4.6769999999999996</v>
      </c>
      <c r="X64" s="35">
        <f t="shared" si="4"/>
        <v>18.427000000000003</v>
      </c>
      <c r="Y64" s="33"/>
      <c r="Z64" s="36">
        <f t="shared" si="55"/>
        <v>1.7284654631657924E-2</v>
      </c>
      <c r="AA64" s="37">
        <f t="shared" si="56"/>
        <v>5.608795313255077E-3</v>
      </c>
      <c r="AB64" s="6">
        <f t="shared" si="5"/>
        <v>0.56372472174321986</v>
      </c>
      <c r="AC64" s="6">
        <f t="shared" si="6"/>
        <v>0.56557857561589375</v>
      </c>
      <c r="AD64" s="6">
        <f t="shared" si="7"/>
        <v>0.59009741470618948</v>
      </c>
      <c r="AE64" s="37">
        <f t="shared" si="57"/>
        <v>1.3629531110155906E-2</v>
      </c>
      <c r="AF64" s="37">
        <f t="shared" si="58"/>
        <v>6.3492610417343245E-3</v>
      </c>
      <c r="AG64" s="37">
        <f t="shared" si="64"/>
        <v>1.1957404463894344E-2</v>
      </c>
      <c r="AH64" s="37">
        <f t="shared" si="65"/>
        <v>1.9864981974993083E-2</v>
      </c>
      <c r="AI64" s="37">
        <f t="shared" si="66"/>
        <v>1.568277804761483E-2</v>
      </c>
      <c r="AJ64" s="38">
        <f t="shared" si="67"/>
        <v>5.6975009469038183E-2</v>
      </c>
      <c r="AK64" s="33"/>
      <c r="AL64" s="44">
        <f t="shared" si="12"/>
        <v>3.7540733754228263E-2</v>
      </c>
      <c r="AM64" s="6">
        <f t="shared" si="13"/>
        <v>8.6211471909485318E-2</v>
      </c>
      <c r="AN64" s="38">
        <f t="shared" si="14"/>
        <v>6.3434113239412268E-2</v>
      </c>
      <c r="AO64" s="33"/>
      <c r="AP64" s="44">
        <f t="shared" si="15"/>
        <v>0.82197548310133228</v>
      </c>
      <c r="AQ64" s="6">
        <f t="shared" si="16"/>
        <v>0.79311043412611393</v>
      </c>
      <c r="AR64" s="6">
        <f t="shared" si="17"/>
        <v>5.6311809074841859E-2</v>
      </c>
      <c r="AS64" s="6">
        <f t="shared" si="18"/>
        <v>0.12578139426013096</v>
      </c>
      <c r="AT64" s="65">
        <v>1.7378</v>
      </c>
      <c r="AU64" s="66">
        <v>1.38</v>
      </c>
      <c r="AV64" s="33"/>
      <c r="AW64" s="44">
        <f t="shared" si="68"/>
        <v>0.11220255595769611</v>
      </c>
      <c r="AX64" s="6">
        <v>0.10210000000000001</v>
      </c>
      <c r="AY64" s="6">
        <f t="shared" si="20"/>
        <v>0.19370000000000001</v>
      </c>
      <c r="AZ64" s="6">
        <f t="shared" si="21"/>
        <v>0.19370000000000001</v>
      </c>
      <c r="BA64" s="38">
        <f t="shared" si="22"/>
        <v>0.2185</v>
      </c>
      <c r="BB64" s="6"/>
      <c r="BC64" s="44">
        <v>0.18214655072514468</v>
      </c>
      <c r="BD64" s="6">
        <v>0.1841318707268064</v>
      </c>
      <c r="BE64" s="38">
        <v>0.20849795673839036</v>
      </c>
      <c r="BF64" s="6"/>
      <c r="BG64" s="44"/>
      <c r="BH64" s="38"/>
      <c r="BI64" s="45"/>
      <c r="BJ64" s="44"/>
      <c r="BK64" s="38"/>
      <c r="BL64" s="6"/>
      <c r="BM64" s="44"/>
      <c r="BN64" s="38"/>
      <c r="BO64" s="6"/>
      <c r="BP64" s="44"/>
      <c r="BQ64" s="38"/>
      <c r="BR64" s="33"/>
      <c r="BS64" s="36">
        <f t="shared" si="69"/>
        <v>1.3250334211550054E-3</v>
      </c>
      <c r="BT64" s="6">
        <f t="shared" si="24"/>
        <v>0.10809133374710089</v>
      </c>
      <c r="BU64" s="37">
        <f t="shared" si="70"/>
        <v>1.2397245004240543E-2</v>
      </c>
      <c r="BV64" s="6">
        <f t="shared" si="26"/>
        <v>9.239479213369553E-2</v>
      </c>
      <c r="BW64" s="6">
        <f t="shared" si="27"/>
        <v>0.77372727712383926</v>
      </c>
      <c r="BX64" s="38">
        <f t="shared" si="28"/>
        <v>0.81975009114588238</v>
      </c>
      <c r="BY64" s="33"/>
      <c r="BZ64" s="32">
        <v>4.3099999999999996</v>
      </c>
      <c r="CA64" s="33">
        <v>134.14400000000001</v>
      </c>
      <c r="CB64" s="34">
        <f t="shared" si="29"/>
        <v>138.45400000000001</v>
      </c>
      <c r="CC64" s="30">
        <v>2543.3069999999998</v>
      </c>
      <c r="CD64" s="33">
        <v>1.1990000000000001</v>
      </c>
      <c r="CE64" s="33">
        <v>4.0289999999999999</v>
      </c>
      <c r="CF64" s="34">
        <f t="shared" si="30"/>
        <v>2538.0789999999997</v>
      </c>
      <c r="CG64" s="33">
        <v>236.48099999999999</v>
      </c>
      <c r="CH64" s="33">
        <v>48.708000000000006</v>
      </c>
      <c r="CI64" s="34">
        <f t="shared" si="31"/>
        <v>285.18900000000002</v>
      </c>
      <c r="CJ64" s="33">
        <v>11.5</v>
      </c>
      <c r="CK64" s="33">
        <v>0</v>
      </c>
      <c r="CL64" s="33">
        <v>11.693</v>
      </c>
      <c r="CM64" s="33">
        <v>9.8919999999998662</v>
      </c>
      <c r="CN64" s="34">
        <f t="shared" si="32"/>
        <v>2994.8069999999998</v>
      </c>
      <c r="CO64" s="33">
        <v>254.732</v>
      </c>
      <c r="CP64" s="30">
        <v>2090.5360000000001</v>
      </c>
      <c r="CQ64" s="34">
        <f t="shared" si="33"/>
        <v>2345.268</v>
      </c>
      <c r="CR64" s="33">
        <v>250.523</v>
      </c>
      <c r="CS64" s="33">
        <v>22.91199999999975</v>
      </c>
      <c r="CT64" s="34">
        <f t="shared" si="34"/>
        <v>273.43499999999972</v>
      </c>
      <c r="CU64" s="33">
        <v>40.079000000000001</v>
      </c>
      <c r="CV64" s="33">
        <v>336.02499999999998</v>
      </c>
      <c r="CW64" s="67">
        <f t="shared" si="35"/>
        <v>2994.8069999999998</v>
      </c>
      <c r="CX64" s="33"/>
      <c r="CY64" s="68">
        <v>376.69100000000003</v>
      </c>
      <c r="CZ64" s="33"/>
      <c r="DA64" s="29">
        <v>150</v>
      </c>
      <c r="DB64" s="30">
        <v>100</v>
      </c>
      <c r="DC64" s="30">
        <v>75</v>
      </c>
      <c r="DD64" s="30">
        <v>125</v>
      </c>
      <c r="DE64" s="30">
        <v>40</v>
      </c>
      <c r="DF64" s="31">
        <v>0</v>
      </c>
      <c r="DG64" s="30">
        <f t="shared" si="59"/>
        <v>490</v>
      </c>
      <c r="DH64" s="69">
        <f t="shared" si="36"/>
        <v>0.16361655358759347</v>
      </c>
      <c r="DI64" s="33"/>
      <c r="DJ64" s="61" t="s">
        <v>224</v>
      </c>
      <c r="DK64" s="56">
        <v>20</v>
      </c>
      <c r="DL64" s="70">
        <v>2</v>
      </c>
      <c r="DM64" s="71" t="s">
        <v>155</v>
      </c>
      <c r="DN64" s="56"/>
      <c r="DO64" s="69" t="s">
        <v>233</v>
      </c>
      <c r="DP64" s="56"/>
      <c r="DQ64" s="29">
        <v>311.86862200000002</v>
      </c>
      <c r="DR64" s="30">
        <v>311.86862200000002</v>
      </c>
      <c r="DS64" s="31">
        <v>351.79811000000001</v>
      </c>
      <c r="DT64" s="30"/>
      <c r="DU64" s="61">
        <f t="shared" si="37"/>
        <v>1541.0535</v>
      </c>
      <c r="DV64" s="30">
        <v>1472.047</v>
      </c>
      <c r="DW64" s="31">
        <v>1610.06</v>
      </c>
      <c r="DX64" s="30"/>
      <c r="DY64" s="29">
        <v>27.974</v>
      </c>
      <c r="DZ64" s="30">
        <v>22.19</v>
      </c>
      <c r="EA64" s="30">
        <v>75.697999999999993</v>
      </c>
      <c r="EB64" s="30">
        <v>79.531999999999996</v>
      </c>
      <c r="EC64" s="30">
        <v>304.14999999999998</v>
      </c>
      <c r="ED64" s="30">
        <v>9.8569999999999993</v>
      </c>
      <c r="EE64" s="30">
        <v>56.079999999999472</v>
      </c>
      <c r="EF64" s="30">
        <v>1967.826</v>
      </c>
      <c r="EG64" s="72">
        <f t="shared" si="60"/>
        <v>2543.3069999999993</v>
      </c>
      <c r="EH64" s="118"/>
      <c r="EI64" s="44">
        <f t="shared" si="77"/>
        <v>1.0999065390061053E-2</v>
      </c>
      <c r="EJ64" s="6">
        <f t="shared" si="77"/>
        <v>8.7248609782460424E-3</v>
      </c>
      <c r="EK64" s="6">
        <f t="shared" si="77"/>
        <v>2.9763610920742173E-2</v>
      </c>
      <c r="EL64" s="6">
        <f t="shared" si="77"/>
        <v>3.1271097040192167E-2</v>
      </c>
      <c r="EM64" s="6">
        <f t="shared" si="76"/>
        <v>0.11958839416554905</v>
      </c>
      <c r="EN64" s="6">
        <f t="shared" si="76"/>
        <v>3.8756626706882031E-3</v>
      </c>
      <c r="EO64" s="6">
        <f t="shared" si="76"/>
        <v>2.2050031710681994E-2</v>
      </c>
      <c r="EP64" s="6">
        <f t="shared" si="76"/>
        <v>0.77372727712383937</v>
      </c>
      <c r="EQ64" s="69">
        <f t="shared" si="62"/>
        <v>1</v>
      </c>
      <c r="ER64" s="56"/>
      <c r="ES64" s="32">
        <v>12.34</v>
      </c>
      <c r="ET64" s="33">
        <v>19.190000000000001</v>
      </c>
      <c r="EU64" s="67">
        <f t="shared" si="39"/>
        <v>31.53</v>
      </c>
      <c r="EW64" s="32">
        <f t="shared" si="71"/>
        <v>1.1990000000000001</v>
      </c>
      <c r="EX64" s="33">
        <f t="shared" si="72"/>
        <v>4.0289999999999999</v>
      </c>
      <c r="EY64" s="67">
        <f t="shared" si="42"/>
        <v>5.2279999999999998</v>
      </c>
      <c r="FA64" s="29">
        <f t="shared" si="73"/>
        <v>1967.826</v>
      </c>
      <c r="FB64" s="30">
        <f t="shared" si="74"/>
        <v>575.48099999999965</v>
      </c>
      <c r="FC64" s="31">
        <f t="shared" si="45"/>
        <v>2543.3069999999998</v>
      </c>
      <c r="FE64" s="44">
        <v>0.77372727712383926</v>
      </c>
      <c r="FF64" s="6">
        <v>0.22627272287616074</v>
      </c>
      <c r="FG64" s="38">
        <f t="shared" si="46"/>
        <v>1</v>
      </c>
      <c r="FH64" s="56"/>
      <c r="FI64" s="61">
        <f t="shared" si="47"/>
        <v>323.42250000000001</v>
      </c>
      <c r="FJ64" s="30">
        <v>310.82</v>
      </c>
      <c r="FK64" s="31">
        <v>336.02499999999998</v>
      </c>
      <c r="FM64" s="61">
        <f t="shared" si="48"/>
        <v>2497.2955000000002</v>
      </c>
      <c r="FN64" s="30">
        <v>2451.2840000000001</v>
      </c>
      <c r="FO64" s="31">
        <v>2543.3069999999998</v>
      </c>
      <c r="FQ64" s="61">
        <f t="shared" si="49"/>
        <v>568.68849999999998</v>
      </c>
      <c r="FR64" s="30">
        <v>488</v>
      </c>
      <c r="FS64" s="31">
        <v>649.37699999999995</v>
      </c>
      <c r="FU64" s="61">
        <f t="shared" si="50"/>
        <v>3065.9839999999999</v>
      </c>
      <c r="FV64" s="56">
        <f t="shared" si="63"/>
        <v>2939.2840000000001</v>
      </c>
      <c r="FW64" s="70">
        <f t="shared" si="63"/>
        <v>3192.6839999999997</v>
      </c>
      <c r="FY64" s="61">
        <f t="shared" si="52"/>
        <v>2028.1855</v>
      </c>
      <c r="FZ64" s="30">
        <v>1965.835</v>
      </c>
      <c r="GA64" s="31">
        <v>2090.5360000000001</v>
      </c>
      <c r="GB64" s="30"/>
      <c r="GC64" s="61">
        <f t="shared" si="53"/>
        <v>2902.2275</v>
      </c>
      <c r="GD64" s="30">
        <v>2809.6480000000001</v>
      </c>
      <c r="GE64" s="31">
        <v>2994.8069999999998</v>
      </c>
      <c r="GF64" s="30"/>
      <c r="GG64" s="73">
        <f t="shared" si="75"/>
        <v>0.5376172821821239</v>
      </c>
      <c r="GH64" s="63"/>
      <c r="GI64" s="63"/>
    </row>
    <row r="65" spans="1:191" ht="13.5" customHeight="1" x14ac:dyDescent="0.2">
      <c r="A65" s="1"/>
      <c r="B65" s="74" t="s">
        <v>219</v>
      </c>
      <c r="C65" s="29">
        <v>2755.1959999999999</v>
      </c>
      <c r="D65" s="30">
        <v>2636.6374999999998</v>
      </c>
      <c r="E65" s="30">
        <v>2242.5720000000001</v>
      </c>
      <c r="F65" s="30">
        <v>1176.415</v>
      </c>
      <c r="G65" s="30">
        <v>2150.1999999999998</v>
      </c>
      <c r="H65" s="30">
        <v>3931.6109999999999</v>
      </c>
      <c r="I65" s="31">
        <v>3418.9870000000001</v>
      </c>
      <c r="J65" s="30"/>
      <c r="K65" s="32">
        <v>49.222000000000001</v>
      </c>
      <c r="L65" s="33">
        <v>22.596</v>
      </c>
      <c r="M65" s="33">
        <v>0.10299999999999999</v>
      </c>
      <c r="N65" s="34">
        <f t="shared" si="0"/>
        <v>71.920999999999992</v>
      </c>
      <c r="O65" s="33">
        <v>46.435000000000002</v>
      </c>
      <c r="P65" s="34">
        <f t="shared" si="1"/>
        <v>25.48599999999999</v>
      </c>
      <c r="Q65" s="33">
        <v>5.96</v>
      </c>
      <c r="R65" s="34">
        <f t="shared" si="2"/>
        <v>19.525999999999989</v>
      </c>
      <c r="S65" s="33">
        <v>7.4279999999999999</v>
      </c>
      <c r="T65" s="33">
        <v>0.84899999999999998</v>
      </c>
      <c r="U65" s="33">
        <v>-3.9</v>
      </c>
      <c r="V65" s="34">
        <f t="shared" si="3"/>
        <v>23.902999999999992</v>
      </c>
      <c r="W65" s="33">
        <v>3.169</v>
      </c>
      <c r="X65" s="35">
        <f t="shared" si="4"/>
        <v>20.733999999999991</v>
      </c>
      <c r="Y65" s="33"/>
      <c r="Z65" s="36">
        <f t="shared" si="55"/>
        <v>1.866847452484462E-2</v>
      </c>
      <c r="AA65" s="37">
        <f t="shared" si="56"/>
        <v>8.5700063053794854E-3</v>
      </c>
      <c r="AB65" s="6">
        <f t="shared" si="5"/>
        <v>0.57900446395171956</v>
      </c>
      <c r="AC65" s="6">
        <f t="shared" si="6"/>
        <v>0.58519956143114604</v>
      </c>
      <c r="AD65" s="6">
        <f t="shared" si="7"/>
        <v>0.64563896497545925</v>
      </c>
      <c r="AE65" s="37">
        <f t="shared" si="57"/>
        <v>1.7611446397163055E-2</v>
      </c>
      <c r="AF65" s="37">
        <f t="shared" si="58"/>
        <v>7.8638038031394117E-3</v>
      </c>
      <c r="AG65" s="37">
        <f t="shared" si="64"/>
        <v>1.6468776323215018E-2</v>
      </c>
      <c r="AH65" s="37">
        <f t="shared" si="65"/>
        <v>2.6817560287484745E-2</v>
      </c>
      <c r="AI65" s="37">
        <f t="shared" si="66"/>
        <v>1.5509275898866423E-2</v>
      </c>
      <c r="AJ65" s="38">
        <f t="shared" si="67"/>
        <v>6.9618298055227221E-2</v>
      </c>
      <c r="AK65" s="33"/>
      <c r="AL65" s="44">
        <f t="shared" si="12"/>
        <v>7.2949106287208132E-2</v>
      </c>
      <c r="AM65" s="6">
        <f t="shared" si="13"/>
        <v>7.4105722689917775E-2</v>
      </c>
      <c r="AN65" s="38">
        <f t="shared" si="14"/>
        <v>0.16239844826132166</v>
      </c>
      <c r="AO65" s="33"/>
      <c r="AP65" s="44">
        <f t="shared" si="15"/>
        <v>0.95880979518160381</v>
      </c>
      <c r="AQ65" s="6">
        <f t="shared" si="16"/>
        <v>0.88906751281481955</v>
      </c>
      <c r="AR65" s="6">
        <f t="shared" si="17"/>
        <v>-4.3533744967690129E-2</v>
      </c>
      <c r="AS65" s="6">
        <f t="shared" si="18"/>
        <v>0.14090939446776199</v>
      </c>
      <c r="AT65" s="65">
        <v>1.0217000000000001</v>
      </c>
      <c r="AU65" s="66">
        <v>1.36</v>
      </c>
      <c r="AV65" s="33"/>
      <c r="AW65" s="44">
        <f t="shared" si="68"/>
        <v>0.11444703026572339</v>
      </c>
      <c r="AX65" s="6">
        <v>9.2399999999999996E-2</v>
      </c>
      <c r="AY65" s="6">
        <f t="shared" si="20"/>
        <v>0.17509346055745059</v>
      </c>
      <c r="AZ65" s="6">
        <f t="shared" si="21"/>
        <v>0.1943</v>
      </c>
      <c r="BA65" s="38">
        <f t="shared" si="22"/>
        <v>0.21729999999999999</v>
      </c>
      <c r="BB65" s="6"/>
      <c r="BC65" s="44">
        <v>0.167140779799682</v>
      </c>
      <c r="BD65" s="6">
        <v>0.18533085087588166</v>
      </c>
      <c r="BE65" s="38">
        <v>0.20744030550534767</v>
      </c>
      <c r="BF65" s="6"/>
      <c r="BG65" s="44">
        <v>2.5999999999999999E-2</v>
      </c>
      <c r="BH65" s="38"/>
      <c r="BI65" s="45"/>
      <c r="BJ65" s="44">
        <f>AY65-(4.5%+2.5%+3%+1%+BG65)</f>
        <v>3.9093460557450582E-2</v>
      </c>
      <c r="BK65" s="38"/>
      <c r="BL65" s="6"/>
      <c r="BM65" s="44">
        <f>AZ65-(6%+2.5%+3%+1%+BG65)</f>
        <v>4.3300000000000005E-2</v>
      </c>
      <c r="BN65" s="38"/>
      <c r="BO65" s="6"/>
      <c r="BP65" s="44">
        <f>BA65-(8%+2.5%+3%+1%+BG65)</f>
        <v>4.629999999999998E-2</v>
      </c>
      <c r="BQ65" s="38"/>
      <c r="BR65" s="33"/>
      <c r="BS65" s="36">
        <f t="shared" si="69"/>
        <v>2.7511884695660157E-3</v>
      </c>
      <c r="BT65" s="6">
        <f t="shared" si="24"/>
        <v>0.17652459793264824</v>
      </c>
      <c r="BU65" s="37">
        <f t="shared" si="70"/>
        <v>1.1025732953055686E-2</v>
      </c>
      <c r="BV65" s="6">
        <f t="shared" si="26"/>
        <v>7.4197217079223513E-2</v>
      </c>
      <c r="BW65" s="6">
        <f t="shared" si="27"/>
        <v>0.82614515832713509</v>
      </c>
      <c r="BX65" s="38">
        <f t="shared" si="28"/>
        <v>0.88596563836013409</v>
      </c>
      <c r="BY65" s="33"/>
      <c r="BZ65" s="32">
        <v>7.6550000000000002</v>
      </c>
      <c r="CA65" s="33">
        <v>71.343999999999994</v>
      </c>
      <c r="CB65" s="34">
        <f t="shared" si="29"/>
        <v>78.998999999999995</v>
      </c>
      <c r="CC65" s="30">
        <v>2242.5720000000001</v>
      </c>
      <c r="CD65" s="33">
        <v>6.2060000000000004</v>
      </c>
      <c r="CE65" s="33">
        <v>11.717000000000001</v>
      </c>
      <c r="CF65" s="34">
        <f t="shared" si="30"/>
        <v>2224.6489999999999</v>
      </c>
      <c r="CG65" s="33">
        <v>309.23399999999998</v>
      </c>
      <c r="CH65" s="33">
        <v>118.52400000000002</v>
      </c>
      <c r="CI65" s="34">
        <f t="shared" si="31"/>
        <v>427.75799999999998</v>
      </c>
      <c r="CJ65" s="33">
        <v>0</v>
      </c>
      <c r="CK65" s="33">
        <v>0</v>
      </c>
      <c r="CL65" s="33">
        <v>17.029</v>
      </c>
      <c r="CM65" s="33">
        <v>6.7610000000002479</v>
      </c>
      <c r="CN65" s="34">
        <f t="shared" si="32"/>
        <v>2755.1959999999999</v>
      </c>
      <c r="CO65" s="33">
        <v>12.869</v>
      </c>
      <c r="CP65" s="30">
        <v>2150.1999999999998</v>
      </c>
      <c r="CQ65" s="34">
        <f t="shared" si="33"/>
        <v>2163.069</v>
      </c>
      <c r="CR65" s="33">
        <v>200.25800000000001</v>
      </c>
      <c r="CS65" s="33">
        <v>21.382999999999925</v>
      </c>
      <c r="CT65" s="34">
        <f t="shared" si="34"/>
        <v>221.64099999999993</v>
      </c>
      <c r="CU65" s="33">
        <v>55.161999999999999</v>
      </c>
      <c r="CV65" s="33">
        <v>315.32400000000001</v>
      </c>
      <c r="CW65" s="67">
        <f t="shared" si="35"/>
        <v>2755.1959999999999</v>
      </c>
      <c r="CX65" s="33"/>
      <c r="CY65" s="68">
        <v>388.23299999999995</v>
      </c>
      <c r="CZ65" s="33"/>
      <c r="DA65" s="29">
        <v>65</v>
      </c>
      <c r="DB65" s="30">
        <v>100</v>
      </c>
      <c r="DC65" s="30">
        <v>65</v>
      </c>
      <c r="DD65" s="30">
        <v>15</v>
      </c>
      <c r="DE65" s="30">
        <v>10</v>
      </c>
      <c r="DF65" s="31">
        <v>0</v>
      </c>
      <c r="DG65" s="30">
        <f t="shared" si="59"/>
        <v>255</v>
      </c>
      <c r="DH65" s="69">
        <f t="shared" si="36"/>
        <v>9.2552399175956993E-2</v>
      </c>
      <c r="DI65" s="33"/>
      <c r="DJ65" s="61" t="s">
        <v>226</v>
      </c>
      <c r="DK65" s="56">
        <v>26</v>
      </c>
      <c r="DL65" s="70">
        <v>4</v>
      </c>
      <c r="DM65" s="71" t="s">
        <v>155</v>
      </c>
      <c r="DN65" s="59" t="s">
        <v>158</v>
      </c>
      <c r="DO65" s="69">
        <v>0.14802429860313523</v>
      </c>
      <c r="DP65" s="56"/>
      <c r="DQ65" s="29">
        <v>227.90865200000002</v>
      </c>
      <c r="DR65" s="30">
        <v>252.90865200000002</v>
      </c>
      <c r="DS65" s="31">
        <v>282.84637200000003</v>
      </c>
      <c r="DT65" s="30"/>
      <c r="DU65" s="61">
        <f t="shared" si="37"/>
        <v>1258.9884999999999</v>
      </c>
      <c r="DV65" s="30">
        <v>1216.337</v>
      </c>
      <c r="DW65" s="31">
        <v>1301.6400000000001</v>
      </c>
      <c r="DX65" s="30"/>
      <c r="DY65" s="29">
        <v>15.64</v>
      </c>
      <c r="DZ65" s="30">
        <v>25.766999999999999</v>
      </c>
      <c r="EA65" s="30">
        <v>45.737000000000002</v>
      </c>
      <c r="EB65" s="30">
        <v>42.426000000000002</v>
      </c>
      <c r="EC65" s="30">
        <v>200.05600000000001</v>
      </c>
      <c r="ED65" s="30">
        <v>8.6059999999999999</v>
      </c>
      <c r="EE65" s="30">
        <v>51.650000000000055</v>
      </c>
      <c r="EF65" s="30">
        <v>1852.69</v>
      </c>
      <c r="EG65" s="72">
        <f t="shared" si="60"/>
        <v>2242.5720000000001</v>
      </c>
      <c r="EH65" s="118"/>
      <c r="EI65" s="44">
        <f t="shared" si="77"/>
        <v>6.9741350556414691E-3</v>
      </c>
      <c r="EJ65" s="6">
        <f t="shared" si="77"/>
        <v>1.1489932095825686E-2</v>
      </c>
      <c r="EK65" s="6">
        <f t="shared" si="77"/>
        <v>2.0394885872114698E-2</v>
      </c>
      <c r="EL65" s="6">
        <f t="shared" si="77"/>
        <v>1.8918456129836635E-2</v>
      </c>
      <c r="EM65" s="6">
        <f t="shared" si="76"/>
        <v>8.9208284059553056E-2</v>
      </c>
      <c r="EN65" s="6">
        <f t="shared" si="76"/>
        <v>3.8375579468574472E-3</v>
      </c>
      <c r="EO65" s="6">
        <f t="shared" si="76"/>
        <v>2.3031590513035948E-2</v>
      </c>
      <c r="EP65" s="6">
        <f t="shared" si="76"/>
        <v>0.82614515832713509</v>
      </c>
      <c r="EQ65" s="69">
        <f t="shared" si="62"/>
        <v>1</v>
      </c>
      <c r="ER65" s="56"/>
      <c r="ES65" s="32">
        <v>11.430999999999999</v>
      </c>
      <c r="ET65" s="33">
        <v>13.295</v>
      </c>
      <c r="EU65" s="67">
        <f t="shared" si="39"/>
        <v>24.725999999999999</v>
      </c>
      <c r="EW65" s="32">
        <f t="shared" si="71"/>
        <v>6.2060000000000004</v>
      </c>
      <c r="EX65" s="33">
        <f t="shared" si="72"/>
        <v>11.717000000000001</v>
      </c>
      <c r="EY65" s="67">
        <f t="shared" si="42"/>
        <v>17.923000000000002</v>
      </c>
      <c r="FA65" s="29">
        <f t="shared" si="73"/>
        <v>1852.69</v>
      </c>
      <c r="FB65" s="30">
        <f t="shared" si="74"/>
        <v>389.88200000000001</v>
      </c>
      <c r="FC65" s="31">
        <f t="shared" si="45"/>
        <v>2242.5720000000001</v>
      </c>
      <c r="FE65" s="44">
        <v>0.82614515832713509</v>
      </c>
      <c r="FF65" s="6">
        <v>0.17385484167286491</v>
      </c>
      <c r="FG65" s="38">
        <f t="shared" si="46"/>
        <v>1</v>
      </c>
      <c r="FH65" s="56"/>
      <c r="FI65" s="61">
        <f t="shared" si="47"/>
        <v>297.82400000000001</v>
      </c>
      <c r="FJ65" s="30">
        <v>280.32400000000001</v>
      </c>
      <c r="FK65" s="31">
        <v>315.32400000000001</v>
      </c>
      <c r="FM65" s="61">
        <f t="shared" si="48"/>
        <v>2166.3365000000003</v>
      </c>
      <c r="FN65" s="30">
        <v>2090.1010000000001</v>
      </c>
      <c r="FO65" s="31">
        <v>2242.5720000000001</v>
      </c>
      <c r="FQ65" s="61">
        <f t="shared" si="49"/>
        <v>1134.7075</v>
      </c>
      <c r="FR65" s="30">
        <v>1093</v>
      </c>
      <c r="FS65" s="31">
        <v>1176.415</v>
      </c>
      <c r="FU65" s="61">
        <f t="shared" si="50"/>
        <v>3301.0439999999999</v>
      </c>
      <c r="FV65" s="56">
        <f t="shared" si="63"/>
        <v>3183.1010000000001</v>
      </c>
      <c r="FW65" s="70">
        <f t="shared" si="63"/>
        <v>3418.9870000000001</v>
      </c>
      <c r="FY65" s="61">
        <f t="shared" si="52"/>
        <v>1999.998</v>
      </c>
      <c r="FZ65" s="30">
        <v>1849.796</v>
      </c>
      <c r="GA65" s="31">
        <v>2150.1999999999998</v>
      </c>
      <c r="GB65" s="30"/>
      <c r="GC65" s="61">
        <f t="shared" si="53"/>
        <v>2636.6374999999998</v>
      </c>
      <c r="GD65" s="30">
        <v>2518.0790000000002</v>
      </c>
      <c r="GE65" s="31">
        <v>2755.1959999999999</v>
      </c>
      <c r="GF65" s="30"/>
      <c r="GG65" s="73">
        <f t="shared" si="75"/>
        <v>0.47243099946428496</v>
      </c>
      <c r="GH65" s="63"/>
      <c r="GI65" s="63"/>
    </row>
    <row r="66" spans="1:191" ht="13.5" customHeight="1" x14ac:dyDescent="0.2">
      <c r="A66" s="1"/>
      <c r="B66" s="77" t="s">
        <v>220</v>
      </c>
      <c r="C66" s="78">
        <v>2606.078</v>
      </c>
      <c r="D66" s="79">
        <v>2553.1085000000003</v>
      </c>
      <c r="E66" s="79">
        <v>1989.396</v>
      </c>
      <c r="F66" s="79">
        <v>387.56599999999997</v>
      </c>
      <c r="G66" s="79">
        <v>1988.2149999999999</v>
      </c>
      <c r="H66" s="79">
        <v>2993.6439999999998</v>
      </c>
      <c r="I66" s="80">
        <v>2376.962</v>
      </c>
      <c r="J66" s="30"/>
      <c r="K66" s="81">
        <v>51.045999999999999</v>
      </c>
      <c r="L66" s="82">
        <v>11</v>
      </c>
      <c r="M66" s="82">
        <v>1.286</v>
      </c>
      <c r="N66" s="83">
        <f t="shared" si="0"/>
        <v>63.332000000000001</v>
      </c>
      <c r="O66" s="82">
        <v>44.637</v>
      </c>
      <c r="P66" s="83">
        <f t="shared" si="1"/>
        <v>18.695</v>
      </c>
      <c r="Q66" s="82">
        <v>2.774</v>
      </c>
      <c r="R66" s="83">
        <f t="shared" si="2"/>
        <v>15.920999999999999</v>
      </c>
      <c r="S66" s="82">
        <v>2.786</v>
      </c>
      <c r="T66" s="82">
        <v>1.0069999999999999</v>
      </c>
      <c r="U66" s="82">
        <v>-3.1</v>
      </c>
      <c r="V66" s="83">
        <f t="shared" si="3"/>
        <v>16.614000000000001</v>
      </c>
      <c r="W66" s="82">
        <v>4.3280000000000003</v>
      </c>
      <c r="X66" s="84">
        <f t="shared" si="4"/>
        <v>12.286000000000001</v>
      </c>
      <c r="Y66" s="33"/>
      <c r="Z66" s="85">
        <f t="shared" si="55"/>
        <v>1.9993666544136292E-2</v>
      </c>
      <c r="AA66" s="86">
        <f t="shared" si="56"/>
        <v>4.3084733766700469E-3</v>
      </c>
      <c r="AB66" s="87">
        <f t="shared" si="5"/>
        <v>0.66498324022346367</v>
      </c>
      <c r="AC66" s="87">
        <f t="shared" si="6"/>
        <v>0.67511116488702028</v>
      </c>
      <c r="AD66" s="87">
        <f t="shared" si="7"/>
        <v>0.70480957493841978</v>
      </c>
      <c r="AE66" s="86">
        <f t="shared" si="57"/>
        <v>1.7483393283129173E-2</v>
      </c>
      <c r="AF66" s="86">
        <f t="shared" si="58"/>
        <v>4.8121730823425636E-3</v>
      </c>
      <c r="AG66" s="86">
        <f t="shared" si="64"/>
        <v>9.3683065142747355E-3</v>
      </c>
      <c r="AH66" s="86">
        <f t="shared" si="65"/>
        <v>1.7147523758180877E-2</v>
      </c>
      <c r="AI66" s="86">
        <f t="shared" si="66"/>
        <v>1.214006251129481E-2</v>
      </c>
      <c r="AJ66" s="88">
        <f t="shared" si="67"/>
        <v>4.9861507086981671E-2</v>
      </c>
      <c r="AK66" s="33"/>
      <c r="AL66" s="89">
        <f t="shared" si="12"/>
        <v>-3.9612329714774845E-2</v>
      </c>
      <c r="AM66" s="87">
        <f t="shared" si="13"/>
        <v>-5.5806051438538437E-2</v>
      </c>
      <c r="AN66" s="88">
        <f t="shared" si="14"/>
        <v>1.2417062576699608E-2</v>
      </c>
      <c r="AO66" s="33"/>
      <c r="AP66" s="89">
        <f t="shared" si="15"/>
        <v>0.99940635248085341</v>
      </c>
      <c r="AQ66" s="87">
        <f t="shared" si="16"/>
        <v>0.8476338310867213</v>
      </c>
      <c r="AR66" s="87">
        <f t="shared" si="17"/>
        <v>-6.4392163243003481E-2</v>
      </c>
      <c r="AS66" s="87">
        <f t="shared" si="18"/>
        <v>0.20152965490672189</v>
      </c>
      <c r="AT66" s="90">
        <v>1.96</v>
      </c>
      <c r="AU66" s="91">
        <v>1.44</v>
      </c>
      <c r="AV66" s="33"/>
      <c r="AW66" s="89">
        <f t="shared" si="68"/>
        <v>9.634093837559736E-2</v>
      </c>
      <c r="AX66" s="87">
        <v>9.35E-2</v>
      </c>
      <c r="AY66" s="87">
        <f t="shared" si="20"/>
        <v>0.16715450295734371</v>
      </c>
      <c r="AZ66" s="87">
        <f t="shared" si="21"/>
        <v>0.18587423782599483</v>
      </c>
      <c r="BA66" s="88">
        <f t="shared" si="22"/>
        <v>0.20833791966837614</v>
      </c>
      <c r="BB66" s="6"/>
      <c r="BC66" s="89">
        <v>0.1584835944043575</v>
      </c>
      <c r="BD66" s="87">
        <v>0.17691225204322109</v>
      </c>
      <c r="BE66" s="88">
        <v>0.19915682989891842</v>
      </c>
      <c r="BF66" s="6"/>
      <c r="BG66" s="89">
        <v>0.03</v>
      </c>
      <c r="BH66" s="88"/>
      <c r="BI66" s="45"/>
      <c r="BJ66" s="89">
        <f>AY66-(4.5%+2.5%+3%+1%+BG66)</f>
        <v>2.7154502957343701E-2</v>
      </c>
      <c r="BK66" s="88"/>
      <c r="BL66" s="6"/>
      <c r="BM66" s="89">
        <f>AZ66-(6%+2.5%+3%+1%+BG66)</f>
        <v>3.0874237825994855E-2</v>
      </c>
      <c r="BN66" s="88"/>
      <c r="BO66" s="6"/>
      <c r="BP66" s="89">
        <f>BA66-(8%+2.5%+3%+1%+BG66)</f>
        <v>3.3337919668376126E-2</v>
      </c>
      <c r="BQ66" s="88"/>
      <c r="BR66" s="33"/>
      <c r="BS66" s="85">
        <f t="shared" si="69"/>
        <v>1.366217441829254E-3</v>
      </c>
      <c r="BT66" s="87">
        <f t="shared" si="24"/>
        <v>0.12335467805051581</v>
      </c>
      <c r="BU66" s="86">
        <f t="shared" si="70"/>
        <v>4.1006416017725984E-2</v>
      </c>
      <c r="BV66" s="87">
        <f t="shared" si="26"/>
        <v>0.3012859812531854</v>
      </c>
      <c r="BW66" s="87">
        <f t="shared" si="27"/>
        <v>0.74951191215826318</v>
      </c>
      <c r="BX66" s="88">
        <f t="shared" si="28"/>
        <v>0.79035424209558258</v>
      </c>
      <c r="BY66" s="81"/>
      <c r="BZ66" s="81">
        <v>3.35</v>
      </c>
      <c r="CA66" s="82">
        <v>141.59800000000001</v>
      </c>
      <c r="CB66" s="83">
        <f t="shared" si="29"/>
        <v>144.94800000000001</v>
      </c>
      <c r="CC66" s="79">
        <v>1989.396</v>
      </c>
      <c r="CD66" s="82">
        <v>13.919</v>
      </c>
      <c r="CE66" s="82">
        <v>5.7750000000000004</v>
      </c>
      <c r="CF66" s="83">
        <f t="shared" si="30"/>
        <v>1969.7019999999998</v>
      </c>
      <c r="CG66" s="82">
        <v>380.25400000000002</v>
      </c>
      <c r="CH66" s="82">
        <v>48.694000000000003</v>
      </c>
      <c r="CI66" s="83">
        <f t="shared" si="31"/>
        <v>428.94800000000004</v>
      </c>
      <c r="CJ66" s="82">
        <v>0</v>
      </c>
      <c r="CK66" s="82">
        <v>0.17</v>
      </c>
      <c r="CL66" s="82">
        <v>57.918999999999997</v>
      </c>
      <c r="CM66" s="82">
        <v>4.3910000000003038</v>
      </c>
      <c r="CN66" s="83">
        <f t="shared" si="32"/>
        <v>2606.0779999999995</v>
      </c>
      <c r="CO66" s="82">
        <v>1.899</v>
      </c>
      <c r="CP66" s="79">
        <v>1988.2149999999999</v>
      </c>
      <c r="CQ66" s="83">
        <f t="shared" si="33"/>
        <v>1990.1139999999998</v>
      </c>
      <c r="CR66" s="82">
        <v>300.31200000000001</v>
      </c>
      <c r="CS66" s="82">
        <v>9.4000000000001478</v>
      </c>
      <c r="CT66" s="83">
        <f t="shared" si="34"/>
        <v>309.71200000000016</v>
      </c>
      <c r="CU66" s="82">
        <v>55.18</v>
      </c>
      <c r="CV66" s="82">
        <v>251.072</v>
      </c>
      <c r="CW66" s="92">
        <f t="shared" si="35"/>
        <v>2606.078</v>
      </c>
      <c r="CX66" s="33"/>
      <c r="CY66" s="93">
        <v>525.202</v>
      </c>
      <c r="CZ66" s="33"/>
      <c r="DA66" s="78">
        <v>50</v>
      </c>
      <c r="DB66" s="79">
        <v>125</v>
      </c>
      <c r="DC66" s="79">
        <v>105</v>
      </c>
      <c r="DD66" s="79">
        <v>75</v>
      </c>
      <c r="DE66" s="79">
        <v>0</v>
      </c>
      <c r="DF66" s="80">
        <v>0</v>
      </c>
      <c r="DG66" s="78">
        <f t="shared" si="59"/>
        <v>355</v>
      </c>
      <c r="DH66" s="94">
        <f t="shared" si="36"/>
        <v>0.13622002104311537</v>
      </c>
      <c r="DI66" s="33"/>
      <c r="DJ66" s="95" t="s">
        <v>225</v>
      </c>
      <c r="DK66" s="96">
        <v>19</v>
      </c>
      <c r="DL66" s="97">
        <v>1</v>
      </c>
      <c r="DM66" s="95"/>
      <c r="DN66" s="98" t="s">
        <v>158</v>
      </c>
      <c r="DO66" s="94">
        <v>0.183742929870087</v>
      </c>
      <c r="DP66" s="56"/>
      <c r="DQ66" s="78">
        <v>223.233</v>
      </c>
      <c r="DR66" s="79">
        <v>248.233</v>
      </c>
      <c r="DS66" s="80">
        <v>278.233</v>
      </c>
      <c r="DT66" s="30"/>
      <c r="DU66" s="95">
        <f t="shared" si="37"/>
        <v>1311.443</v>
      </c>
      <c r="DV66" s="79">
        <v>1287.3969999999999</v>
      </c>
      <c r="DW66" s="80">
        <v>1335.489</v>
      </c>
      <c r="DX66" s="30"/>
      <c r="DY66" s="78">
        <v>88.89</v>
      </c>
      <c r="DZ66" s="79">
        <v>34.802</v>
      </c>
      <c r="EA66" s="79">
        <v>56.292999999999999</v>
      </c>
      <c r="EB66" s="79">
        <v>28.347000000000001</v>
      </c>
      <c r="EC66" s="79">
        <v>221.95</v>
      </c>
      <c r="ED66" s="79">
        <v>16.747</v>
      </c>
      <c r="EE66" s="79">
        <v>51.29099999999994</v>
      </c>
      <c r="EF66" s="79">
        <v>1491.076</v>
      </c>
      <c r="EG66" s="99">
        <f t="shared" si="60"/>
        <v>1989.396</v>
      </c>
      <c r="EH66" s="118"/>
      <c r="EI66" s="89">
        <f t="shared" si="77"/>
        <v>4.4681903452103051E-2</v>
      </c>
      <c r="EJ66" s="87">
        <f t="shared" si="77"/>
        <v>1.7493751872427611E-2</v>
      </c>
      <c r="EK66" s="87">
        <f t="shared" si="77"/>
        <v>2.8296528192476512E-2</v>
      </c>
      <c r="EL66" s="87">
        <f t="shared" si="77"/>
        <v>1.4249048454907922E-2</v>
      </c>
      <c r="EM66" s="87">
        <f t="shared" si="76"/>
        <v>0.11156652571936407</v>
      </c>
      <c r="EN66" s="87">
        <f t="shared" si="76"/>
        <v>8.4181329408523995E-3</v>
      </c>
      <c r="EO66" s="87">
        <f t="shared" si="76"/>
        <v>2.5782197209605298E-2</v>
      </c>
      <c r="EP66" s="87">
        <f t="shared" si="76"/>
        <v>0.74951191215826318</v>
      </c>
      <c r="EQ66" s="94">
        <f t="shared" si="62"/>
        <v>1</v>
      </c>
      <c r="ER66" s="56"/>
      <c r="ES66" s="81">
        <v>18.302</v>
      </c>
      <c r="ET66" s="82">
        <v>63.276000000000003</v>
      </c>
      <c r="EU66" s="92">
        <f t="shared" si="39"/>
        <v>81.578000000000003</v>
      </c>
      <c r="EW66" s="81">
        <f t="shared" si="71"/>
        <v>13.919</v>
      </c>
      <c r="EX66" s="82">
        <f t="shared" si="72"/>
        <v>5.7750000000000004</v>
      </c>
      <c r="EY66" s="92">
        <f t="shared" si="42"/>
        <v>19.694000000000003</v>
      </c>
      <c r="FA66" s="78">
        <f t="shared" si="73"/>
        <v>1491.076</v>
      </c>
      <c r="FB66" s="79">
        <f t="shared" si="74"/>
        <v>498.31999999999982</v>
      </c>
      <c r="FC66" s="80">
        <f t="shared" si="45"/>
        <v>1989.3959999999997</v>
      </c>
      <c r="FE66" s="89">
        <v>0.74951191215826318</v>
      </c>
      <c r="FF66" s="87">
        <v>0.25048808784173682</v>
      </c>
      <c r="FG66" s="88">
        <f t="shared" si="46"/>
        <v>1</v>
      </c>
      <c r="FH66" s="56"/>
      <c r="FI66" s="95">
        <f t="shared" si="47"/>
        <v>246.4025</v>
      </c>
      <c r="FJ66" s="79">
        <v>241.733</v>
      </c>
      <c r="FK66" s="80">
        <v>251.072</v>
      </c>
      <c r="FM66" s="95">
        <f t="shared" si="48"/>
        <v>2030.4234999999999</v>
      </c>
      <c r="FN66" s="79">
        <v>2071.451</v>
      </c>
      <c r="FO66" s="80">
        <v>1989.396</v>
      </c>
      <c r="FQ66" s="95">
        <f t="shared" si="49"/>
        <v>416.78300000000002</v>
      </c>
      <c r="FR66" s="79">
        <v>446</v>
      </c>
      <c r="FS66" s="80">
        <v>387.56599999999997</v>
      </c>
      <c r="FU66" s="95">
        <f t="shared" si="50"/>
        <v>2447.2065000000002</v>
      </c>
      <c r="FV66" s="96">
        <f t="shared" si="63"/>
        <v>2517.451</v>
      </c>
      <c r="FW66" s="97">
        <f t="shared" si="63"/>
        <v>2376.962</v>
      </c>
      <c r="FY66" s="95">
        <f t="shared" si="52"/>
        <v>1976.0225</v>
      </c>
      <c r="FZ66" s="79">
        <v>1963.83</v>
      </c>
      <c r="GA66" s="80">
        <v>1988.2149999999999</v>
      </c>
      <c r="GB66" s="30"/>
      <c r="GC66" s="95">
        <f t="shared" si="53"/>
        <v>2553.1085000000003</v>
      </c>
      <c r="GD66" s="79">
        <v>2500.1390000000001</v>
      </c>
      <c r="GE66" s="80">
        <v>2606.078</v>
      </c>
      <c r="GF66" s="30"/>
      <c r="GG66" s="100">
        <f t="shared" si="75"/>
        <v>0.5124516610784482</v>
      </c>
      <c r="GH66" s="63"/>
      <c r="GI66" s="63"/>
    </row>
    <row r="67" spans="1:191" ht="13.5" customHeight="1" x14ac:dyDescent="0.2">
      <c r="A67" s="1"/>
      <c r="B67" s="101" t="s">
        <v>221</v>
      </c>
      <c r="C67" s="30">
        <f t="shared" ref="C67:I67" si="78">SUM(C5:C66)</f>
        <v>336856.70299999992</v>
      </c>
      <c r="D67" s="30">
        <f t="shared" si="78"/>
        <v>324766.01099999994</v>
      </c>
      <c r="E67" s="30">
        <f t="shared" si="78"/>
        <v>271854.62499999988</v>
      </c>
      <c r="F67" s="30">
        <f t="shared" si="78"/>
        <v>90349.471000000034</v>
      </c>
      <c r="G67" s="30">
        <f t="shared" si="78"/>
        <v>228914.72699999998</v>
      </c>
      <c r="H67" s="30">
        <f t="shared" si="78"/>
        <v>427206.174</v>
      </c>
      <c r="I67" s="30">
        <f t="shared" si="78"/>
        <v>362204.09600000014</v>
      </c>
      <c r="J67" s="30"/>
      <c r="K67" s="33">
        <f>SUM(K5:K66)</f>
        <v>5676.1010000000015</v>
      </c>
      <c r="L67" s="33">
        <f>SUM(L5:L66)</f>
        <v>1733.7360000000006</v>
      </c>
      <c r="M67" s="33">
        <f>SUM(M5:M66)</f>
        <v>28.000000000000004</v>
      </c>
      <c r="N67" s="102">
        <f t="shared" si="0"/>
        <v>7437.8370000000023</v>
      </c>
      <c r="O67" s="33">
        <f>SUM(O5:O66)</f>
        <v>4101.1809999999996</v>
      </c>
      <c r="P67" s="102">
        <f t="shared" si="1"/>
        <v>3336.6560000000027</v>
      </c>
      <c r="Q67" s="33">
        <f>SUM(Q5:Q66)</f>
        <v>526.529</v>
      </c>
      <c r="R67" s="102">
        <f t="shared" si="2"/>
        <v>2810.1270000000027</v>
      </c>
      <c r="S67" s="33">
        <f>SUM(S5:S66)</f>
        <v>663.04699999999991</v>
      </c>
      <c r="T67" s="33">
        <f>SUM(T5:T66)</f>
        <v>42.429999999999986</v>
      </c>
      <c r="U67" s="33">
        <f>SUM(U5:U66)</f>
        <v>-246.07</v>
      </c>
      <c r="V67" s="34">
        <f t="shared" si="3"/>
        <v>3269.5340000000024</v>
      </c>
      <c r="W67" s="33">
        <f>SUM(W5:W66)</f>
        <v>646.97725000000014</v>
      </c>
      <c r="X67" s="34">
        <f t="shared" si="4"/>
        <v>2622.5567500000025</v>
      </c>
      <c r="Y67" s="33"/>
      <c r="Z67" s="37">
        <f t="shared" si="55"/>
        <v>1.7477509369045404E-2</v>
      </c>
      <c r="AA67" s="37">
        <f t="shared" si="56"/>
        <v>5.3384157863736572E-3</v>
      </c>
      <c r="AB67" s="6">
        <f t="shared" si="5"/>
        <v>0.50362555097347328</v>
      </c>
      <c r="AC67" s="6">
        <f t="shared" si="6"/>
        <v>0.50626339051392399</v>
      </c>
      <c r="AD67" s="6">
        <f t="shared" si="7"/>
        <v>0.55139430993177163</v>
      </c>
      <c r="AE67" s="37">
        <f t="shared" si="57"/>
        <v>1.2628110273522435E-2</v>
      </c>
      <c r="AF67" s="37">
        <f t="shared" si="58"/>
        <v>8.0752192691740856E-3</v>
      </c>
      <c r="AG67" s="37">
        <f t="shared" si="64"/>
        <v>1.599379376169004E-2</v>
      </c>
      <c r="AH67" s="37">
        <f t="shared" si="65"/>
        <v>2.4651150660256037E-2</v>
      </c>
      <c r="AI67" s="37">
        <f t="shared" si="66"/>
        <v>1.7137700330853375E-2</v>
      </c>
      <c r="AJ67" s="6">
        <f t="shared" si="67"/>
        <v>7.0298414130241155E-2</v>
      </c>
      <c r="AK67" s="33"/>
      <c r="AL67" s="6">
        <f t="shared" si="12"/>
        <v>4.3368900688536785E-2</v>
      </c>
      <c r="AM67" s="6">
        <f t="shared" si="13"/>
        <v>5.0671006699135615E-2</v>
      </c>
      <c r="AN67" s="6">
        <f t="shared" si="14"/>
        <v>8.3170984460959912E-2</v>
      </c>
      <c r="AO67" s="33"/>
      <c r="AP67" s="6">
        <f t="shared" si="15"/>
        <v>0.84204830798813923</v>
      </c>
      <c r="AQ67" s="6">
        <f t="shared" si="16"/>
        <v>0.77704131966569945</v>
      </c>
      <c r="AR67" s="6">
        <f t="shared" si="17"/>
        <v>3.6730446180256081E-2</v>
      </c>
      <c r="AS67" s="6">
        <f t="shared" si="18"/>
        <v>0.15825797000690828</v>
      </c>
      <c r="AT67" s="6"/>
      <c r="AU67" s="6"/>
      <c r="AV67" s="33"/>
      <c r="AW67" s="37">
        <f t="shared" si="68"/>
        <v>0.11774430090530223</v>
      </c>
      <c r="AX67" s="37"/>
      <c r="AY67" s="37">
        <f t="shared" si="20"/>
        <v>0.1930828824992771</v>
      </c>
      <c r="AZ67" s="37">
        <f t="shared" si="21"/>
        <v>0.20561175258050565</v>
      </c>
      <c r="BA67" s="103">
        <f t="shared" si="22"/>
        <v>0.22275032558270644</v>
      </c>
      <c r="BB67" s="33"/>
      <c r="BC67" s="6"/>
      <c r="BD67" s="6"/>
      <c r="BE67" s="6"/>
      <c r="BF67" s="33"/>
      <c r="BG67" s="6">
        <f>AVERAGE(BG5:BG66)</f>
        <v>2.7833333333333349E-2</v>
      </c>
      <c r="BH67" s="6">
        <f>AVERAGE(BH5:BH66)</f>
        <v>2.4055555555555566E-2</v>
      </c>
      <c r="BI67" s="37"/>
      <c r="BJ67" s="6">
        <f>AVERAGE(BJ5:BJ66)</f>
        <v>5.5140679779885328E-2</v>
      </c>
      <c r="BK67" s="6">
        <f>AVERAGE(BK5:BK66)</f>
        <v>4.0580217657729178E-2</v>
      </c>
      <c r="BL67" s="6"/>
      <c r="BM67" s="6">
        <f>AVERAGE(BM5:BM66)</f>
        <v>5.5407802596931809E-2</v>
      </c>
      <c r="BN67" s="6">
        <f>AVERAGE(BN5:BN66)</f>
        <v>4.1922705004254018E-2</v>
      </c>
      <c r="BO67" s="6"/>
      <c r="BP67" s="6">
        <f>AVERAGE(BP5:BP66)</f>
        <v>5.4727029022521377E-2</v>
      </c>
      <c r="BQ67" s="6">
        <f>AVERAGE(BQ5:BQ66)</f>
        <v>3.9966287439937721E-2</v>
      </c>
      <c r="BR67" s="33"/>
      <c r="BS67" s="36">
        <f t="shared" si="69"/>
        <v>1.9779106743257543E-3</v>
      </c>
      <c r="BT67" s="37">
        <f t="shared" si="24"/>
        <v>0.13026018688647792</v>
      </c>
      <c r="BU67" s="37">
        <f t="shared" si="70"/>
        <v>1.343326051561566E-2</v>
      </c>
      <c r="BV67" s="37">
        <f t="shared" si="26"/>
        <v>8.8501072331151717E-2</v>
      </c>
      <c r="BW67" s="37">
        <f t="shared" si="27"/>
        <v>0.74806212327636512</v>
      </c>
      <c r="BX67" s="38">
        <f t="shared" si="28"/>
        <v>0.81090639847430113</v>
      </c>
      <c r="BY67" s="33"/>
      <c r="BZ67" s="32">
        <f t="shared" ref="BZ67:CW67" si="79">SUM(BZ5:BZ66)</f>
        <v>635.35799999999983</v>
      </c>
      <c r="CA67" s="33">
        <f t="shared" si="79"/>
        <v>15002.113999999998</v>
      </c>
      <c r="CB67" s="34">
        <f t="shared" si="79"/>
        <v>15637.472000000003</v>
      </c>
      <c r="CC67" s="33">
        <f t="shared" si="79"/>
        <v>271854.62499999988</v>
      </c>
      <c r="CD67" s="33">
        <f t="shared" si="79"/>
        <v>759.46899999999982</v>
      </c>
      <c r="CE67" s="33">
        <f t="shared" si="79"/>
        <v>841.41299999999978</v>
      </c>
      <c r="CF67" s="34">
        <f t="shared" si="79"/>
        <v>270253.74300000002</v>
      </c>
      <c r="CG67" s="33">
        <f t="shared" si="79"/>
        <v>37381.444000000003</v>
      </c>
      <c r="CH67" s="33">
        <f t="shared" si="79"/>
        <v>10362.345999999998</v>
      </c>
      <c r="CI67" s="34">
        <f t="shared" si="79"/>
        <v>47743.79</v>
      </c>
      <c r="CJ67" s="33">
        <f t="shared" si="79"/>
        <v>617.60899999999981</v>
      </c>
      <c r="CK67" s="33">
        <f t="shared" si="79"/>
        <v>33.308</v>
      </c>
      <c r="CL67" s="33">
        <f t="shared" si="79"/>
        <v>1709.5999999999997</v>
      </c>
      <c r="CM67" s="33">
        <f t="shared" si="79"/>
        <v>861.18100000000254</v>
      </c>
      <c r="CN67" s="34">
        <f t="shared" si="79"/>
        <v>336856.70299999992</v>
      </c>
      <c r="CO67" s="33">
        <f t="shared" si="79"/>
        <v>7419.2609999999986</v>
      </c>
      <c r="CP67" s="33">
        <f t="shared" si="79"/>
        <v>228914.72699999998</v>
      </c>
      <c r="CQ67" s="34">
        <f t="shared" si="79"/>
        <v>236333.98800000004</v>
      </c>
      <c r="CR67" s="33">
        <f t="shared" si="79"/>
        <v>53149.446999999993</v>
      </c>
      <c r="CS67" s="33">
        <f t="shared" si="79"/>
        <v>2595.8640000000014</v>
      </c>
      <c r="CT67" s="34">
        <f t="shared" si="79"/>
        <v>55745.31099999998</v>
      </c>
      <c r="CU67" s="33">
        <f t="shared" si="79"/>
        <v>5114.4470000000001</v>
      </c>
      <c r="CV67" s="33">
        <f t="shared" si="79"/>
        <v>39662.957000000017</v>
      </c>
      <c r="CW67" s="33">
        <f t="shared" si="79"/>
        <v>336856.70299999992</v>
      </c>
      <c r="CX67" s="30"/>
      <c r="CY67" s="30">
        <f>SUM(CY5:CY66)</f>
        <v>53310.257999999994</v>
      </c>
      <c r="CZ67" s="33"/>
      <c r="DA67" s="30">
        <f>SUM(DA5:DA66)</f>
        <v>11842</v>
      </c>
      <c r="DB67" s="30">
        <f t="shared" ref="DB67:DF67" si="80">SUM(DB5:DB66)</f>
        <v>16135</v>
      </c>
      <c r="DC67" s="30">
        <f t="shared" si="80"/>
        <v>13850</v>
      </c>
      <c r="DD67" s="30">
        <f t="shared" si="80"/>
        <v>11510</v>
      </c>
      <c r="DE67" s="30">
        <f t="shared" si="80"/>
        <v>7250</v>
      </c>
      <c r="DF67" s="30">
        <f t="shared" si="80"/>
        <v>516.5</v>
      </c>
      <c r="DG67" s="104">
        <f>SUM(DG5:DG66)</f>
        <v>61103.5</v>
      </c>
      <c r="DH67" s="6">
        <f>DG67/C67</f>
        <v>0.18139315458419128</v>
      </c>
      <c r="DI67" s="33"/>
      <c r="DJ67" s="56"/>
      <c r="DK67" s="30">
        <f>SUM(DK5:DK66)</f>
        <v>2059.5000000000005</v>
      </c>
      <c r="DL67" s="30">
        <f>SUM(DL5:DL66)</f>
        <v>212</v>
      </c>
      <c r="DM67" s="105">
        <f>COUNTIF(DM5:DM66,"=yes")</f>
        <v>53</v>
      </c>
      <c r="DN67" s="30">
        <f>COUNTIF(DN5:DN66,"=EC")+COUNTIF(DN5:DN66,"=EC (listed)")+COUNTIF(DN5:DN66,"=stocks")+COUNTIF(DN5:DN66,"=stocks listed")+COUNTIF(DN5:DN66,"=EC (1Q18)")+COUNTIF(DN5:DN66,"=EC (2Q18)")</f>
        <v>39</v>
      </c>
      <c r="DO67" s="30"/>
      <c r="DP67" s="56"/>
      <c r="DQ67" s="30">
        <f>SUM(DQ5:DQ66)</f>
        <v>33124.546684500005</v>
      </c>
      <c r="DR67" s="30">
        <f>SUM(DR5:DR66)</f>
        <v>35273.950798099999</v>
      </c>
      <c r="DS67" s="30">
        <f>SUM(DS5:DS66)</f>
        <v>38214.177576200003</v>
      </c>
      <c r="DT67" s="30"/>
      <c r="DU67" s="30">
        <f>SUM(DU5:DU66)</f>
        <v>163973.40049999999</v>
      </c>
      <c r="DV67" s="30">
        <f>SUM(DV5:DV66)</f>
        <v>156390.69899999999</v>
      </c>
      <c r="DW67" s="30">
        <f>SUM(DW5:DW66)</f>
        <v>171556.10200000004</v>
      </c>
      <c r="DX67" s="30"/>
      <c r="DY67" s="30">
        <f t="shared" ref="DY67:EG67" si="81">SUM(DY5:DY66)</f>
        <v>12511.684562549997</v>
      </c>
      <c r="DZ67" s="30">
        <f t="shared" si="81"/>
        <v>2905.1418018600002</v>
      </c>
      <c r="EA67" s="30">
        <f t="shared" si="81"/>
        <v>12771.324526769993</v>
      </c>
      <c r="EB67" s="30">
        <f t="shared" si="81"/>
        <v>3081.2003799599993</v>
      </c>
      <c r="EC67" s="30">
        <f t="shared" si="81"/>
        <v>29979.433802359999</v>
      </c>
      <c r="ED67" s="30">
        <f t="shared" si="81"/>
        <v>1377.38247527</v>
      </c>
      <c r="EE67" s="30">
        <f t="shared" si="81"/>
        <v>5864.3094512299931</v>
      </c>
      <c r="EF67" s="30">
        <f t="shared" si="81"/>
        <v>203364.14799999993</v>
      </c>
      <c r="EG67" s="29">
        <f t="shared" si="81"/>
        <v>271854.62499999994</v>
      </c>
      <c r="EH67" s="29"/>
      <c r="EI67" s="6">
        <f t="shared" si="77"/>
        <v>4.6023438308434146E-2</v>
      </c>
      <c r="EJ67" s="6">
        <f t="shared" si="77"/>
        <v>1.06863799056573E-2</v>
      </c>
      <c r="EK67" s="6">
        <f t="shared" si="77"/>
        <v>4.6978507453275795E-2</v>
      </c>
      <c r="EL67" s="6">
        <f t="shared" si="77"/>
        <v>1.1334000221478667E-2</v>
      </c>
      <c r="EM67" s="6">
        <f t="shared" si="76"/>
        <v>0.11027744627247009</v>
      </c>
      <c r="EN67" s="6">
        <f t="shared" si="76"/>
        <v>5.066614096670234E-3</v>
      </c>
      <c r="EO67" s="6">
        <f t="shared" si="76"/>
        <v>2.1571490465648668E-2</v>
      </c>
      <c r="EP67" s="6">
        <f t="shared" si="76"/>
        <v>0.74806212327636501</v>
      </c>
      <c r="EQ67" s="38">
        <f t="shared" si="62"/>
        <v>0.99999999999999989</v>
      </c>
      <c r="ER67" s="56"/>
      <c r="ES67" s="33">
        <f>SUM(ES5:ES66)</f>
        <v>1662.6780000000001</v>
      </c>
      <c r="ET67" s="33">
        <f>SUM(ET5:ET66)</f>
        <v>1989.2160000000006</v>
      </c>
      <c r="EU67" s="33">
        <f>SUM(EU5:EU66)</f>
        <v>3651.8940000000002</v>
      </c>
      <c r="EW67" s="30">
        <f>SUM(EW5:EW66)</f>
        <v>759.46899999999982</v>
      </c>
      <c r="EX67" s="30">
        <f>SUM(EX5:EX66)</f>
        <v>841.41299999999978</v>
      </c>
      <c r="EY67" s="30">
        <f>SUM(EY5:EY66)</f>
        <v>1600.8820000000001</v>
      </c>
      <c r="FA67" s="30">
        <f>SUM(FA5:FA66)</f>
        <v>203364.14799999993</v>
      </c>
      <c r="FB67" s="30">
        <f>SUM(FB5:FB66)</f>
        <v>68490.476999999999</v>
      </c>
      <c r="FC67" s="30">
        <f>SUM(FC5:FC66)</f>
        <v>271854.62499999988</v>
      </c>
      <c r="FE67" s="6">
        <f>FA67/FC67</f>
        <v>0.74806212327636512</v>
      </c>
      <c r="FF67" s="6">
        <f>FB67/FC67</f>
        <v>0.25193787672363505</v>
      </c>
      <c r="FG67" s="38">
        <f t="shared" si="46"/>
        <v>1.0000000000000002</v>
      </c>
      <c r="FH67" s="56"/>
      <c r="FI67" s="30">
        <f>SUM(FI5:FI66)</f>
        <v>37306.058499999992</v>
      </c>
      <c r="FJ67" s="30">
        <f>SUM(FJ5:FJ66)</f>
        <v>34949.159999999996</v>
      </c>
      <c r="FK67" s="30">
        <f>SUM(FK5:FK66)</f>
        <v>39662.957000000017</v>
      </c>
      <c r="FM67" s="30">
        <f>SUM(FM5:FM66)</f>
        <v>266204.64049999998</v>
      </c>
      <c r="FN67" s="30">
        <f>SUM(FN5:FN66)</f>
        <v>260554.65600000002</v>
      </c>
      <c r="FO67" s="30">
        <f>SUM(FO5:FO66)</f>
        <v>271854.62499999988</v>
      </c>
      <c r="FQ67" s="30">
        <f>SUM(FQ5:FQ66)</f>
        <v>87265.396000000008</v>
      </c>
      <c r="FR67" s="30">
        <f>SUM(FR5:FR66)</f>
        <v>84181.320999999996</v>
      </c>
      <c r="FS67" s="30">
        <f>SUM(FS5:FS66)</f>
        <v>90349.471000000034</v>
      </c>
      <c r="FU67" s="30">
        <f>SUM(FU5:FU66)</f>
        <v>353470.03650000005</v>
      </c>
      <c r="FV67" s="30">
        <f>SUM(FV5:FV66)</f>
        <v>344735.97700000007</v>
      </c>
      <c r="FW67" s="30">
        <f>SUM(FW5:FW66)</f>
        <v>362204.09600000014</v>
      </c>
      <c r="FY67" s="30">
        <f>SUM(FY5:FY66)</f>
        <v>220126.15</v>
      </c>
      <c r="FZ67" s="30">
        <f>SUM(FZ5:FZ66)</f>
        <v>211337.573</v>
      </c>
      <c r="GA67" s="30">
        <f>SUM(GA5:GA66)</f>
        <v>228914.72699999998</v>
      </c>
      <c r="GB67" s="30"/>
      <c r="GC67" s="30">
        <f>SUM(GC5:GC66)</f>
        <v>324766.01099999994</v>
      </c>
      <c r="GD67" s="30">
        <f>SUM(GD5:GD66)</f>
        <v>312675.31900000002</v>
      </c>
      <c r="GE67" s="30">
        <f>SUM(GE5:GE66)</f>
        <v>336856.70299999992</v>
      </c>
      <c r="GF67" s="30"/>
      <c r="GG67" s="106">
        <f t="shared" si="75"/>
        <v>0.50928510690790707</v>
      </c>
      <c r="GH67" s="1"/>
      <c r="GI67" s="1"/>
    </row>
    <row r="68" spans="1:191" ht="13.5" customHeight="1" x14ac:dyDescent="0.2">
      <c r="A68" s="1"/>
      <c r="B68" s="1"/>
      <c r="C68" s="107"/>
      <c r="D68" s="107"/>
      <c r="E68" s="107"/>
      <c r="F68" s="107"/>
      <c r="G68" s="107"/>
      <c r="H68" s="107"/>
      <c r="I68" s="107"/>
      <c r="J68" s="1"/>
      <c r="K68" s="108"/>
      <c r="L68" s="108"/>
      <c r="M68" s="108"/>
      <c r="N68" s="107"/>
      <c r="O68" s="108"/>
      <c r="P68" s="1"/>
      <c r="Q68" s="108"/>
      <c r="R68" s="1"/>
      <c r="S68" s="108"/>
      <c r="T68" s="108"/>
      <c r="U68" s="108"/>
      <c r="V68" s="108"/>
      <c r="W68" s="108"/>
      <c r="X68" s="108"/>
      <c r="Y68" s="1"/>
      <c r="Z68" s="10"/>
      <c r="AA68" s="10"/>
      <c r="AB68" s="10"/>
      <c r="AC68" s="10"/>
      <c r="AD68" s="10"/>
      <c r="AE68" s="109"/>
      <c r="AF68" s="109"/>
      <c r="AG68" s="109"/>
      <c r="AH68" s="109"/>
      <c r="AI68" s="110"/>
      <c r="AJ68" s="111"/>
      <c r="AL68" s="106"/>
      <c r="AM68" s="106"/>
      <c r="AN68" s="106"/>
      <c r="AP68" s="106"/>
      <c r="AQ68" s="106"/>
      <c r="AR68" s="106"/>
      <c r="AS68" s="106"/>
      <c r="AT68" s="112"/>
      <c r="AU68" s="112"/>
      <c r="AW68" s="10"/>
      <c r="AX68" s="112"/>
      <c r="AY68" s="10"/>
      <c r="AZ68" s="10"/>
      <c r="BA68" s="10"/>
      <c r="BC68" s="106"/>
      <c r="BD68" s="106"/>
      <c r="BE68" s="106"/>
      <c r="BG68" s="106"/>
      <c r="BH68" s="106"/>
      <c r="BI68" s="106"/>
      <c r="BJ68" s="106"/>
      <c r="BK68" s="106"/>
      <c r="BL68" s="106"/>
      <c r="BM68" s="106"/>
      <c r="BN68" s="106"/>
      <c r="BO68" s="106"/>
      <c r="BP68" s="106"/>
      <c r="BQ68" s="106"/>
      <c r="BS68" s="10"/>
      <c r="BT68" s="10"/>
      <c r="BU68" s="10"/>
      <c r="BV68" s="10"/>
      <c r="BW68" s="10"/>
      <c r="BZ68" s="108"/>
      <c r="CA68" s="108"/>
      <c r="CB68" s="108"/>
      <c r="CC68" s="108"/>
      <c r="CD68" s="108"/>
      <c r="CE68" s="108"/>
      <c r="CF68" s="108"/>
      <c r="CG68" s="108"/>
      <c r="CH68" s="108"/>
      <c r="CI68" s="108"/>
      <c r="CJ68" s="108"/>
      <c r="CK68" s="108"/>
      <c r="CL68" s="108"/>
      <c r="CM68" s="108"/>
      <c r="CN68" s="108"/>
      <c r="CO68" s="108"/>
      <c r="CP68" s="108"/>
      <c r="CQ68" s="108"/>
      <c r="CR68" s="108"/>
      <c r="CS68" s="108"/>
      <c r="CT68" s="108"/>
      <c r="CU68" s="108"/>
      <c r="CV68" s="108"/>
      <c r="CW68" s="108"/>
      <c r="DA68" s="6">
        <f>DA67/DG67</f>
        <v>0.19380231901609565</v>
      </c>
      <c r="DB68" s="6">
        <f>DB67/DG67</f>
        <v>0.26406016021995465</v>
      </c>
      <c r="DC68" s="6">
        <f>DC67/DG67</f>
        <v>0.22666459368121303</v>
      </c>
      <c r="DD68" s="6">
        <f>DD67/DG67</f>
        <v>0.18836891503760014</v>
      </c>
      <c r="DE68" s="6">
        <f>DE67/DG67</f>
        <v>0.11865114109666386</v>
      </c>
      <c r="DF68" s="6">
        <f>DF67/DG67</f>
        <v>8.4528709484726731E-3</v>
      </c>
      <c r="DG68" s="6">
        <f>DA68+DB68+DC68+DD68+DE68+DF68</f>
        <v>1</v>
      </c>
      <c r="DH68" s="1"/>
      <c r="DK68" s="1"/>
      <c r="DL68" s="1"/>
      <c r="DM68" s="1"/>
      <c r="DN68" s="1"/>
      <c r="DO68" s="1"/>
      <c r="DP68" s="1"/>
      <c r="DQ68" s="107"/>
      <c r="DR68" s="107"/>
      <c r="DS68" s="107"/>
      <c r="DT68" s="107"/>
      <c r="DU68" s="1"/>
      <c r="DV68" s="107"/>
      <c r="DW68" s="107"/>
      <c r="DX68" s="107"/>
      <c r="DY68" s="1"/>
      <c r="DZ68" s="1"/>
      <c r="EA68" s="1"/>
      <c r="EB68" s="1"/>
      <c r="EC68" s="1"/>
      <c r="ED68" s="1"/>
      <c r="EE68" s="1"/>
      <c r="EF68" s="117">
        <f>FA67</f>
        <v>203364.14799999993</v>
      </c>
      <c r="EG68" s="117">
        <f>FC67</f>
        <v>271854.62499999988</v>
      </c>
      <c r="EH68" s="1"/>
      <c r="EI68" s="1"/>
      <c r="EJ68" s="1"/>
      <c r="EK68" s="1"/>
      <c r="EL68" s="1"/>
      <c r="EM68" s="1"/>
      <c r="EN68" s="1"/>
      <c r="EO68" s="1"/>
      <c r="EP68" s="1"/>
      <c r="EQ68" s="1"/>
      <c r="ER68" s="1"/>
      <c r="ES68" s="108"/>
      <c r="ET68" s="108"/>
      <c r="EU68" s="108"/>
      <c r="EW68" s="107"/>
      <c r="EX68" s="107"/>
      <c r="EY68" s="30"/>
      <c r="FA68" s="107"/>
      <c r="FB68" s="107"/>
      <c r="FC68" s="107"/>
      <c r="FG68" s="113"/>
      <c r="FH68" s="1"/>
      <c r="FI68" s="1"/>
      <c r="FJ68" s="107"/>
      <c r="FK68" s="107"/>
      <c r="FM68" s="1"/>
      <c r="FN68" s="107"/>
      <c r="FO68" s="107"/>
      <c r="FQ68" s="1"/>
      <c r="FR68" s="107"/>
      <c r="FS68" s="107"/>
      <c r="FU68" s="1"/>
      <c r="FY68" s="1"/>
      <c r="FZ68" s="107"/>
      <c r="GA68" s="107"/>
      <c r="GB68" s="1"/>
      <c r="GC68" s="1"/>
      <c r="GD68" s="107"/>
      <c r="GE68" s="107"/>
      <c r="GF68" s="1"/>
      <c r="GG68" s="106"/>
      <c r="GH68" s="1"/>
      <c r="GI68" s="1"/>
    </row>
    <row r="69" spans="1:191" ht="13.5" customHeight="1" x14ac:dyDescent="0.2">
      <c r="A69" s="1"/>
      <c r="B69" s="1"/>
      <c r="C69" s="114"/>
      <c r="D69" s="114"/>
      <c r="E69" s="114"/>
      <c r="F69" s="114"/>
      <c r="G69" s="114"/>
      <c r="H69" s="114"/>
      <c r="I69" s="114"/>
      <c r="J69" s="1"/>
      <c r="K69" s="114"/>
      <c r="L69" s="114"/>
      <c r="M69" s="114"/>
      <c r="N69" s="1"/>
      <c r="O69" s="114"/>
      <c r="P69" s="1"/>
      <c r="Q69" s="114"/>
      <c r="R69" s="1"/>
      <c r="S69" s="114"/>
      <c r="T69" s="114"/>
      <c r="U69" s="114"/>
      <c r="V69" s="114"/>
      <c r="W69" s="114"/>
      <c r="X69" s="114"/>
      <c r="Y69" s="1"/>
      <c r="Z69" s="114"/>
      <c r="AA69" s="114"/>
      <c r="AB69" s="114"/>
      <c r="AC69" s="114"/>
      <c r="AD69" s="114"/>
      <c r="AE69" s="114"/>
      <c r="AF69" s="114"/>
      <c r="AG69" s="1"/>
      <c r="AH69" s="1"/>
      <c r="AI69" s="1"/>
      <c r="AJ69" s="114"/>
      <c r="AL69" s="114"/>
      <c r="AM69" s="114"/>
      <c r="AN69" s="114"/>
      <c r="AP69" s="114"/>
      <c r="AQ69" s="114"/>
      <c r="AR69" s="114"/>
      <c r="AS69" s="114"/>
      <c r="AW69" s="114"/>
      <c r="AY69" s="114"/>
      <c r="AZ69" s="114"/>
      <c r="BA69" s="114"/>
      <c r="BS69" s="114"/>
      <c r="BT69" s="114"/>
      <c r="BU69" s="114"/>
      <c r="BV69" s="114"/>
      <c r="BW69" s="114"/>
      <c r="BZ69" s="114"/>
      <c r="CA69" s="114"/>
      <c r="CB69" s="114"/>
      <c r="CC69" s="114"/>
      <c r="CD69" s="114"/>
      <c r="CE69" s="114"/>
      <c r="CF69" s="114"/>
      <c r="CG69" s="114"/>
      <c r="CH69" s="114"/>
      <c r="CI69" s="114"/>
      <c r="CJ69" s="114"/>
      <c r="CK69" s="114"/>
      <c r="CL69" s="114"/>
      <c r="CM69" s="114"/>
      <c r="CN69" s="114"/>
      <c r="CO69" s="114"/>
      <c r="CP69" s="114"/>
      <c r="CQ69" s="114"/>
      <c r="CR69" s="114"/>
      <c r="CS69" s="114"/>
      <c r="CT69" s="114"/>
      <c r="CU69" s="114"/>
      <c r="CV69" s="114"/>
      <c r="CW69" s="114"/>
      <c r="DA69" s="1"/>
      <c r="DB69" s="1"/>
      <c r="DC69" s="1"/>
      <c r="DD69" s="1"/>
      <c r="DE69" s="1"/>
      <c r="DF69" s="1"/>
      <c r="DG69" s="4"/>
      <c r="DH69" s="1"/>
      <c r="DK69" s="1"/>
      <c r="DL69" s="1"/>
      <c r="DM69" s="1"/>
      <c r="DN69" s="1"/>
      <c r="DO69" s="1"/>
      <c r="DP69" s="1"/>
      <c r="DQ69" s="114"/>
      <c r="DR69" s="114"/>
      <c r="DS69" s="114"/>
      <c r="DT69" s="1"/>
      <c r="DU69" s="1"/>
      <c r="DV69" s="114"/>
      <c r="DW69" s="114"/>
      <c r="DX69" s="1"/>
      <c r="DY69" s="1"/>
      <c r="DZ69" s="1"/>
      <c r="EA69" s="1"/>
      <c r="EB69" s="1"/>
      <c r="EC69" s="1"/>
      <c r="ED69" s="1"/>
      <c r="EE69" s="1"/>
      <c r="EF69" s="119"/>
      <c r="EG69" s="1"/>
      <c r="EH69" s="1"/>
      <c r="EI69" s="1"/>
      <c r="EJ69" s="1"/>
      <c r="EK69" s="1"/>
      <c r="EL69" s="1"/>
      <c r="EM69" s="1"/>
      <c r="EN69" s="1"/>
      <c r="EO69" s="1"/>
      <c r="EP69" s="1"/>
      <c r="EQ69" s="1"/>
      <c r="ER69" s="1"/>
      <c r="ES69" s="114"/>
      <c r="ET69" s="114"/>
      <c r="EU69" s="114"/>
      <c r="EW69" s="114"/>
      <c r="EX69" s="114"/>
      <c r="EY69" s="1"/>
      <c r="FA69" s="114"/>
      <c r="FB69" s="114"/>
      <c r="FC69" s="114"/>
      <c r="FG69" s="113"/>
      <c r="FH69" s="1"/>
      <c r="FI69" s="1"/>
      <c r="FJ69" s="114"/>
      <c r="FK69" s="114"/>
      <c r="FM69" s="1"/>
      <c r="FN69" s="114"/>
      <c r="FO69" s="114"/>
      <c r="FQ69" s="1"/>
      <c r="FR69" s="114"/>
      <c r="FS69" s="114"/>
      <c r="FU69" s="1"/>
      <c r="FY69" s="1"/>
      <c r="FZ69" s="114"/>
      <c r="GA69" s="114"/>
      <c r="GB69" s="1"/>
      <c r="GC69" s="1"/>
      <c r="GD69" s="114"/>
      <c r="GE69" s="114"/>
      <c r="GF69" s="1"/>
      <c r="GG69" s="114"/>
      <c r="GH69" s="1"/>
      <c r="GI69" s="1"/>
    </row>
    <row r="70" spans="1:191" ht="13.5" customHeight="1" x14ac:dyDescent="0.2">
      <c r="A70" s="1"/>
      <c r="B70" s="9" t="s">
        <v>222</v>
      </c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CQ70" s="63"/>
      <c r="CS70" s="63"/>
      <c r="CT70" s="63"/>
      <c r="CW70" s="63"/>
      <c r="DA70" s="115"/>
      <c r="DB70" s="8"/>
      <c r="DC70" s="8"/>
      <c r="DD70" s="8"/>
      <c r="DE70" s="8"/>
      <c r="DF70" s="8"/>
      <c r="DG70" s="8"/>
      <c r="DH70" s="1"/>
      <c r="DK70" s="1"/>
      <c r="DL70" s="1"/>
      <c r="DM70" s="1"/>
      <c r="DN70" s="1"/>
      <c r="DO70" s="1"/>
      <c r="DP70" s="1"/>
      <c r="DQ70" s="1"/>
      <c r="DR70" s="1"/>
      <c r="DS70" s="1"/>
      <c r="DT70" s="1"/>
      <c r="DU70" s="1"/>
      <c r="DV70" s="1"/>
      <c r="DW70" s="1"/>
      <c r="DX70" s="1"/>
      <c r="DY70" s="1"/>
      <c r="DZ70" s="1"/>
      <c r="EA70" s="1"/>
      <c r="EB70" s="1"/>
      <c r="EC70" s="1"/>
      <c r="ED70" s="1"/>
      <c r="EE70" s="1"/>
      <c r="EF70" s="1"/>
      <c r="EG70" s="1"/>
      <c r="EH70" s="1"/>
      <c r="EI70" s="1"/>
      <c r="EJ70" s="1"/>
      <c r="EK70" s="1"/>
      <c r="EL70" s="1"/>
      <c r="EM70" s="1"/>
      <c r="EN70" s="1"/>
      <c r="EO70" s="1"/>
      <c r="EP70" s="1"/>
      <c r="EQ70" s="1"/>
      <c r="ER70" s="1"/>
      <c r="ES70" s="1"/>
      <c r="ET70" s="1"/>
      <c r="EU70" s="1"/>
      <c r="EW70" s="1"/>
      <c r="EX70" s="1"/>
      <c r="EY70" s="1"/>
      <c r="FA70" s="107"/>
      <c r="FB70" s="107"/>
      <c r="FC70" s="107"/>
      <c r="FG70" s="113"/>
      <c r="FH70" s="1"/>
      <c r="FI70" s="1"/>
      <c r="FJ70" s="1"/>
      <c r="FK70" s="1"/>
      <c r="FM70" s="1"/>
      <c r="FN70" s="1"/>
      <c r="FO70" s="1"/>
      <c r="FQ70" s="1"/>
      <c r="FR70" s="1"/>
      <c r="FS70" s="1"/>
      <c r="FU70" s="1"/>
      <c r="FY70" s="1"/>
      <c r="FZ70" s="1"/>
      <c r="GA70" s="1"/>
      <c r="GB70" s="1"/>
      <c r="GC70" s="1"/>
      <c r="GD70" s="1"/>
      <c r="GE70" s="1"/>
      <c r="GF70" s="1"/>
      <c r="GG70" s="1"/>
      <c r="GH70" s="1"/>
      <c r="GI70" s="1"/>
    </row>
    <row r="71" spans="1:191" x14ac:dyDescent="0.2">
      <c r="A71" s="1"/>
      <c r="B71" s="1"/>
      <c r="C71" s="1"/>
      <c r="D71" s="1"/>
      <c r="E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DA71" s="1"/>
      <c r="DB71" s="1"/>
      <c r="DC71" s="1"/>
      <c r="DD71" s="1"/>
      <c r="DE71" s="1"/>
      <c r="DF71" s="116" t="s">
        <v>223</v>
      </c>
      <c r="DG71" s="1"/>
      <c r="DH71" s="1"/>
      <c r="DV71" s="1"/>
      <c r="DW71" s="1"/>
      <c r="DX71" s="1"/>
      <c r="EV71"/>
      <c r="EZ71"/>
      <c r="FA71"/>
      <c r="FB71"/>
      <c r="FC71"/>
      <c r="FD71"/>
      <c r="FE71"/>
      <c r="FF71"/>
      <c r="FG71"/>
      <c r="FJ71" s="1"/>
      <c r="FK71" s="1"/>
      <c r="FL71"/>
      <c r="FP71"/>
      <c r="FT71"/>
      <c r="FV71"/>
      <c r="FW71"/>
      <c r="FX71"/>
    </row>
    <row r="72" spans="1:19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DA72" s="1"/>
      <c r="DB72" s="1"/>
      <c r="DC72" s="1"/>
      <c r="DD72" s="1"/>
      <c r="DE72" s="1"/>
      <c r="DF72" s="1"/>
      <c r="DG72" s="1"/>
      <c r="DH72" s="1"/>
      <c r="DV72" s="1"/>
      <c r="DW72" s="1"/>
      <c r="DX72" s="1"/>
      <c r="EV72"/>
      <c r="EZ72"/>
      <c r="FA72"/>
      <c r="FB72"/>
      <c r="FC72"/>
      <c r="FD72"/>
      <c r="FE72"/>
      <c r="FF72"/>
      <c r="FG72"/>
      <c r="FJ72" s="1"/>
      <c r="FK72" s="1"/>
      <c r="FL72"/>
      <c r="FP72"/>
      <c r="FT72"/>
      <c r="FV72"/>
      <c r="FW72"/>
      <c r="FX72"/>
    </row>
  </sheetData>
  <pageMargins left="0.7" right="0.7" top="0.75" bottom="0.75" header="0.3" footer="0.3"/>
  <pageSetup paperSize="9" orientation="portrait" r:id="rId1"/>
  <ignoredErrors>
    <ignoredError sqref="N67:V67 DG67" formula="1"/>
    <ignoredError sqref="DA67" formulaRange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11C103F4CC22947B6D70B7871723D63" ma:contentTypeVersion="6" ma:contentTypeDescription="Opprett et nytt dokument." ma:contentTypeScope="" ma:versionID="72c22eadfd27e16f707e612c77f955a0">
  <xsd:schema xmlns:xsd="http://www.w3.org/2001/XMLSchema" xmlns:xs="http://www.w3.org/2001/XMLSchema" xmlns:p="http://schemas.microsoft.com/office/2006/metadata/properties" xmlns:ns2="56da231b-2a01-4f7b-91b3-1cea290be4e7" targetNamespace="http://schemas.microsoft.com/office/2006/metadata/properties" ma:root="true" ma:fieldsID="8fb3d8a2e2944be856d4f6c08590c201" ns2:_="">
    <xsd:import namespace="56da231b-2a01-4f7b-91b3-1cea290be4e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6da231b-2a01-4f7b-91b3-1cea290be4e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99C61CB-33D8-459F-9BCA-B85E54188E0E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E988A1F-E843-40F1-A826-67CBD520EE3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6426A83-9BD8-4D86-8CDC-4FCD287B8D3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6da231b-2a01-4f7b-91b3-1cea290be4e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Tore-Øystein Gløersen</dc:creator>
  <cp:lastModifiedBy>Anders Mathisen</cp:lastModifiedBy>
  <dcterms:created xsi:type="dcterms:W3CDTF">2021-06-02T18:02:30Z</dcterms:created>
  <dcterms:modified xsi:type="dcterms:W3CDTF">2021-06-28T09:40:40Z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0x010100C11C103F4CC22947B6D70B7871723D63</vt:lpwstr>
  </property>
</Properties>
</file>