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ikaalliansen-my.sharepoint.com/personal/ama_eika_no/Documents/Skrivebord/"/>
    </mc:Choice>
  </mc:AlternateContent>
  <xr:revisionPtr revIDLastSave="66" documentId="8_{69213682-45EF-4150-8D35-5E76733E45C3}" xr6:coauthVersionLast="47" xr6:coauthVersionMax="47" xr10:uidLastSave="{1A3A62E0-D614-4347-A230-D24490295161}"/>
  <bookViews>
    <workbookView xWindow="-120" yWindow="-120" windowWidth="29040" windowHeight="15840" xr2:uid="{84627F47-A15B-4F28-B62F-F11826CAF8FE}"/>
  </bookViews>
  <sheets>
    <sheet name="Ark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34" i="1" l="1"/>
  <c r="BE66" i="1"/>
  <c r="BD66" i="1"/>
  <c r="BC66" i="1"/>
  <c r="BV66" i="1"/>
  <c r="BV65" i="1"/>
  <c r="BV64" i="1"/>
  <c r="BV63" i="1"/>
  <c r="BV62" i="1"/>
  <c r="BV61" i="1"/>
  <c r="BV60" i="1"/>
  <c r="BV59" i="1"/>
  <c r="BV58" i="1"/>
  <c r="BV57" i="1"/>
  <c r="BV56" i="1"/>
  <c r="BV55" i="1"/>
  <c r="BV54" i="1"/>
  <c r="BV53" i="1"/>
  <c r="BV52" i="1"/>
  <c r="BV51" i="1"/>
  <c r="BV50" i="1"/>
  <c r="BV49" i="1"/>
  <c r="BV48" i="1"/>
  <c r="BV47" i="1"/>
  <c r="BV46" i="1"/>
  <c r="BV45" i="1"/>
  <c r="BV44" i="1"/>
  <c r="BV43" i="1"/>
  <c r="BV42" i="1"/>
  <c r="BV41" i="1"/>
  <c r="BV40" i="1"/>
  <c r="BV39" i="1"/>
  <c r="BV38" i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V5" i="1"/>
  <c r="CU64" i="1"/>
  <c r="CU63" i="1"/>
  <c r="CU62" i="1"/>
  <c r="CU61" i="1"/>
  <c r="CU60" i="1"/>
  <c r="CU59" i="1"/>
  <c r="CU58" i="1"/>
  <c r="CU57" i="1"/>
  <c r="CU56" i="1"/>
  <c r="CU55" i="1"/>
  <c r="CU54" i="1"/>
  <c r="CU53" i="1"/>
  <c r="CU52" i="1"/>
  <c r="CU51" i="1"/>
  <c r="CU50" i="1"/>
  <c r="CU49" i="1"/>
  <c r="CU48" i="1"/>
  <c r="CU47" i="1"/>
  <c r="CU46" i="1"/>
  <c r="CU45" i="1"/>
  <c r="CU44" i="1"/>
  <c r="CU43" i="1"/>
  <c r="CU42" i="1"/>
  <c r="CU41" i="1"/>
  <c r="CU40" i="1"/>
  <c r="CU38" i="1"/>
  <c r="CU36" i="1"/>
  <c r="CU35" i="1"/>
  <c r="CU34" i="1"/>
  <c r="CU33" i="1"/>
  <c r="CU32" i="1"/>
  <c r="CU31" i="1"/>
  <c r="CU39" i="1"/>
  <c r="CU30" i="1"/>
  <c r="CU29" i="1"/>
  <c r="CU28" i="1"/>
  <c r="CU27" i="1"/>
  <c r="CU26" i="1"/>
  <c r="CU25" i="1"/>
  <c r="CU24" i="1"/>
  <c r="CU23" i="1"/>
  <c r="CU22" i="1"/>
  <c r="CU21" i="1"/>
  <c r="CU20" i="1"/>
  <c r="CU19" i="1"/>
  <c r="CU18" i="1"/>
  <c r="CU37" i="1"/>
  <c r="CU17" i="1"/>
  <c r="CU16" i="1"/>
  <c r="CU15" i="1"/>
  <c r="CU14" i="1"/>
  <c r="CU13" i="1"/>
  <c r="CU12" i="1"/>
  <c r="CU11" i="1"/>
  <c r="CU10" i="1"/>
  <c r="CU9" i="1"/>
  <c r="CU8" i="1"/>
  <c r="CU7" i="1"/>
  <c r="CU6" i="1"/>
  <c r="CU5" i="1"/>
  <c r="CU65" i="1"/>
  <c r="CR64" i="1"/>
  <c r="CR63" i="1"/>
  <c r="CR62" i="1"/>
  <c r="CR61" i="1"/>
  <c r="CR60" i="1"/>
  <c r="CR59" i="1"/>
  <c r="CR58" i="1"/>
  <c r="CR57" i="1"/>
  <c r="CR56" i="1"/>
  <c r="CR55" i="1"/>
  <c r="CR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R38" i="1"/>
  <c r="CR36" i="1"/>
  <c r="CR35" i="1"/>
  <c r="CR34" i="1"/>
  <c r="CR33" i="1"/>
  <c r="CR32" i="1"/>
  <c r="CR31" i="1"/>
  <c r="CR39" i="1"/>
  <c r="CR30" i="1"/>
  <c r="CR29" i="1"/>
  <c r="CR28" i="1"/>
  <c r="CR27" i="1"/>
  <c r="CR26" i="1"/>
  <c r="CR25" i="1"/>
  <c r="CR24" i="1"/>
  <c r="CR23" i="1"/>
  <c r="CR22" i="1"/>
  <c r="CR21" i="1"/>
  <c r="CR20" i="1"/>
  <c r="CR19" i="1"/>
  <c r="CR18" i="1"/>
  <c r="CR37" i="1"/>
  <c r="CR17" i="1"/>
  <c r="CR16" i="1"/>
  <c r="CR15" i="1"/>
  <c r="CR14" i="1"/>
  <c r="CR13" i="1"/>
  <c r="CR12" i="1"/>
  <c r="CR11" i="1"/>
  <c r="CR10" i="1"/>
  <c r="CR9" i="1"/>
  <c r="CR8" i="1"/>
  <c r="CR7" i="1"/>
  <c r="CR6" i="1"/>
  <c r="CR5" i="1"/>
  <c r="CR65" i="1"/>
  <c r="CJ64" i="1"/>
  <c r="CJ63" i="1"/>
  <c r="CJ62" i="1"/>
  <c r="CJ61" i="1"/>
  <c r="CJ60" i="1"/>
  <c r="CJ59" i="1"/>
  <c r="CJ58" i="1"/>
  <c r="CJ57" i="1"/>
  <c r="CJ56" i="1"/>
  <c r="CJ55" i="1"/>
  <c r="CJ54" i="1"/>
  <c r="CJ53" i="1"/>
  <c r="CJ52" i="1"/>
  <c r="CJ51" i="1"/>
  <c r="CJ50" i="1"/>
  <c r="CJ49" i="1"/>
  <c r="CJ48" i="1"/>
  <c r="CJ47" i="1"/>
  <c r="CJ46" i="1"/>
  <c r="CJ45" i="1"/>
  <c r="CJ44" i="1"/>
  <c r="CJ43" i="1"/>
  <c r="CJ42" i="1"/>
  <c r="CJ41" i="1"/>
  <c r="CJ40" i="1"/>
  <c r="CJ38" i="1"/>
  <c r="CJ36" i="1"/>
  <c r="CJ35" i="1"/>
  <c r="CJ34" i="1"/>
  <c r="CJ33" i="1"/>
  <c r="CJ32" i="1"/>
  <c r="CJ31" i="1"/>
  <c r="CJ39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37" i="1"/>
  <c r="CJ17" i="1"/>
  <c r="CJ16" i="1"/>
  <c r="CJ15" i="1"/>
  <c r="CJ14" i="1"/>
  <c r="CJ13" i="1"/>
  <c r="CJ12" i="1"/>
  <c r="CJ11" i="1"/>
  <c r="CJ10" i="1"/>
  <c r="CJ9" i="1"/>
  <c r="CJ8" i="1"/>
  <c r="CJ7" i="1"/>
  <c r="CJ6" i="1"/>
  <c r="CJ5" i="1"/>
  <c r="CJ65" i="1"/>
  <c r="CG64" i="1"/>
  <c r="CG63" i="1"/>
  <c r="CG62" i="1"/>
  <c r="CG61" i="1"/>
  <c r="CG60" i="1"/>
  <c r="CG59" i="1"/>
  <c r="CG58" i="1"/>
  <c r="CG57" i="1"/>
  <c r="CG56" i="1"/>
  <c r="CG55" i="1"/>
  <c r="CG54" i="1"/>
  <c r="CG53" i="1"/>
  <c r="CG52" i="1"/>
  <c r="CG51" i="1"/>
  <c r="CG50" i="1"/>
  <c r="CG49" i="1"/>
  <c r="CG48" i="1"/>
  <c r="CG47" i="1"/>
  <c r="CG46" i="1"/>
  <c r="CG45" i="1"/>
  <c r="CG44" i="1"/>
  <c r="CG43" i="1"/>
  <c r="CG42" i="1"/>
  <c r="CG41" i="1"/>
  <c r="CG40" i="1"/>
  <c r="CG38" i="1"/>
  <c r="CG36" i="1"/>
  <c r="CG35" i="1"/>
  <c r="CG34" i="1"/>
  <c r="CG33" i="1"/>
  <c r="CG32" i="1"/>
  <c r="CG31" i="1"/>
  <c r="CG39" i="1"/>
  <c r="CG30" i="1"/>
  <c r="CG29" i="1"/>
  <c r="CG28" i="1"/>
  <c r="CG27" i="1"/>
  <c r="CG26" i="1"/>
  <c r="CG25" i="1"/>
  <c r="CG24" i="1"/>
  <c r="CG23" i="1"/>
  <c r="CG22" i="1"/>
  <c r="CG21" i="1"/>
  <c r="CG20" i="1"/>
  <c r="CG19" i="1"/>
  <c r="CG18" i="1"/>
  <c r="CG37" i="1"/>
  <c r="CG17" i="1"/>
  <c r="CG16" i="1"/>
  <c r="CG15" i="1"/>
  <c r="CG14" i="1"/>
  <c r="CG13" i="1"/>
  <c r="CG12" i="1"/>
  <c r="CG11" i="1"/>
  <c r="CG10" i="1"/>
  <c r="CG9" i="1"/>
  <c r="CG8" i="1"/>
  <c r="CG7" i="1"/>
  <c r="CG6" i="1"/>
  <c r="CG5" i="1"/>
  <c r="CG65" i="1"/>
  <c r="CC64" i="1"/>
  <c r="CC63" i="1"/>
  <c r="CC62" i="1"/>
  <c r="CC61" i="1"/>
  <c r="CO61" i="1" s="1"/>
  <c r="CC60" i="1"/>
  <c r="CC59" i="1"/>
  <c r="CC58" i="1"/>
  <c r="CC57" i="1"/>
  <c r="CC56" i="1"/>
  <c r="CC55" i="1"/>
  <c r="CO55" i="1" s="1"/>
  <c r="CC54" i="1"/>
  <c r="CC53" i="1"/>
  <c r="CC52" i="1"/>
  <c r="CC51" i="1"/>
  <c r="CC50" i="1"/>
  <c r="CC49" i="1"/>
  <c r="CO49" i="1" s="1"/>
  <c r="CC48" i="1"/>
  <c r="CC47" i="1"/>
  <c r="CC46" i="1"/>
  <c r="CC45" i="1"/>
  <c r="CC44" i="1"/>
  <c r="CO44" i="1" s="1"/>
  <c r="CC43" i="1"/>
  <c r="CO43" i="1" s="1"/>
  <c r="CC42" i="1"/>
  <c r="CC41" i="1"/>
  <c r="CC40" i="1"/>
  <c r="CC38" i="1"/>
  <c r="CC36" i="1"/>
  <c r="CC35" i="1"/>
  <c r="CO35" i="1" s="1"/>
  <c r="CC34" i="1"/>
  <c r="CC33" i="1"/>
  <c r="CC32" i="1"/>
  <c r="CC31" i="1"/>
  <c r="CC39" i="1"/>
  <c r="CO39" i="1" s="1"/>
  <c r="CC30" i="1"/>
  <c r="CO30" i="1" s="1"/>
  <c r="CC29" i="1"/>
  <c r="CC28" i="1"/>
  <c r="CC27" i="1"/>
  <c r="CC26" i="1"/>
  <c r="CC25" i="1"/>
  <c r="CC24" i="1"/>
  <c r="CO24" i="1" s="1"/>
  <c r="CC23" i="1"/>
  <c r="CC22" i="1"/>
  <c r="CC21" i="1"/>
  <c r="CC20" i="1"/>
  <c r="CC19" i="1"/>
  <c r="CO19" i="1" s="1"/>
  <c r="CC18" i="1"/>
  <c r="CO18" i="1" s="1"/>
  <c r="CC37" i="1"/>
  <c r="CC17" i="1"/>
  <c r="CC16" i="1"/>
  <c r="CC15" i="1"/>
  <c r="CC14" i="1"/>
  <c r="CC13" i="1"/>
  <c r="CO13" i="1" s="1"/>
  <c r="CC12" i="1"/>
  <c r="CC11" i="1"/>
  <c r="CC10" i="1"/>
  <c r="CC9" i="1"/>
  <c r="CC8" i="1"/>
  <c r="CO8" i="1" s="1"/>
  <c r="CC7" i="1"/>
  <c r="CO7" i="1" s="1"/>
  <c r="CC6" i="1"/>
  <c r="CC5" i="1"/>
  <c r="CC65" i="1"/>
  <c r="N66" i="1"/>
  <c r="P66" i="1" s="1"/>
  <c r="R66" i="1" s="1"/>
  <c r="V66" i="1" s="1"/>
  <c r="X66" i="1" s="1"/>
  <c r="N64" i="1"/>
  <c r="P64" i="1" s="1"/>
  <c r="R64" i="1" s="1"/>
  <c r="V64" i="1" s="1"/>
  <c r="X64" i="1" s="1"/>
  <c r="N63" i="1"/>
  <c r="P63" i="1" s="1"/>
  <c r="R63" i="1" s="1"/>
  <c r="V63" i="1" s="1"/>
  <c r="X63" i="1" s="1"/>
  <c r="N62" i="1"/>
  <c r="P62" i="1" s="1"/>
  <c r="R62" i="1" s="1"/>
  <c r="V62" i="1" s="1"/>
  <c r="X62" i="1" s="1"/>
  <c r="N61" i="1"/>
  <c r="P61" i="1" s="1"/>
  <c r="R61" i="1" s="1"/>
  <c r="V61" i="1" s="1"/>
  <c r="X61" i="1" s="1"/>
  <c r="N60" i="1"/>
  <c r="P60" i="1" s="1"/>
  <c r="R60" i="1" s="1"/>
  <c r="V60" i="1" s="1"/>
  <c r="X60" i="1" s="1"/>
  <c r="N59" i="1"/>
  <c r="P59" i="1" s="1"/>
  <c r="R59" i="1" s="1"/>
  <c r="V59" i="1" s="1"/>
  <c r="X59" i="1" s="1"/>
  <c r="N58" i="1"/>
  <c r="P58" i="1" s="1"/>
  <c r="R58" i="1" s="1"/>
  <c r="V58" i="1" s="1"/>
  <c r="X58" i="1" s="1"/>
  <c r="N57" i="1"/>
  <c r="P57" i="1" s="1"/>
  <c r="R57" i="1" s="1"/>
  <c r="V57" i="1" s="1"/>
  <c r="X57" i="1" s="1"/>
  <c r="N56" i="1"/>
  <c r="P56" i="1" s="1"/>
  <c r="R56" i="1" s="1"/>
  <c r="V56" i="1" s="1"/>
  <c r="X56" i="1" s="1"/>
  <c r="N55" i="1"/>
  <c r="P55" i="1" s="1"/>
  <c r="R55" i="1" s="1"/>
  <c r="V55" i="1" s="1"/>
  <c r="X55" i="1" s="1"/>
  <c r="N54" i="1"/>
  <c r="P54" i="1" s="1"/>
  <c r="R54" i="1" s="1"/>
  <c r="V54" i="1" s="1"/>
  <c r="X54" i="1" s="1"/>
  <c r="N53" i="1"/>
  <c r="P53" i="1" s="1"/>
  <c r="R53" i="1" s="1"/>
  <c r="V53" i="1" s="1"/>
  <c r="X53" i="1" s="1"/>
  <c r="N52" i="1"/>
  <c r="AD52" i="1" s="1"/>
  <c r="N51" i="1"/>
  <c r="P51" i="1" s="1"/>
  <c r="R51" i="1" s="1"/>
  <c r="V51" i="1" s="1"/>
  <c r="X51" i="1" s="1"/>
  <c r="N50" i="1"/>
  <c r="P50" i="1" s="1"/>
  <c r="R50" i="1" s="1"/>
  <c r="V50" i="1" s="1"/>
  <c r="X50" i="1" s="1"/>
  <c r="N49" i="1"/>
  <c r="P49" i="1" s="1"/>
  <c r="R49" i="1" s="1"/>
  <c r="V49" i="1" s="1"/>
  <c r="X49" i="1" s="1"/>
  <c r="N48" i="1"/>
  <c r="P48" i="1" s="1"/>
  <c r="R48" i="1" s="1"/>
  <c r="V48" i="1" s="1"/>
  <c r="X48" i="1" s="1"/>
  <c r="N47" i="1"/>
  <c r="P47" i="1" s="1"/>
  <c r="R47" i="1" s="1"/>
  <c r="V47" i="1" s="1"/>
  <c r="X47" i="1" s="1"/>
  <c r="N46" i="1"/>
  <c r="P46" i="1" s="1"/>
  <c r="R46" i="1" s="1"/>
  <c r="V46" i="1" s="1"/>
  <c r="X46" i="1" s="1"/>
  <c r="N45" i="1"/>
  <c r="P45" i="1" s="1"/>
  <c r="R45" i="1" s="1"/>
  <c r="V45" i="1" s="1"/>
  <c r="X45" i="1" s="1"/>
  <c r="N44" i="1"/>
  <c r="P44" i="1" s="1"/>
  <c r="R44" i="1" s="1"/>
  <c r="V44" i="1" s="1"/>
  <c r="X44" i="1" s="1"/>
  <c r="N43" i="1"/>
  <c r="P43" i="1" s="1"/>
  <c r="R43" i="1" s="1"/>
  <c r="V43" i="1" s="1"/>
  <c r="X43" i="1" s="1"/>
  <c r="N42" i="1"/>
  <c r="P42" i="1" s="1"/>
  <c r="R42" i="1" s="1"/>
  <c r="V42" i="1" s="1"/>
  <c r="X42" i="1" s="1"/>
  <c r="N41" i="1"/>
  <c r="P41" i="1" s="1"/>
  <c r="R41" i="1" s="1"/>
  <c r="V41" i="1" s="1"/>
  <c r="X41" i="1" s="1"/>
  <c r="N40" i="1"/>
  <c r="P40" i="1" s="1"/>
  <c r="R40" i="1" s="1"/>
  <c r="V40" i="1" s="1"/>
  <c r="X40" i="1" s="1"/>
  <c r="N38" i="1"/>
  <c r="P38" i="1" s="1"/>
  <c r="R38" i="1" s="1"/>
  <c r="V38" i="1" s="1"/>
  <c r="X38" i="1" s="1"/>
  <c r="N36" i="1"/>
  <c r="P36" i="1" s="1"/>
  <c r="R36" i="1" s="1"/>
  <c r="V36" i="1" s="1"/>
  <c r="X36" i="1" s="1"/>
  <c r="N35" i="1"/>
  <c r="P35" i="1" s="1"/>
  <c r="R35" i="1" s="1"/>
  <c r="V35" i="1" s="1"/>
  <c r="X35" i="1" s="1"/>
  <c r="N34" i="1"/>
  <c r="P34" i="1" s="1"/>
  <c r="R34" i="1" s="1"/>
  <c r="V34" i="1" s="1"/>
  <c r="X34" i="1" s="1"/>
  <c r="N33" i="1"/>
  <c r="P33" i="1" s="1"/>
  <c r="R33" i="1" s="1"/>
  <c r="V33" i="1" s="1"/>
  <c r="X33" i="1" s="1"/>
  <c r="N32" i="1"/>
  <c r="P32" i="1" s="1"/>
  <c r="R32" i="1" s="1"/>
  <c r="V32" i="1" s="1"/>
  <c r="X32" i="1" s="1"/>
  <c r="N31" i="1"/>
  <c r="P31" i="1" s="1"/>
  <c r="R31" i="1" s="1"/>
  <c r="V31" i="1" s="1"/>
  <c r="X31" i="1" s="1"/>
  <c r="N39" i="1"/>
  <c r="P39" i="1" s="1"/>
  <c r="R39" i="1" s="1"/>
  <c r="V39" i="1" s="1"/>
  <c r="X39" i="1" s="1"/>
  <c r="N30" i="1"/>
  <c r="P30" i="1" s="1"/>
  <c r="R30" i="1" s="1"/>
  <c r="V30" i="1" s="1"/>
  <c r="X30" i="1" s="1"/>
  <c r="N29" i="1"/>
  <c r="P29" i="1" s="1"/>
  <c r="BT29" i="1" s="1"/>
  <c r="N28" i="1"/>
  <c r="P28" i="1" s="1"/>
  <c r="R28" i="1" s="1"/>
  <c r="V28" i="1" s="1"/>
  <c r="X28" i="1" s="1"/>
  <c r="N27" i="1"/>
  <c r="P27" i="1" s="1"/>
  <c r="R27" i="1" s="1"/>
  <c r="V27" i="1" s="1"/>
  <c r="X27" i="1" s="1"/>
  <c r="N26" i="1"/>
  <c r="P26" i="1" s="1"/>
  <c r="R26" i="1" s="1"/>
  <c r="V26" i="1" s="1"/>
  <c r="X26" i="1" s="1"/>
  <c r="N25" i="1"/>
  <c r="P25" i="1" s="1"/>
  <c r="R25" i="1" s="1"/>
  <c r="V25" i="1" s="1"/>
  <c r="X25" i="1" s="1"/>
  <c r="N24" i="1"/>
  <c r="P24" i="1" s="1"/>
  <c r="R24" i="1" s="1"/>
  <c r="V24" i="1" s="1"/>
  <c r="X24" i="1" s="1"/>
  <c r="N23" i="1"/>
  <c r="P23" i="1" s="1"/>
  <c r="R23" i="1" s="1"/>
  <c r="V23" i="1" s="1"/>
  <c r="X23" i="1" s="1"/>
  <c r="N22" i="1"/>
  <c r="P22" i="1" s="1"/>
  <c r="R22" i="1" s="1"/>
  <c r="V22" i="1" s="1"/>
  <c r="X22" i="1" s="1"/>
  <c r="N21" i="1"/>
  <c r="P21" i="1" s="1"/>
  <c r="R21" i="1" s="1"/>
  <c r="V21" i="1" s="1"/>
  <c r="X21" i="1" s="1"/>
  <c r="N20" i="1"/>
  <c r="P20" i="1" s="1"/>
  <c r="R20" i="1" s="1"/>
  <c r="V20" i="1" s="1"/>
  <c r="X20" i="1" s="1"/>
  <c r="N19" i="1"/>
  <c r="P19" i="1" s="1"/>
  <c r="R19" i="1" s="1"/>
  <c r="V19" i="1" s="1"/>
  <c r="X19" i="1" s="1"/>
  <c r="N18" i="1"/>
  <c r="P18" i="1" s="1"/>
  <c r="R18" i="1" s="1"/>
  <c r="V18" i="1" s="1"/>
  <c r="X18" i="1" s="1"/>
  <c r="N37" i="1"/>
  <c r="P37" i="1" s="1"/>
  <c r="R37" i="1" s="1"/>
  <c r="V37" i="1" s="1"/>
  <c r="X37" i="1" s="1"/>
  <c r="N17" i="1"/>
  <c r="P17" i="1" s="1"/>
  <c r="R17" i="1" s="1"/>
  <c r="V17" i="1" s="1"/>
  <c r="X17" i="1" s="1"/>
  <c r="N16" i="1"/>
  <c r="P16" i="1" s="1"/>
  <c r="R16" i="1" s="1"/>
  <c r="V16" i="1" s="1"/>
  <c r="X16" i="1" s="1"/>
  <c r="N15" i="1"/>
  <c r="P15" i="1" s="1"/>
  <c r="R15" i="1" s="1"/>
  <c r="V15" i="1" s="1"/>
  <c r="X15" i="1" s="1"/>
  <c r="N14" i="1"/>
  <c r="P14" i="1" s="1"/>
  <c r="R14" i="1" s="1"/>
  <c r="V14" i="1" s="1"/>
  <c r="X14" i="1" s="1"/>
  <c r="N13" i="1"/>
  <c r="P13" i="1" s="1"/>
  <c r="R13" i="1" s="1"/>
  <c r="V13" i="1" s="1"/>
  <c r="X13" i="1" s="1"/>
  <c r="N12" i="1"/>
  <c r="P12" i="1" s="1"/>
  <c r="R12" i="1" s="1"/>
  <c r="V12" i="1" s="1"/>
  <c r="X12" i="1" s="1"/>
  <c r="N11" i="1"/>
  <c r="P11" i="1" s="1"/>
  <c r="R11" i="1" s="1"/>
  <c r="V11" i="1" s="1"/>
  <c r="X11" i="1" s="1"/>
  <c r="N10" i="1"/>
  <c r="P10" i="1" s="1"/>
  <c r="R10" i="1" s="1"/>
  <c r="V10" i="1" s="1"/>
  <c r="X10" i="1" s="1"/>
  <c r="N9" i="1"/>
  <c r="P9" i="1" s="1"/>
  <c r="R9" i="1" s="1"/>
  <c r="V9" i="1" s="1"/>
  <c r="X9" i="1" s="1"/>
  <c r="N8" i="1"/>
  <c r="P8" i="1" s="1"/>
  <c r="R8" i="1" s="1"/>
  <c r="V8" i="1" s="1"/>
  <c r="X8" i="1" s="1"/>
  <c r="N7" i="1"/>
  <c r="P7" i="1" s="1"/>
  <c r="R7" i="1" s="1"/>
  <c r="V7" i="1" s="1"/>
  <c r="X7" i="1" s="1"/>
  <c r="N6" i="1"/>
  <c r="P6" i="1" s="1"/>
  <c r="R6" i="1" s="1"/>
  <c r="V6" i="1" s="1"/>
  <c r="X6" i="1" s="1"/>
  <c r="N5" i="1"/>
  <c r="P5" i="1" s="1"/>
  <c r="R5" i="1" s="1"/>
  <c r="V5" i="1" s="1"/>
  <c r="X5" i="1" s="1"/>
  <c r="AF5" i="1" s="1"/>
  <c r="N65" i="1"/>
  <c r="P65" i="1" s="1"/>
  <c r="R65" i="1" s="1"/>
  <c r="V65" i="1" s="1"/>
  <c r="X65" i="1" s="1"/>
  <c r="DQ66" i="1"/>
  <c r="DP66" i="1"/>
  <c r="BH66" i="1"/>
  <c r="BG66" i="1"/>
  <c r="FY64" i="1"/>
  <c r="FD64" i="1"/>
  <c r="FE64" i="1"/>
  <c r="EX64" i="1"/>
  <c r="BU64" i="1" s="1"/>
  <c r="GJ64" i="1"/>
  <c r="DX64" i="1"/>
  <c r="DH64" i="1"/>
  <c r="DI64" i="1" s="1"/>
  <c r="FN64" i="1"/>
  <c r="FA64" i="1"/>
  <c r="EZ64" i="1"/>
  <c r="BQ64" i="1"/>
  <c r="BN64" i="1"/>
  <c r="BK64" i="1"/>
  <c r="BA64" i="1"/>
  <c r="AZ64" i="1"/>
  <c r="AY64" i="1"/>
  <c r="H64" i="1"/>
  <c r="DJ64" i="1" s="1"/>
  <c r="GD64" i="1"/>
  <c r="AN64" i="1" s="1"/>
  <c r="FV64" i="1"/>
  <c r="GH64" i="1"/>
  <c r="FY63" i="1"/>
  <c r="FV63" i="1"/>
  <c r="FT63" i="1" s="1"/>
  <c r="FJ63" i="1"/>
  <c r="FA63" i="1"/>
  <c r="EX63" i="1"/>
  <c r="DX63" i="1"/>
  <c r="AZ63" i="1"/>
  <c r="DH63" i="1"/>
  <c r="DI63" i="1" s="1"/>
  <c r="FN63" i="1"/>
  <c r="FL63" i="1" s="1"/>
  <c r="EZ63" i="1"/>
  <c r="BQ63" i="1"/>
  <c r="BN63" i="1"/>
  <c r="BK63" i="1"/>
  <c r="BA63" i="1"/>
  <c r="AY63" i="1"/>
  <c r="GD63" i="1"/>
  <c r="GB63" i="1" s="1"/>
  <c r="H63" i="1"/>
  <c r="DJ63" i="1" s="1"/>
  <c r="FY62" i="1"/>
  <c r="GJ62" i="1"/>
  <c r="DX62" i="1"/>
  <c r="AZ62" i="1"/>
  <c r="DH62" i="1"/>
  <c r="DI62" i="1" s="1"/>
  <c r="FN62" i="1"/>
  <c r="FA62" i="1"/>
  <c r="EZ62" i="1"/>
  <c r="FB62" i="1" s="1"/>
  <c r="BA62" i="1"/>
  <c r="AY62" i="1"/>
  <c r="AA62" i="1"/>
  <c r="FV62" i="1"/>
  <c r="FE62" i="1"/>
  <c r="GH62" i="1"/>
  <c r="GF62" i="1" s="1"/>
  <c r="AE62" i="1" s="1"/>
  <c r="FJ61" i="1"/>
  <c r="EZ61" i="1"/>
  <c r="EX61" i="1"/>
  <c r="DX61" i="1"/>
  <c r="DH61" i="1"/>
  <c r="DI61" i="1" s="1"/>
  <c r="FN61" i="1"/>
  <c r="FA61" i="1"/>
  <c r="BA61" i="1"/>
  <c r="AZ61" i="1"/>
  <c r="AY61" i="1"/>
  <c r="I61" i="1"/>
  <c r="GD61" i="1"/>
  <c r="AN61" i="1" s="1"/>
  <c r="FV61" i="1"/>
  <c r="FE61" i="1"/>
  <c r="H61" i="1"/>
  <c r="DJ61" i="1" s="1"/>
  <c r="FJ60" i="1"/>
  <c r="AY60" i="1"/>
  <c r="DH60" i="1"/>
  <c r="DI60" i="1" s="1"/>
  <c r="FN60" i="1"/>
  <c r="FA60" i="1"/>
  <c r="EZ60" i="1"/>
  <c r="BQ60" i="1"/>
  <c r="BN60" i="1"/>
  <c r="BK60" i="1"/>
  <c r="AQ60" i="1"/>
  <c r="FV60" i="1"/>
  <c r="FT60" i="1" s="1"/>
  <c r="I60" i="1"/>
  <c r="H60" i="1"/>
  <c r="DJ60" i="1" s="1"/>
  <c r="GD59" i="1"/>
  <c r="GB59" i="1" s="1"/>
  <c r="FN59" i="1"/>
  <c r="FL59" i="1" s="1"/>
  <c r="FJ59" i="1"/>
  <c r="EX59" i="1"/>
  <c r="DX59" i="1"/>
  <c r="FA59" i="1"/>
  <c r="EZ59" i="1"/>
  <c r="BA59" i="1"/>
  <c r="AZ59" i="1"/>
  <c r="AY59" i="1"/>
  <c r="H59" i="1"/>
  <c r="DJ59" i="1" s="1"/>
  <c r="FV59" i="1"/>
  <c r="FE59" i="1"/>
  <c r="GJ59" i="1"/>
  <c r="GD58" i="1"/>
  <c r="FY58" i="1"/>
  <c r="FR58" i="1"/>
  <c r="FN58" i="1"/>
  <c r="FL58" i="1" s="1"/>
  <c r="FJ58" i="1"/>
  <c r="FD58" i="1"/>
  <c r="FA58" i="1"/>
  <c r="EX58" i="1"/>
  <c r="GJ58" i="1"/>
  <c r="DX58" i="1"/>
  <c r="AZ58" i="1"/>
  <c r="DH58" i="1"/>
  <c r="DI58" i="1" s="1"/>
  <c r="EZ58" i="1"/>
  <c r="BA58" i="1"/>
  <c r="AY58" i="1"/>
  <c r="I58" i="1"/>
  <c r="AQ58" i="1"/>
  <c r="FV58" i="1"/>
  <c r="FT58" i="1" s="1"/>
  <c r="FE58" i="1"/>
  <c r="H58" i="1"/>
  <c r="DJ58" i="1" s="1"/>
  <c r="GH57" i="1"/>
  <c r="GF57" i="1" s="1"/>
  <c r="FY57" i="1"/>
  <c r="FJ57" i="1"/>
  <c r="FD57" i="1"/>
  <c r="FE57" i="1"/>
  <c r="EZ57" i="1"/>
  <c r="EX57" i="1"/>
  <c r="EJ57" i="1"/>
  <c r="EN57" i="1" s="1"/>
  <c r="FN57" i="1"/>
  <c r="FA57" i="1"/>
  <c r="BQ57" i="1"/>
  <c r="BN57" i="1"/>
  <c r="BK57" i="1"/>
  <c r="AP57" i="1"/>
  <c r="GD57" i="1"/>
  <c r="GD56" i="1"/>
  <c r="FA56" i="1"/>
  <c r="EX56" i="1"/>
  <c r="GJ56" i="1"/>
  <c r="DX56" i="1"/>
  <c r="BA56" i="1"/>
  <c r="AY56" i="1"/>
  <c r="DH56" i="1"/>
  <c r="DI56" i="1" s="1"/>
  <c r="FN56" i="1"/>
  <c r="AQ56" i="1"/>
  <c r="EZ56" i="1"/>
  <c r="AZ56" i="1"/>
  <c r="AP56" i="1"/>
  <c r="H56" i="1"/>
  <c r="DJ56" i="1" s="1"/>
  <c r="FV56" i="1"/>
  <c r="FT56" i="1" s="1"/>
  <c r="GH56" i="1"/>
  <c r="FY55" i="1"/>
  <c r="FV55" i="1"/>
  <c r="FT55" i="1" s="1"/>
  <c r="FN55" i="1"/>
  <c r="FL55" i="1" s="1"/>
  <c r="FJ55" i="1"/>
  <c r="FA55" i="1"/>
  <c r="EX55" i="1"/>
  <c r="DX55" i="1"/>
  <c r="BA55" i="1"/>
  <c r="DH55" i="1"/>
  <c r="DI55" i="1" s="1"/>
  <c r="AQ55" i="1"/>
  <c r="EZ55" i="1"/>
  <c r="BQ55" i="1"/>
  <c r="BN55" i="1"/>
  <c r="BK55" i="1"/>
  <c r="AZ55" i="1"/>
  <c r="AY55" i="1"/>
  <c r="GD55" i="1"/>
  <c r="GB55" i="1" s="1"/>
  <c r="FY54" i="1"/>
  <c r="FE54" i="1"/>
  <c r="EZ54" i="1"/>
  <c r="GJ54" i="1"/>
  <c r="DX54" i="1"/>
  <c r="AZ54" i="1"/>
  <c r="BM54" i="1" s="1"/>
  <c r="DH54" i="1"/>
  <c r="DI54" i="1" s="1"/>
  <c r="FN54" i="1"/>
  <c r="FA54" i="1"/>
  <c r="BA54" i="1"/>
  <c r="BP54" i="1" s="1"/>
  <c r="AY54" i="1"/>
  <c r="BJ54" i="1" s="1"/>
  <c r="H54" i="1"/>
  <c r="DJ54" i="1" s="1"/>
  <c r="AP54" i="1"/>
  <c r="FV54" i="1"/>
  <c r="I54" i="1"/>
  <c r="GH54" i="1"/>
  <c r="GF54" i="1" s="1"/>
  <c r="FV53" i="1"/>
  <c r="FT53" i="1" s="1"/>
  <c r="FY53" i="1"/>
  <c r="FA53" i="1"/>
  <c r="EX53" i="1"/>
  <c r="DX53" i="1"/>
  <c r="DH53" i="1"/>
  <c r="DI53" i="1" s="1"/>
  <c r="FN53" i="1"/>
  <c r="AQ53" i="1"/>
  <c r="EZ53" i="1"/>
  <c r="BQ53" i="1"/>
  <c r="BN53" i="1"/>
  <c r="BK53" i="1"/>
  <c r="BA53" i="1"/>
  <c r="AZ53" i="1"/>
  <c r="AY53" i="1"/>
  <c r="I53" i="1"/>
  <c r="H53" i="1"/>
  <c r="DJ53" i="1" s="1"/>
  <c r="GD53" i="1"/>
  <c r="GB53" i="1" s="1"/>
  <c r="GH53" i="1"/>
  <c r="GJ52" i="1"/>
  <c r="FJ52" i="1"/>
  <c r="EX52" i="1"/>
  <c r="DX52" i="1"/>
  <c r="AZ52" i="1"/>
  <c r="BM52" i="1" s="1"/>
  <c r="AY52" i="1"/>
  <c r="BJ52" i="1" s="1"/>
  <c r="DH52" i="1"/>
  <c r="DI52" i="1" s="1"/>
  <c r="FN52" i="1"/>
  <c r="FA52" i="1"/>
  <c r="EZ52" i="1"/>
  <c r="BA52" i="1"/>
  <c r="BP52" i="1" s="1"/>
  <c r="I52" i="1"/>
  <c r="AP52" i="1"/>
  <c r="FV52" i="1"/>
  <c r="FT52" i="1" s="1"/>
  <c r="FE52" i="1"/>
  <c r="H52" i="1"/>
  <c r="DJ52" i="1" s="1"/>
  <c r="GH51" i="1"/>
  <c r="GF51" i="1" s="1"/>
  <c r="AE51" i="1" s="1"/>
  <c r="FJ51" i="1"/>
  <c r="FD51" i="1"/>
  <c r="EZ51" i="1"/>
  <c r="EX51" i="1"/>
  <c r="FN51" i="1"/>
  <c r="FA51" i="1"/>
  <c r="I51" i="1"/>
  <c r="GD51" i="1"/>
  <c r="AN51" i="1" s="1"/>
  <c r="FV51" i="1"/>
  <c r="FT51" i="1" s="1"/>
  <c r="FE51" i="1"/>
  <c r="GH50" i="1"/>
  <c r="GF50" i="1" s="1"/>
  <c r="FY50" i="1"/>
  <c r="FJ50" i="1"/>
  <c r="FE50" i="1"/>
  <c r="EZ50" i="1"/>
  <c r="EX50" i="1"/>
  <c r="BU50" i="1" s="1"/>
  <c r="GJ50" i="1"/>
  <c r="FN50" i="1"/>
  <c r="FA50" i="1"/>
  <c r="FR50" i="1"/>
  <c r="AL50" i="1" s="1"/>
  <c r="AZ50" i="1"/>
  <c r="BM50" i="1" s="1"/>
  <c r="AP50" i="1"/>
  <c r="Z50" i="1"/>
  <c r="AE50" i="1"/>
  <c r="AA50" i="1"/>
  <c r="H50" i="1"/>
  <c r="DJ50" i="1" s="1"/>
  <c r="GD50" i="1"/>
  <c r="FV50" i="1"/>
  <c r="FD50" i="1"/>
  <c r="GD49" i="1"/>
  <c r="GB49" i="1" s="1"/>
  <c r="FV49" i="1"/>
  <c r="FT49" i="1" s="1"/>
  <c r="FJ49" i="1"/>
  <c r="FA49" i="1"/>
  <c r="EX49" i="1"/>
  <c r="DX49" i="1"/>
  <c r="BA49" i="1"/>
  <c r="AZ49" i="1"/>
  <c r="AY49" i="1"/>
  <c r="DH49" i="1"/>
  <c r="DI49" i="1" s="1"/>
  <c r="FN49" i="1"/>
  <c r="FL49" i="1" s="1"/>
  <c r="EZ49" i="1"/>
  <c r="BQ49" i="1"/>
  <c r="BN49" i="1"/>
  <c r="BK49" i="1"/>
  <c r="GH48" i="1"/>
  <c r="GF48" i="1"/>
  <c r="FY48" i="1"/>
  <c r="FN48" i="1"/>
  <c r="FL48" i="1" s="1"/>
  <c r="FE48" i="1"/>
  <c r="EX48" i="1"/>
  <c r="BU48" i="1" s="1"/>
  <c r="EJ48" i="1"/>
  <c r="ES48" i="1" s="1"/>
  <c r="BA48" i="1"/>
  <c r="DX48" i="1"/>
  <c r="DH48" i="1"/>
  <c r="DI48" i="1" s="1"/>
  <c r="FA48" i="1"/>
  <c r="EZ48" i="1"/>
  <c r="BQ48" i="1"/>
  <c r="BN48" i="1"/>
  <c r="BK48" i="1"/>
  <c r="AZ48" i="1"/>
  <c r="AY48" i="1"/>
  <c r="AP48" i="1"/>
  <c r="AA48" i="1"/>
  <c r="GJ47" i="1"/>
  <c r="GD47" i="1"/>
  <c r="AN47" i="1" s="1"/>
  <c r="FY47" i="1"/>
  <c r="FV47" i="1"/>
  <c r="FT47" i="1" s="1"/>
  <c r="FN47" i="1"/>
  <c r="FJ47" i="1"/>
  <c r="FA47" i="1"/>
  <c r="EZ47" i="1"/>
  <c r="EX47" i="1"/>
  <c r="DX47" i="1"/>
  <c r="AQ47" i="1"/>
  <c r="BA47" i="1"/>
  <c r="AZ47" i="1"/>
  <c r="AY47" i="1"/>
  <c r="I47" i="1"/>
  <c r="H47" i="1"/>
  <c r="DJ47" i="1" s="1"/>
  <c r="FD47" i="1"/>
  <c r="GH47" i="1"/>
  <c r="GF47" i="1" s="1"/>
  <c r="FJ46" i="1"/>
  <c r="EX46" i="1"/>
  <c r="GJ46" i="1"/>
  <c r="DX46" i="1"/>
  <c r="FN46" i="1"/>
  <c r="FA46" i="1"/>
  <c r="EZ46" i="1"/>
  <c r="BQ46" i="1"/>
  <c r="BN46" i="1"/>
  <c r="BK46" i="1"/>
  <c r="BA46" i="1"/>
  <c r="AZ46" i="1"/>
  <c r="AY46" i="1"/>
  <c r="AC46" i="1"/>
  <c r="H46" i="1"/>
  <c r="DJ46" i="1" s="1"/>
  <c r="GD46" i="1"/>
  <c r="AN46" i="1" s="1"/>
  <c r="FV46" i="1"/>
  <c r="FE46" i="1"/>
  <c r="GH46" i="1"/>
  <c r="GF46" i="1" s="1"/>
  <c r="Z46" i="1" s="1"/>
  <c r="FV45" i="1"/>
  <c r="FJ45" i="1"/>
  <c r="FA45" i="1"/>
  <c r="EZ45" i="1"/>
  <c r="EX45" i="1"/>
  <c r="GJ45" i="1"/>
  <c r="DX45" i="1"/>
  <c r="AZ45" i="1"/>
  <c r="AY45" i="1"/>
  <c r="DH45" i="1"/>
  <c r="DI45" i="1" s="1"/>
  <c r="FN45" i="1"/>
  <c r="FL45" i="1" s="1"/>
  <c r="BQ45" i="1"/>
  <c r="BN45" i="1"/>
  <c r="BK45" i="1"/>
  <c r="BA45" i="1"/>
  <c r="GD45" i="1"/>
  <c r="AN45" i="1" s="1"/>
  <c r="H45" i="1"/>
  <c r="DJ45" i="1" s="1"/>
  <c r="FY44" i="1"/>
  <c r="FR44" i="1"/>
  <c r="FP44" i="1" s="1"/>
  <c r="FN44" i="1"/>
  <c r="FL44" i="1" s="1"/>
  <c r="EX44" i="1"/>
  <c r="DX44" i="1"/>
  <c r="AZ44" i="1"/>
  <c r="DH44" i="1"/>
  <c r="DI44" i="1" s="1"/>
  <c r="FA44" i="1"/>
  <c r="EZ44" i="1"/>
  <c r="BQ44" i="1"/>
  <c r="BN44" i="1"/>
  <c r="BK44" i="1"/>
  <c r="BA44" i="1"/>
  <c r="AY44" i="1"/>
  <c r="AP44" i="1"/>
  <c r="FV44" i="1"/>
  <c r="FT44" i="1" s="1"/>
  <c r="I44" i="1"/>
  <c r="H44" i="1"/>
  <c r="DJ44" i="1" s="1"/>
  <c r="GJ43" i="1"/>
  <c r="FY43" i="1"/>
  <c r="FN43" i="1"/>
  <c r="FJ43" i="1"/>
  <c r="FE43" i="1"/>
  <c r="FD43" i="1"/>
  <c r="EX43" i="1"/>
  <c r="BU43" i="1" s="1"/>
  <c r="DX43" i="1"/>
  <c r="BA43" i="1"/>
  <c r="DH43" i="1"/>
  <c r="DI43" i="1" s="1"/>
  <c r="FA43" i="1"/>
  <c r="EZ43" i="1"/>
  <c r="BQ43" i="1"/>
  <c r="BN43" i="1"/>
  <c r="BK43" i="1"/>
  <c r="AZ43" i="1"/>
  <c r="AY43" i="1"/>
  <c r="FV43" i="1"/>
  <c r="GH43" i="1"/>
  <c r="GF43" i="1" s="1"/>
  <c r="FJ42" i="1"/>
  <c r="EZ42" i="1"/>
  <c r="EX42" i="1"/>
  <c r="DX42" i="1"/>
  <c r="AY42" i="1"/>
  <c r="FN42" i="1"/>
  <c r="FA42" i="1"/>
  <c r="BQ42" i="1"/>
  <c r="BN42" i="1"/>
  <c r="BK42" i="1"/>
  <c r="BA42" i="1"/>
  <c r="AZ42" i="1"/>
  <c r="H42" i="1"/>
  <c r="DJ42" i="1" s="1"/>
  <c r="GD42" i="1"/>
  <c r="GB42" i="1" s="1"/>
  <c r="FV42" i="1"/>
  <c r="GJ42" i="1"/>
  <c r="FV41" i="1"/>
  <c r="FT41" i="1" s="1"/>
  <c r="FA41" i="1"/>
  <c r="DX41" i="1"/>
  <c r="DH41" i="1"/>
  <c r="DI41" i="1" s="1"/>
  <c r="FN41" i="1"/>
  <c r="FL41" i="1" s="1"/>
  <c r="EZ41" i="1"/>
  <c r="BA41" i="1"/>
  <c r="BP41" i="1" s="1"/>
  <c r="AZ41" i="1"/>
  <c r="BM41" i="1" s="1"/>
  <c r="AY41" i="1"/>
  <c r="BJ41" i="1" s="1"/>
  <c r="H41" i="1"/>
  <c r="DJ41" i="1" s="1"/>
  <c r="GH41" i="1"/>
  <c r="FY40" i="1"/>
  <c r="FJ40" i="1"/>
  <c r="FD40" i="1"/>
  <c r="FE40" i="1"/>
  <c r="EZ40" i="1"/>
  <c r="EX40" i="1"/>
  <c r="BU40" i="1" s="1"/>
  <c r="EJ40" i="1"/>
  <c r="AY40" i="1"/>
  <c r="BA40" i="1"/>
  <c r="DH40" i="1"/>
  <c r="DI40" i="1" s="1"/>
  <c r="FN40" i="1"/>
  <c r="FA40" i="1"/>
  <c r="FR40" i="1"/>
  <c r="BQ40" i="1"/>
  <c r="BN40" i="1"/>
  <c r="BK40" i="1"/>
  <c r="AZ40" i="1"/>
  <c r="AP40" i="1"/>
  <c r="H40" i="1"/>
  <c r="DJ40" i="1" s="1"/>
  <c r="GD40" i="1"/>
  <c r="AN40" i="1" s="1"/>
  <c r="FV40" i="1"/>
  <c r="FT40" i="1" s="1"/>
  <c r="I40" i="1"/>
  <c r="GH40" i="1"/>
  <c r="GF40" i="1" s="1"/>
  <c r="Z40" i="1" s="1"/>
  <c r="GD38" i="1"/>
  <c r="GB38" i="1" s="1"/>
  <c r="FV38" i="1"/>
  <c r="FT38" i="1" s="1"/>
  <c r="FY38" i="1"/>
  <c r="FJ38" i="1"/>
  <c r="FA38" i="1"/>
  <c r="EX38" i="1"/>
  <c r="BU38" i="1" s="1"/>
  <c r="GJ38" i="1"/>
  <c r="DX38" i="1"/>
  <c r="BA38" i="1"/>
  <c r="AY38" i="1"/>
  <c r="DH38" i="1"/>
  <c r="DI38" i="1" s="1"/>
  <c r="FN38" i="1"/>
  <c r="EZ38" i="1"/>
  <c r="AZ38" i="1"/>
  <c r="H38" i="1"/>
  <c r="DJ38" i="1" s="1"/>
  <c r="I38" i="1"/>
  <c r="GH38" i="1"/>
  <c r="GF38" i="1" s="1"/>
  <c r="GJ36" i="1"/>
  <c r="FY36" i="1"/>
  <c r="FN36" i="1"/>
  <c r="FJ36" i="1"/>
  <c r="FD36" i="1"/>
  <c r="EX36" i="1"/>
  <c r="DX36" i="1"/>
  <c r="AZ36" i="1"/>
  <c r="FA36" i="1"/>
  <c r="EZ36" i="1"/>
  <c r="BN36" i="1"/>
  <c r="BK36" i="1"/>
  <c r="BA36" i="1"/>
  <c r="AY36" i="1"/>
  <c r="AP36" i="1"/>
  <c r="GD36" i="1"/>
  <c r="AN36" i="1" s="1"/>
  <c r="GH36" i="1"/>
  <c r="GD35" i="1"/>
  <c r="FJ35" i="1"/>
  <c r="EX35" i="1"/>
  <c r="GJ35" i="1"/>
  <c r="DX35" i="1"/>
  <c r="BA35" i="1"/>
  <c r="AY35" i="1"/>
  <c r="DH35" i="1"/>
  <c r="DI35" i="1" s="1"/>
  <c r="FN35" i="1"/>
  <c r="FA35" i="1"/>
  <c r="EZ35" i="1"/>
  <c r="FR35" i="1"/>
  <c r="AZ35" i="1"/>
  <c r="AP35" i="1"/>
  <c r="H35" i="1"/>
  <c r="DJ35" i="1" s="1"/>
  <c r="FE35" i="1"/>
  <c r="GH35" i="1"/>
  <c r="GD34" i="1"/>
  <c r="FY34" i="1"/>
  <c r="FV34" i="1"/>
  <c r="FT34" i="1" s="1"/>
  <c r="FJ34" i="1"/>
  <c r="FA34" i="1"/>
  <c r="EX34" i="1"/>
  <c r="BU34" i="1" s="1"/>
  <c r="EJ34" i="1"/>
  <c r="DX34" i="1"/>
  <c r="BA34" i="1"/>
  <c r="FN34" i="1"/>
  <c r="EZ34" i="1"/>
  <c r="BK34" i="1"/>
  <c r="AZ34" i="1"/>
  <c r="AY34" i="1"/>
  <c r="AP34" i="1"/>
  <c r="I34" i="1"/>
  <c r="FE34" i="1"/>
  <c r="GH33" i="1"/>
  <c r="GF33" i="1" s="1"/>
  <c r="GD33" i="1"/>
  <c r="AN33" i="1" s="1"/>
  <c r="FR33" i="1"/>
  <c r="FY33" i="1"/>
  <c r="FE33" i="1"/>
  <c r="EZ33" i="1"/>
  <c r="EX33" i="1"/>
  <c r="BU33" i="1" s="1"/>
  <c r="EJ33" i="1"/>
  <c r="GJ33" i="1"/>
  <c r="DX33" i="1"/>
  <c r="BA33" i="1"/>
  <c r="AZ33" i="1"/>
  <c r="DH33" i="1"/>
  <c r="DI33" i="1" s="1"/>
  <c r="FN33" i="1"/>
  <c r="AQ33" i="1"/>
  <c r="FA33" i="1"/>
  <c r="BQ33" i="1"/>
  <c r="BN33" i="1"/>
  <c r="BK33" i="1"/>
  <c r="AP33" i="1"/>
  <c r="I33" i="1"/>
  <c r="FV33" i="1"/>
  <c r="FT33" i="1" s="1"/>
  <c r="GH32" i="1"/>
  <c r="FV32" i="1"/>
  <c r="FT32" i="1" s="1"/>
  <c r="FD32" i="1"/>
  <c r="DX32" i="1"/>
  <c r="AZ32" i="1"/>
  <c r="DH32" i="1"/>
  <c r="DI32" i="1" s="1"/>
  <c r="FN32" i="1"/>
  <c r="FA32" i="1"/>
  <c r="EZ32" i="1"/>
  <c r="BQ32" i="1"/>
  <c r="BN32" i="1"/>
  <c r="BK32" i="1"/>
  <c r="BA32" i="1"/>
  <c r="AY32" i="1"/>
  <c r="GD32" i="1"/>
  <c r="I32" i="1"/>
  <c r="H32" i="1"/>
  <c r="DJ32" i="1" s="1"/>
  <c r="GJ31" i="1"/>
  <c r="FY31" i="1"/>
  <c r="FN31" i="1"/>
  <c r="FL31" i="1" s="1"/>
  <c r="FJ31" i="1"/>
  <c r="FD31" i="1"/>
  <c r="EX31" i="1"/>
  <c r="BU31" i="1" s="1"/>
  <c r="DX31" i="1"/>
  <c r="AZ31" i="1"/>
  <c r="DH31" i="1"/>
  <c r="DI31" i="1" s="1"/>
  <c r="FA31" i="1"/>
  <c r="EZ31" i="1"/>
  <c r="BA31" i="1"/>
  <c r="AY31" i="1"/>
  <c r="GD31" i="1"/>
  <c r="AN31" i="1" s="1"/>
  <c r="FV31" i="1"/>
  <c r="GH31" i="1"/>
  <c r="GF31" i="1" s="1"/>
  <c r="AE31" i="1" s="1"/>
  <c r="GB39" i="1"/>
  <c r="FJ39" i="1"/>
  <c r="FD39" i="1"/>
  <c r="EZ39" i="1"/>
  <c r="EX39" i="1"/>
  <c r="EJ39" i="1"/>
  <c r="ER39" i="1" s="1"/>
  <c r="GJ39" i="1"/>
  <c r="DX39" i="1"/>
  <c r="AY39" i="1"/>
  <c r="FN39" i="1"/>
  <c r="FA39" i="1"/>
  <c r="BQ39" i="1"/>
  <c r="BN39" i="1"/>
  <c r="BK39" i="1"/>
  <c r="BA39" i="1"/>
  <c r="AZ39" i="1"/>
  <c r="Z39" i="1"/>
  <c r="I39" i="1"/>
  <c r="GD39" i="1"/>
  <c r="AN39" i="1" s="1"/>
  <c r="H39" i="1"/>
  <c r="DJ39" i="1" s="1"/>
  <c r="FE39" i="1"/>
  <c r="GH39" i="1"/>
  <c r="GF39" i="1" s="1"/>
  <c r="AA39" i="1" s="1"/>
  <c r="GH30" i="1"/>
  <c r="FJ30" i="1"/>
  <c r="EX30" i="1"/>
  <c r="BA30" i="1"/>
  <c r="AY30" i="1"/>
  <c r="DH30" i="1"/>
  <c r="DI30" i="1" s="1"/>
  <c r="FN30" i="1"/>
  <c r="FL30" i="1" s="1"/>
  <c r="FA30" i="1"/>
  <c r="EZ30" i="1"/>
  <c r="FR30" i="1"/>
  <c r="BQ30" i="1"/>
  <c r="BN30" i="1"/>
  <c r="BK30" i="1"/>
  <c r="AP30" i="1"/>
  <c r="I30" i="1"/>
  <c r="GD30" i="1"/>
  <c r="FV30" i="1"/>
  <c r="FT30" i="1" s="1"/>
  <c r="FE30" i="1"/>
  <c r="H30" i="1"/>
  <c r="DJ30" i="1" s="1"/>
  <c r="FY29" i="1"/>
  <c r="FE29" i="1"/>
  <c r="EX29" i="1"/>
  <c r="BU29" i="1" s="1"/>
  <c r="AZ29" i="1"/>
  <c r="BA29" i="1"/>
  <c r="DH29" i="1"/>
  <c r="DI29" i="1" s="1"/>
  <c r="FN29" i="1"/>
  <c r="FA29" i="1"/>
  <c r="EZ29" i="1"/>
  <c r="BQ29" i="1"/>
  <c r="BN29" i="1"/>
  <c r="BK29" i="1"/>
  <c r="AY29" i="1"/>
  <c r="Z29" i="1"/>
  <c r="AQ29" i="1"/>
  <c r="FV29" i="1"/>
  <c r="FT29" i="1" s="1"/>
  <c r="GH29" i="1"/>
  <c r="GF29" i="1" s="1"/>
  <c r="AE29" i="1" s="1"/>
  <c r="FD28" i="1"/>
  <c r="EX28" i="1"/>
  <c r="BU28" i="1" s="1"/>
  <c r="EJ28" i="1"/>
  <c r="EO28" i="1" s="1"/>
  <c r="GJ28" i="1"/>
  <c r="DX28" i="1"/>
  <c r="AY28" i="1"/>
  <c r="DH28" i="1"/>
  <c r="DI28" i="1" s="1"/>
  <c r="FN28" i="1"/>
  <c r="AQ28" i="1"/>
  <c r="FA28" i="1"/>
  <c r="EZ28" i="1"/>
  <c r="BQ28" i="1"/>
  <c r="BN28" i="1"/>
  <c r="BK28" i="1"/>
  <c r="BA28" i="1"/>
  <c r="AZ28" i="1"/>
  <c r="Z28" i="1"/>
  <c r="AE28" i="1"/>
  <c r="H28" i="1"/>
  <c r="DJ28" i="1" s="1"/>
  <c r="GD28" i="1"/>
  <c r="AN28" i="1" s="1"/>
  <c r="FV28" i="1"/>
  <c r="FE28" i="1"/>
  <c r="GH28" i="1"/>
  <c r="GF28" i="1" s="1"/>
  <c r="GD27" i="1"/>
  <c r="GB27" i="1" s="1"/>
  <c r="FV27" i="1"/>
  <c r="FT27" i="1" s="1"/>
  <c r="FJ27" i="1"/>
  <c r="FA27" i="1"/>
  <c r="EX27" i="1"/>
  <c r="BU27" i="1" s="1"/>
  <c r="EJ27" i="1"/>
  <c r="EN27" i="1" s="1"/>
  <c r="GJ27" i="1"/>
  <c r="DX27" i="1"/>
  <c r="AY27" i="1"/>
  <c r="DH27" i="1"/>
  <c r="DI27" i="1" s="1"/>
  <c r="FN27" i="1"/>
  <c r="AQ27" i="1"/>
  <c r="EZ27" i="1"/>
  <c r="BQ27" i="1"/>
  <c r="BN27" i="1"/>
  <c r="BK27" i="1"/>
  <c r="BA27" i="1"/>
  <c r="AZ27" i="1"/>
  <c r="H27" i="1"/>
  <c r="DJ27" i="1" s="1"/>
  <c r="FY26" i="1"/>
  <c r="FN26" i="1"/>
  <c r="FL26" i="1" s="1"/>
  <c r="EX26" i="1"/>
  <c r="EJ26" i="1"/>
  <c r="EP26" i="1" s="1"/>
  <c r="GJ26" i="1"/>
  <c r="DX26" i="1"/>
  <c r="BA26" i="1"/>
  <c r="AZ26" i="1"/>
  <c r="DH26" i="1"/>
  <c r="DI26" i="1" s="1"/>
  <c r="FA26" i="1"/>
  <c r="EZ26" i="1"/>
  <c r="BQ26" i="1"/>
  <c r="BN26" i="1"/>
  <c r="BK26" i="1"/>
  <c r="AY26" i="1"/>
  <c r="H26" i="1"/>
  <c r="DJ26" i="1" s="1"/>
  <c r="GD26" i="1"/>
  <c r="GB26" i="1" s="1"/>
  <c r="FV26" i="1"/>
  <c r="FT26" i="1" s="1"/>
  <c r="I26" i="1"/>
  <c r="GH26" i="1"/>
  <c r="GF26" i="1" s="1"/>
  <c r="AE26" i="1" s="1"/>
  <c r="GJ25" i="1"/>
  <c r="FY25" i="1"/>
  <c r="FV25" i="1"/>
  <c r="FT25" i="1" s="1"/>
  <c r="FN25" i="1"/>
  <c r="FJ25" i="1"/>
  <c r="FD25" i="1"/>
  <c r="EX25" i="1"/>
  <c r="BU25" i="1" s="1"/>
  <c r="DX25" i="1"/>
  <c r="BA25" i="1"/>
  <c r="AZ25" i="1"/>
  <c r="DH25" i="1"/>
  <c r="DI25" i="1" s="1"/>
  <c r="FA25" i="1"/>
  <c r="EZ25" i="1"/>
  <c r="BQ25" i="1"/>
  <c r="BN25" i="1"/>
  <c r="BK25" i="1"/>
  <c r="AY25" i="1"/>
  <c r="AD25" i="1"/>
  <c r="AA25" i="1"/>
  <c r="Z25" i="1"/>
  <c r="GH25" i="1"/>
  <c r="GF25" i="1" s="1"/>
  <c r="AE25" i="1" s="1"/>
  <c r="GJ24" i="1"/>
  <c r="FV24" i="1"/>
  <c r="FJ24" i="1"/>
  <c r="FD24" i="1"/>
  <c r="EZ24" i="1"/>
  <c r="EX24" i="1"/>
  <c r="DX24" i="1"/>
  <c r="AZ24" i="1"/>
  <c r="DH24" i="1"/>
  <c r="DI24" i="1" s="1"/>
  <c r="FN24" i="1"/>
  <c r="FA24" i="1"/>
  <c r="BQ24" i="1"/>
  <c r="BN24" i="1"/>
  <c r="BK24" i="1"/>
  <c r="BA24" i="1"/>
  <c r="AY24" i="1"/>
  <c r="H24" i="1"/>
  <c r="DJ24" i="1" s="1"/>
  <c r="GD24" i="1"/>
  <c r="AN24" i="1" s="1"/>
  <c r="I24" i="1"/>
  <c r="GH24" i="1"/>
  <c r="GF24" i="1" s="1"/>
  <c r="FD23" i="1"/>
  <c r="EX23" i="1"/>
  <c r="GJ23" i="1"/>
  <c r="DX23" i="1"/>
  <c r="AZ23" i="1"/>
  <c r="AY23" i="1"/>
  <c r="FN23" i="1"/>
  <c r="FA23" i="1"/>
  <c r="EZ23" i="1"/>
  <c r="BQ23" i="1"/>
  <c r="BN23" i="1"/>
  <c r="BK23" i="1"/>
  <c r="BA23" i="1"/>
  <c r="I23" i="1"/>
  <c r="AP23" i="1"/>
  <c r="FV23" i="1"/>
  <c r="FE23" i="1"/>
  <c r="H23" i="1"/>
  <c r="DJ23" i="1" s="1"/>
  <c r="GH22" i="1"/>
  <c r="GF22" i="1" s="1"/>
  <c r="FY22" i="1"/>
  <c r="FJ22" i="1"/>
  <c r="EX22" i="1"/>
  <c r="AZ22" i="1"/>
  <c r="DH22" i="1"/>
  <c r="DI22" i="1" s="1"/>
  <c r="FN22" i="1"/>
  <c r="FA22" i="1"/>
  <c r="EZ22" i="1"/>
  <c r="BQ22" i="1"/>
  <c r="BN22" i="1"/>
  <c r="BK22" i="1"/>
  <c r="AP22" i="1"/>
  <c r="AA22" i="1"/>
  <c r="GD22" i="1"/>
  <c r="AN22" i="1" s="1"/>
  <c r="FE22" i="1"/>
  <c r="GD21" i="1"/>
  <c r="AN21" i="1" s="1"/>
  <c r="FY21" i="1"/>
  <c r="FN21" i="1"/>
  <c r="FL21" i="1" s="1"/>
  <c r="FJ21" i="1"/>
  <c r="FD21" i="1"/>
  <c r="EX21" i="1"/>
  <c r="BU21" i="1" s="1"/>
  <c r="DX21" i="1"/>
  <c r="BA21" i="1"/>
  <c r="FA21" i="1"/>
  <c r="EZ21" i="1"/>
  <c r="BQ21" i="1"/>
  <c r="BN21" i="1"/>
  <c r="BK21" i="1"/>
  <c r="AZ21" i="1"/>
  <c r="AY21" i="1"/>
  <c r="Z21" i="1"/>
  <c r="H21" i="1"/>
  <c r="DJ21" i="1" s="1"/>
  <c r="AP21" i="1"/>
  <c r="FV21" i="1"/>
  <c r="FT21" i="1" s="1"/>
  <c r="I21" i="1"/>
  <c r="GH21" i="1"/>
  <c r="GF21" i="1" s="1"/>
  <c r="GD20" i="1"/>
  <c r="GB20" i="1" s="1"/>
  <c r="FV20" i="1"/>
  <c r="FY20" i="1"/>
  <c r="FJ20" i="1"/>
  <c r="EX20" i="1"/>
  <c r="EJ20" i="1"/>
  <c r="EL20" i="1" s="1"/>
  <c r="DX20" i="1"/>
  <c r="BA20" i="1"/>
  <c r="AY20" i="1"/>
  <c r="DH20" i="1"/>
  <c r="DI20" i="1" s="1"/>
  <c r="FN20" i="1"/>
  <c r="FL20" i="1" s="1"/>
  <c r="FA20" i="1"/>
  <c r="EZ20" i="1"/>
  <c r="AZ20" i="1"/>
  <c r="H20" i="1"/>
  <c r="DJ20" i="1" s="1"/>
  <c r="GH20" i="1"/>
  <c r="GF20" i="1" s="1"/>
  <c r="FV19" i="1"/>
  <c r="FT19" i="1" s="1"/>
  <c r="FA19" i="1"/>
  <c r="EX19" i="1"/>
  <c r="DX19" i="1"/>
  <c r="AZ19" i="1"/>
  <c r="AY19" i="1"/>
  <c r="DH19" i="1"/>
  <c r="DI19" i="1" s="1"/>
  <c r="FN19" i="1"/>
  <c r="EZ19" i="1"/>
  <c r="BQ19" i="1"/>
  <c r="BN19" i="1"/>
  <c r="BK19" i="1"/>
  <c r="BA19" i="1"/>
  <c r="I19" i="1"/>
  <c r="H19" i="1"/>
  <c r="DJ19" i="1" s="1"/>
  <c r="AP19" i="1"/>
  <c r="FE19" i="1"/>
  <c r="GJ19" i="1"/>
  <c r="FY18" i="1"/>
  <c r="FV18" i="1"/>
  <c r="FT18" i="1" s="1"/>
  <c r="FN18" i="1"/>
  <c r="FJ18" i="1"/>
  <c r="FD18" i="1"/>
  <c r="FA18" i="1"/>
  <c r="EX18" i="1"/>
  <c r="BU18" i="1" s="1"/>
  <c r="EZ18" i="1"/>
  <c r="I18" i="1"/>
  <c r="GD18" i="1"/>
  <c r="AN18" i="1" s="1"/>
  <c r="FE18" i="1"/>
  <c r="H18" i="1"/>
  <c r="DJ18" i="1" s="1"/>
  <c r="FY37" i="1"/>
  <c r="FJ37" i="1"/>
  <c r="FE37" i="1"/>
  <c r="EZ37" i="1"/>
  <c r="EX37" i="1"/>
  <c r="BU37" i="1" s="1"/>
  <c r="DX37" i="1"/>
  <c r="AY37" i="1"/>
  <c r="FN37" i="1"/>
  <c r="FL37" i="1" s="1"/>
  <c r="FA37" i="1"/>
  <c r="BQ37" i="1"/>
  <c r="BN37" i="1"/>
  <c r="BK37" i="1"/>
  <c r="BA37" i="1"/>
  <c r="AZ37" i="1"/>
  <c r="I37" i="1"/>
  <c r="H37" i="1"/>
  <c r="DJ37" i="1" s="1"/>
  <c r="AP37" i="1"/>
  <c r="FV37" i="1"/>
  <c r="FD37" i="1"/>
  <c r="GJ37" i="1"/>
  <c r="FV17" i="1"/>
  <c r="FT17" i="1"/>
  <c r="FJ17" i="1"/>
  <c r="FD17" i="1"/>
  <c r="FA17" i="1"/>
  <c r="EZ17" i="1"/>
  <c r="EX17" i="1"/>
  <c r="DX17" i="1"/>
  <c r="AY17" i="1"/>
  <c r="FN17" i="1"/>
  <c r="AP17" i="1"/>
  <c r="GD17" i="1"/>
  <c r="I17" i="1"/>
  <c r="FE17" i="1"/>
  <c r="H17" i="1"/>
  <c r="DJ17" i="1" s="1"/>
  <c r="GJ16" i="1"/>
  <c r="GF16" i="1"/>
  <c r="Z16" i="1" s="1"/>
  <c r="FY16" i="1"/>
  <c r="FN16" i="1"/>
  <c r="FJ16" i="1"/>
  <c r="FE16" i="1"/>
  <c r="FD16" i="1"/>
  <c r="EX16" i="1"/>
  <c r="EJ16" i="1"/>
  <c r="DX16" i="1"/>
  <c r="BA16" i="1"/>
  <c r="FA16" i="1"/>
  <c r="EZ16" i="1"/>
  <c r="BU16" i="1"/>
  <c r="BQ16" i="1"/>
  <c r="BN16" i="1"/>
  <c r="BK16" i="1"/>
  <c r="AZ16" i="1"/>
  <c r="AY16" i="1"/>
  <c r="AC16" i="1"/>
  <c r="H16" i="1"/>
  <c r="DJ16" i="1" s="1"/>
  <c r="FV16" i="1"/>
  <c r="FT16" i="1" s="1"/>
  <c r="GH16" i="1"/>
  <c r="GD15" i="1"/>
  <c r="AN15" i="1" s="1"/>
  <c r="FV15" i="1"/>
  <c r="FY15" i="1"/>
  <c r="FJ15" i="1"/>
  <c r="FA15" i="1"/>
  <c r="EZ15" i="1"/>
  <c r="EX15" i="1"/>
  <c r="DX15" i="1"/>
  <c r="BA15" i="1"/>
  <c r="AY15" i="1"/>
  <c r="DH15" i="1"/>
  <c r="DI15" i="1" s="1"/>
  <c r="FN15" i="1"/>
  <c r="AQ15" i="1"/>
  <c r="BQ15" i="1"/>
  <c r="BN15" i="1"/>
  <c r="BK15" i="1"/>
  <c r="AZ15" i="1"/>
  <c r="H15" i="1"/>
  <c r="DJ15" i="1" s="1"/>
  <c r="GJ15" i="1"/>
  <c r="GJ14" i="1"/>
  <c r="GH14" i="1"/>
  <c r="GF14" i="1" s="1"/>
  <c r="AE14" i="1" s="1"/>
  <c r="FV14" i="1"/>
  <c r="FT14" i="1" s="1"/>
  <c r="FA14" i="1"/>
  <c r="EX14" i="1"/>
  <c r="DX14" i="1"/>
  <c r="AZ14" i="1"/>
  <c r="BM14" i="1" s="1"/>
  <c r="AY14" i="1"/>
  <c r="BJ14" i="1" s="1"/>
  <c r="DH14" i="1"/>
  <c r="DI14" i="1" s="1"/>
  <c r="FN14" i="1"/>
  <c r="EZ14" i="1"/>
  <c r="BA14" i="1"/>
  <c r="BP14" i="1" s="1"/>
  <c r="AA14" i="1"/>
  <c r="I14" i="1"/>
  <c r="H14" i="1"/>
  <c r="DJ14" i="1" s="1"/>
  <c r="AP14" i="1"/>
  <c r="FE14" i="1"/>
  <c r="GH13" i="1"/>
  <c r="FY13" i="1"/>
  <c r="FN13" i="1"/>
  <c r="FL13" i="1" s="1"/>
  <c r="FJ13" i="1"/>
  <c r="FD13" i="1"/>
  <c r="FA13" i="1"/>
  <c r="EX13" i="1"/>
  <c r="BU13" i="1" s="1"/>
  <c r="GJ13" i="1"/>
  <c r="DX13" i="1"/>
  <c r="DH13" i="1"/>
  <c r="DI13" i="1" s="1"/>
  <c r="EZ13" i="1"/>
  <c r="AY13" i="1"/>
  <c r="BJ13" i="1" s="1"/>
  <c r="AP13" i="1"/>
  <c r="FV13" i="1"/>
  <c r="GD12" i="1"/>
  <c r="AN12" i="1" s="1"/>
  <c r="FY12" i="1"/>
  <c r="FN12" i="1"/>
  <c r="FL12" i="1" s="1"/>
  <c r="FJ12" i="1"/>
  <c r="FE12" i="1"/>
  <c r="FD12" i="1"/>
  <c r="EZ12" i="1"/>
  <c r="EX12" i="1"/>
  <c r="DX12" i="1"/>
  <c r="BA12" i="1"/>
  <c r="BP12" i="1" s="1"/>
  <c r="AZ12" i="1"/>
  <c r="BM12" i="1" s="1"/>
  <c r="DH12" i="1"/>
  <c r="DI12" i="1" s="1"/>
  <c r="AQ12" i="1"/>
  <c r="FA12" i="1"/>
  <c r="AY12" i="1"/>
  <c r="BJ12" i="1" s="1"/>
  <c r="I12" i="1"/>
  <c r="AP12" i="1"/>
  <c r="FV12" i="1"/>
  <c r="FY11" i="1"/>
  <c r="FJ11" i="1"/>
  <c r="EZ11" i="1"/>
  <c r="EX11" i="1"/>
  <c r="BU11" i="1" s="1"/>
  <c r="AZ11" i="1"/>
  <c r="DX11" i="1"/>
  <c r="AY11" i="1"/>
  <c r="FN11" i="1"/>
  <c r="FL11" i="1" s="1"/>
  <c r="FA11" i="1"/>
  <c r="BA11" i="1"/>
  <c r="AP11" i="1"/>
  <c r="GD11" i="1"/>
  <c r="GB11" i="1" s="1"/>
  <c r="GJ11" i="1"/>
  <c r="GD10" i="1"/>
  <c r="AN10" i="1" s="1"/>
  <c r="FR10" i="1"/>
  <c r="AL10" i="1" s="1"/>
  <c r="EX10" i="1"/>
  <c r="DH10" i="1"/>
  <c r="DI10" i="1" s="1"/>
  <c r="FN10" i="1"/>
  <c r="AQ10" i="1"/>
  <c r="FA10" i="1"/>
  <c r="EZ10" i="1"/>
  <c r="BQ10" i="1"/>
  <c r="BN10" i="1"/>
  <c r="BK10" i="1"/>
  <c r="AP10" i="1"/>
  <c r="FV10" i="1"/>
  <c r="FT10" i="1" s="1"/>
  <c r="GJ9" i="1"/>
  <c r="GD9" i="1"/>
  <c r="AN9" i="1" s="1"/>
  <c r="FY9" i="1"/>
  <c r="FN9" i="1"/>
  <c r="FL9" i="1" s="1"/>
  <c r="FJ9" i="1"/>
  <c r="FE9" i="1"/>
  <c r="FD9" i="1"/>
  <c r="EX9" i="1"/>
  <c r="BU9" i="1" s="1"/>
  <c r="EJ9" i="1"/>
  <c r="DX9" i="1"/>
  <c r="BA9" i="1"/>
  <c r="DH9" i="1"/>
  <c r="DI9" i="1" s="1"/>
  <c r="AQ9" i="1"/>
  <c r="FA9" i="1"/>
  <c r="EZ9" i="1"/>
  <c r="AZ9" i="1"/>
  <c r="AY9" i="1"/>
  <c r="AE9" i="1"/>
  <c r="H9" i="1"/>
  <c r="DJ9" i="1" s="1"/>
  <c r="AP9" i="1"/>
  <c r="FV9" i="1"/>
  <c r="FT9" i="1" s="1"/>
  <c r="Z9" i="1"/>
  <c r="GH9" i="1"/>
  <c r="GF9" i="1" s="1"/>
  <c r="FV8" i="1"/>
  <c r="FJ8" i="1"/>
  <c r="FA8" i="1"/>
  <c r="EZ8" i="1"/>
  <c r="DX8" i="1"/>
  <c r="AZ8" i="1"/>
  <c r="AY8" i="1"/>
  <c r="DH8" i="1"/>
  <c r="DI8" i="1" s="1"/>
  <c r="FN8" i="1"/>
  <c r="BQ8" i="1"/>
  <c r="BN8" i="1"/>
  <c r="BK8" i="1"/>
  <c r="BA8" i="1"/>
  <c r="AD8" i="1"/>
  <c r="H8" i="1"/>
  <c r="DJ8" i="1" s="1"/>
  <c r="I8" i="1"/>
  <c r="GJ8" i="1"/>
  <c r="FV7" i="1"/>
  <c r="FT7" i="1" s="1"/>
  <c r="FJ7" i="1"/>
  <c r="FA7" i="1"/>
  <c r="EX7" i="1"/>
  <c r="DX7" i="1"/>
  <c r="BA7" i="1"/>
  <c r="BP7" i="1" s="1"/>
  <c r="AZ7" i="1"/>
  <c r="BM7" i="1" s="1"/>
  <c r="AY7" i="1"/>
  <c r="BJ7" i="1" s="1"/>
  <c r="DH7" i="1"/>
  <c r="DI7" i="1" s="1"/>
  <c r="FN7" i="1"/>
  <c r="AQ7" i="1"/>
  <c r="EZ7" i="1"/>
  <c r="GD7" i="1"/>
  <c r="GB7" i="1" s="1"/>
  <c r="FE7" i="1"/>
  <c r="GJ7" i="1"/>
  <c r="GH6" i="1"/>
  <c r="GF6" i="1" s="1"/>
  <c r="FR6" i="1"/>
  <c r="AL6" i="1" s="1"/>
  <c r="FY6" i="1"/>
  <c r="FD6" i="1"/>
  <c r="FE6" i="1"/>
  <c r="EX6" i="1"/>
  <c r="EJ6" i="1"/>
  <c r="ES6" i="1" s="1"/>
  <c r="GJ6" i="1"/>
  <c r="AY6" i="1"/>
  <c r="DH6" i="1"/>
  <c r="DI6" i="1" s="1"/>
  <c r="FN6" i="1"/>
  <c r="FL6" i="1" s="1"/>
  <c r="FA6" i="1"/>
  <c r="EZ6" i="1"/>
  <c r="BQ6" i="1"/>
  <c r="BN6" i="1"/>
  <c r="BK6" i="1"/>
  <c r="BA6" i="1"/>
  <c r="AZ6" i="1"/>
  <c r="AP6" i="1"/>
  <c r="H6" i="1"/>
  <c r="DJ6" i="1" s="1"/>
  <c r="GD6" i="1"/>
  <c r="AN6" i="1" s="1"/>
  <c r="FV6" i="1"/>
  <c r="GJ5" i="1"/>
  <c r="FY5" i="1"/>
  <c r="FV5" i="1"/>
  <c r="FT5" i="1" s="1"/>
  <c r="FN5" i="1"/>
  <c r="FL5" i="1" s="1"/>
  <c r="FJ5" i="1"/>
  <c r="FA5" i="1"/>
  <c r="EX5" i="1"/>
  <c r="BU5" i="1" s="1"/>
  <c r="EJ5" i="1"/>
  <c r="EN5" i="1" s="1"/>
  <c r="DX5" i="1"/>
  <c r="BA5" i="1"/>
  <c r="AZ5" i="1"/>
  <c r="DH5" i="1"/>
  <c r="DI5" i="1" s="1"/>
  <c r="EZ5" i="1"/>
  <c r="FB5" i="1" s="1"/>
  <c r="BQ5" i="1"/>
  <c r="BN5" i="1"/>
  <c r="BK5" i="1"/>
  <c r="AY5" i="1"/>
  <c r="AD5" i="1"/>
  <c r="GD5" i="1"/>
  <c r="H5" i="1"/>
  <c r="DJ5" i="1" s="1"/>
  <c r="FD65" i="1"/>
  <c r="EZ65" i="1"/>
  <c r="EX65" i="1"/>
  <c r="DX65" i="1"/>
  <c r="DH65" i="1"/>
  <c r="DI65" i="1" s="1"/>
  <c r="FN65" i="1"/>
  <c r="FA65" i="1"/>
  <c r="BQ65" i="1"/>
  <c r="BN65" i="1"/>
  <c r="BK65" i="1"/>
  <c r="BA65" i="1"/>
  <c r="AY65" i="1"/>
  <c r="GD65" i="1"/>
  <c r="FV65" i="1"/>
  <c r="GB15" i="1" l="1"/>
  <c r="CO37" i="1"/>
  <c r="CO29" i="1"/>
  <c r="AD29" i="1"/>
  <c r="AC29" i="1"/>
  <c r="FB30" i="1"/>
  <c r="CX56" i="1"/>
  <c r="CO12" i="1"/>
  <c r="CO23" i="1"/>
  <c r="CO34" i="1"/>
  <c r="CO48" i="1"/>
  <c r="CO60" i="1"/>
  <c r="AR60" i="1" s="1"/>
  <c r="CO14" i="1"/>
  <c r="CO25" i="1"/>
  <c r="CO36" i="1"/>
  <c r="CO50" i="1"/>
  <c r="CO62" i="1"/>
  <c r="GB12" i="1"/>
  <c r="FB20" i="1"/>
  <c r="AN49" i="1"/>
  <c r="CX12" i="1"/>
  <c r="AD23" i="1"/>
  <c r="CX58" i="1"/>
  <c r="AS58" i="1" s="1"/>
  <c r="CO5" i="1"/>
  <c r="CO17" i="1"/>
  <c r="CO28" i="1"/>
  <c r="CO41" i="1"/>
  <c r="CO53" i="1"/>
  <c r="CO6" i="1"/>
  <c r="CO42" i="1"/>
  <c r="CO54" i="1"/>
  <c r="CO56" i="1"/>
  <c r="AN7" i="1"/>
  <c r="CO15" i="1"/>
  <c r="CO26" i="1"/>
  <c r="CO38" i="1"/>
  <c r="CO51" i="1"/>
  <c r="CO63" i="1"/>
  <c r="FB55" i="1"/>
  <c r="CO16" i="1"/>
  <c r="CO27" i="1"/>
  <c r="CO40" i="1"/>
  <c r="CO52" i="1"/>
  <c r="CO64" i="1"/>
  <c r="AR64" i="1" s="1"/>
  <c r="FB14" i="1"/>
  <c r="FB46" i="1"/>
  <c r="BW46" i="1" s="1"/>
  <c r="CU66" i="1"/>
  <c r="CO9" i="1"/>
  <c r="CO20" i="1"/>
  <c r="CO31" i="1"/>
  <c r="CO45" i="1"/>
  <c r="CO57" i="1"/>
  <c r="CO10" i="1"/>
  <c r="AR10" i="1" s="1"/>
  <c r="CO21" i="1"/>
  <c r="CO32" i="1"/>
  <c r="CO46" i="1"/>
  <c r="CO58" i="1"/>
  <c r="AR58" i="1" s="1"/>
  <c r="AN59" i="1"/>
  <c r="CO11" i="1"/>
  <c r="CO22" i="1"/>
  <c r="AR22" i="1" s="1"/>
  <c r="CO33" i="1"/>
  <c r="CO47" i="1"/>
  <c r="CO59" i="1"/>
  <c r="AN20" i="1"/>
  <c r="FB48" i="1"/>
  <c r="BW48" i="1" s="1"/>
  <c r="CC66" i="1"/>
  <c r="AB58" i="1"/>
  <c r="CG66" i="1"/>
  <c r="FB26" i="1"/>
  <c r="BW26" i="1" s="1"/>
  <c r="CJ66" i="1"/>
  <c r="FB32" i="1"/>
  <c r="FB54" i="1"/>
  <c r="CR66" i="1"/>
  <c r="AN11" i="1"/>
  <c r="FB18" i="1"/>
  <c r="BW18" i="1" s="1"/>
  <c r="AN27" i="1"/>
  <c r="CO65" i="1"/>
  <c r="FB33" i="1"/>
  <c r="FB44" i="1"/>
  <c r="FB52" i="1"/>
  <c r="BW52" i="1" s="1"/>
  <c r="FB58" i="1"/>
  <c r="BW58" i="1" s="1"/>
  <c r="AH59" i="1"/>
  <c r="FB31" i="1"/>
  <c r="FB43" i="1"/>
  <c r="BW43" i="1" s="1"/>
  <c r="FP50" i="1"/>
  <c r="AN53" i="1"/>
  <c r="R29" i="1"/>
  <c r="V29" i="1" s="1"/>
  <c r="X29" i="1" s="1"/>
  <c r="EN28" i="1"/>
  <c r="FB13" i="1"/>
  <c r="EQ28" i="1"/>
  <c r="GB46" i="1"/>
  <c r="FB53" i="1"/>
  <c r="BW53" i="1" s="1"/>
  <c r="ER28" i="1"/>
  <c r="AN38" i="1"/>
  <c r="ES28" i="1"/>
  <c r="FB16" i="1"/>
  <c r="BW16" i="1" s="1"/>
  <c r="GB33" i="1"/>
  <c r="FB7" i="1"/>
  <c r="BW7" i="1" s="1"/>
  <c r="GB9" i="1"/>
  <c r="FF12" i="1"/>
  <c r="GB47" i="1"/>
  <c r="P52" i="1"/>
  <c r="R52" i="1" s="1"/>
  <c r="V52" i="1" s="1"/>
  <c r="X52" i="1" s="1"/>
  <c r="AG52" i="1" s="1"/>
  <c r="AH35" i="1"/>
  <c r="FF37" i="1"/>
  <c r="BX37" i="1" s="1"/>
  <c r="BY37" i="1" s="1"/>
  <c r="FF28" i="1"/>
  <c r="BX28" i="1" s="1"/>
  <c r="BY28" i="1" s="1"/>
  <c r="FF23" i="1"/>
  <c r="BX23" i="1" s="1"/>
  <c r="BY23" i="1" s="1"/>
  <c r="EO6" i="1"/>
  <c r="EP5" i="1"/>
  <c r="EO39" i="1"/>
  <c r="ER5" i="1"/>
  <c r="EQ6" i="1"/>
  <c r="EM20" i="1"/>
  <c r="EQ39" i="1"/>
  <c r="BW33" i="1"/>
  <c r="FL29" i="1"/>
  <c r="FL40" i="1"/>
  <c r="FL57" i="1"/>
  <c r="FZ6" i="1"/>
  <c r="FX6" i="1" s="1"/>
  <c r="FL17" i="1"/>
  <c r="BW20" i="1"/>
  <c r="FL10" i="1"/>
  <c r="FL16" i="1"/>
  <c r="FB37" i="1"/>
  <c r="BW37" i="1" s="1"/>
  <c r="FB22" i="1"/>
  <c r="BW22" i="1" s="1"/>
  <c r="FB39" i="1"/>
  <c r="BW39" i="1" s="1"/>
  <c r="FB35" i="1"/>
  <c r="BW35" i="1" s="1"/>
  <c r="FB36" i="1"/>
  <c r="BW36" i="1" s="1"/>
  <c r="FZ50" i="1"/>
  <c r="AM50" i="1" s="1"/>
  <c r="FP6" i="1"/>
  <c r="BS6" i="1" s="1"/>
  <c r="FB17" i="1"/>
  <c r="BW17" i="1" s="1"/>
  <c r="FB27" i="1"/>
  <c r="FB40" i="1"/>
  <c r="BW40" i="1" s="1"/>
  <c r="FB59" i="1"/>
  <c r="BW59" i="1" s="1"/>
  <c r="FB56" i="1"/>
  <c r="BW56" i="1" s="1"/>
  <c r="FL33" i="1"/>
  <c r="FB51" i="1"/>
  <c r="FL60" i="1"/>
  <c r="FL35" i="1"/>
  <c r="FB50" i="1"/>
  <c r="BW50" i="1" s="1"/>
  <c r="FL61" i="1"/>
  <c r="FB19" i="1"/>
  <c r="BW19" i="1" s="1"/>
  <c r="FB23" i="1"/>
  <c r="BW23" i="1" s="1"/>
  <c r="FB29" i="1"/>
  <c r="BW29" i="1" s="1"/>
  <c r="FB45" i="1"/>
  <c r="BW45" i="1" s="1"/>
  <c r="FB57" i="1"/>
  <c r="FB60" i="1"/>
  <c r="AH13" i="1"/>
  <c r="BT13" i="1"/>
  <c r="FN66" i="1"/>
  <c r="FL65" i="1"/>
  <c r="AB6" i="1"/>
  <c r="FL7" i="1"/>
  <c r="AC15" i="1"/>
  <c r="AB15" i="1"/>
  <c r="AD15" i="1"/>
  <c r="FF6" i="1"/>
  <c r="BX6" i="1" s="1"/>
  <c r="BY6" i="1" s="1"/>
  <c r="EQ9" i="1"/>
  <c r="EN9" i="1"/>
  <c r="EO9" i="1"/>
  <c r="ES9" i="1"/>
  <c r="BU65" i="1"/>
  <c r="AH5" i="1"/>
  <c r="BT5" i="1"/>
  <c r="ES5" i="1"/>
  <c r="EO5" i="1"/>
  <c r="EQ5" i="1"/>
  <c r="EM5" i="1"/>
  <c r="AE6" i="1"/>
  <c r="EN6" i="1"/>
  <c r="ER6" i="1"/>
  <c r="EP6" i="1"/>
  <c r="EL6" i="1"/>
  <c r="BU6" i="1"/>
  <c r="AN65" i="1"/>
  <c r="GB5" i="1"/>
  <c r="AN5" i="1"/>
  <c r="FA66" i="1"/>
  <c r="FB65" i="1"/>
  <c r="BT6" i="1"/>
  <c r="EM6" i="1"/>
  <c r="FT6" i="1"/>
  <c r="EO16" i="1"/>
  <c r="EN16" i="1"/>
  <c r="ES16" i="1"/>
  <c r="EL16" i="1"/>
  <c r="Z6" i="1"/>
  <c r="AA6" i="1"/>
  <c r="BW5" i="1"/>
  <c r="FB6" i="1"/>
  <c r="BW6" i="1" s="1"/>
  <c r="GB6" i="1"/>
  <c r="AA7" i="1"/>
  <c r="Z20" i="1"/>
  <c r="AE20" i="1"/>
  <c r="AA24" i="1"/>
  <c r="AE24" i="1"/>
  <c r="AZ66" i="1"/>
  <c r="BT37" i="1"/>
  <c r="AD37" i="1"/>
  <c r="FL19" i="1"/>
  <c r="AC65" i="1"/>
  <c r="FT65" i="1"/>
  <c r="AP5" i="1"/>
  <c r="GH5" i="1"/>
  <c r="GF5" i="1" s="1"/>
  <c r="I6" i="1"/>
  <c r="AR6" i="1"/>
  <c r="AC8" i="1"/>
  <c r="EM9" i="1"/>
  <c r="EL9" i="1"/>
  <c r="I10" i="1"/>
  <c r="FP10" i="1"/>
  <c r="BS10" i="1" s="1"/>
  <c r="FD11" i="1"/>
  <c r="I11" i="1"/>
  <c r="AA13" i="1"/>
  <c r="GF13" i="1"/>
  <c r="FD15" i="1"/>
  <c r="EP16" i="1"/>
  <c r="AE37" i="1"/>
  <c r="DX18" i="1"/>
  <c r="H10" i="1"/>
  <c r="DJ10" i="1" s="1"/>
  <c r="GH10" i="1"/>
  <c r="GF10" i="1" s="1"/>
  <c r="AE10" i="1" s="1"/>
  <c r="FD5" i="1"/>
  <c r="FV11" i="1"/>
  <c r="FD19" i="1"/>
  <c r="FJ19" i="1"/>
  <c r="FV22" i="1"/>
  <c r="FT22" i="1" s="1"/>
  <c r="I22" i="1"/>
  <c r="FL28" i="1"/>
  <c r="EL5" i="1"/>
  <c r="FE5" i="1"/>
  <c r="AC6" i="1"/>
  <c r="AQ6" i="1"/>
  <c r="AP7" i="1"/>
  <c r="EX8" i="1"/>
  <c r="FL8" i="1"/>
  <c r="AE13" i="1"/>
  <c r="AD13" i="1"/>
  <c r="AC13" i="1"/>
  <c r="AB13" i="1"/>
  <c r="BT15" i="1"/>
  <c r="EJ15" i="1"/>
  <c r="EO15" i="1" s="1"/>
  <c r="ER16" i="1"/>
  <c r="FT37" i="1"/>
  <c r="FR18" i="1"/>
  <c r="EJ18" i="1"/>
  <c r="ES18" i="1" s="1"/>
  <c r="AA20" i="1"/>
  <c r="CX20" i="1"/>
  <c r="AS20" i="1" s="1"/>
  <c r="FR13" i="1"/>
  <c r="FP13" i="1" s="1"/>
  <c r="BS13" i="1" s="1"/>
  <c r="BW14" i="1"/>
  <c r="BU14" i="1"/>
  <c r="FJ65" i="1"/>
  <c r="FD7" i="1"/>
  <c r="FL14" i="1"/>
  <c r="BA18" i="1"/>
  <c r="AY18" i="1"/>
  <c r="AC27" i="1"/>
  <c r="AB27" i="1"/>
  <c r="GJ66" i="1"/>
  <c r="GH65" i="1"/>
  <c r="I5" i="1"/>
  <c r="AD6" i="1"/>
  <c r="DX6" i="1"/>
  <c r="FJ6" i="1"/>
  <c r="BU7" i="1"/>
  <c r="EJ7" i="1"/>
  <c r="EM7" i="1" s="1"/>
  <c r="GH7" i="1"/>
  <c r="GF7" i="1" s="1"/>
  <c r="AE7" i="1" s="1"/>
  <c r="AA9" i="1"/>
  <c r="EP9" i="1"/>
  <c r="Z10" i="1"/>
  <c r="FB11" i="1"/>
  <c r="BW11" i="1" s="1"/>
  <c r="FR12" i="1"/>
  <c r="AR12" i="1"/>
  <c r="H13" i="1"/>
  <c r="DJ13" i="1" s="1"/>
  <c r="AZ13" i="1"/>
  <c r="BM13" i="1" s="1"/>
  <c r="BW13" i="1"/>
  <c r="FD14" i="1"/>
  <c r="FJ14" i="1"/>
  <c r="AP15" i="1"/>
  <c r="FL15" i="1"/>
  <c r="FF16" i="1"/>
  <c r="BX16" i="1" s="1"/>
  <c r="BY16" i="1" s="1"/>
  <c r="BA17" i="1"/>
  <c r="AZ17" i="1"/>
  <c r="GJ17" i="1"/>
  <c r="FF17" i="1"/>
  <c r="BX17" i="1" s="1"/>
  <c r="BY17" i="1" s="1"/>
  <c r="DH37" i="1"/>
  <c r="DI37" i="1" s="1"/>
  <c r="GB18" i="1"/>
  <c r="EJ19" i="1"/>
  <c r="EN19" i="1" s="1"/>
  <c r="EN20" i="1"/>
  <c r="AB21" i="1"/>
  <c r="FL24" i="1"/>
  <c r="BT9" i="1"/>
  <c r="FF9" i="1"/>
  <c r="BX9" i="1" s="1"/>
  <c r="BY9" i="1" s="1"/>
  <c r="EZ66" i="1"/>
  <c r="AP8" i="1"/>
  <c r="GD8" i="1"/>
  <c r="AN8" i="1" s="1"/>
  <c r="AP65" i="1"/>
  <c r="AP66" i="1"/>
  <c r="EJ65" i="1"/>
  <c r="EO65" i="1" s="1"/>
  <c r="FY65" i="1"/>
  <c r="GJ65" i="1"/>
  <c r="AB5" i="1"/>
  <c r="H7" i="1"/>
  <c r="DJ7" i="1" s="1"/>
  <c r="AB8" i="1"/>
  <c r="FB8" i="1"/>
  <c r="FY8" i="1"/>
  <c r="AA10" i="1"/>
  <c r="AZ10" i="1"/>
  <c r="BU10" i="1"/>
  <c r="GB10" i="1"/>
  <c r="FE11" i="1"/>
  <c r="BU12" i="1"/>
  <c r="I13" i="1"/>
  <c r="BA13" i="1"/>
  <c r="BP13" i="1" s="1"/>
  <c r="FT13" i="1"/>
  <c r="CX15" i="1"/>
  <c r="AS15" i="1" s="1"/>
  <c r="AE16" i="1"/>
  <c r="DH16" i="1"/>
  <c r="DI16" i="1" s="1"/>
  <c r="GB17" i="1"/>
  <c r="AN17" i="1"/>
  <c r="FR17" i="1"/>
  <c r="FP17" i="1" s="1"/>
  <c r="BS17" i="1" s="1"/>
  <c r="AR17" i="1"/>
  <c r="DH17" i="1"/>
  <c r="DI17" i="1" s="1"/>
  <c r="EJ17" i="1"/>
  <c r="ES17" i="1" s="1"/>
  <c r="EJ37" i="1"/>
  <c r="ER37" i="1" s="1"/>
  <c r="DH18" i="1"/>
  <c r="DI18" i="1" s="1"/>
  <c r="FL18" i="1"/>
  <c r="FY19" i="1"/>
  <c r="AC20" i="1"/>
  <c r="AB20" i="1"/>
  <c r="AD20" i="1"/>
  <c r="EO20" i="1"/>
  <c r="FT20" i="1"/>
  <c r="AI23" i="1"/>
  <c r="GJ10" i="1"/>
  <c r="AY10" i="1"/>
  <c r="EJ13" i="1"/>
  <c r="EL13" i="1" s="1"/>
  <c r="AP16" i="1"/>
  <c r="GD16" i="1"/>
  <c r="AN16" i="1" s="1"/>
  <c r="FZ10" i="1"/>
  <c r="H12" i="1"/>
  <c r="DJ12" i="1" s="1"/>
  <c r="GJ12" i="1"/>
  <c r="GH12" i="1"/>
  <c r="GF12" i="1" s="1"/>
  <c r="AE12" i="1" s="1"/>
  <c r="Z14" i="1"/>
  <c r="I15" i="1"/>
  <c r="FE15" i="1"/>
  <c r="EQ16" i="1"/>
  <c r="FF18" i="1"/>
  <c r="BX18" i="1" s="1"/>
  <c r="BY18" i="1" s="1"/>
  <c r="AZ65" i="1"/>
  <c r="FE65" i="1"/>
  <c r="FF65" i="1" s="1"/>
  <c r="BX65" i="1" s="1"/>
  <c r="BY65" i="1" s="1"/>
  <c r="AC5" i="1"/>
  <c r="AQ5" i="1"/>
  <c r="I7" i="1"/>
  <c r="AC9" i="1"/>
  <c r="AB9" i="1"/>
  <c r="ER9" i="1"/>
  <c r="BA10" i="1"/>
  <c r="FD10" i="1"/>
  <c r="FJ10" i="1"/>
  <c r="DH11" i="1"/>
  <c r="DI11" i="1" s="1"/>
  <c r="AS12" i="1"/>
  <c r="FB12" i="1"/>
  <c r="BW12" i="1" s="1"/>
  <c r="FT12" i="1"/>
  <c r="EJ14" i="1"/>
  <c r="BU15" i="1"/>
  <c r="FR16" i="1"/>
  <c r="AR16" i="1"/>
  <c r="AI16" i="1"/>
  <c r="EM16" i="1"/>
  <c r="EO18" i="1"/>
  <c r="GH18" i="1"/>
  <c r="GF18" i="1" s="1"/>
  <c r="AD19" i="1"/>
  <c r="BU19" i="1"/>
  <c r="I20" i="1"/>
  <c r="FE20" i="1"/>
  <c r="AP20" i="1"/>
  <c r="BU20" i="1"/>
  <c r="EP20" i="1"/>
  <c r="FR22" i="1"/>
  <c r="FP22" i="1" s="1"/>
  <c r="BS22" i="1" s="1"/>
  <c r="AR29" i="1"/>
  <c r="FE8" i="1"/>
  <c r="FD8" i="1"/>
  <c r="AD11" i="1"/>
  <c r="AC11" i="1"/>
  <c r="AB11" i="1"/>
  <c r="Z12" i="1"/>
  <c r="H65" i="1"/>
  <c r="DJ65" i="1" s="1"/>
  <c r="I65" i="1"/>
  <c r="AY66" i="1"/>
  <c r="GB65" i="1"/>
  <c r="FY7" i="1"/>
  <c r="FT8" i="1"/>
  <c r="I9" i="1"/>
  <c r="AD9" i="1"/>
  <c r="FB9" i="1"/>
  <c r="BW9" i="1" s="1"/>
  <c r="CX9" i="1"/>
  <c r="AS9" i="1" s="1"/>
  <c r="AD10" i="1"/>
  <c r="FB10" i="1"/>
  <c r="BW10" i="1" s="1"/>
  <c r="DX10" i="1"/>
  <c r="AE11" i="1"/>
  <c r="EJ11" i="1"/>
  <c r="EO11" i="1" s="1"/>
  <c r="GD13" i="1"/>
  <c r="AN13" i="1" s="1"/>
  <c r="AQ13" i="1"/>
  <c r="AR13" i="1"/>
  <c r="FY14" i="1"/>
  <c r="FB15" i="1"/>
  <c r="BW15" i="1" s="1"/>
  <c r="FT15" i="1"/>
  <c r="BT16" i="1"/>
  <c r="AH16" i="1"/>
  <c r="BU17" i="1"/>
  <c r="GH17" i="1"/>
  <c r="GF17" i="1" s="1"/>
  <c r="AZ18" i="1"/>
  <c r="GJ18" i="1"/>
  <c r="BT20" i="1"/>
  <c r="EQ20" i="1"/>
  <c r="FB25" i="1"/>
  <c r="BW25" i="1" s="1"/>
  <c r="Z13" i="1"/>
  <c r="FE13" i="1"/>
  <c r="FF13" i="1" s="1"/>
  <c r="BX13" i="1" s="1"/>
  <c r="BY13" i="1" s="1"/>
  <c r="AQ14" i="1"/>
  <c r="GD14" i="1"/>
  <c r="GH15" i="1"/>
  <c r="GF15" i="1" s="1"/>
  <c r="I16" i="1"/>
  <c r="AA16" i="1"/>
  <c r="AD17" i="1"/>
  <c r="FY17" i="1"/>
  <c r="AB37" i="1"/>
  <c r="AC19" i="1"/>
  <c r="AQ19" i="1"/>
  <c r="GD19" i="1"/>
  <c r="AN19" i="1" s="1"/>
  <c r="BU22" i="1"/>
  <c r="FL23" i="1"/>
  <c r="AN26" i="1"/>
  <c r="ER26" i="1"/>
  <c r="AD27" i="1"/>
  <c r="CX27" i="1"/>
  <c r="AS27" i="1" s="1"/>
  <c r="EL28" i="1"/>
  <c r="FY28" i="1"/>
  <c r="FL34" i="1"/>
  <c r="AQ35" i="1"/>
  <c r="CX35" i="1"/>
  <c r="AS35" i="1" s="1"/>
  <c r="H11" i="1"/>
  <c r="DJ11" i="1" s="1"/>
  <c r="AB16" i="1"/>
  <c r="AC37" i="1"/>
  <c r="GD37" i="1"/>
  <c r="AP18" i="1"/>
  <c r="AQ20" i="1"/>
  <c r="FB21" i="1"/>
  <c r="BW21" i="1" s="1"/>
  <c r="DH21" i="1"/>
  <c r="DI21" i="1" s="1"/>
  <c r="GB21" i="1"/>
  <c r="Z22" i="1"/>
  <c r="GB22" i="1"/>
  <c r="FY23" i="1"/>
  <c r="ES26" i="1"/>
  <c r="I27" i="1"/>
  <c r="FE27" i="1"/>
  <c r="AP27" i="1"/>
  <c r="EP27" i="1"/>
  <c r="FB28" i="1"/>
  <c r="BW28" i="1" s="1"/>
  <c r="EM28" i="1"/>
  <c r="FT28" i="1"/>
  <c r="EJ12" i="1"/>
  <c r="ER12" i="1" s="1"/>
  <c r="CX21" i="1"/>
  <c r="AS21" i="1" s="1"/>
  <c r="EJ21" i="1"/>
  <c r="EN21" i="1" s="1"/>
  <c r="FT23" i="1"/>
  <c r="FR25" i="1"/>
  <c r="AH25" i="1"/>
  <c r="Z26" i="1"/>
  <c r="CX26" i="1"/>
  <c r="AS26" i="1" s="1"/>
  <c r="EL26" i="1"/>
  <c r="EQ26" i="1"/>
  <c r="EN26" i="1"/>
  <c r="AI28" i="1"/>
  <c r="GB28" i="1"/>
  <c r="GH8" i="1"/>
  <c r="GF8" i="1" s="1"/>
  <c r="EJ10" i="1"/>
  <c r="EQ10" i="1" s="1"/>
  <c r="FY10" i="1"/>
  <c r="AD16" i="1"/>
  <c r="AR18" i="1"/>
  <c r="AQ18" i="1"/>
  <c r="GH19" i="1"/>
  <c r="GF19" i="1" s="1"/>
  <c r="AQ21" i="1"/>
  <c r="DH23" i="1"/>
  <c r="DI23" i="1" s="1"/>
  <c r="BU23" i="1"/>
  <c r="BU24" i="1"/>
  <c r="FT24" i="1"/>
  <c r="FY24" i="1"/>
  <c r="BT25" i="1"/>
  <c r="AA26" i="1"/>
  <c r="EM26" i="1"/>
  <c r="BW27" i="1"/>
  <c r="ER27" i="1"/>
  <c r="AH28" i="1"/>
  <c r="AC31" i="1"/>
  <c r="AD31" i="1"/>
  <c r="EJ8" i="1"/>
  <c r="ER8" i="1" s="1"/>
  <c r="FE10" i="1"/>
  <c r="GH11" i="1"/>
  <c r="GF11" i="1" s="1"/>
  <c r="AA11" i="1" s="1"/>
  <c r="BX12" i="1"/>
  <c r="BY12" i="1" s="1"/>
  <c r="GH37" i="1"/>
  <c r="GF37" i="1" s="1"/>
  <c r="ER20" i="1"/>
  <c r="FD20" i="1"/>
  <c r="AA21" i="1"/>
  <c r="GJ21" i="1"/>
  <c r="AE22" i="1"/>
  <c r="AC22" i="1"/>
  <c r="DX22" i="1"/>
  <c r="FL22" i="1"/>
  <c r="AH23" i="1"/>
  <c r="BT23" i="1"/>
  <c r="Z24" i="1"/>
  <c r="AP25" i="1"/>
  <c r="GD25" i="1"/>
  <c r="AN25" i="1" s="1"/>
  <c r="AQ25" i="1"/>
  <c r="BU26" i="1"/>
  <c r="Z27" i="1"/>
  <c r="ES27" i="1"/>
  <c r="FL27" i="1"/>
  <c r="EP28" i="1"/>
  <c r="FF39" i="1"/>
  <c r="BX39" i="1" s="1"/>
  <c r="BY39" i="1" s="1"/>
  <c r="GJ20" i="1"/>
  <c r="ES20" i="1"/>
  <c r="H22" i="1"/>
  <c r="DJ22" i="1" s="1"/>
  <c r="BA22" i="1"/>
  <c r="GJ22" i="1"/>
  <c r="AY22" i="1"/>
  <c r="FB24" i="1"/>
  <c r="BW24" i="1" s="1"/>
  <c r="GB24" i="1"/>
  <c r="EJ25" i="1"/>
  <c r="EM25" i="1" s="1"/>
  <c r="FL25" i="1"/>
  <c r="AD26" i="1"/>
  <c r="EO26" i="1"/>
  <c r="FD26" i="1"/>
  <c r="FJ26" i="1"/>
  <c r="EO27" i="1"/>
  <c r="EM27" i="1"/>
  <c r="EL27" i="1"/>
  <c r="EQ27" i="1"/>
  <c r="BT28" i="1"/>
  <c r="FL32" i="1"/>
  <c r="AD21" i="1"/>
  <c r="EJ22" i="1"/>
  <c r="EQ22" i="1" s="1"/>
  <c r="FD22" i="1"/>
  <c r="AB23" i="1"/>
  <c r="H25" i="1"/>
  <c r="DJ25" i="1" s="1"/>
  <c r="AR25" i="1"/>
  <c r="FE25" i="1"/>
  <c r="FF25" i="1" s="1"/>
  <c r="BX25" i="1" s="1"/>
  <c r="BY25" i="1" s="1"/>
  <c r="AC26" i="1"/>
  <c r="AQ26" i="1"/>
  <c r="GH27" i="1"/>
  <c r="GF27" i="1" s="1"/>
  <c r="AE27" i="1" s="1"/>
  <c r="I28" i="1"/>
  <c r="AA28" i="1"/>
  <c r="AB29" i="1"/>
  <c r="FR29" i="1"/>
  <c r="FD29" i="1"/>
  <c r="GD29" i="1"/>
  <c r="AN29" i="1" s="1"/>
  <c r="Z30" i="1"/>
  <c r="AB31" i="1"/>
  <c r="EJ31" i="1"/>
  <c r="EL31" i="1" s="1"/>
  <c r="AL40" i="1"/>
  <c r="FZ40" i="1"/>
  <c r="AM40" i="1" s="1"/>
  <c r="FP40" i="1"/>
  <c r="BS40" i="1" s="1"/>
  <c r="ER40" i="1"/>
  <c r="EO40" i="1"/>
  <c r="EN40" i="1"/>
  <c r="EL40" i="1"/>
  <c r="AE21" i="1"/>
  <c r="AC23" i="1"/>
  <c r="AQ23" i="1"/>
  <c r="GD23" i="1"/>
  <c r="AP24" i="1"/>
  <c r="I25" i="1"/>
  <c r="FD27" i="1"/>
  <c r="FY27" i="1"/>
  <c r="AB28" i="1"/>
  <c r="H29" i="1"/>
  <c r="DJ29" i="1" s="1"/>
  <c r="GF30" i="1"/>
  <c r="AA30" i="1" s="1"/>
  <c r="DH39" i="1"/>
  <c r="DI39" i="1" s="1"/>
  <c r="ES39" i="1"/>
  <c r="BU36" i="1"/>
  <c r="CX23" i="1"/>
  <c r="AS23" i="1" s="1"/>
  <c r="FJ23" i="1"/>
  <c r="EJ24" i="1"/>
  <c r="EQ24" i="1" s="1"/>
  <c r="AB25" i="1"/>
  <c r="AC28" i="1"/>
  <c r="FJ28" i="1"/>
  <c r="DX30" i="1"/>
  <c r="EL39" i="1"/>
  <c r="EP39" i="1"/>
  <c r="EM39" i="1"/>
  <c r="FL39" i="1"/>
  <c r="FR31" i="1"/>
  <c r="AR31" i="1"/>
  <c r="FT31" i="1"/>
  <c r="GB32" i="1"/>
  <c r="AN32" i="1"/>
  <c r="AA33" i="1"/>
  <c r="Z33" i="1"/>
  <c r="FE24" i="1"/>
  <c r="FF24" i="1" s="1"/>
  <c r="BX24" i="1" s="1"/>
  <c r="BY24" i="1" s="1"/>
  <c r="AC25" i="1"/>
  <c r="AP26" i="1"/>
  <c r="AD28" i="1"/>
  <c r="CX28" i="1"/>
  <c r="AS28" i="1" s="1"/>
  <c r="AA29" i="1"/>
  <c r="AP29" i="1"/>
  <c r="AE30" i="1"/>
  <c r="AD30" i="1"/>
  <c r="AC30" i="1"/>
  <c r="AB30" i="1"/>
  <c r="AL30" i="1"/>
  <c r="FZ30" i="1"/>
  <c r="AZ30" i="1"/>
  <c r="GJ30" i="1"/>
  <c r="AE39" i="1"/>
  <c r="BU39" i="1"/>
  <c r="FY39" i="1"/>
  <c r="BW31" i="1"/>
  <c r="ER33" i="1"/>
  <c r="EN33" i="1"/>
  <c r="EL33" i="1"/>
  <c r="FE21" i="1"/>
  <c r="FF21" i="1" s="1"/>
  <c r="BX21" i="1" s="1"/>
  <c r="BY21" i="1" s="1"/>
  <c r="AQ22" i="1"/>
  <c r="GH23" i="1"/>
  <c r="GF23" i="1" s="1"/>
  <c r="CX29" i="1"/>
  <c r="AS29" i="1" s="1"/>
  <c r="DX29" i="1"/>
  <c r="AH29" i="1" s="1"/>
  <c r="EN39" i="1"/>
  <c r="GB31" i="1"/>
  <c r="EX32" i="1"/>
  <c r="EJ23" i="1"/>
  <c r="EQ23" i="1" s="1"/>
  <c r="FE26" i="1"/>
  <c r="AP28" i="1"/>
  <c r="GJ29" i="1"/>
  <c r="FP30" i="1"/>
  <c r="BS30" i="1" s="1"/>
  <c r="Z31" i="1"/>
  <c r="FP33" i="1"/>
  <c r="BS33" i="1" s="1"/>
  <c r="FZ33" i="1"/>
  <c r="AL33" i="1"/>
  <c r="AH36" i="1"/>
  <c r="AH41" i="1"/>
  <c r="I29" i="1"/>
  <c r="EJ29" i="1"/>
  <c r="EM29" i="1" s="1"/>
  <c r="AN30" i="1"/>
  <c r="GB30" i="1"/>
  <c r="BW30" i="1"/>
  <c r="BU30" i="1"/>
  <c r="AA31" i="1"/>
  <c r="AD32" i="1"/>
  <c r="EO33" i="1"/>
  <c r="FJ29" i="1"/>
  <c r="EJ30" i="1"/>
  <c r="EP30" i="1" s="1"/>
  <c r="FD30" i="1"/>
  <c r="FY30" i="1"/>
  <c r="AB39" i="1"/>
  <c r="FE31" i="1"/>
  <c r="FF31" i="1" s="1"/>
  <c r="BX31" i="1" s="1"/>
  <c r="BY31" i="1" s="1"/>
  <c r="AQ32" i="1"/>
  <c r="GJ32" i="1"/>
  <c r="EM33" i="1"/>
  <c r="H34" i="1"/>
  <c r="DJ34" i="1" s="1"/>
  <c r="GJ34" i="1"/>
  <c r="GH34" i="1"/>
  <c r="GF34" i="1" s="1"/>
  <c r="AB34" i="1"/>
  <c r="AD34" i="1"/>
  <c r="AC34" i="1"/>
  <c r="ER34" i="1"/>
  <c r="AR35" i="1"/>
  <c r="GB36" i="1"/>
  <c r="Z38" i="1"/>
  <c r="EM40" i="1"/>
  <c r="FE41" i="1"/>
  <c r="I41" i="1"/>
  <c r="AE43" i="1"/>
  <c r="Z43" i="1"/>
  <c r="AH43" i="1"/>
  <c r="AR30" i="1"/>
  <c r="AP31" i="1"/>
  <c r="FY32" i="1"/>
  <c r="AY33" i="1"/>
  <c r="DH34" i="1"/>
  <c r="DI34" i="1" s="1"/>
  <c r="BU35" i="1"/>
  <c r="GB35" i="1"/>
  <c r="AN35" i="1"/>
  <c r="GF36" i="1"/>
  <c r="AA36" i="1" s="1"/>
  <c r="AA38" i="1"/>
  <c r="AA40" i="1"/>
  <c r="AQ40" i="1"/>
  <c r="BT41" i="1"/>
  <c r="AH48" i="1"/>
  <c r="FD33" i="1"/>
  <c r="FJ33" i="1"/>
  <c r="FB34" i="1"/>
  <c r="BW34" i="1" s="1"/>
  <c r="EL34" i="1"/>
  <c r="ES34" i="1"/>
  <c r="EO34" i="1"/>
  <c r="GB34" i="1"/>
  <c r="AN34" i="1"/>
  <c r="GF35" i="1"/>
  <c r="Z35" i="1" s="1"/>
  <c r="AE36" i="1"/>
  <c r="AD36" i="1"/>
  <c r="AC36" i="1"/>
  <c r="AB36" i="1"/>
  <c r="FL42" i="1"/>
  <c r="FV39" i="1"/>
  <c r="FT39" i="1" s="1"/>
  <c r="H31" i="1"/>
  <c r="DJ31" i="1" s="1"/>
  <c r="AQ31" i="1"/>
  <c r="AP32" i="1"/>
  <c r="AE33" i="1"/>
  <c r="EP33" i="1"/>
  <c r="AQ34" i="1"/>
  <c r="EM34" i="1"/>
  <c r="EQ34" i="1"/>
  <c r="BT36" i="1"/>
  <c r="AE38" i="1"/>
  <c r="FL38" i="1"/>
  <c r="AE40" i="1"/>
  <c r="EP40" i="1"/>
  <c r="AQ30" i="1"/>
  <c r="AP39" i="1"/>
  <c r="I31" i="1"/>
  <c r="EJ32" i="1"/>
  <c r="EO32" i="1" s="1"/>
  <c r="FE32" i="1"/>
  <c r="FF32" i="1" s="1"/>
  <c r="BX32" i="1" s="1"/>
  <c r="BY32" i="1" s="1"/>
  <c r="EQ33" i="1"/>
  <c r="EN34" i="1"/>
  <c r="AL35" i="1"/>
  <c r="FR36" i="1"/>
  <c r="FP36" i="1" s="1"/>
  <c r="BS36" i="1" s="1"/>
  <c r="AR36" i="1"/>
  <c r="EJ36" i="1"/>
  <c r="EP36" i="1" s="1"/>
  <c r="FL36" i="1"/>
  <c r="EJ38" i="1"/>
  <c r="EP38" i="1" s="1"/>
  <c r="BT40" i="1"/>
  <c r="EQ40" i="1"/>
  <c r="AB42" i="1"/>
  <c r="AD42" i="1"/>
  <c r="FL43" i="1"/>
  <c r="FL46" i="1"/>
  <c r="AC33" i="1"/>
  <c r="AR33" i="1"/>
  <c r="BT35" i="1"/>
  <c r="FP35" i="1"/>
  <c r="BS35" i="1" s="1"/>
  <c r="FV36" i="1"/>
  <c r="FT36" i="1" s="1"/>
  <c r="I36" i="1"/>
  <c r="H36" i="1"/>
  <c r="DJ36" i="1" s="1"/>
  <c r="DH36" i="1"/>
  <c r="DI36" i="1" s="1"/>
  <c r="FB38" i="1"/>
  <c r="BW38" i="1" s="1"/>
  <c r="CX38" i="1"/>
  <c r="AS38" i="1" s="1"/>
  <c r="AA41" i="1"/>
  <c r="FJ32" i="1"/>
  <c r="GF32" i="1"/>
  <c r="AE32" i="1" s="1"/>
  <c r="H33" i="1"/>
  <c r="DJ33" i="1" s="1"/>
  <c r="CX33" i="1"/>
  <c r="AS33" i="1" s="1"/>
  <c r="ES33" i="1"/>
  <c r="EP34" i="1"/>
  <c r="FV35" i="1"/>
  <c r="FT35" i="1" s="1"/>
  <c r="I35" i="1"/>
  <c r="AQ38" i="1"/>
  <c r="ES40" i="1"/>
  <c r="FF40" i="1"/>
  <c r="BX40" i="1" s="1"/>
  <c r="BY40" i="1" s="1"/>
  <c r="AB45" i="1"/>
  <c r="FE36" i="1"/>
  <c r="FF36" i="1" s="1"/>
  <c r="BX36" i="1" s="1"/>
  <c r="BY36" i="1" s="1"/>
  <c r="AC38" i="1"/>
  <c r="AR40" i="1"/>
  <c r="GB40" i="1"/>
  <c r="AD41" i="1"/>
  <c r="AC41" i="1"/>
  <c r="EX41" i="1"/>
  <c r="FY41" i="1"/>
  <c r="FR43" i="1"/>
  <c r="AR43" i="1"/>
  <c r="BT43" i="1"/>
  <c r="AD45" i="1"/>
  <c r="GB45" i="1"/>
  <c r="FY46" i="1"/>
  <c r="FD34" i="1"/>
  <c r="AB35" i="1"/>
  <c r="Z36" i="1"/>
  <c r="AD38" i="1"/>
  <c r="FD38" i="1"/>
  <c r="AB40" i="1"/>
  <c r="GD41" i="1"/>
  <c r="AN41" i="1" s="1"/>
  <c r="AQ41" i="1"/>
  <c r="I42" i="1"/>
  <c r="FE42" i="1"/>
  <c r="AC42" i="1"/>
  <c r="DH42" i="1"/>
  <c r="DI42" i="1" s="1"/>
  <c r="FF43" i="1"/>
  <c r="BX43" i="1" s="1"/>
  <c r="BY43" i="1" s="1"/>
  <c r="FT43" i="1"/>
  <c r="I45" i="1"/>
  <c r="FE45" i="1"/>
  <c r="AP45" i="1"/>
  <c r="DH46" i="1"/>
  <c r="DI46" i="1" s="1"/>
  <c r="AE47" i="1"/>
  <c r="AA47" i="1"/>
  <c r="Z47" i="1"/>
  <c r="AC35" i="1"/>
  <c r="FE38" i="1"/>
  <c r="AC40" i="1"/>
  <c r="BT42" i="1"/>
  <c r="EJ42" i="1"/>
  <c r="EQ42" i="1" s="1"/>
  <c r="AP43" i="1"/>
  <c r="GD43" i="1"/>
  <c r="AN43" i="1" s="1"/>
  <c r="AR44" i="1"/>
  <c r="AI46" i="1"/>
  <c r="AH46" i="1"/>
  <c r="AD35" i="1"/>
  <c r="EJ35" i="1"/>
  <c r="EN35" i="1" s="1"/>
  <c r="FD35" i="1"/>
  <c r="FY35" i="1"/>
  <c r="AQ36" i="1"/>
  <c r="AP38" i="1"/>
  <c r="AD40" i="1"/>
  <c r="CX40" i="1"/>
  <c r="AS40" i="1" s="1"/>
  <c r="DX40" i="1"/>
  <c r="AH40" i="1" s="1"/>
  <c r="FB41" i="1"/>
  <c r="AN42" i="1"/>
  <c r="BU42" i="1"/>
  <c r="FT42" i="1"/>
  <c r="AD43" i="1"/>
  <c r="AC43" i="1"/>
  <c r="AB43" i="1"/>
  <c r="FZ44" i="1"/>
  <c r="AM44" i="1" s="1"/>
  <c r="AL44" i="1"/>
  <c r="AE46" i="1"/>
  <c r="AA46" i="1"/>
  <c r="BT48" i="1"/>
  <c r="AR51" i="1"/>
  <c r="AB41" i="1"/>
  <c r="AP41" i="1"/>
  <c r="GJ41" i="1"/>
  <c r="FD41" i="1"/>
  <c r="FJ41" i="1"/>
  <c r="AA43" i="1"/>
  <c r="EJ43" i="1"/>
  <c r="ER43" i="1" s="1"/>
  <c r="Z45" i="1"/>
  <c r="BT46" i="1"/>
  <c r="AC47" i="1"/>
  <c r="AB47" i="1"/>
  <c r="AD47" i="1"/>
  <c r="FR48" i="1"/>
  <c r="GJ40" i="1"/>
  <c r="CX41" i="1"/>
  <c r="AS41" i="1" s="1"/>
  <c r="FB42" i="1"/>
  <c r="BW42" i="1" s="1"/>
  <c r="BW44" i="1"/>
  <c r="BU44" i="1"/>
  <c r="CX45" i="1"/>
  <c r="AS45" i="1" s="1"/>
  <c r="BU45" i="1"/>
  <c r="FL53" i="1"/>
  <c r="GF41" i="1"/>
  <c r="FD42" i="1"/>
  <c r="BS44" i="1"/>
  <c r="FD44" i="1"/>
  <c r="FJ44" i="1"/>
  <c r="AQ45" i="1"/>
  <c r="FT45" i="1"/>
  <c r="H43" i="1"/>
  <c r="DJ43" i="1" s="1"/>
  <c r="AC44" i="1"/>
  <c r="AQ44" i="1"/>
  <c r="GD44" i="1"/>
  <c r="AN44" i="1" s="1"/>
  <c r="GH45" i="1"/>
  <c r="GF45" i="1" s="1"/>
  <c r="I46" i="1"/>
  <c r="FD46" i="1"/>
  <c r="ER48" i="1"/>
  <c r="EQ48" i="1"/>
  <c r="EL48" i="1"/>
  <c r="GJ49" i="1"/>
  <c r="Z51" i="1"/>
  <c r="DX51" i="1"/>
  <c r="BA51" i="1"/>
  <c r="AY51" i="1"/>
  <c r="GJ51" i="1"/>
  <c r="AP42" i="1"/>
  <c r="GH42" i="1"/>
  <c r="GF42" i="1" s="1"/>
  <c r="I43" i="1"/>
  <c r="AD44" i="1"/>
  <c r="EJ45" i="1"/>
  <c r="EL45" i="1" s="1"/>
  <c r="FD45" i="1"/>
  <c r="FY45" i="1"/>
  <c r="AB46" i="1"/>
  <c r="FT46" i="1"/>
  <c r="AE48" i="1"/>
  <c r="AD48" i="1"/>
  <c r="AC48" i="1"/>
  <c r="Z48" i="1"/>
  <c r="EM48" i="1"/>
  <c r="EN48" i="1"/>
  <c r="FB49" i="1"/>
  <c r="BW49" i="1" s="1"/>
  <c r="CX49" i="1"/>
  <c r="AS49" i="1" s="1"/>
  <c r="AA51" i="1"/>
  <c r="FR51" i="1"/>
  <c r="DH51" i="1"/>
  <c r="DI51" i="1" s="1"/>
  <c r="FL51" i="1"/>
  <c r="FY42" i="1"/>
  <c r="AB48" i="1"/>
  <c r="AQ49" i="1"/>
  <c r="FF50" i="1"/>
  <c r="BX50" i="1" s="1"/>
  <c r="BY50" i="1" s="1"/>
  <c r="BT50" i="1"/>
  <c r="BS50" i="1"/>
  <c r="DH50" i="1"/>
  <c r="DI50" i="1" s="1"/>
  <c r="EJ50" i="1"/>
  <c r="ES50" i="1" s="1"/>
  <c r="BU63" i="1"/>
  <c r="GH44" i="1"/>
  <c r="GF44" i="1" s="1"/>
  <c r="AD46" i="1"/>
  <c r="I48" i="1"/>
  <c r="FV48" i="1"/>
  <c r="FT48" i="1" s="1"/>
  <c r="EO48" i="1"/>
  <c r="H49" i="1"/>
  <c r="DJ49" i="1" s="1"/>
  <c r="GH49" i="1"/>
  <c r="GF49" i="1" s="1"/>
  <c r="AD49" i="1"/>
  <c r="FL50" i="1"/>
  <c r="H51" i="1"/>
  <c r="DJ51" i="1" s="1"/>
  <c r="BW51" i="1"/>
  <c r="BU51" i="1"/>
  <c r="FL52" i="1"/>
  <c r="EJ44" i="1"/>
  <c r="EP44" i="1" s="1"/>
  <c r="GJ44" i="1"/>
  <c r="FE47" i="1"/>
  <c r="FF47" i="1" s="1"/>
  <c r="BX47" i="1" s="1"/>
  <c r="BY47" i="1" s="1"/>
  <c r="DH47" i="1"/>
  <c r="DI47" i="1" s="1"/>
  <c r="FL47" i="1"/>
  <c r="GD48" i="1"/>
  <c r="AN48" i="1" s="1"/>
  <c r="AQ48" i="1"/>
  <c r="EP48" i="1"/>
  <c r="I49" i="1"/>
  <c r="FE49" i="1"/>
  <c r="AP49" i="1"/>
  <c r="AN50" i="1"/>
  <c r="GB50" i="1"/>
  <c r="FY52" i="1"/>
  <c r="EJ41" i="1"/>
  <c r="FE44" i="1"/>
  <c r="AC45" i="1"/>
  <c r="AP46" i="1"/>
  <c r="CX47" i="1"/>
  <c r="AS47" i="1" s="1"/>
  <c r="H48" i="1"/>
  <c r="DJ48" i="1" s="1"/>
  <c r="AR48" i="1"/>
  <c r="BU49" i="1"/>
  <c r="AZ51" i="1"/>
  <c r="GB51" i="1"/>
  <c r="FJ53" i="1"/>
  <c r="FD53" i="1"/>
  <c r="AE54" i="1"/>
  <c r="Z54" i="1"/>
  <c r="BU46" i="1"/>
  <c r="EJ46" i="1"/>
  <c r="EN46" i="1" s="1"/>
  <c r="AP47" i="1"/>
  <c r="BT47" i="1"/>
  <c r="BU47" i="1"/>
  <c r="EJ47" i="1"/>
  <c r="EL47" i="1" s="1"/>
  <c r="FB47" i="1"/>
  <c r="BW47" i="1" s="1"/>
  <c r="FD48" i="1"/>
  <c r="FJ48" i="1"/>
  <c r="FX50" i="1"/>
  <c r="FF51" i="1"/>
  <c r="BX51" i="1" s="1"/>
  <c r="BY51" i="1" s="1"/>
  <c r="BU52" i="1"/>
  <c r="FV57" i="1"/>
  <c r="FT57" i="1" s="1"/>
  <c r="I57" i="1"/>
  <c r="H57" i="1"/>
  <c r="DJ57" i="1" s="1"/>
  <c r="I50" i="1"/>
  <c r="BA50" i="1"/>
  <c r="BP50" i="1" s="1"/>
  <c r="AR50" i="1"/>
  <c r="EJ51" i="1"/>
  <c r="EQ51" i="1" s="1"/>
  <c r="FY51" i="1"/>
  <c r="AB52" i="1"/>
  <c r="FE53" i="1"/>
  <c r="FD54" i="1"/>
  <c r="FJ54" i="1"/>
  <c r="FE56" i="1"/>
  <c r="BT56" i="1"/>
  <c r="AN57" i="1"/>
  <c r="GB57" i="1"/>
  <c r="AY57" i="1"/>
  <c r="EO57" i="1"/>
  <c r="BU58" i="1"/>
  <c r="EJ49" i="1"/>
  <c r="EL49" i="1" s="1"/>
  <c r="FD49" i="1"/>
  <c r="FY49" i="1"/>
  <c r="AB50" i="1"/>
  <c r="AC52" i="1"/>
  <c r="AQ52" i="1"/>
  <c r="GD52" i="1"/>
  <c r="AP53" i="1"/>
  <c r="BU53" i="1"/>
  <c r="EJ54" i="1"/>
  <c r="EM54" i="1" s="1"/>
  <c r="AC55" i="1"/>
  <c r="AB55" i="1"/>
  <c r="FZ58" i="1"/>
  <c r="AL58" i="1"/>
  <c r="BT59" i="1"/>
  <c r="AC50" i="1"/>
  <c r="FT50" i="1"/>
  <c r="AP51" i="1"/>
  <c r="CX53" i="1"/>
  <c r="AS53" i="1" s="1"/>
  <c r="H55" i="1"/>
  <c r="DJ55" i="1" s="1"/>
  <c r="GJ55" i="1"/>
  <c r="GH55" i="1"/>
  <c r="GF55" i="1" s="1"/>
  <c r="AD55" i="1"/>
  <c r="AN55" i="1"/>
  <c r="CX55" i="1"/>
  <c r="AS55" i="1" s="1"/>
  <c r="BW55" i="1"/>
  <c r="BU56" i="1"/>
  <c r="EQ57" i="1"/>
  <c r="AD50" i="1"/>
  <c r="DX50" i="1"/>
  <c r="AI50" i="1" s="1"/>
  <c r="GF53" i="1"/>
  <c r="Z53" i="1" s="1"/>
  <c r="I55" i="1"/>
  <c r="FE55" i="1"/>
  <c r="FD55" i="1"/>
  <c r="BU55" i="1"/>
  <c r="BT55" i="1"/>
  <c r="GB56" i="1"/>
  <c r="AN56" i="1"/>
  <c r="FF57" i="1"/>
  <c r="BX57" i="1" s="1"/>
  <c r="BY57" i="1" s="1"/>
  <c r="AD58" i="1"/>
  <c r="AC58" i="1"/>
  <c r="FF58" i="1"/>
  <c r="BX58" i="1" s="1"/>
  <c r="BY58" i="1" s="1"/>
  <c r="GJ48" i="1"/>
  <c r="GH52" i="1"/>
  <c r="GF52" i="1" s="1"/>
  <c r="GJ53" i="1"/>
  <c r="AA54" i="1"/>
  <c r="FL54" i="1"/>
  <c r="EX54" i="1"/>
  <c r="AI56" i="1"/>
  <c r="FL56" i="1"/>
  <c r="FJ56" i="1"/>
  <c r="GF56" i="1"/>
  <c r="Z56" i="1" s="1"/>
  <c r="AE57" i="1"/>
  <c r="AD57" i="1"/>
  <c r="AC57" i="1"/>
  <c r="AB57" i="1"/>
  <c r="DX57" i="1"/>
  <c r="BA57" i="1"/>
  <c r="AZ57" i="1"/>
  <c r="GJ57" i="1"/>
  <c r="ES57" i="1"/>
  <c r="AA57" i="1"/>
  <c r="Z57" i="1"/>
  <c r="Z59" i="1"/>
  <c r="EJ52" i="1"/>
  <c r="ER52" i="1" s="1"/>
  <c r="FD52" i="1"/>
  <c r="EJ53" i="1"/>
  <c r="EN53" i="1" s="1"/>
  <c r="AS56" i="1"/>
  <c r="FR57" i="1"/>
  <c r="AR57" i="1"/>
  <c r="DH57" i="1"/>
  <c r="DI57" i="1" s="1"/>
  <c r="EP57" i="1"/>
  <c r="EL57" i="1"/>
  <c r="ER57" i="1"/>
  <c r="GB58" i="1"/>
  <c r="AN58" i="1"/>
  <c r="AY50" i="1"/>
  <c r="BJ50" i="1" s="1"/>
  <c r="AC54" i="1"/>
  <c r="AH56" i="1"/>
  <c r="EM57" i="1"/>
  <c r="BW57" i="1"/>
  <c r="BU57" i="1"/>
  <c r="AQ54" i="1"/>
  <c r="FT54" i="1"/>
  <c r="GD54" i="1"/>
  <c r="AN54" i="1" s="1"/>
  <c r="AP55" i="1"/>
  <c r="I56" i="1"/>
  <c r="AB59" i="1"/>
  <c r="EX60" i="1"/>
  <c r="AP62" i="1"/>
  <c r="GD62" i="1"/>
  <c r="AN62" i="1" s="1"/>
  <c r="AQ62" i="1"/>
  <c r="EX62" i="1"/>
  <c r="FB63" i="1"/>
  <c r="BW63" i="1" s="1"/>
  <c r="EJ64" i="1"/>
  <c r="EM64" i="1" s="1"/>
  <c r="EJ55" i="1"/>
  <c r="EN55" i="1" s="1"/>
  <c r="AB56" i="1"/>
  <c r="EJ58" i="1"/>
  <c r="EL58" i="1" s="1"/>
  <c r="GH58" i="1"/>
  <c r="GF58" i="1" s="1"/>
  <c r="I59" i="1"/>
  <c r="AD59" i="1"/>
  <c r="AB60" i="1"/>
  <c r="BU61" i="1"/>
  <c r="FT61" i="1"/>
  <c r="FY61" i="1"/>
  <c r="AD62" i="1"/>
  <c r="AC62" i="1"/>
  <c r="AB62" i="1"/>
  <c r="AD63" i="1"/>
  <c r="AC63" i="1"/>
  <c r="AB63" i="1"/>
  <c r="AD64" i="1"/>
  <c r="AB64" i="1"/>
  <c r="AC56" i="1"/>
  <c r="AQ59" i="1"/>
  <c r="DH59" i="1"/>
  <c r="DI59" i="1" s="1"/>
  <c r="AZ60" i="1"/>
  <c r="GB61" i="1"/>
  <c r="FD62" i="1"/>
  <c r="FJ62" i="1"/>
  <c r="AN63" i="1"/>
  <c r="AA64" i="1"/>
  <c r="FB64" i="1"/>
  <c r="BW64" i="1" s="1"/>
  <c r="FT64" i="1"/>
  <c r="AD56" i="1"/>
  <c r="EJ56" i="1"/>
  <c r="EL56" i="1" s="1"/>
  <c r="FD56" i="1"/>
  <c r="FY56" i="1"/>
  <c r="BU59" i="1"/>
  <c r="CX59" i="1"/>
  <c r="AS59" i="1" s="1"/>
  <c r="GH60" i="1"/>
  <c r="GF60" i="1" s="1"/>
  <c r="AA60" i="1" s="1"/>
  <c r="BT61" i="1"/>
  <c r="AD61" i="1"/>
  <c r="FB61" i="1"/>
  <c r="BW61" i="1" s="1"/>
  <c r="I63" i="1"/>
  <c r="FE63" i="1"/>
  <c r="FD63" i="1"/>
  <c r="BT63" i="1"/>
  <c r="AP58" i="1"/>
  <c r="EJ59" i="1"/>
  <c r="ER59" i="1" s="1"/>
  <c r="FY59" i="1"/>
  <c r="FT59" i="1"/>
  <c r="DX60" i="1"/>
  <c r="AC61" i="1"/>
  <c r="FL62" i="1"/>
  <c r="GB64" i="1"/>
  <c r="FD59" i="1"/>
  <c r="AP59" i="1"/>
  <c r="GD60" i="1"/>
  <c r="AN60" i="1" s="1"/>
  <c r="AP60" i="1"/>
  <c r="BA60" i="1"/>
  <c r="GJ60" i="1"/>
  <c r="FR64" i="1"/>
  <c r="FF64" i="1"/>
  <c r="BX64" i="1" s="1"/>
  <c r="BY64" i="1" s="1"/>
  <c r="GF64" i="1"/>
  <c r="Z64" i="1" s="1"/>
  <c r="FP58" i="1"/>
  <c r="BS58" i="1" s="1"/>
  <c r="AC59" i="1"/>
  <c r="FL64" i="1"/>
  <c r="CX60" i="1"/>
  <c r="AS60" i="1" s="1"/>
  <c r="EJ60" i="1"/>
  <c r="EO60" i="1" s="1"/>
  <c r="FD60" i="1"/>
  <c r="FY60" i="1"/>
  <c r="AB61" i="1"/>
  <c r="H62" i="1"/>
  <c r="DJ62" i="1" s="1"/>
  <c r="Z62" i="1"/>
  <c r="FT62" i="1"/>
  <c r="AP63" i="1"/>
  <c r="GH63" i="1"/>
  <c r="GF63" i="1" s="1"/>
  <c r="I64" i="1"/>
  <c r="AE60" i="1"/>
  <c r="FE60" i="1"/>
  <c r="GH61" i="1"/>
  <c r="GF61" i="1" s="1"/>
  <c r="I62" i="1"/>
  <c r="EJ63" i="1"/>
  <c r="EP63" i="1" s="1"/>
  <c r="GJ63" i="1"/>
  <c r="EJ61" i="1"/>
  <c r="ER61" i="1" s="1"/>
  <c r="FD61" i="1"/>
  <c r="GJ61" i="1"/>
  <c r="AC64" i="1"/>
  <c r="AQ64" i="1"/>
  <c r="FR60" i="1"/>
  <c r="FP60" i="1" s="1"/>
  <c r="BS60" i="1" s="1"/>
  <c r="FJ64" i="1"/>
  <c r="AP61" i="1"/>
  <c r="EJ62" i="1"/>
  <c r="ER62" i="1" s="1"/>
  <c r="GH59" i="1"/>
  <c r="GF59" i="1" s="1"/>
  <c r="AQ63" i="1"/>
  <c r="AP64" i="1"/>
  <c r="ER19" i="1" l="1"/>
  <c r="EM43" i="1"/>
  <c r="CO66" i="1"/>
  <c r="EP58" i="1"/>
  <c r="GB16" i="1"/>
  <c r="ES58" i="1"/>
  <c r="EQ37" i="1"/>
  <c r="EN37" i="1"/>
  <c r="EO37" i="1"/>
  <c r="EM31" i="1"/>
  <c r="DX66" i="1"/>
  <c r="AH66" i="1" s="1"/>
  <c r="EO19" i="1"/>
  <c r="AJ52" i="1"/>
  <c r="ES30" i="1"/>
  <c r="EQ31" i="1"/>
  <c r="EO7" i="1"/>
  <c r="EQ59" i="1"/>
  <c r="GB13" i="1"/>
  <c r="GB44" i="1"/>
  <c r="BT52" i="1"/>
  <c r="EM12" i="1"/>
  <c r="ES65" i="1"/>
  <c r="EL12" i="1"/>
  <c r="AI52" i="1"/>
  <c r="AH52" i="1"/>
  <c r="EP46" i="1"/>
  <c r="ER36" i="1"/>
  <c r="ES62" i="1"/>
  <c r="EO31" i="1"/>
  <c r="EM37" i="1"/>
  <c r="ER7" i="1"/>
  <c r="EO62" i="1"/>
  <c r="ER32" i="1"/>
  <c r="AM10" i="1"/>
  <c r="EX66" i="1"/>
  <c r="BU66" i="1" s="1"/>
  <c r="ES49" i="1"/>
  <c r="EL43" i="1"/>
  <c r="EL62" i="1"/>
  <c r="EN58" i="1"/>
  <c r="EP52" i="1"/>
  <c r="EO46" i="1"/>
  <c r="ET39" i="1"/>
  <c r="EP32" i="1"/>
  <c r="EP25" i="1"/>
  <c r="EO25" i="1"/>
  <c r="EP21" i="1"/>
  <c r="EL10" i="1"/>
  <c r="EQ7" i="1"/>
  <c r="EN63" i="1"/>
  <c r="ER25" i="1"/>
  <c r="EM21" i="1"/>
  <c r="ET26" i="1"/>
  <c r="EL21" i="1"/>
  <c r="ER64" i="1"/>
  <c r="ES35" i="1"/>
  <c r="EL25" i="1"/>
  <c r="EN52" i="1"/>
  <c r="EL32" i="1"/>
  <c r="ET20" i="1"/>
  <c r="EL60" i="1"/>
  <c r="EQ60" i="1"/>
  <c r="EP60" i="1"/>
  <c r="EL52" i="1"/>
  <c r="ER35" i="1"/>
  <c r="EQ35" i="1"/>
  <c r="EN30" i="1"/>
  <c r="EQ21" i="1"/>
  <c r="EM15" i="1"/>
  <c r="EL7" i="1"/>
  <c r="EP7" i="1"/>
  <c r="EQ65" i="1"/>
  <c r="EL35" i="1"/>
  <c r="EL8" i="1"/>
  <c r="EP35" i="1"/>
  <c r="ET28" i="1"/>
  <c r="ER65" i="1"/>
  <c r="EL46" i="1"/>
  <c r="ER46" i="1"/>
  <c r="EL65" i="1"/>
  <c r="ES7" i="1"/>
  <c r="FX30" i="1"/>
  <c r="AM6" i="1"/>
  <c r="CX54" i="1"/>
  <c r="AS54" i="1" s="1"/>
  <c r="GB29" i="1"/>
  <c r="CX14" i="1"/>
  <c r="AS14" i="1" s="1"/>
  <c r="CX25" i="1"/>
  <c r="AS25" i="1" s="1"/>
  <c r="CX18" i="1"/>
  <c r="AS18" i="1" s="1"/>
  <c r="CX13" i="1"/>
  <c r="AS13" i="1" s="1"/>
  <c r="CX63" i="1"/>
  <c r="AS63" i="1" s="1"/>
  <c r="CX48" i="1"/>
  <c r="AS48" i="1" s="1"/>
  <c r="CX5" i="1"/>
  <c r="AS5" i="1" s="1"/>
  <c r="GB43" i="1"/>
  <c r="CX31" i="1"/>
  <c r="AS31" i="1" s="1"/>
  <c r="FV66" i="1"/>
  <c r="GB8" i="1"/>
  <c r="AE52" i="1"/>
  <c r="AA52" i="1"/>
  <c r="AF52" i="1"/>
  <c r="Z52" i="1"/>
  <c r="AE23" i="1"/>
  <c r="AA23" i="1"/>
  <c r="Z23" i="1"/>
  <c r="AE55" i="1"/>
  <c r="AA55" i="1"/>
  <c r="Z55" i="1"/>
  <c r="AE18" i="1"/>
  <c r="AA18" i="1"/>
  <c r="Z18" i="1"/>
  <c r="Z17" i="1"/>
  <c r="AA17" i="1"/>
  <c r="AE17" i="1"/>
  <c r="AE44" i="1"/>
  <c r="Z44" i="1"/>
  <c r="AA44" i="1"/>
  <c r="AA34" i="1"/>
  <c r="Z34" i="1"/>
  <c r="AE34" i="1"/>
  <c r="AE49" i="1"/>
  <c r="Z49" i="1"/>
  <c r="AA49" i="1"/>
  <c r="AE19" i="1"/>
  <c r="AA19" i="1"/>
  <c r="Z19" i="1"/>
  <c r="AE5" i="1"/>
  <c r="Z5" i="1"/>
  <c r="AA5" i="1"/>
  <c r="AE8" i="1"/>
  <c r="AA8" i="1"/>
  <c r="Z8" i="1"/>
  <c r="FF61" i="1"/>
  <c r="BX61" i="1" s="1"/>
  <c r="BY61" i="1" s="1"/>
  <c r="AL57" i="1"/>
  <c r="FZ57" i="1"/>
  <c r="FP57" i="1"/>
  <c r="BS57" i="1" s="1"/>
  <c r="EL53" i="1"/>
  <c r="BU54" i="1"/>
  <c r="BW54" i="1"/>
  <c r="FR52" i="1"/>
  <c r="AR52" i="1"/>
  <c r="ER53" i="1"/>
  <c r="AQ50" i="1"/>
  <c r="CX50" i="1"/>
  <c r="AS50" i="1" s="1"/>
  <c r="EP53" i="1"/>
  <c r="EM41" i="1"/>
  <c r="EQ41" i="1"/>
  <c r="EO51" i="1"/>
  <c r="ER54" i="1"/>
  <c r="ER50" i="1"/>
  <c r="EP50" i="1"/>
  <c r="EL50" i="1"/>
  <c r="EQ47" i="1"/>
  <c r="AL43" i="1"/>
  <c r="FZ43" i="1"/>
  <c r="FP43" i="1"/>
  <c r="BS43" i="1" s="1"/>
  <c r="AL36" i="1"/>
  <c r="FZ36" i="1"/>
  <c r="CX34" i="1"/>
  <c r="AS34" i="1" s="1"/>
  <c r="ER38" i="1"/>
  <c r="ET34" i="1"/>
  <c r="AI40" i="1"/>
  <c r="AI36" i="1"/>
  <c r="EQ29" i="1"/>
  <c r="AN23" i="1"/>
  <c r="GB23" i="1"/>
  <c r="AA37" i="1"/>
  <c r="Z37" i="1"/>
  <c r="AH31" i="1"/>
  <c r="EO22" i="1"/>
  <c r="ES11" i="1"/>
  <c r="EP11" i="1"/>
  <c r="EL11" i="1"/>
  <c r="EL14" i="1"/>
  <c r="ES14" i="1"/>
  <c r="EQ14" i="1"/>
  <c r="EP14" i="1"/>
  <c r="EM14" i="1"/>
  <c r="AH9" i="1"/>
  <c r="BT66" i="1"/>
  <c r="AH8" i="1"/>
  <c r="EL22" i="1"/>
  <c r="FT11" i="1"/>
  <c r="FT66" i="1" s="1"/>
  <c r="AC10" i="1"/>
  <c r="AB7" i="1"/>
  <c r="AC7" i="1"/>
  <c r="AD7" i="1"/>
  <c r="BT8" i="1"/>
  <c r="CX7" i="1"/>
  <c r="AS7" i="1" s="1"/>
  <c r="AI5" i="1"/>
  <c r="FF59" i="1"/>
  <c r="BX59" i="1" s="1"/>
  <c r="BY59" i="1" s="1"/>
  <c r="FR63" i="1"/>
  <c r="AR63" i="1"/>
  <c r="AH63" i="1"/>
  <c r="EO54" i="1"/>
  <c r="EO53" i="1"/>
  <c r="FF44" i="1"/>
  <c r="BX44" i="1" s="1"/>
  <c r="BY44" i="1" s="1"/>
  <c r="AF16" i="1"/>
  <c r="AJ16" i="1"/>
  <c r="AG16" i="1"/>
  <c r="EL61" i="1"/>
  <c r="ER56" i="1"/>
  <c r="ES52" i="1"/>
  <c r="EQ52" i="1"/>
  <c r="EM52" i="1"/>
  <c r="CX51" i="1"/>
  <c r="AS51" i="1" s="1"/>
  <c r="AQ51" i="1"/>
  <c r="EN56" i="1"/>
  <c r="EM49" i="1"/>
  <c r="EQ49" i="1"/>
  <c r="EO49" i="1"/>
  <c r="AB53" i="1"/>
  <c r="AD53" i="1"/>
  <c r="AC53" i="1"/>
  <c r="EN50" i="1"/>
  <c r="FR47" i="1"/>
  <c r="AR47" i="1"/>
  <c r="EM50" i="1"/>
  <c r="AQ46" i="1"/>
  <c r="CX46" i="1"/>
  <c r="AS46" i="1" s="1"/>
  <c r="EL51" i="1"/>
  <c r="AA42" i="1"/>
  <c r="Z42" i="1"/>
  <c r="AE42" i="1"/>
  <c r="EO44" i="1"/>
  <c r="EO42" i="1"/>
  <c r="EP43" i="1"/>
  <c r="EO43" i="1"/>
  <c r="EN43" i="1"/>
  <c r="ES43" i="1"/>
  <c r="FF41" i="1"/>
  <c r="BX41" i="1" s="1"/>
  <c r="BY41" i="1" s="1"/>
  <c r="EL44" i="1"/>
  <c r="ER45" i="1"/>
  <c r="AA45" i="1"/>
  <c r="AE45" i="1"/>
  <c r="EQ43" i="1"/>
  <c r="FR38" i="1"/>
  <c r="AR38" i="1"/>
  <c r="AH42" i="1"/>
  <c r="AD39" i="1"/>
  <c r="AB38" i="1"/>
  <c r="CX30" i="1"/>
  <c r="AS30" i="1" s="1"/>
  <c r="AM33" i="1"/>
  <c r="FX33" i="1"/>
  <c r="AM30" i="1"/>
  <c r="BT31" i="1"/>
  <c r="ET27" i="1"/>
  <c r="AC21" i="1"/>
  <c r="CX17" i="1"/>
  <c r="AS17" i="1" s="1"/>
  <c r="AQ17" i="1"/>
  <c r="EL24" i="1"/>
  <c r="EN12" i="1"/>
  <c r="ES12" i="1"/>
  <c r="EP12" i="1"/>
  <c r="EO12" i="1"/>
  <c r="AB22" i="1"/>
  <c r="AQ37" i="1"/>
  <c r="CX37" i="1"/>
  <c r="AS37" i="1" s="1"/>
  <c r="ER24" i="1"/>
  <c r="CX22" i="1"/>
  <c r="AS22" i="1" s="1"/>
  <c r="BT11" i="1"/>
  <c r="AH11" i="1"/>
  <c r="AL22" i="1"/>
  <c r="FZ22" i="1"/>
  <c r="FR20" i="1"/>
  <c r="AR20" i="1"/>
  <c r="AB14" i="1"/>
  <c r="CX65" i="1"/>
  <c r="ES10" i="1"/>
  <c r="FZ17" i="1"/>
  <c r="AM17" i="1" s="1"/>
  <c r="AL17" i="1"/>
  <c r="AD14" i="1"/>
  <c r="ER11" i="1"/>
  <c r="CX8" i="1"/>
  <c r="AS8" i="1" s="1"/>
  <c r="AQ8" i="1"/>
  <c r="DH66" i="1"/>
  <c r="DI66" i="1" s="1"/>
  <c r="EL19" i="1"/>
  <c r="ES19" i="1"/>
  <c r="EQ19" i="1"/>
  <c r="EM19" i="1"/>
  <c r="ER14" i="1"/>
  <c r="FF5" i="1"/>
  <c r="BX5" i="1" s="1"/>
  <c r="BY5" i="1" s="1"/>
  <c r="AA12" i="1"/>
  <c r="BA66" i="1"/>
  <c r="EO17" i="1"/>
  <c r="FD66" i="1"/>
  <c r="AH15" i="1"/>
  <c r="GB19" i="1"/>
  <c r="AB49" i="1"/>
  <c r="AC49" i="1"/>
  <c r="ES51" i="1"/>
  <c r="FR39" i="1"/>
  <c r="AR39" i="1"/>
  <c r="FZ29" i="1"/>
  <c r="FP29" i="1"/>
  <c r="BS29" i="1" s="1"/>
  <c r="AL29" i="1"/>
  <c r="FR19" i="1"/>
  <c r="AR19" i="1"/>
  <c r="AI25" i="1"/>
  <c r="FR15" i="1"/>
  <c r="AR15" i="1"/>
  <c r="FF7" i="1"/>
  <c r="FL66" i="1"/>
  <c r="FR55" i="1"/>
  <c r="AR55" i="1"/>
  <c r="AH57" i="1"/>
  <c r="BT57" i="1"/>
  <c r="EM55" i="1"/>
  <c r="FR28" i="1"/>
  <c r="AR28" i="1"/>
  <c r="EP29" i="1"/>
  <c r="AL25" i="1"/>
  <c r="FZ25" i="1"/>
  <c r="FP25" i="1"/>
  <c r="BS25" i="1" s="1"/>
  <c r="AN37" i="1"/>
  <c r="GB37" i="1"/>
  <c r="FZ12" i="1"/>
  <c r="FP12" i="1"/>
  <c r="BS12" i="1" s="1"/>
  <c r="AL12" i="1"/>
  <c r="AR7" i="1"/>
  <c r="FR7" i="1"/>
  <c r="AQ61" i="1"/>
  <c r="CX61" i="1"/>
  <c r="AS61" i="1" s="1"/>
  <c r="FF63" i="1"/>
  <c r="BX63" i="1" s="1"/>
  <c r="BY63" i="1" s="1"/>
  <c r="EM63" i="1"/>
  <c r="ES63" i="1"/>
  <c r="EQ63" i="1"/>
  <c r="EQ61" i="1"/>
  <c r="AR54" i="1"/>
  <c r="FR54" i="1"/>
  <c r="ES56" i="1"/>
  <c r="FF55" i="1"/>
  <c r="BX55" i="1" s="1"/>
  <c r="BY55" i="1" s="1"/>
  <c r="AN52" i="1"/>
  <c r="GB52" i="1"/>
  <c r="EO50" i="1"/>
  <c r="FR46" i="1"/>
  <c r="AR46" i="1"/>
  <c r="FF46" i="1"/>
  <c r="BX46" i="1" s="1"/>
  <c r="BY46" i="1" s="1"/>
  <c r="ER49" i="1"/>
  <c r="EL41" i="1"/>
  <c r="AH47" i="1"/>
  <c r="ES41" i="1"/>
  <c r="CX44" i="1"/>
  <c r="AS44" i="1" s="1"/>
  <c r="CX43" i="1"/>
  <c r="AS43" i="1" s="1"/>
  <c r="AQ43" i="1"/>
  <c r="FF34" i="1"/>
  <c r="BX34" i="1" s="1"/>
  <c r="BY34" i="1" s="1"/>
  <c r="CX36" i="1"/>
  <c r="AS36" i="1" s="1"/>
  <c r="GB41" i="1"/>
  <c r="FR32" i="1"/>
  <c r="AR32" i="1"/>
  <c r="EO45" i="1"/>
  <c r="AA35" i="1"/>
  <c r="FF33" i="1"/>
  <c r="BX33" i="1" s="1"/>
  <c r="BY33" i="1" s="1"/>
  <c r="FF30" i="1"/>
  <c r="BX30" i="1" s="1"/>
  <c r="BY30" i="1" s="1"/>
  <c r="AI41" i="1"/>
  <c r="AL31" i="1"/>
  <c r="FZ31" i="1"/>
  <c r="FP31" i="1"/>
  <c r="BS31" i="1" s="1"/>
  <c r="FR21" i="1"/>
  <c r="AR21" i="1"/>
  <c r="FF27" i="1"/>
  <c r="BX27" i="1" s="1"/>
  <c r="BY27" i="1" s="1"/>
  <c r="EO24" i="1"/>
  <c r="AR14" i="1"/>
  <c r="FR14" i="1"/>
  <c r="AB26" i="1"/>
  <c r="FR27" i="1"/>
  <c r="AR27" i="1"/>
  <c r="Z15" i="1"/>
  <c r="AE15" i="1"/>
  <c r="AL16" i="1"/>
  <c r="FZ16" i="1"/>
  <c r="FP16" i="1"/>
  <c r="BS16" i="1" s="1"/>
  <c r="FF10" i="1"/>
  <c r="BX10" i="1" s="1"/>
  <c r="BY10" i="1" s="1"/>
  <c r="FY66" i="1"/>
  <c r="CX19" i="1"/>
  <c r="AS19" i="1" s="1"/>
  <c r="FF15" i="1"/>
  <c r="BX15" i="1" s="1"/>
  <c r="BY15" i="1" s="1"/>
  <c r="EN11" i="1"/>
  <c r="CX6" i="1"/>
  <c r="AS6" i="1" s="1"/>
  <c r="EN14" i="1"/>
  <c r="EO55" i="1"/>
  <c r="ES55" i="1"/>
  <c r="EQ55" i="1"/>
  <c r="EP55" i="1"/>
  <c r="ES54" i="1"/>
  <c r="EP54" i="1"/>
  <c r="EN54" i="1"/>
  <c r="EL54" i="1"/>
  <c r="EP51" i="1"/>
  <c r="EN51" i="1"/>
  <c r="ER51" i="1"/>
  <c r="FF48" i="1"/>
  <c r="BX48" i="1" s="1"/>
  <c r="BY48" i="1" s="1"/>
  <c r="AG50" i="1"/>
  <c r="AF50" i="1"/>
  <c r="AJ50" i="1"/>
  <c r="EN22" i="1"/>
  <c r="EM22" i="1"/>
  <c r="ER22" i="1"/>
  <c r="ES22" i="1"/>
  <c r="FR9" i="1"/>
  <c r="AR9" i="1"/>
  <c r="EP17" i="1"/>
  <c r="EM17" i="1"/>
  <c r="EL17" i="1"/>
  <c r="ER17" i="1"/>
  <c r="EQ17" i="1"/>
  <c r="AH27" i="1"/>
  <c r="EN64" i="1"/>
  <c r="EL64" i="1"/>
  <c r="AC60" i="1"/>
  <c r="FF49" i="1"/>
  <c r="BX49" i="1" s="1"/>
  <c r="BY49" i="1" s="1"/>
  <c r="EP41" i="1"/>
  <c r="ER42" i="1"/>
  <c r="AI43" i="1"/>
  <c r="AQ24" i="1"/>
  <c r="CX24" i="1"/>
  <c r="AS24" i="1" s="1"/>
  <c r="FR23" i="1"/>
  <c r="AR23" i="1"/>
  <c r="FR37" i="1"/>
  <c r="AR37" i="1"/>
  <c r="BT27" i="1"/>
  <c r="AH37" i="1"/>
  <c r="FZ60" i="1"/>
  <c r="AM60" i="1" s="1"/>
  <c r="AL60" i="1"/>
  <c r="ES59" i="1"/>
  <c r="EO59" i="1"/>
  <c r="EL59" i="1"/>
  <c r="FF62" i="1"/>
  <c r="BX62" i="1" s="1"/>
  <c r="BY62" i="1" s="1"/>
  <c r="EM60" i="1"/>
  <c r="EN60" i="1"/>
  <c r="ER60" i="1"/>
  <c r="ET57" i="1"/>
  <c r="FF53" i="1"/>
  <c r="BX53" i="1" s="1"/>
  <c r="BY53" i="1" s="1"/>
  <c r="FF42" i="1"/>
  <c r="BX42" i="1" s="1"/>
  <c r="BY42" i="1" s="1"/>
  <c r="FX44" i="1"/>
  <c r="ER41" i="1"/>
  <c r="FF35" i="1"/>
  <c r="BX35" i="1" s="1"/>
  <c r="BY35" i="1" s="1"/>
  <c r="FR45" i="1"/>
  <c r="AR45" i="1"/>
  <c r="BW41" i="1"/>
  <c r="BU41" i="1"/>
  <c r="EQ36" i="1"/>
  <c r="EN36" i="1"/>
  <c r="EM36" i="1"/>
  <c r="ES36" i="1"/>
  <c r="FZ35" i="1"/>
  <c r="AM35" i="1" s="1"/>
  <c r="EM32" i="1"/>
  <c r="ES32" i="1"/>
  <c r="EQ32" i="1"/>
  <c r="EN32" i="1"/>
  <c r="EN41" i="1"/>
  <c r="AR41" i="1"/>
  <c r="FR41" i="1"/>
  <c r="EQ30" i="1"/>
  <c r="EO30" i="1"/>
  <c r="ER30" i="1"/>
  <c r="EM30" i="1"/>
  <c r="ES23" i="1"/>
  <c r="EP23" i="1"/>
  <c r="EM23" i="1"/>
  <c r="EO36" i="1"/>
  <c r="AC32" i="1"/>
  <c r="AB32" i="1"/>
  <c r="AC24" i="1"/>
  <c r="AB24" i="1"/>
  <c r="AD24" i="1"/>
  <c r="AI29" i="1"/>
  <c r="FF20" i="1"/>
  <c r="BX20" i="1" s="1"/>
  <c r="BY20" i="1" s="1"/>
  <c r="AG28" i="1"/>
  <c r="AF28" i="1"/>
  <c r="AJ28" i="1"/>
  <c r="EL23" i="1"/>
  <c r="AN14" i="1"/>
  <c r="GB14" i="1"/>
  <c r="AB12" i="1"/>
  <c r="AD12" i="1"/>
  <c r="AC12" i="1"/>
  <c r="I66" i="1"/>
  <c r="FF8" i="1"/>
  <c r="BX8" i="1" s="1"/>
  <c r="BY8" i="1" s="1"/>
  <c r="EQ11" i="1"/>
  <c r="EQ18" i="1"/>
  <c r="EP18" i="1"/>
  <c r="EN18" i="1"/>
  <c r="ER18" i="1"/>
  <c r="EN15" i="1"/>
  <c r="EL15" i="1"/>
  <c r="ES15" i="1"/>
  <c r="EP15" i="1"/>
  <c r="ER15" i="1"/>
  <c r="ET9" i="1"/>
  <c r="AQ66" i="1"/>
  <c r="AQ65" i="1"/>
  <c r="FB66" i="1"/>
  <c r="ET6" i="1"/>
  <c r="BW65" i="1"/>
  <c r="AE58" i="1"/>
  <c r="AA58" i="1"/>
  <c r="FR49" i="1"/>
  <c r="AR49" i="1"/>
  <c r="EM42" i="1"/>
  <c r="EL42" i="1"/>
  <c r="ES42" i="1"/>
  <c r="EP42" i="1"/>
  <c r="AH45" i="1"/>
  <c r="BT45" i="1"/>
  <c r="AI35" i="1"/>
  <c r="EL29" i="1"/>
  <c r="ER29" i="1"/>
  <c r="EO29" i="1"/>
  <c r="EN29" i="1"/>
  <c r="ES29" i="1"/>
  <c r="AG23" i="1"/>
  <c r="AF23" i="1"/>
  <c r="AJ23" i="1"/>
  <c r="ET16" i="1"/>
  <c r="FF56" i="1"/>
  <c r="BX56" i="1" s="1"/>
  <c r="BY56" i="1" s="1"/>
  <c r="EQ54" i="1"/>
  <c r="AQ42" i="1"/>
  <c r="CX42" i="1"/>
  <c r="AS42" i="1" s="1"/>
  <c r="AG46" i="1"/>
  <c r="AF46" i="1"/>
  <c r="AJ46" i="1"/>
  <c r="AR62" i="1"/>
  <c r="FR62" i="1"/>
  <c r="EP64" i="1"/>
  <c r="FF60" i="1"/>
  <c r="BX60" i="1" s="1"/>
  <c r="BY60" i="1" s="1"/>
  <c r="AE64" i="1"/>
  <c r="ER63" i="1"/>
  <c r="AH64" i="1"/>
  <c r="AH55" i="1"/>
  <c r="GB54" i="1"/>
  <c r="EP59" i="1"/>
  <c r="EM44" i="1"/>
  <c r="ES44" i="1"/>
  <c r="ER44" i="1"/>
  <c r="EQ44" i="1"/>
  <c r="EN44" i="1"/>
  <c r="AE59" i="1"/>
  <c r="AA59" i="1"/>
  <c r="AE61" i="1"/>
  <c r="AA61" i="1"/>
  <c r="EL63" i="1"/>
  <c r="Z60" i="1"/>
  <c r="CX57" i="1"/>
  <c r="AS57" i="1" s="1"/>
  <c r="AQ57" i="1"/>
  <c r="CX64" i="1"/>
  <c r="AS64" i="1" s="1"/>
  <c r="FR56" i="1"/>
  <c r="AR56" i="1"/>
  <c r="Z61" i="1"/>
  <c r="EQ58" i="1"/>
  <c r="EO58" i="1"/>
  <c r="ER58" i="1"/>
  <c r="BW62" i="1"/>
  <c r="BU62" i="1"/>
  <c r="AA56" i="1"/>
  <c r="CX52" i="1"/>
  <c r="AS52" i="1" s="1"/>
  <c r="AE56" i="1"/>
  <c r="FZ51" i="1"/>
  <c r="AM51" i="1" s="1"/>
  <c r="FP51" i="1"/>
  <c r="BS51" i="1" s="1"/>
  <c r="AL51" i="1"/>
  <c r="AH50" i="1"/>
  <c r="GB48" i="1"/>
  <c r="AE41" i="1"/>
  <c r="Z41" i="1"/>
  <c r="EN42" i="1"/>
  <c r="EM35" i="1"/>
  <c r="EO35" i="1"/>
  <c r="EO41" i="1"/>
  <c r="AH34" i="1"/>
  <c r="BT34" i="1"/>
  <c r="EL36" i="1"/>
  <c r="AE35" i="1"/>
  <c r="FX40" i="1"/>
  <c r="AI48" i="1"/>
  <c r="AQ39" i="1"/>
  <c r="CX39" i="1"/>
  <c r="AS39" i="1" s="1"/>
  <c r="AD33" i="1"/>
  <c r="AB33" i="1"/>
  <c r="BW32" i="1"/>
  <c r="BU32" i="1"/>
  <c r="EL30" i="1"/>
  <c r="ET33" i="1"/>
  <c r="Z32" i="1"/>
  <c r="AR26" i="1"/>
  <c r="FR26" i="1"/>
  <c r="ET40" i="1"/>
  <c r="FF29" i="1"/>
  <c r="BX29" i="1" s="1"/>
  <c r="BY29" i="1" s="1"/>
  <c r="EO23" i="1"/>
  <c r="AD22" i="1"/>
  <c r="FX10" i="1"/>
  <c r="GB25" i="1"/>
  <c r="EP22" i="1"/>
  <c r="ER23" i="1"/>
  <c r="AB18" i="1"/>
  <c r="AC18" i="1"/>
  <c r="AD18" i="1"/>
  <c r="CX10" i="1"/>
  <c r="AS10" i="1" s="1"/>
  <c r="H66" i="1"/>
  <c r="DJ66" i="1" s="1"/>
  <c r="FR8" i="1"/>
  <c r="AR8" i="1"/>
  <c r="AB19" i="1"/>
  <c r="AB17" i="1"/>
  <c r="AC17" i="1"/>
  <c r="CX16" i="1"/>
  <c r="AS16" i="1" s="1"/>
  <c r="AQ16" i="1"/>
  <c r="EJ66" i="1"/>
  <c r="EO66" i="1" s="1"/>
  <c r="EM65" i="1"/>
  <c r="EP65" i="1"/>
  <c r="EN65" i="1"/>
  <c r="Z11" i="1"/>
  <c r="EL18" i="1"/>
  <c r="AB65" i="1"/>
  <c r="AD65" i="1"/>
  <c r="EO14" i="1"/>
  <c r="FR11" i="1"/>
  <c r="AR11" i="1"/>
  <c r="FR5" i="1"/>
  <c r="AR5" i="1"/>
  <c r="EP19" i="1"/>
  <c r="AB10" i="1"/>
  <c r="EN7" i="1"/>
  <c r="GD66" i="1"/>
  <c r="AN66" i="1" s="1"/>
  <c r="EM11" i="1"/>
  <c r="AH6" i="1"/>
  <c r="AA63" i="1"/>
  <c r="AE63" i="1"/>
  <c r="EM53" i="1"/>
  <c r="ES53" i="1"/>
  <c r="EQ53" i="1"/>
  <c r="AA53" i="1"/>
  <c r="AE53" i="1"/>
  <c r="FX58" i="1"/>
  <c r="AM58" i="1"/>
  <c r="EM51" i="1"/>
  <c r="EP45" i="1"/>
  <c r="EN45" i="1"/>
  <c r="EM45" i="1"/>
  <c r="EQ45" i="1"/>
  <c r="EO38" i="1"/>
  <c r="EL38" i="1"/>
  <c r="ES38" i="1"/>
  <c r="EQ38" i="1"/>
  <c r="EN24" i="1"/>
  <c r="ES24" i="1"/>
  <c r="EP24" i="1"/>
  <c r="FZ18" i="1"/>
  <c r="FP18" i="1"/>
  <c r="BS18" i="1" s="1"/>
  <c r="AL18" i="1"/>
  <c r="AL64" i="1"/>
  <c r="FZ64" i="1"/>
  <c r="FP64" i="1"/>
  <c r="BS64" i="1" s="1"/>
  <c r="AH61" i="1"/>
  <c r="ES61" i="1"/>
  <c r="EP61" i="1"/>
  <c r="EM56" i="1"/>
  <c r="EQ56" i="1"/>
  <c r="EO56" i="1"/>
  <c r="FF52" i="1"/>
  <c r="BX52" i="1" s="1"/>
  <c r="BY52" i="1" s="1"/>
  <c r="AH58" i="1"/>
  <c r="BT58" i="1"/>
  <c r="EN47" i="1"/>
  <c r="ES47" i="1"/>
  <c r="EP47" i="1"/>
  <c r="EO47" i="1"/>
  <c r="EM47" i="1"/>
  <c r="CX32" i="1"/>
  <c r="AS32" i="1" s="1"/>
  <c r="FF26" i="1"/>
  <c r="BX26" i="1" s="1"/>
  <c r="BY26" i="1" s="1"/>
  <c r="EQ13" i="1"/>
  <c r="EP13" i="1"/>
  <c r="EN13" i="1"/>
  <c r="EM13" i="1"/>
  <c r="ES13" i="1"/>
  <c r="ER13" i="1"/>
  <c r="FF14" i="1"/>
  <c r="BX14" i="1" s="1"/>
  <c r="BY14" i="1" s="1"/>
  <c r="BT62" i="1"/>
  <c r="AH62" i="1"/>
  <c r="BW60" i="1"/>
  <c r="BU60" i="1"/>
  <c r="EQ64" i="1"/>
  <c r="EM59" i="1"/>
  <c r="EM61" i="1"/>
  <c r="GB62" i="1"/>
  <c r="ES64" i="1"/>
  <c r="FR53" i="1"/>
  <c r="AR53" i="1"/>
  <c r="EN49" i="1"/>
  <c r="EP62" i="1"/>
  <c r="EN62" i="1"/>
  <c r="FR61" i="1"/>
  <c r="AR61" i="1"/>
  <c r="AD60" i="1"/>
  <c r="Z63" i="1"/>
  <c r="EN59" i="1"/>
  <c r="BT64" i="1"/>
  <c r="ES60" i="1"/>
  <c r="FR59" i="1"/>
  <c r="AR59" i="1"/>
  <c r="EQ62" i="1"/>
  <c r="EO64" i="1"/>
  <c r="EO61" i="1"/>
  <c r="EN61" i="1"/>
  <c r="EO63" i="1"/>
  <c r="GB60" i="1"/>
  <c r="EM62" i="1"/>
  <c r="AI59" i="1"/>
  <c r="CX62" i="1"/>
  <c r="AS62" i="1" s="1"/>
  <c r="ER55" i="1"/>
  <c r="AG56" i="1"/>
  <c r="AF56" i="1"/>
  <c r="AJ56" i="1"/>
  <c r="EP56" i="1"/>
  <c r="AD54" i="1"/>
  <c r="AB54" i="1"/>
  <c r="Z58" i="1"/>
  <c r="AB51" i="1"/>
  <c r="AD51" i="1"/>
  <c r="AC51" i="1"/>
  <c r="EM58" i="1"/>
  <c r="FF54" i="1"/>
  <c r="BX54" i="1" s="1"/>
  <c r="BY54" i="1" s="1"/>
  <c r="ES46" i="1"/>
  <c r="EQ46" i="1"/>
  <c r="EM46" i="1"/>
  <c r="EP49" i="1"/>
  <c r="ER47" i="1"/>
  <c r="EL55" i="1"/>
  <c r="FF45" i="1"/>
  <c r="BX45" i="1" s="1"/>
  <c r="BY45" i="1" s="1"/>
  <c r="EO52" i="1"/>
  <c r="ET48" i="1"/>
  <c r="AL48" i="1"/>
  <c r="FP48" i="1"/>
  <c r="BS48" i="1" s="1"/>
  <c r="FZ48" i="1"/>
  <c r="ES45" i="1"/>
  <c r="AB44" i="1"/>
  <c r="FR42" i="1"/>
  <c r="AR42" i="1"/>
  <c r="FF38" i="1"/>
  <c r="BX38" i="1" s="1"/>
  <c r="BY38" i="1" s="1"/>
  <c r="EQ50" i="1"/>
  <c r="FR34" i="1"/>
  <c r="AR34" i="1"/>
  <c r="EN38" i="1"/>
  <c r="EM38" i="1"/>
  <c r="AC39" i="1"/>
  <c r="AA32" i="1"/>
  <c r="AH30" i="1"/>
  <c r="BT30" i="1"/>
  <c r="FR24" i="1"/>
  <c r="AR24" i="1"/>
  <c r="ER31" i="1"/>
  <c r="EP31" i="1"/>
  <c r="EN31" i="1"/>
  <c r="ES31" i="1"/>
  <c r="FF22" i="1"/>
  <c r="BX22" i="1" s="1"/>
  <c r="BY22" i="1" s="1"/>
  <c r="AA27" i="1"/>
  <c r="EQ25" i="1"/>
  <c r="EN25" i="1"/>
  <c r="ES25" i="1"/>
  <c r="EN23" i="1"/>
  <c r="ES8" i="1"/>
  <c r="EM8" i="1"/>
  <c r="EQ8" i="1"/>
  <c r="EN8" i="1"/>
  <c r="EP8" i="1"/>
  <c r="EM24" i="1"/>
  <c r="EM10" i="1"/>
  <c r="ER10" i="1"/>
  <c r="EO10" i="1"/>
  <c r="EN10" i="1"/>
  <c r="ES21" i="1"/>
  <c r="EO21" i="1"/>
  <c r="CX11" i="1"/>
  <c r="AS11" i="1" s="1"/>
  <c r="AQ11" i="1"/>
  <c r="ER21" i="1"/>
  <c r="AC14" i="1"/>
  <c r="EN17" i="1"/>
  <c r="AA15" i="1"/>
  <c r="FR65" i="1"/>
  <c r="EQ12" i="1"/>
  <c r="FE66" i="1"/>
  <c r="AH20" i="1"/>
  <c r="ES37" i="1"/>
  <c r="EP37" i="1"/>
  <c r="EL37" i="1"/>
  <c r="EP10" i="1"/>
  <c r="EM18" i="1"/>
  <c r="GH66" i="1"/>
  <c r="GF65" i="1"/>
  <c r="AB66" i="1"/>
  <c r="AD66" i="1"/>
  <c r="AC66" i="1"/>
  <c r="EO8" i="1"/>
  <c r="AL13" i="1"/>
  <c r="FZ13" i="1"/>
  <c r="EO13" i="1"/>
  <c r="BU8" i="1"/>
  <c r="BW8" i="1"/>
  <c r="ET5" i="1"/>
  <c r="FF19" i="1"/>
  <c r="BX19" i="1" s="1"/>
  <c r="BY19" i="1" s="1"/>
  <c r="FF11" i="1"/>
  <c r="BX11" i="1" s="1"/>
  <c r="BY11" i="1" s="1"/>
  <c r="Z7" i="1"/>
  <c r="EQ15" i="1"/>
  <c r="AI13" i="1"/>
  <c r="FX17" i="1" l="1"/>
  <c r="ET7" i="1"/>
  <c r="ET21" i="1"/>
  <c r="ET46" i="1"/>
  <c r="ET52" i="1"/>
  <c r="EN66" i="1"/>
  <c r="ET12" i="1"/>
  <c r="ET10" i="1"/>
  <c r="ET62" i="1"/>
  <c r="ET31" i="1"/>
  <c r="ET65" i="1"/>
  <c r="ET25" i="1"/>
  <c r="ET35" i="1"/>
  <c r="ET43" i="1"/>
  <c r="ET45" i="1"/>
  <c r="ET60" i="1"/>
  <c r="BW66" i="1"/>
  <c r="ET32" i="1"/>
  <c r="EQ66" i="1"/>
  <c r="ET8" i="1"/>
  <c r="ET47" i="1"/>
  <c r="ET56" i="1"/>
  <c r="ET42" i="1"/>
  <c r="ET49" i="1"/>
  <c r="ET29" i="1"/>
  <c r="ET58" i="1"/>
  <c r="ET13" i="1"/>
  <c r="FF66" i="1"/>
  <c r="BX66" i="1" s="1"/>
  <c r="BY66" i="1" s="1"/>
  <c r="FX51" i="1"/>
  <c r="GB66" i="1"/>
  <c r="AL55" i="1"/>
  <c r="FZ55" i="1"/>
  <c r="FP55" i="1"/>
  <c r="BS55" i="1" s="1"/>
  <c r="AH22" i="1"/>
  <c r="BT22" i="1"/>
  <c r="FZ41" i="1"/>
  <c r="AL41" i="1"/>
  <c r="FP41" i="1"/>
  <c r="BS41" i="1" s="1"/>
  <c r="EP66" i="1"/>
  <c r="FZ21" i="1"/>
  <c r="FP21" i="1"/>
  <c r="BS21" i="1" s="1"/>
  <c r="AL21" i="1"/>
  <c r="AI15" i="1"/>
  <c r="AI11" i="1"/>
  <c r="FZ38" i="1"/>
  <c r="FP38" i="1"/>
  <c r="BS38" i="1" s="1"/>
  <c r="AL38" i="1"/>
  <c r="AL47" i="1"/>
  <c r="FZ47" i="1"/>
  <c r="FP47" i="1"/>
  <c r="BS47" i="1" s="1"/>
  <c r="ET61" i="1"/>
  <c r="AI66" i="1"/>
  <c r="AI9" i="1"/>
  <c r="ET50" i="1"/>
  <c r="ET53" i="1"/>
  <c r="AL11" i="1"/>
  <c r="FZ11" i="1"/>
  <c r="FP11" i="1"/>
  <c r="BS11" i="1" s="1"/>
  <c r="AI37" i="1"/>
  <c r="AF25" i="1"/>
  <c r="AJ25" i="1"/>
  <c r="AG25" i="1"/>
  <c r="AL24" i="1"/>
  <c r="FZ24" i="1"/>
  <c r="FP24" i="1"/>
  <c r="BS24" i="1" s="1"/>
  <c r="AM16" i="1"/>
  <c r="FX16" i="1"/>
  <c r="FJ66" i="1"/>
  <c r="AI20" i="1"/>
  <c r="FX48" i="1"/>
  <c r="AM48" i="1"/>
  <c r="AH54" i="1"/>
  <c r="BT54" i="1"/>
  <c r="FZ61" i="1"/>
  <c r="FP61" i="1"/>
  <c r="BS61" i="1" s="1"/>
  <c r="AL61" i="1"/>
  <c r="AH65" i="1"/>
  <c r="BT65" i="1"/>
  <c r="FZ8" i="1"/>
  <c r="AL8" i="1"/>
  <c r="FP8" i="1"/>
  <c r="BS8" i="1" s="1"/>
  <c r="FZ26" i="1"/>
  <c r="FP26" i="1"/>
  <c r="BS26" i="1" s="1"/>
  <c r="AL26" i="1"/>
  <c r="ET36" i="1"/>
  <c r="ET63" i="1"/>
  <c r="FZ49" i="1"/>
  <c r="AL49" i="1"/>
  <c r="FP49" i="1"/>
  <c r="BS49" i="1" s="1"/>
  <c r="AH24" i="1"/>
  <c r="BT24" i="1"/>
  <c r="ET64" i="1"/>
  <c r="FZ14" i="1"/>
  <c r="AL14" i="1"/>
  <c r="FP14" i="1"/>
  <c r="BS14" i="1" s="1"/>
  <c r="AM31" i="1"/>
  <c r="FX31" i="1"/>
  <c r="BX7" i="1"/>
  <c r="BY7" i="1" s="1"/>
  <c r="AH49" i="1"/>
  <c r="BT49" i="1"/>
  <c r="AH38" i="1"/>
  <c r="BT38" i="1"/>
  <c r="AM36" i="1"/>
  <c r="FX36" i="1"/>
  <c r="AM57" i="1"/>
  <c r="FX57" i="1"/>
  <c r="ET44" i="1"/>
  <c r="AM13" i="1"/>
  <c r="FX13" i="1"/>
  <c r="ET55" i="1"/>
  <c r="ER66" i="1"/>
  <c r="AG35" i="1"/>
  <c r="AF35" i="1"/>
  <c r="AJ35" i="1"/>
  <c r="ET23" i="1"/>
  <c r="ES66" i="1"/>
  <c r="FZ28" i="1"/>
  <c r="AL28" i="1"/>
  <c r="FP28" i="1"/>
  <c r="BS28" i="1" s="1"/>
  <c r="AH14" i="1"/>
  <c r="BT14" i="1"/>
  <c r="ET22" i="1"/>
  <c r="AL59" i="1"/>
  <c r="FZ59" i="1"/>
  <c r="FP59" i="1"/>
  <c r="BS59" i="1" s="1"/>
  <c r="AI58" i="1"/>
  <c r="AH33" i="1"/>
  <c r="BT33" i="1"/>
  <c r="AI34" i="1"/>
  <c r="AF43" i="1"/>
  <c r="AJ43" i="1"/>
  <c r="AG43" i="1"/>
  <c r="ET54" i="1"/>
  <c r="ET41" i="1"/>
  <c r="AL20" i="1"/>
  <c r="FZ20" i="1"/>
  <c r="FP20" i="1"/>
  <c r="BS20" i="1" s="1"/>
  <c r="ET51" i="1"/>
  <c r="AI63" i="1"/>
  <c r="AH7" i="1"/>
  <c r="BT7" i="1"/>
  <c r="AI8" i="1"/>
  <c r="AH18" i="1"/>
  <c r="BT18" i="1"/>
  <c r="AH32" i="1"/>
  <c r="BT32" i="1"/>
  <c r="FZ23" i="1"/>
  <c r="AL23" i="1"/>
  <c r="FP23" i="1"/>
  <c r="BS23" i="1" s="1"/>
  <c r="AL27" i="1"/>
  <c r="FZ27" i="1"/>
  <c r="FP27" i="1"/>
  <c r="BS27" i="1" s="1"/>
  <c r="ET11" i="1"/>
  <c r="FZ34" i="1"/>
  <c r="FP34" i="1"/>
  <c r="BS34" i="1" s="1"/>
  <c r="AL34" i="1"/>
  <c r="AG59" i="1"/>
  <c r="AF59" i="1"/>
  <c r="AJ59" i="1"/>
  <c r="AI64" i="1"/>
  <c r="AH26" i="1"/>
  <c r="BT26" i="1"/>
  <c r="AI47" i="1"/>
  <c r="AM12" i="1"/>
  <c r="FX12" i="1"/>
  <c r="FZ19" i="1"/>
  <c r="AL19" i="1"/>
  <c r="FP19" i="1"/>
  <c r="BS19" i="1" s="1"/>
  <c r="FX18" i="1"/>
  <c r="AM18" i="1"/>
  <c r="ET38" i="1"/>
  <c r="AI6" i="1"/>
  <c r="ET18" i="1"/>
  <c r="AI45" i="1"/>
  <c r="AH12" i="1"/>
  <c r="BT12" i="1"/>
  <c r="AF41" i="1"/>
  <c r="AJ41" i="1"/>
  <c r="AG41" i="1"/>
  <c r="AL15" i="1"/>
  <c r="FZ15" i="1"/>
  <c r="FP15" i="1"/>
  <c r="BS15" i="1" s="1"/>
  <c r="ET19" i="1"/>
  <c r="AM22" i="1"/>
  <c r="FX22" i="1"/>
  <c r="ET24" i="1"/>
  <c r="AH39" i="1"/>
  <c r="BT39" i="1"/>
  <c r="AH53" i="1"/>
  <c r="BT53" i="1"/>
  <c r="AI31" i="1"/>
  <c r="AJ36" i="1"/>
  <c r="AG36" i="1"/>
  <c r="AF36" i="1"/>
  <c r="AG29" i="1"/>
  <c r="AF29" i="1"/>
  <c r="AJ29" i="1"/>
  <c r="FZ39" i="1"/>
  <c r="AL39" i="1"/>
  <c r="FP39" i="1"/>
  <c r="BS39" i="1" s="1"/>
  <c r="AH44" i="1"/>
  <c r="BT44" i="1"/>
  <c r="AI30" i="1"/>
  <c r="AH60" i="1"/>
  <c r="BT60" i="1"/>
  <c r="FZ46" i="1"/>
  <c r="AL46" i="1"/>
  <c r="FP46" i="1"/>
  <c r="BS46" i="1" s="1"/>
  <c r="AH21" i="1"/>
  <c r="BT21" i="1"/>
  <c r="EL66" i="1"/>
  <c r="FR66" i="1"/>
  <c r="AL66" i="1" s="1"/>
  <c r="FZ65" i="1"/>
  <c r="AL65" i="1"/>
  <c r="FP65" i="1"/>
  <c r="AH51" i="1"/>
  <c r="BT51" i="1"/>
  <c r="AI61" i="1"/>
  <c r="AL5" i="1"/>
  <c r="FZ5" i="1"/>
  <c r="FP5" i="1"/>
  <c r="BS5" i="1" s="1"/>
  <c r="FZ56" i="1"/>
  <c r="AL56" i="1"/>
  <c r="FP56" i="1"/>
  <c r="BS56" i="1" s="1"/>
  <c r="FX60" i="1"/>
  <c r="AL37" i="1"/>
  <c r="FZ37" i="1"/>
  <c r="FP37" i="1"/>
  <c r="BS37" i="1" s="1"/>
  <c r="AL9" i="1"/>
  <c r="FP9" i="1"/>
  <c r="BS9" i="1" s="1"/>
  <c r="FZ9" i="1"/>
  <c r="FZ7" i="1"/>
  <c r="AL7" i="1"/>
  <c r="FP7" i="1"/>
  <c r="BS7" i="1" s="1"/>
  <c r="AM25" i="1"/>
  <c r="FX25" i="1"/>
  <c r="AI57" i="1"/>
  <c r="AM29" i="1"/>
  <c r="FX29" i="1"/>
  <c r="AL63" i="1"/>
  <c r="FZ63" i="1"/>
  <c r="FP63" i="1"/>
  <c r="BS63" i="1" s="1"/>
  <c r="AG5" i="1"/>
  <c r="AJ5" i="1"/>
  <c r="ET14" i="1"/>
  <c r="AM43" i="1"/>
  <c r="FX43" i="1"/>
  <c r="FZ52" i="1"/>
  <c r="AL52" i="1"/>
  <c r="FP52" i="1"/>
  <c r="BS52" i="1" s="1"/>
  <c r="FZ53" i="1"/>
  <c r="AL53" i="1"/>
  <c r="FP53" i="1"/>
  <c r="BS53" i="1" s="1"/>
  <c r="AI55" i="1"/>
  <c r="FZ62" i="1"/>
  <c r="FP62" i="1"/>
  <c r="BS62" i="1" s="1"/>
  <c r="AL62" i="1"/>
  <c r="ET15" i="1"/>
  <c r="AL45" i="1"/>
  <c r="FZ45" i="1"/>
  <c r="FP45" i="1"/>
  <c r="BS45" i="1" s="1"/>
  <c r="GF66" i="1"/>
  <c r="AI62" i="1"/>
  <c r="AM64" i="1"/>
  <c r="FX64" i="1"/>
  <c r="AH19" i="1"/>
  <c r="BT19" i="1"/>
  <c r="ET17" i="1"/>
  <c r="AL54" i="1"/>
  <c r="FP54" i="1"/>
  <c r="BS54" i="1" s="1"/>
  <c r="FZ54" i="1"/>
  <c r="AJ13" i="1"/>
  <c r="AG13" i="1"/>
  <c r="AF13" i="1"/>
  <c r="ET37" i="1"/>
  <c r="AL42" i="1"/>
  <c r="FZ42" i="1"/>
  <c r="FP42" i="1"/>
  <c r="BS42" i="1" s="1"/>
  <c r="AH17" i="1"/>
  <c r="BT17" i="1"/>
  <c r="ET30" i="1"/>
  <c r="AJ48" i="1"/>
  <c r="AG48" i="1"/>
  <c r="AF48" i="1"/>
  <c r="ET59" i="1"/>
  <c r="AI27" i="1"/>
  <c r="FZ32" i="1"/>
  <c r="AL32" i="1"/>
  <c r="FP32" i="1"/>
  <c r="BS32" i="1" s="1"/>
  <c r="FX35" i="1"/>
  <c r="CX66" i="1"/>
  <c r="AS66" i="1" s="1"/>
  <c r="AS65" i="1"/>
  <c r="AI42" i="1"/>
  <c r="AH10" i="1"/>
  <c r="BT10" i="1"/>
  <c r="EM66" i="1"/>
  <c r="AG40" i="1"/>
  <c r="AF40" i="1"/>
  <c r="AJ40" i="1"/>
  <c r="AM11" i="1" l="1"/>
  <c r="FX11" i="1"/>
  <c r="AM56" i="1"/>
  <c r="FX56" i="1"/>
  <c r="AI51" i="1"/>
  <c r="AI21" i="1"/>
  <c r="AJ30" i="1"/>
  <c r="AG30" i="1"/>
  <c r="AF30" i="1"/>
  <c r="AG47" i="1"/>
  <c r="AF47" i="1"/>
  <c r="AJ47" i="1"/>
  <c r="AI18" i="1"/>
  <c r="AI24" i="1"/>
  <c r="AM26" i="1"/>
  <c r="FX26" i="1"/>
  <c r="AJ15" i="1"/>
  <c r="AG15" i="1"/>
  <c r="AF15" i="1"/>
  <c r="AM41" i="1"/>
  <c r="FX41" i="1"/>
  <c r="AM54" i="1"/>
  <c r="FX54" i="1"/>
  <c r="AR66" i="1"/>
  <c r="AR65" i="1"/>
  <c r="AJ57" i="1"/>
  <c r="AG57" i="1"/>
  <c r="AF57" i="1"/>
  <c r="AM63" i="1"/>
  <c r="FX63" i="1"/>
  <c r="AM5" i="1"/>
  <c r="FX5" i="1"/>
  <c r="AM15" i="1"/>
  <c r="FX15" i="1"/>
  <c r="AJ45" i="1"/>
  <c r="AG45" i="1"/>
  <c r="AF45" i="1"/>
  <c r="AM23" i="1"/>
  <c r="FX23" i="1"/>
  <c r="AF8" i="1"/>
  <c r="AG8" i="1"/>
  <c r="AJ8" i="1"/>
  <c r="AM20" i="1"/>
  <c r="FX20" i="1"/>
  <c r="AJ34" i="1"/>
  <c r="AG34" i="1"/>
  <c r="AF34" i="1"/>
  <c r="AM28" i="1"/>
  <c r="FX28" i="1"/>
  <c r="AM59" i="1"/>
  <c r="FX59" i="1"/>
  <c r="AJ55" i="1"/>
  <c r="AG55" i="1"/>
  <c r="AF55" i="1"/>
  <c r="AM37" i="1"/>
  <c r="FX37" i="1"/>
  <c r="FZ66" i="1"/>
  <c r="AM66" i="1" s="1"/>
  <c r="AM65" i="1"/>
  <c r="FX65" i="1"/>
  <c r="AM46" i="1"/>
  <c r="FX46" i="1"/>
  <c r="AI44" i="1"/>
  <c r="AI39" i="1"/>
  <c r="AI26" i="1"/>
  <c r="AM34" i="1"/>
  <c r="FX34" i="1"/>
  <c r="AI38" i="1"/>
  <c r="AM49" i="1"/>
  <c r="FX49" i="1"/>
  <c r="AM8" i="1"/>
  <c r="FX8" i="1"/>
  <c r="AJ9" i="1"/>
  <c r="AG9" i="1"/>
  <c r="AF9" i="1"/>
  <c r="AI22" i="1"/>
  <c r="AM42" i="1"/>
  <c r="FX42" i="1"/>
  <c r="AJ20" i="1"/>
  <c r="AG20" i="1"/>
  <c r="AF20" i="1"/>
  <c r="AI12" i="1"/>
  <c r="AM52" i="1"/>
  <c r="FX52" i="1"/>
  <c r="AJ27" i="1"/>
  <c r="AG27" i="1"/>
  <c r="AF27" i="1"/>
  <c r="AI19" i="1"/>
  <c r="AM19" i="1"/>
  <c r="FX19" i="1"/>
  <c r="AM14" i="1"/>
  <c r="FX14" i="1"/>
  <c r="AI54" i="1"/>
  <c r="AM21" i="1"/>
  <c r="FX21" i="1"/>
  <c r="AM53" i="1"/>
  <c r="FX53" i="1"/>
  <c r="AF62" i="1"/>
  <c r="AJ62" i="1"/>
  <c r="AG62" i="1"/>
  <c r="AI53" i="1"/>
  <c r="AM62" i="1"/>
  <c r="FX62" i="1"/>
  <c r="AI10" i="1"/>
  <c r="AM32" i="1"/>
  <c r="FX32" i="1"/>
  <c r="AJ42" i="1"/>
  <c r="AG42" i="1"/>
  <c r="AF42" i="1"/>
  <c r="AI17" i="1"/>
  <c r="AM45" i="1"/>
  <c r="FX45" i="1"/>
  <c r="AG61" i="1"/>
  <c r="AF61" i="1"/>
  <c r="AJ61" i="1"/>
  <c r="ET66" i="1"/>
  <c r="AJ31" i="1"/>
  <c r="AG31" i="1"/>
  <c r="AF31" i="1"/>
  <c r="AG64" i="1"/>
  <c r="AF64" i="1"/>
  <c r="AJ64" i="1"/>
  <c r="AI32" i="1"/>
  <c r="AI7" i="1"/>
  <c r="AI33" i="1"/>
  <c r="AG37" i="1"/>
  <c r="AF37" i="1"/>
  <c r="AJ37" i="1"/>
  <c r="AJ66" i="1"/>
  <c r="AG66" i="1"/>
  <c r="AM38" i="1"/>
  <c r="FX38" i="1"/>
  <c r="AM55" i="1"/>
  <c r="FX55" i="1"/>
  <c r="AM9" i="1"/>
  <c r="FX9" i="1"/>
  <c r="AG58" i="1"/>
  <c r="AF58" i="1"/>
  <c r="AJ58" i="1"/>
  <c r="FP66" i="1"/>
  <c r="BS66" i="1" s="1"/>
  <c r="BS65" i="1"/>
  <c r="AM61" i="1"/>
  <c r="FX61" i="1"/>
  <c r="AM47" i="1"/>
  <c r="FX47" i="1"/>
  <c r="Z65" i="1"/>
  <c r="AE65" i="1"/>
  <c r="AA65" i="1"/>
  <c r="AM7" i="1"/>
  <c r="FX7" i="1"/>
  <c r="AI60" i="1"/>
  <c r="AM39" i="1"/>
  <c r="FX39" i="1"/>
  <c r="AG6" i="1"/>
  <c r="AF6" i="1"/>
  <c r="AJ6" i="1"/>
  <c r="AM27" i="1"/>
  <c r="FX27" i="1"/>
  <c r="AJ63" i="1"/>
  <c r="AG63" i="1"/>
  <c r="AF63" i="1"/>
  <c r="AI14" i="1"/>
  <c r="AI49" i="1"/>
  <c r="AI65" i="1"/>
  <c r="AM24" i="1"/>
  <c r="FX24" i="1"/>
  <c r="AJ11" i="1"/>
  <c r="AG11" i="1"/>
  <c r="AF11" i="1"/>
  <c r="AJ18" i="1" l="1"/>
  <c r="AG18" i="1"/>
  <c r="AF18" i="1"/>
  <c r="AG14" i="1"/>
  <c r="AF14" i="1"/>
  <c r="AJ14" i="1"/>
  <c r="AJ51" i="1"/>
  <c r="AG51" i="1"/>
  <c r="AF51" i="1"/>
  <c r="AJ21" i="1"/>
  <c r="AF21" i="1"/>
  <c r="AG21" i="1"/>
  <c r="AG10" i="1"/>
  <c r="AF10" i="1"/>
  <c r="AJ10" i="1"/>
  <c r="Z66" i="1"/>
  <c r="AE66" i="1"/>
  <c r="AA66" i="1"/>
  <c r="AF66" i="1"/>
  <c r="AG17" i="1"/>
  <c r="AF17" i="1"/>
  <c r="AJ17" i="1"/>
  <c r="AG39" i="1"/>
  <c r="AF39" i="1"/>
  <c r="AJ39" i="1"/>
  <c r="FX66" i="1"/>
  <c r="AJ60" i="1"/>
  <c r="AF60" i="1"/>
  <c r="AG60" i="1"/>
  <c r="AJ7" i="1"/>
  <c r="AG7" i="1"/>
  <c r="AF7" i="1"/>
  <c r="AJ12" i="1"/>
  <c r="AG12" i="1"/>
  <c r="AF12" i="1"/>
  <c r="AG22" i="1"/>
  <c r="AJ22" i="1"/>
  <c r="AF22" i="1"/>
  <c r="AG38" i="1"/>
  <c r="AF38" i="1"/>
  <c r="AJ38" i="1"/>
  <c r="AG44" i="1"/>
  <c r="AF44" i="1"/>
  <c r="AJ44" i="1"/>
  <c r="AG54" i="1"/>
  <c r="AF54" i="1"/>
  <c r="AJ54" i="1"/>
  <c r="AG33" i="1"/>
  <c r="AJ33" i="1"/>
  <c r="AF33" i="1"/>
  <c r="AG32" i="1"/>
  <c r="AF32" i="1"/>
  <c r="AJ32" i="1"/>
  <c r="AJ24" i="1"/>
  <c r="AG24" i="1"/>
  <c r="AF24" i="1"/>
  <c r="AG26" i="1"/>
  <c r="AF26" i="1"/>
  <c r="AJ26" i="1"/>
  <c r="AG65" i="1"/>
  <c r="AF65" i="1"/>
  <c r="AJ65" i="1"/>
  <c r="AJ49" i="1"/>
  <c r="AG49" i="1"/>
  <c r="AF49" i="1"/>
  <c r="AJ53" i="1"/>
  <c r="AG53" i="1"/>
  <c r="AF53" i="1"/>
  <c r="AG19" i="1"/>
  <c r="AF19" i="1"/>
  <c r="AJ19" i="1"/>
</calcChain>
</file>

<file path=xl/sharedStrings.xml><?xml version="1.0" encoding="utf-8"?>
<sst xmlns="http://schemas.openxmlformats.org/spreadsheetml/2006/main" count="480" uniqueCount="241">
  <si>
    <t>Eika and LBA-banks 1H22 figures</t>
  </si>
  <si>
    <t>Key balance sheet figures</t>
  </si>
  <si>
    <t>P&amp;L</t>
  </si>
  <si>
    <t>P&amp;L key figures</t>
  </si>
  <si>
    <t>Growth 2Q22 - 2Q21 (YoY)</t>
  </si>
  <si>
    <t>Liquidity</t>
  </si>
  <si>
    <t>Capital ratios</t>
  </si>
  <si>
    <t>Consolidated capital ratios*</t>
  </si>
  <si>
    <t>Pilar 2</t>
  </si>
  <si>
    <t>CET1 - margin to requirements</t>
  </si>
  <si>
    <t>core capital - margin to req.</t>
  </si>
  <si>
    <t>Capital - margin to req.</t>
  </si>
  <si>
    <t>Credit quality</t>
  </si>
  <si>
    <t>Balance sheet 1H22</t>
  </si>
  <si>
    <t>Additional information</t>
  </si>
  <si>
    <t>Sector breakdown loan book - 2021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</si>
  <si>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</si>
  <si>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</si>
  <si>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</si>
  <si>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</si>
  <si>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</si>
  <si>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</si>
  <si>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</si>
  <si>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</si>
  <si>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</si>
  <si>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</si>
  <si>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</si>
  <si>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</si>
  <si>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</si>
  <si>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</si>
  <si>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</si>
  <si>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</si>
  <si>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</si>
  <si>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</si>
  <si>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</si>
  <si>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</si>
  <si>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</si>
  <si>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</si>
  <si>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</si>
  <si>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</si>
  <si>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</si>
  <si>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</si>
  <si>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</si>
  <si>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</si>
  <si>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</si>
  <si>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</si>
  <si>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</si>
  <si>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</si>
  <si>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</si>
  <si>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</si>
  <si>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</si>
  <si>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</si>
  <si>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</si>
  <si>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</si>
  <si>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</si>
  <si>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</si>
  <si>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 2Q22</t>
  </si>
  <si>
    <t>NSFR 2021</t>
  </si>
  <si>
    <t>Equity ratio</t>
  </si>
  <si>
    <t>Leverage ratio</t>
  </si>
  <si>
    <t>CET1 ratio</t>
  </si>
  <si>
    <t>Core capital ratio</t>
  </si>
  <si>
    <t>Capital ratio</t>
  </si>
  <si>
    <t>Consolidated CET1 ratio</t>
  </si>
  <si>
    <t>Cons. core capital ratio</t>
  </si>
  <si>
    <t>Consolidated capital ratio</t>
  </si>
  <si>
    <t>Pilar 2                bank level</t>
  </si>
  <si>
    <t>Pilar 2                consolidated</t>
  </si>
  <si>
    <t>Bank level margin to requirements</t>
  </si>
  <si>
    <t>Cons. level margin to requirements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</si>
  <si>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</si>
  <si>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</si>
  <si>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</si>
  <si>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</si>
  <si>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</si>
  <si>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</si>
  <si>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Deposits with CB and loans to credit inst.</t>
  </si>
  <si>
    <t>Gross loans to customers</t>
  </si>
  <si>
    <t>Stage 3 (Individual impairments)</t>
  </si>
  <si>
    <t>Stage 1 &amp; 2 (Group impairments)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</si>
  <si>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</si>
  <si>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</si>
  <si>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</si>
  <si>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</si>
  <si>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</si>
  <si>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</si>
  <si>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</si>
  <si>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</si>
  <si>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</si>
  <si>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</si>
  <si>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</si>
  <si>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</si>
  <si>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</si>
  <si>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</si>
  <si>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</si>
  <si>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</si>
  <si>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</si>
  <si>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</si>
  <si>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01.07.2023 - 30.06.2024</t>
  </si>
  <si>
    <t>01.07.2024 - 30.06.2025</t>
  </si>
  <si>
    <t>01.07.2025 - 30.06.2026</t>
  </si>
  <si>
    <t>01.07.2026 - 30.06.2027</t>
  </si>
  <si>
    <t>From 01.07.2027</t>
  </si>
  <si>
    <t>Total</t>
  </si>
  <si>
    <t>External funding in % of total assets</t>
  </si>
  <si>
    <t>Auditing firm</t>
  </si>
  <si>
    <t>Employees</t>
  </si>
  <si>
    <t>Branches</t>
  </si>
  <si>
    <t>Alliance</t>
  </si>
  <si>
    <t>Listed on OSE with debt inst.</t>
  </si>
  <si>
    <t>EC/stocks bank</t>
  </si>
  <si>
    <t>ECC-ratio</t>
  </si>
  <si>
    <t>CET1 capital</t>
  </si>
  <si>
    <t>Core capital</t>
  </si>
  <si>
    <t>Total capital</t>
  </si>
  <si>
    <t>Average RWA (ARWA)</t>
  </si>
  <si>
    <t>RWA 2Q21</t>
  </si>
  <si>
    <t>RWA 2Q22</t>
  </si>
  <si>
    <t>Agriculture</t>
  </si>
  <si>
    <t>Industry</t>
  </si>
  <si>
    <t>Building and construction</t>
  </si>
  <si>
    <t>Trade and hotels</t>
  </si>
  <si>
    <t>Real estate business</t>
  </si>
  <si>
    <t>Transport</t>
  </si>
  <si>
    <t>Other</t>
  </si>
  <si>
    <t>Retail lending</t>
  </si>
  <si>
    <t>NPL</t>
  </si>
  <si>
    <t>Problem loans</t>
  </si>
  <si>
    <t>Individual impairments</t>
  </si>
  <si>
    <t>Retail loans (own book)</t>
  </si>
  <si>
    <t>Corporate loans</t>
  </si>
  <si>
    <t>Gross loans (own book)</t>
  </si>
  <si>
    <t>Average Equity</t>
  </si>
  <si>
    <t>Equity 2Q21</t>
  </si>
  <si>
    <t>Equity 2Q22</t>
  </si>
  <si>
    <t>Average loans</t>
  </si>
  <si>
    <t>Gross loans 2Q21</t>
  </si>
  <si>
    <t>Gross loans 2Q22</t>
  </si>
  <si>
    <t>Transfer - average</t>
  </si>
  <si>
    <t>Transfer to CB 2Q21</t>
  </si>
  <si>
    <t>Transfer to CB 2Q22</t>
  </si>
  <si>
    <t>Average loans transferred</t>
  </si>
  <si>
    <t>Total loans incl. CB 2Q22</t>
  </si>
  <si>
    <t>Average deposits</t>
  </si>
  <si>
    <t>Deposits 2Q21</t>
  </si>
  <si>
    <t>Deposits 2Q22</t>
  </si>
  <si>
    <t>Average total assets</t>
  </si>
  <si>
    <t>Total assets 2Q21</t>
  </si>
  <si>
    <t>Total assets 2Q22</t>
  </si>
  <si>
    <t>RWA/total assets 2Q22</t>
  </si>
  <si>
    <t>Aasen Sparebank</t>
  </si>
  <si>
    <t>LBA</t>
  </si>
  <si>
    <t>yes</t>
  </si>
  <si>
    <t>EC (listed)</t>
  </si>
  <si>
    <t>Andebu Sparebank</t>
  </si>
  <si>
    <t>Eika</t>
  </si>
  <si>
    <t>EC</t>
  </si>
  <si>
    <t>Arendal og Omegns Sparekasse</t>
  </si>
  <si>
    <t>Askim og Spydeberg Sparebank</t>
  </si>
  <si>
    <t>Aurskog Sparebank</t>
  </si>
  <si>
    <t>Berg Sparebank</t>
  </si>
  <si>
    <t>Bien Sparebank</t>
  </si>
  <si>
    <t>Stocks</t>
  </si>
  <si>
    <t>Birkenes Sparebank</t>
  </si>
  <si>
    <t>Blaker Sparebank</t>
  </si>
  <si>
    <t>Drangedal Sparebank</t>
  </si>
  <si>
    <t>Etnedal Sparebank</t>
  </si>
  <si>
    <t>Evje og Hornnes Sparebank</t>
  </si>
  <si>
    <t>Oslofjord Sparebank</t>
  </si>
  <si>
    <t>Grong Sparebank</t>
  </si>
  <si>
    <t>Grue Sparebank</t>
  </si>
  <si>
    <t>Haltdalen Sparebank</t>
  </si>
  <si>
    <t>Hegra Sparebank</t>
  </si>
  <si>
    <t>Hemne Sparebank</t>
  </si>
  <si>
    <t>Hjartdal og Gransherad Sparebank</t>
  </si>
  <si>
    <t>Hjelmeland Sparebank</t>
  </si>
  <si>
    <t>Høland og Setskog Sparebank</t>
  </si>
  <si>
    <t>Jæren Sparebank</t>
  </si>
  <si>
    <t>Kvinesdal Sparebank</t>
  </si>
  <si>
    <t>Larvikbanken Brunlanes Sparebank</t>
  </si>
  <si>
    <t>Romerike Sparebank</t>
  </si>
  <si>
    <t>Marker Sparebank</t>
  </si>
  <si>
    <t>Nidaros Sparebank</t>
  </si>
  <si>
    <t>Odal Sparebank</t>
  </si>
  <si>
    <t>Oppdalsbanken</t>
  </si>
  <si>
    <t>Rindal Sparebank</t>
  </si>
  <si>
    <t>Romsdalsbanken</t>
  </si>
  <si>
    <t>Skagerrak Sparebank</t>
  </si>
  <si>
    <t>Skue Sparebank</t>
  </si>
  <si>
    <t>Sogn Sparebank</t>
  </si>
  <si>
    <t>Soknedal Sparebank</t>
  </si>
  <si>
    <t>Sparebanken 68 grader Nord</t>
  </si>
  <si>
    <t>Sparebanken Din</t>
  </si>
  <si>
    <t>Sparebanken Narvik</t>
  </si>
  <si>
    <t>Stadsbygd Sparebank</t>
  </si>
  <si>
    <t>Sunndal Sparebank</t>
  </si>
  <si>
    <t>Tinn Sparebank</t>
  </si>
  <si>
    <t>Tolga-Os Sparebank</t>
  </si>
  <si>
    <t>Totens Sparebank</t>
  </si>
  <si>
    <t>Trøgstad Sparebank</t>
  </si>
  <si>
    <t>Tysnes Sparebank</t>
  </si>
  <si>
    <t>Valdres Sparebank</t>
  </si>
  <si>
    <t>Valle Sparebank</t>
  </si>
  <si>
    <t>RSM</t>
  </si>
  <si>
    <t>Stocks listed</t>
  </si>
  <si>
    <t>Ørland Sparebank</t>
  </si>
  <si>
    <t>Ørskog Sparebank</t>
  </si>
  <si>
    <t>Østre Agder Sparebank</t>
  </si>
  <si>
    <t>Åfjord Sparebank</t>
  </si>
  <si>
    <t>Eika total</t>
  </si>
  <si>
    <t>Consolidated capital ratios* = bank + Eika Boligkreditt + Eika Gruppen</t>
  </si>
  <si>
    <t/>
  </si>
  <si>
    <t>KPMG</t>
  </si>
  <si>
    <t xml:space="preserve">Ernst &amp; Young </t>
  </si>
  <si>
    <t>RSM Norge AS</t>
  </si>
  <si>
    <t xml:space="preserve">Revisorkonsult </t>
  </si>
  <si>
    <t>BDO AS</t>
  </si>
  <si>
    <t xml:space="preserve">Valdres Revisjonskontor </t>
  </si>
  <si>
    <t xml:space="preserve">Pricewaterhousecoopers </t>
  </si>
  <si>
    <t xml:space="preserve">Deloitte </t>
  </si>
  <si>
    <t>Svindal Leidland Myhrer &amp; Co</t>
  </si>
  <si>
    <t>NM</t>
  </si>
  <si>
    <t>Total loans incl. CB 2Q21</t>
  </si>
  <si>
    <t>Cash and deposits with CB</t>
  </si>
  <si>
    <t>Credit inst. (and CB)</t>
  </si>
  <si>
    <t>Doubtful loans</t>
  </si>
  <si>
    <t>Bjugn Sparebank (1)</t>
  </si>
  <si>
    <t>Rørosbanken Røros Sparebank (1)</t>
  </si>
  <si>
    <t>Selbu Sparebank (1)</t>
  </si>
  <si>
    <t>Eidsberg Sparebank (1)</t>
  </si>
  <si>
    <t>Gildeskål Sparebank (1)</t>
  </si>
  <si>
    <t>Jernbanepersonalets Sparebank (1)</t>
  </si>
  <si>
    <t>Deposits in the central bank is booked under credit institutions</t>
  </si>
  <si>
    <t>Melhus Sparebank (1)</t>
  </si>
  <si>
    <t>Orkla Sparebank (1)</t>
  </si>
  <si>
    <t>Strømmen Sparebank (1)</t>
  </si>
  <si>
    <t>Vekselbanken (Voss Veksel og Landmandsbank)</t>
  </si>
  <si>
    <t>Total lending</t>
  </si>
  <si>
    <t>External (Senior, Tier 1 &amp; Tier2) funding (30.06.2022) - maturity within</t>
  </si>
  <si>
    <t>Market funding (excluding Tier 1&amp;2) in % of total assets (including loans transferred to EBK)</t>
  </si>
  <si>
    <t>Non Performing Loans/gross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</si>
</sst>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_ [$€-2]\ * #,##0.00_ ;_ [$€-2]\ * \-#,##0.00_ ;_ [$€-2]\ * &quot;-&quot;??_ ;_ @_ "/>
    <numFmt numFmtId="166" formatCode="d/m/yy;@"/>
    <numFmt numFmtId="167" formatCode="#,##0.0"/>
    <numFmt numFmtId="168" formatCode="0.0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Garamond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8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164" fontId="4" fillId="2" borderId="0" xfId="1" applyNumberFormat="1" applyFont="1" applyFill="1" applyBorder="1" applyAlignment="1">
      <alignment horizontal="right"/>
    </xf>
    <xf numFmtId="0" fontId="5" fillId="2" borderId="0" xfId="0" applyFont="1" applyFill="1"/>
    <xf numFmtId="0" fontId="0" fillId="2" borderId="0" xfId="0" applyFill="1" applyAlignment="1">
      <alignment horizontal="left"/>
    </xf>
    <xf numFmtId="1" fontId="4" fillId="2" borderId="0" xfId="0" applyNumberFormat="1" applyFont="1" applyFill="1"/>
    <xf numFmtId="0" fontId="4" fillId="2" borderId="0" xfId="0" applyFont="1" applyFill="1"/>
    <xf numFmtId="10" fontId="4" fillId="2" borderId="0" xfId="1" applyNumberFormat="1" applyFont="1" applyFill="1"/>
    <xf numFmtId="165" fontId="6" fillId="2" borderId="1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166" fontId="4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165" fontId="4" fillId="2" borderId="9" xfId="2" applyNumberFormat="1" applyFont="1" applyFill="1" applyBorder="1" applyAlignment="1" applyProtection="1">
      <alignment horizontal="left" vertical="top"/>
    </xf>
    <xf numFmtId="3" fontId="4" fillId="2" borderId="11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167" fontId="4" fillId="2" borderId="11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right"/>
    </xf>
    <xf numFmtId="167" fontId="4" fillId="3" borderId="0" xfId="1" applyNumberFormat="1" applyFont="1" applyFill="1" applyBorder="1" applyAlignment="1">
      <alignment horizontal="right"/>
    </xf>
    <xf numFmtId="167" fontId="4" fillId="3" borderId="6" xfId="1" applyNumberFormat="1" applyFont="1" applyFill="1" applyBorder="1" applyAlignment="1">
      <alignment horizontal="right"/>
    </xf>
    <xf numFmtId="10" fontId="4" fillId="2" borderId="11" xfId="1" applyNumberFormat="1" applyFont="1" applyFill="1" applyBorder="1" applyAlignment="1">
      <alignment horizontal="right"/>
    </xf>
    <xf numFmtId="10" fontId="4" fillId="2" borderId="0" xfId="1" applyNumberFormat="1" applyFont="1" applyFill="1" applyBorder="1" applyAlignment="1">
      <alignment horizontal="right"/>
    </xf>
    <xf numFmtId="164" fontId="4" fillId="2" borderId="6" xfId="1" applyNumberFormat="1" applyFont="1" applyFill="1" applyBorder="1" applyAlignment="1">
      <alignment horizontal="right"/>
    </xf>
    <xf numFmtId="167" fontId="4" fillId="2" borderId="0" xfId="1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right"/>
    </xf>
    <xf numFmtId="164" fontId="4" fillId="2" borderId="8" xfId="1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9" fontId="4" fillId="2" borderId="10" xfId="1" applyFont="1" applyFill="1" applyBorder="1" applyAlignment="1">
      <alignment horizontal="right"/>
    </xf>
    <xf numFmtId="9" fontId="4" fillId="2" borderId="8" xfId="1" applyFont="1" applyFill="1" applyBorder="1" applyAlignment="1">
      <alignment horizontal="right"/>
    </xf>
    <xf numFmtId="164" fontId="4" fillId="2" borderId="11" xfId="1" applyNumberFormat="1" applyFont="1" applyFill="1" applyBorder="1" applyAlignment="1">
      <alignment horizontal="right"/>
    </xf>
    <xf numFmtId="167" fontId="4" fillId="2" borderId="7" xfId="1" applyNumberFormat="1" applyFont="1" applyFill="1" applyBorder="1" applyAlignment="1">
      <alignment horizontal="right"/>
    </xf>
    <xf numFmtId="167" fontId="4" fillId="2" borderId="8" xfId="1" applyNumberFormat="1" applyFont="1" applyFill="1" applyBorder="1" applyAlignment="1">
      <alignment horizontal="right"/>
    </xf>
    <xf numFmtId="167" fontId="4" fillId="3" borderId="10" xfId="1" applyNumberFormat="1" applyFont="1" applyFill="1" applyBorder="1" applyAlignment="1">
      <alignment horizontal="right"/>
    </xf>
    <xf numFmtId="3" fontId="4" fillId="2" borderId="10" xfId="1" applyNumberFormat="1" applyFont="1" applyFill="1" applyBorder="1" applyAlignment="1">
      <alignment horizontal="right"/>
    </xf>
    <xf numFmtId="167" fontId="4" fillId="2" borderId="10" xfId="1" applyNumberFormat="1" applyFont="1" applyFill="1" applyBorder="1" applyAlignment="1">
      <alignment horizontal="right"/>
    </xf>
    <xf numFmtId="167" fontId="4" fillId="2" borderId="9" xfId="1" applyNumberFormat="1" applyFont="1" applyFill="1" applyBorder="1" applyAlignment="1">
      <alignment horizontal="right"/>
    </xf>
    <xf numFmtId="3" fontId="4" fillId="2" borderId="7" xfId="1" applyNumberFormat="1" applyFont="1" applyFill="1" applyBorder="1" applyAlignment="1">
      <alignment horizontal="right"/>
    </xf>
    <xf numFmtId="3" fontId="4" fillId="2" borderId="8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2" borderId="7" xfId="0" applyNumberFormat="1" applyFont="1" applyFill="1" applyBorder="1" applyAlignment="1">
      <alignment horizontal="center"/>
    </xf>
    <xf numFmtId="3" fontId="4" fillId="2" borderId="0" xfId="0" applyNumberFormat="1" applyFont="1" applyFill="1" applyAlignment="1">
      <alignment horizontal="center"/>
    </xf>
    <xf numFmtId="164" fontId="4" fillId="2" borderId="5" xfId="1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left"/>
    </xf>
    <xf numFmtId="3" fontId="4" fillId="2" borderId="11" xfId="0" applyNumberFormat="1" applyFont="1" applyFill="1" applyBorder="1" applyAlignment="1">
      <alignment horizontal="right"/>
    </xf>
    <xf numFmtId="164" fontId="4" fillId="2" borderId="9" xfId="1" applyNumberFormat="1" applyFont="1" applyFill="1" applyBorder="1"/>
    <xf numFmtId="2" fontId="0" fillId="2" borderId="0" xfId="0" applyNumberFormat="1" applyFill="1"/>
    <xf numFmtId="165" fontId="4" fillId="2" borderId="11" xfId="2" applyNumberFormat="1" applyFont="1" applyFill="1" applyBorder="1" applyAlignment="1" applyProtection="1">
      <alignment horizontal="left" vertical="top"/>
    </xf>
    <xf numFmtId="9" fontId="4" fillId="2" borderId="0" xfId="1" applyFont="1" applyFill="1" applyBorder="1" applyAlignment="1">
      <alignment horizontal="right"/>
    </xf>
    <xf numFmtId="9" fontId="4" fillId="2" borderId="6" xfId="1" applyFont="1" applyFill="1" applyBorder="1" applyAlignment="1">
      <alignment horizontal="right"/>
    </xf>
    <xf numFmtId="167" fontId="4" fillId="2" borderId="6" xfId="1" applyNumberFormat="1" applyFont="1" applyFill="1" applyBorder="1" applyAlignment="1">
      <alignment horizontal="right"/>
    </xf>
    <xf numFmtId="167" fontId="4" fillId="2" borderId="5" xfId="1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/>
    </xf>
    <xf numFmtId="3" fontId="4" fillId="2" borderId="11" xfId="0" applyNumberFormat="1" applyFont="1" applyFill="1" applyBorder="1" applyAlignment="1">
      <alignment horizontal="center"/>
    </xf>
    <xf numFmtId="164" fontId="4" fillId="2" borderId="5" xfId="1" applyNumberFormat="1" applyFont="1" applyFill="1" applyBorder="1"/>
    <xf numFmtId="165" fontId="4" fillId="2" borderId="5" xfId="2" applyNumberFormat="1" applyFont="1" applyFill="1" applyBorder="1" applyAlignment="1" applyProtection="1">
      <alignment horizontal="left" vertical="top"/>
    </xf>
    <xf numFmtId="10" fontId="0" fillId="2" borderId="0" xfId="1" applyNumberFormat="1" applyFont="1" applyFill="1"/>
    <xf numFmtId="0" fontId="3" fillId="0" borderId="0" xfId="0" applyFont="1"/>
    <xf numFmtId="165" fontId="4" fillId="2" borderId="5" xfId="0" applyNumberFormat="1" applyFont="1" applyFill="1" applyBorder="1"/>
    <xf numFmtId="165" fontId="4" fillId="2" borderId="12" xfId="2" applyNumberFormat="1" applyFont="1" applyFill="1" applyBorder="1" applyAlignment="1" applyProtection="1">
      <alignment horizontal="left" vertical="top"/>
    </xf>
    <xf numFmtId="3" fontId="4" fillId="2" borderId="13" xfId="1" applyNumberFormat="1" applyFont="1" applyFill="1" applyBorder="1" applyAlignment="1">
      <alignment horizontal="right"/>
    </xf>
    <xf numFmtId="3" fontId="4" fillId="2" borderId="14" xfId="1" applyNumberFormat="1" applyFont="1" applyFill="1" applyBorder="1" applyAlignment="1">
      <alignment horizontal="right"/>
    </xf>
    <xf numFmtId="3" fontId="4" fillId="2" borderId="15" xfId="1" applyNumberFormat="1" applyFont="1" applyFill="1" applyBorder="1" applyAlignment="1">
      <alignment horizontal="right"/>
    </xf>
    <xf numFmtId="167" fontId="4" fillId="2" borderId="13" xfId="1" applyNumberFormat="1" applyFont="1" applyFill="1" applyBorder="1" applyAlignment="1">
      <alignment horizontal="right"/>
    </xf>
    <xf numFmtId="167" fontId="4" fillId="2" borderId="14" xfId="1" applyNumberFormat="1" applyFont="1" applyFill="1" applyBorder="1" applyAlignment="1">
      <alignment horizontal="right"/>
    </xf>
    <xf numFmtId="167" fontId="4" fillId="3" borderId="14" xfId="1" applyNumberFormat="1" applyFont="1" applyFill="1" applyBorder="1" applyAlignment="1">
      <alignment horizontal="right"/>
    </xf>
    <xf numFmtId="167" fontId="4" fillId="3" borderId="15" xfId="1" applyNumberFormat="1" applyFont="1" applyFill="1" applyBorder="1" applyAlignment="1">
      <alignment horizontal="right"/>
    </xf>
    <xf numFmtId="10" fontId="4" fillId="2" borderId="13" xfId="1" applyNumberFormat="1" applyFont="1" applyFill="1" applyBorder="1" applyAlignment="1">
      <alignment horizontal="right"/>
    </xf>
    <xf numFmtId="10" fontId="4" fillId="2" borderId="14" xfId="1" applyNumberFormat="1" applyFont="1" applyFill="1" applyBorder="1" applyAlignment="1">
      <alignment horizontal="right"/>
    </xf>
    <xf numFmtId="164" fontId="4" fillId="2" borderId="14" xfId="1" applyNumberFormat="1" applyFont="1" applyFill="1" applyBorder="1" applyAlignment="1">
      <alignment horizontal="right"/>
    </xf>
    <xf numFmtId="164" fontId="4" fillId="2" borderId="15" xfId="1" applyNumberFormat="1" applyFont="1" applyFill="1" applyBorder="1" applyAlignment="1">
      <alignment horizontal="right"/>
    </xf>
    <xf numFmtId="164" fontId="4" fillId="2" borderId="13" xfId="1" applyNumberFormat="1" applyFont="1" applyFill="1" applyBorder="1" applyAlignment="1">
      <alignment horizontal="right"/>
    </xf>
    <xf numFmtId="9" fontId="4" fillId="2" borderId="14" xfId="1" applyFont="1" applyFill="1" applyBorder="1" applyAlignment="1">
      <alignment horizontal="right"/>
    </xf>
    <xf numFmtId="9" fontId="4" fillId="2" borderId="15" xfId="1" applyFont="1" applyFill="1" applyBorder="1" applyAlignment="1">
      <alignment horizontal="right"/>
    </xf>
    <xf numFmtId="167" fontId="4" fillId="2" borderId="15" xfId="1" applyNumberFormat="1" applyFont="1" applyFill="1" applyBorder="1" applyAlignment="1">
      <alignment horizontal="right"/>
    </xf>
    <xf numFmtId="167" fontId="4" fillId="2" borderId="12" xfId="1" applyNumberFormat="1" applyFont="1" applyFill="1" applyBorder="1" applyAlignment="1">
      <alignment horizontal="right"/>
    </xf>
    <xf numFmtId="164" fontId="4" fillId="2" borderId="12" xfId="1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3" fontId="4" fillId="2" borderId="14" xfId="0" applyNumberFormat="1" applyFont="1" applyFill="1" applyBorder="1" applyAlignment="1">
      <alignment horizontal="center"/>
    </xf>
    <xf numFmtId="164" fontId="4" fillId="2" borderId="12" xfId="1" applyNumberFormat="1" applyFont="1" applyFill="1" applyBorder="1"/>
    <xf numFmtId="165" fontId="4" fillId="2" borderId="0" xfId="2" applyNumberFormat="1" applyFont="1" applyFill="1" applyBorder="1" applyAlignment="1" applyProtection="1">
      <alignment horizontal="left" vertical="top"/>
    </xf>
    <xf numFmtId="3" fontId="4" fillId="3" borderId="0" xfId="1" applyNumberFormat="1" applyFont="1" applyFill="1" applyBorder="1" applyAlignment="1">
      <alignment horizontal="right"/>
    </xf>
    <xf numFmtId="10" fontId="4" fillId="2" borderId="6" xfId="1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/>
    <xf numFmtId="3" fontId="4" fillId="2" borderId="0" xfId="0" applyNumberFormat="1" applyFont="1" applyFill="1"/>
    <xf numFmtId="10" fontId="0" fillId="2" borderId="0" xfId="0" applyNumberFormat="1" applyFill="1"/>
    <xf numFmtId="0" fontId="3" fillId="2" borderId="0" xfId="0" applyFont="1" applyFill="1" applyAlignment="1">
      <alignment horizontal="right"/>
    </xf>
    <xf numFmtId="168" fontId="0" fillId="2" borderId="0" xfId="0" applyNumberFormat="1" applyFill="1"/>
    <xf numFmtId="168" fontId="4" fillId="2" borderId="0" xfId="0" applyNumberFormat="1" applyFont="1" applyFill="1"/>
    <xf numFmtId="164" fontId="0" fillId="2" borderId="0" xfId="1" applyNumberFormat="1" applyFont="1" applyFill="1"/>
    <xf numFmtId="0" fontId="4" fillId="2" borderId="0" xfId="2" applyNumberFormat="1" applyFont="1" applyFill="1" applyBorder="1" applyAlignment="1" applyProtection="1">
      <alignment horizontal="left" vertical="top"/>
    </xf>
    <xf numFmtId="0" fontId="3" fillId="2" borderId="0" xfId="0" quotePrefix="1" applyFont="1" applyFill="1"/>
    <xf numFmtId="0" fontId="0" fillId="0" borderId="0" xfId="0" applyAlignment="1">
      <alignment horizontal="left"/>
    </xf>
    <xf numFmtId="0" fontId="4" fillId="4" borderId="4" xfId="0" applyFont="1" applyFill="1" applyBorder="1" applyAlignment="1">
      <alignment horizontal="center" vertical="center" wrapText="1"/>
    </xf>
    <xf numFmtId="167" fontId="4" fillId="4" borderId="8" xfId="1" applyNumberFormat="1" applyFont="1" applyFill="1" applyBorder="1" applyAlignment="1">
      <alignment horizontal="right"/>
    </xf>
    <xf numFmtId="167" fontId="4" fillId="4" borderId="6" xfId="1" applyNumberFormat="1" applyFont="1" applyFill="1" applyBorder="1" applyAlignment="1">
      <alignment horizontal="right"/>
    </xf>
    <xf numFmtId="167" fontId="4" fillId="4" borderId="15" xfId="1" applyNumberFormat="1" applyFont="1" applyFill="1" applyBorder="1" applyAlignment="1">
      <alignment horizontal="right"/>
    </xf>
    <xf numFmtId="167" fontId="4" fillId="4" borderId="0" xfId="1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3" fontId="4" fillId="2" borderId="1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C87A-A7C8-4894-9D74-D4FFBCEB9421}">
  <dimension ref="A1:GZ287"/>
  <sheetViews>
    <sheetView tabSelected="1" topLeftCell="FV1" workbookViewId="0">
      <selection activeCell="BU1" sqref="BU1:BU1048576"/>
    </sheetView>
  </sheetViews>
  <sheetFormatPr baseColWidth="10" defaultColWidth="10.25" defaultRowHeight="14.25" x14ac:dyDescent="0.2"/>
  <cols>
    <col min="1" max="1" width="4.25" customWidth="1"/>
    <col min="2" max="2" width="29.125" bestFit="1" customWidth="1"/>
    <col min="3" max="9" width="8.375" customWidth="1"/>
    <col min="10" max="10" width="4.125" customWidth="1"/>
    <col min="11" max="14" width="8.375" customWidth="1"/>
    <col min="15" max="15" width="10" customWidth="1"/>
    <col min="16" max="16" width="10.375" customWidth="1"/>
    <col min="17" max="17" width="9.625" customWidth="1"/>
    <col min="18" max="20" width="8.375" customWidth="1"/>
    <col min="21" max="21" width="10" customWidth="1"/>
    <col min="23" max="24" width="10" customWidth="1"/>
    <col min="25" max="25" width="4.125" customWidth="1"/>
    <col min="26" max="29" width="9.375" customWidth="1"/>
    <col min="30" max="31" width="9.5" customWidth="1"/>
    <col min="32" max="32" width="10" style="1" customWidth="1"/>
    <col min="33" max="36" width="10" customWidth="1"/>
    <col min="37" max="37" width="4.125" style="1" customWidth="1"/>
    <col min="38" max="40" width="10" style="1" customWidth="1"/>
    <col min="41" max="41" width="4.125" style="1" customWidth="1"/>
    <col min="42" max="43" width="10" style="1" customWidth="1"/>
    <col min="44" max="44" width="14.875" style="1" customWidth="1"/>
    <col min="45" max="47" width="10" style="1" customWidth="1"/>
    <col min="48" max="48" width="3.5" style="1" customWidth="1"/>
    <col min="49" max="53" width="8.625" style="1" customWidth="1"/>
    <col min="54" max="54" width="4.125" style="1" customWidth="1"/>
    <col min="55" max="57" width="10" style="1" customWidth="1"/>
    <col min="58" max="58" width="4.125" style="1" customWidth="1"/>
    <col min="59" max="60" width="10" style="1" customWidth="1"/>
    <col min="61" max="61" width="4.125" style="1" customWidth="1"/>
    <col min="62" max="63" width="10" style="1" customWidth="1"/>
    <col min="64" max="64" width="4.125" style="1" customWidth="1"/>
    <col min="65" max="66" width="10" style="1" customWidth="1"/>
    <col min="67" max="67" width="4.125" style="1" customWidth="1"/>
    <col min="68" max="69" width="10" style="1" customWidth="1"/>
    <col min="70" max="70" width="4.125" style="1" customWidth="1"/>
    <col min="71" max="73" width="10" style="1" customWidth="1"/>
    <col min="74" max="74" width="12.25" style="1" customWidth="1"/>
    <col min="75" max="75" width="10.375" style="1" customWidth="1"/>
    <col min="76" max="77" width="10" style="1" customWidth="1"/>
    <col min="78" max="78" width="4.125" style="1" customWidth="1"/>
    <col min="79" max="79" width="9.375" style="1" customWidth="1"/>
    <col min="80" max="80" width="10.25" style="1" customWidth="1"/>
    <col min="81" max="81" width="10.375" style="1" customWidth="1"/>
    <col min="82" max="87" width="9.375" style="1" customWidth="1"/>
    <col min="88" max="88" width="9.625" style="1" customWidth="1"/>
    <col min="89" max="102" width="9.375" style="1" customWidth="1"/>
    <col min="103" max="103" width="4.25" style="1" customWidth="1"/>
    <col min="104" max="104" width="9.375" style="1" customWidth="1"/>
    <col min="105" max="105" width="4.25" style="1" customWidth="1"/>
    <col min="114" max="114" width="24.25" style="1" customWidth="1"/>
    <col min="115" max="115" width="4.25" style="1" customWidth="1"/>
    <col min="116" max="116" width="22.625" style="1" customWidth="1"/>
    <col min="117" max="117" width="10" customWidth="1"/>
    <col min="118" max="122" width="9.375" customWidth="1"/>
    <col min="123" max="123" width="4" style="117" customWidth="1"/>
    <col min="124" max="126" width="9" customWidth="1"/>
    <col min="127" max="127" width="4.125" customWidth="1"/>
    <col min="128" max="128" width="9.375" customWidth="1"/>
    <col min="131" max="131" width="4.125" customWidth="1"/>
    <col min="132" max="140" width="10.5" customWidth="1"/>
    <col min="141" max="141" width="4.125" customWidth="1"/>
    <col min="142" max="150" width="10.5" customWidth="1"/>
    <col min="151" max="151" width="4.125" customWidth="1"/>
    <col min="152" max="153" width="9" customWidth="1"/>
    <col min="155" max="155" width="4.125" style="1" customWidth="1"/>
    <col min="156" max="157" width="9.25" customWidth="1"/>
    <col min="159" max="159" width="4.125" style="1" customWidth="1"/>
    <col min="160" max="162" width="10.25" style="1"/>
    <col min="163" max="163" width="4.125" style="1" customWidth="1"/>
    <col min="164" max="166" width="10.25" style="1"/>
    <col min="167" max="167" width="4.125" customWidth="1"/>
    <col min="168" max="168" width="9.375" customWidth="1"/>
    <col min="171" max="171" width="4.125" style="1" customWidth="1"/>
    <col min="172" max="174" width="9" customWidth="1"/>
    <col min="175" max="175" width="4.125" style="1" customWidth="1"/>
    <col min="176" max="178" width="8.375" customWidth="1"/>
    <col min="179" max="179" width="4.125" style="1" customWidth="1"/>
    <col min="180" max="180" width="9" customWidth="1"/>
    <col min="181" max="182" width="7.75" style="1" customWidth="1"/>
    <col min="183" max="183" width="4.125" style="1" customWidth="1"/>
    <col min="184" max="185" width="9" customWidth="1"/>
    <col min="186" max="186" width="8.375" customWidth="1"/>
    <col min="187" max="187" width="4.125" customWidth="1"/>
    <col min="188" max="190" width="9" customWidth="1"/>
    <col min="191" max="191" width="4.125" customWidth="1"/>
    <col min="208" max="208" width="10.25" style="1"/>
  </cols>
  <sheetData>
    <row r="1" spans="1:194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5"/>
      <c r="AA1" s="1"/>
      <c r="AB1" s="1"/>
      <c r="AC1" s="1"/>
      <c r="AD1" s="1"/>
      <c r="AE1" s="1"/>
      <c r="AG1" s="1"/>
      <c r="AH1" s="1"/>
      <c r="AI1" s="1"/>
      <c r="AJ1" s="1"/>
      <c r="AL1" s="5"/>
      <c r="AP1" s="5"/>
      <c r="AW1" s="5"/>
      <c r="AX1" s="5"/>
      <c r="BJ1" s="6"/>
      <c r="CG1" s="7"/>
      <c r="DB1" s="5"/>
      <c r="DC1" s="1"/>
      <c r="DD1" s="1"/>
      <c r="DE1" s="1"/>
      <c r="DF1" s="1"/>
      <c r="DG1" s="1"/>
      <c r="DH1" s="1"/>
      <c r="DI1" s="1"/>
      <c r="DL1" s="5"/>
      <c r="DM1" s="1"/>
      <c r="DN1" s="1"/>
      <c r="DO1" s="1"/>
      <c r="DP1" s="1"/>
      <c r="DQ1" s="1"/>
      <c r="DR1" s="1"/>
      <c r="DS1" s="8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Z1" s="1"/>
      <c r="FA1" s="1"/>
      <c r="FB1" s="1"/>
      <c r="FK1" s="1"/>
      <c r="FL1" s="1"/>
      <c r="FM1" s="1"/>
      <c r="FN1" s="1"/>
      <c r="FP1" s="1"/>
      <c r="FQ1" s="1"/>
      <c r="FR1" s="1"/>
      <c r="FT1" s="1"/>
      <c r="FU1" s="1"/>
      <c r="FV1" s="1"/>
      <c r="FX1" s="1"/>
      <c r="GB1" s="1"/>
      <c r="GC1" s="1"/>
      <c r="GD1" s="1"/>
      <c r="GE1" s="1"/>
      <c r="GF1" s="1"/>
      <c r="GG1" s="1"/>
      <c r="GH1" s="1"/>
      <c r="GI1" s="1"/>
      <c r="GJ1" s="1"/>
      <c r="GK1" s="1"/>
    </row>
    <row r="2" spans="1:194" ht="15.75" x14ac:dyDescent="0.25">
      <c r="A2" s="1"/>
      <c r="B2" s="2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1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"/>
      <c r="DN2" s="1"/>
      <c r="DO2" s="1"/>
      <c r="DP2" s="1"/>
      <c r="DQ2" s="1"/>
      <c r="DR2" s="1"/>
      <c r="DS2" s="8"/>
      <c r="DT2" s="5"/>
      <c r="DU2" s="1"/>
      <c r="DV2" s="1"/>
      <c r="DW2" s="1"/>
      <c r="DX2" s="5"/>
      <c r="DY2" s="1"/>
      <c r="DZ2" s="1"/>
      <c r="EA2" s="1"/>
      <c r="EB2" s="5"/>
      <c r="EC2" s="10"/>
      <c r="ED2" s="10"/>
      <c r="EE2" s="10"/>
      <c r="EF2" s="10"/>
      <c r="EG2" s="10"/>
      <c r="EH2" s="10"/>
      <c r="EI2" s="1"/>
      <c r="EJ2" s="1"/>
      <c r="EK2" s="1"/>
      <c r="EL2" s="5"/>
      <c r="EM2" s="1"/>
      <c r="EN2" s="1"/>
      <c r="EO2" s="1"/>
      <c r="EP2" s="1"/>
      <c r="EQ2" s="1"/>
      <c r="ER2" s="1"/>
      <c r="ES2" s="1"/>
      <c r="ET2" s="1"/>
      <c r="EU2" s="1"/>
      <c r="EV2" s="5"/>
      <c r="EW2" s="1"/>
      <c r="EX2" s="1"/>
      <c r="EZ2" s="5"/>
      <c r="FA2" s="1"/>
      <c r="FB2" s="1"/>
      <c r="FD2" s="5"/>
      <c r="FH2" s="5"/>
      <c r="FK2" s="1"/>
      <c r="FL2" s="5"/>
      <c r="FM2" s="1"/>
      <c r="FN2" s="1"/>
      <c r="FP2" s="5"/>
      <c r="FQ2" s="1"/>
      <c r="FR2" s="1"/>
      <c r="FT2" s="5"/>
      <c r="FU2" s="1"/>
      <c r="FV2" s="1"/>
      <c r="FX2" s="5"/>
      <c r="GB2" s="5"/>
      <c r="GC2" s="1"/>
      <c r="GD2" s="1"/>
      <c r="GE2" s="1"/>
      <c r="GF2" s="5"/>
      <c r="GG2" s="1"/>
      <c r="GH2" s="1"/>
      <c r="GI2" s="1"/>
      <c r="GJ2" s="5"/>
      <c r="GK2" s="1"/>
    </row>
    <row r="3" spans="1:194" x14ac:dyDescent="0.2">
      <c r="A3" s="1"/>
      <c r="B3" s="1"/>
      <c r="C3" s="10" t="s">
        <v>1</v>
      </c>
      <c r="D3" s="10"/>
      <c r="E3" s="10"/>
      <c r="F3" s="10"/>
      <c r="G3" s="10"/>
      <c r="H3" s="10"/>
      <c r="I3" s="10"/>
      <c r="J3" s="10"/>
      <c r="K3" s="10" t="s">
        <v>2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 t="s">
        <v>3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 t="s">
        <v>4</v>
      </c>
      <c r="AM3" s="10"/>
      <c r="AN3" s="10"/>
      <c r="AO3" s="10"/>
      <c r="AP3" s="10" t="s">
        <v>5</v>
      </c>
      <c r="AQ3" s="10"/>
      <c r="AR3" s="10"/>
      <c r="AS3" s="10"/>
      <c r="AT3" s="10"/>
      <c r="AU3" s="10"/>
      <c r="AV3" s="10"/>
      <c r="AW3" s="10" t="s">
        <v>6</v>
      </c>
      <c r="AX3" s="10"/>
      <c r="AY3" s="10"/>
      <c r="AZ3" s="10"/>
      <c r="BA3" s="10"/>
      <c r="BB3" s="10"/>
      <c r="BC3" s="10" t="s">
        <v>7</v>
      </c>
      <c r="BD3" s="10"/>
      <c r="BE3" s="10"/>
      <c r="BF3" s="10"/>
      <c r="BG3" s="10" t="s">
        <v>8</v>
      </c>
      <c r="BH3" s="10"/>
      <c r="BI3" s="10"/>
      <c r="BJ3" s="10" t="s">
        <v>9</v>
      </c>
      <c r="BK3" s="10"/>
      <c r="BL3" s="10"/>
      <c r="BM3" s="10" t="s">
        <v>10</v>
      </c>
      <c r="BN3" s="10"/>
      <c r="BO3" s="10"/>
      <c r="BP3" s="10" t="s">
        <v>11</v>
      </c>
      <c r="BQ3" s="10"/>
      <c r="BR3" s="10"/>
      <c r="BS3" s="10" t="s">
        <v>12</v>
      </c>
      <c r="BT3" s="10"/>
      <c r="BU3" s="10"/>
      <c r="BV3" s="10"/>
      <c r="BW3" s="11"/>
      <c r="BX3" s="10"/>
      <c r="BY3" s="10"/>
      <c r="BZ3" s="10"/>
      <c r="CA3" s="10" t="s">
        <v>13</v>
      </c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 t="s">
        <v>238</v>
      </c>
      <c r="DC3" s="10"/>
      <c r="DD3" s="10"/>
      <c r="DE3" s="10"/>
      <c r="DF3" s="10"/>
      <c r="DG3" s="10"/>
      <c r="DH3" s="10"/>
      <c r="DI3" s="10"/>
      <c r="DJ3" s="10"/>
      <c r="DK3" s="10"/>
      <c r="DL3" s="10" t="s">
        <v>14</v>
      </c>
      <c r="DM3" s="1"/>
      <c r="DN3" s="1"/>
      <c r="DO3" s="1"/>
      <c r="DP3" s="1"/>
      <c r="DQ3" s="1"/>
      <c r="DR3" s="1"/>
      <c r="DS3" s="8"/>
      <c r="DT3" s="1"/>
      <c r="DU3" s="1"/>
      <c r="DV3" s="1"/>
      <c r="DW3" s="1"/>
      <c r="DX3" s="1"/>
      <c r="DY3" s="1"/>
      <c r="DZ3" s="1"/>
      <c r="EA3" s="1"/>
      <c r="EB3" s="10" t="s">
        <v>15</v>
      </c>
      <c r="EC3" s="10"/>
      <c r="ED3" s="10"/>
      <c r="EE3" s="10"/>
      <c r="EF3" s="10"/>
      <c r="EG3" s="10"/>
      <c r="EH3" s="10"/>
      <c r="EI3" s="1"/>
      <c r="EJ3" s="1"/>
      <c r="EK3" s="1"/>
      <c r="EL3" s="10" t="s">
        <v>15</v>
      </c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Z3" s="1"/>
      <c r="FA3" s="1"/>
      <c r="FB3" s="1"/>
      <c r="FK3" s="1"/>
      <c r="FL3" s="1"/>
      <c r="FM3" s="1"/>
      <c r="FN3" s="1"/>
      <c r="FP3" s="1"/>
      <c r="FQ3" s="1"/>
      <c r="FR3" s="1"/>
      <c r="FT3" s="1"/>
      <c r="FU3" s="1"/>
      <c r="FV3" s="1"/>
      <c r="FX3" s="1"/>
      <c r="GB3" s="1"/>
      <c r="GC3" s="1"/>
      <c r="GD3" s="1"/>
      <c r="GE3" s="1"/>
      <c r="GF3" s="1"/>
      <c r="GG3" s="1"/>
      <c r="GH3" s="1"/>
      <c r="GI3" s="1"/>
      <c r="GJ3" s="1"/>
      <c r="GK3" s="1"/>
    </row>
    <row r="4" spans="1:194" ht="39" customHeight="1" x14ac:dyDescent="0.2">
      <c r="A4" s="1"/>
      <c r="B4" s="12" t="s">
        <v>16</v>
      </c>
      <c r="C4" s="13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5" t="s">
        <v>23</v>
      </c>
      <c r="J4" s="16"/>
      <c r="K4" s="13" t="s">
        <v>24</v>
      </c>
      <c r="L4" s="14" t="s">
        <v>25</v>
      </c>
      <c r="M4" s="14" t="s">
        <v>26</v>
      </c>
      <c r="N4" s="17" t="s">
        <v>27</v>
      </c>
      <c r="O4" s="14" t="s">
        <v>28</v>
      </c>
      <c r="P4" s="17" t="s">
        <v>29</v>
      </c>
      <c r="Q4" s="14" t="s">
        <v>30</v>
      </c>
      <c r="R4" s="17" t="s">
        <v>31</v>
      </c>
      <c r="S4" s="14" t="s">
        <v>32</v>
      </c>
      <c r="T4" s="14" t="s">
        <v>33</v>
      </c>
      <c r="U4" s="14" t="s">
        <v>34</v>
      </c>
      <c r="V4" s="17" t="s">
        <v>35</v>
      </c>
      <c r="W4" s="14" t="s">
        <v>36</v>
      </c>
      <c r="X4" s="18" t="s">
        <v>37</v>
      </c>
      <c r="Y4" s="19"/>
      <c r="Z4" s="13" t="s">
        <v>38</v>
      </c>
      <c r="AA4" s="14" t="s">
        <v>39</v>
      </c>
      <c r="AB4" s="14" t="s">
        <v>40</v>
      </c>
      <c r="AC4" s="14" t="s">
        <v>41</v>
      </c>
      <c r="AD4" s="14" t="s">
        <v>42</v>
      </c>
      <c r="AE4" s="14" t="s">
        <v>43</v>
      </c>
      <c r="AF4" s="14" t="s">
        <v>44</v>
      </c>
      <c r="AG4" s="14" t="s">
        <v>45</v>
      </c>
      <c r="AH4" s="14" t="s">
        <v>46</v>
      </c>
      <c r="AI4" s="14" t="s">
        <v>47</v>
      </c>
      <c r="AJ4" s="15" t="s">
        <v>48</v>
      </c>
      <c r="AK4" s="20"/>
      <c r="AL4" s="21" t="s">
        <v>49</v>
      </c>
      <c r="AM4" s="14" t="s">
        <v>50</v>
      </c>
      <c r="AN4" s="22" t="s">
        <v>51</v>
      </c>
      <c r="AO4" s="19"/>
      <c r="AP4" s="23" t="s">
        <v>52</v>
      </c>
      <c r="AQ4" s="15" t="s">
        <v>53</v>
      </c>
      <c r="AR4" s="15" t="s">
        <v>54</v>
      </c>
      <c r="AS4" s="15" t="s">
        <v>55</v>
      </c>
      <c r="AT4" s="23" t="s">
        <v>56</v>
      </c>
      <c r="AU4" s="23" t="s">
        <v>57</v>
      </c>
      <c r="AV4" s="20"/>
      <c r="AW4" s="13" t="s">
        <v>58</v>
      </c>
      <c r="AX4" s="14" t="s">
        <v>59</v>
      </c>
      <c r="AY4" s="14" t="s">
        <v>60</v>
      </c>
      <c r="AZ4" s="14" t="s">
        <v>61</v>
      </c>
      <c r="BA4" s="15" t="s">
        <v>62</v>
      </c>
      <c r="BB4" s="20"/>
      <c r="BC4" s="14" t="s">
        <v>63</v>
      </c>
      <c r="BD4" s="14" t="s">
        <v>64</v>
      </c>
      <c r="BE4" s="15" t="s">
        <v>65</v>
      </c>
      <c r="BF4" s="19"/>
      <c r="BG4" s="13" t="s">
        <v>66</v>
      </c>
      <c r="BH4" s="15" t="s">
        <v>67</v>
      </c>
      <c r="BI4" s="20"/>
      <c r="BJ4" s="15" t="s">
        <v>68</v>
      </c>
      <c r="BK4" s="15" t="s">
        <v>69</v>
      </c>
      <c r="BL4" s="20"/>
      <c r="BM4" s="15" t="s">
        <v>68</v>
      </c>
      <c r="BN4" s="15" t="s">
        <v>69</v>
      </c>
      <c r="BO4" s="20"/>
      <c r="BP4" s="15" t="s">
        <v>68</v>
      </c>
      <c r="BQ4" s="15" t="s">
        <v>69</v>
      </c>
      <c r="BR4" s="20"/>
      <c r="BS4" s="23" t="s">
        <v>70</v>
      </c>
      <c r="BT4" s="15" t="s">
        <v>71</v>
      </c>
      <c r="BU4" s="15" t="s">
        <v>72</v>
      </c>
      <c r="BV4" s="15" t="s">
        <v>240</v>
      </c>
      <c r="BW4" s="24" t="s">
        <v>73</v>
      </c>
      <c r="BX4" s="22" t="s">
        <v>74</v>
      </c>
      <c r="BY4" s="22" t="s">
        <v>75</v>
      </c>
      <c r="BZ4" s="19"/>
      <c r="CA4" s="13" t="s">
        <v>223</v>
      </c>
      <c r="CB4" s="25" t="s">
        <v>224</v>
      </c>
      <c r="CC4" s="17" t="s">
        <v>76</v>
      </c>
      <c r="CD4" s="14" t="s">
        <v>77</v>
      </c>
      <c r="CE4" s="14" t="s">
        <v>78</v>
      </c>
      <c r="CF4" s="14" t="s">
        <v>79</v>
      </c>
      <c r="CG4" s="17" t="s">
        <v>80</v>
      </c>
      <c r="CH4" s="14" t="s">
        <v>81</v>
      </c>
      <c r="CI4" s="26" t="s">
        <v>82</v>
      </c>
      <c r="CJ4" s="17" t="s">
        <v>83</v>
      </c>
      <c r="CK4" s="14" t="s">
        <v>84</v>
      </c>
      <c r="CL4" s="14" t="s">
        <v>85</v>
      </c>
      <c r="CM4" s="14" t="s">
        <v>86</v>
      </c>
      <c r="CN4" s="14" t="s">
        <v>87</v>
      </c>
      <c r="CO4" s="17" t="s">
        <v>17</v>
      </c>
      <c r="CP4" s="14" t="s">
        <v>88</v>
      </c>
      <c r="CQ4" s="14" t="s">
        <v>89</v>
      </c>
      <c r="CR4" s="17" t="s">
        <v>90</v>
      </c>
      <c r="CS4" s="14" t="s">
        <v>91</v>
      </c>
      <c r="CT4" s="14" t="s">
        <v>92</v>
      </c>
      <c r="CU4" s="17" t="s">
        <v>93</v>
      </c>
      <c r="CV4" s="14" t="s">
        <v>94</v>
      </c>
      <c r="CW4" s="14" t="s">
        <v>95</v>
      </c>
      <c r="CX4" s="118" t="s">
        <v>96</v>
      </c>
      <c r="CY4" s="19"/>
      <c r="CZ4" s="24" t="s">
        <v>97</v>
      </c>
      <c r="DA4" s="19"/>
      <c r="DB4" s="27">
        <v>45107</v>
      </c>
      <c r="DC4" s="24" t="s">
        <v>98</v>
      </c>
      <c r="DD4" s="24" t="s">
        <v>99</v>
      </c>
      <c r="DE4" s="24" t="s">
        <v>100</v>
      </c>
      <c r="DF4" s="24" t="s">
        <v>101</v>
      </c>
      <c r="DG4" s="23" t="s">
        <v>102</v>
      </c>
      <c r="DH4" s="15" t="s">
        <v>103</v>
      </c>
      <c r="DI4" s="15" t="s">
        <v>104</v>
      </c>
      <c r="DJ4" s="15" t="s">
        <v>239</v>
      </c>
      <c r="DK4" s="19"/>
      <c r="DL4" s="23" t="s">
        <v>105</v>
      </c>
      <c r="DM4" s="28" t="s">
        <v>106</v>
      </c>
      <c r="DN4" s="23" t="s">
        <v>107</v>
      </c>
      <c r="DO4" s="23" t="s">
        <v>108</v>
      </c>
      <c r="DP4" s="23" t="s">
        <v>109</v>
      </c>
      <c r="DQ4" s="23" t="s">
        <v>110</v>
      </c>
      <c r="DR4" s="23" t="s">
        <v>111</v>
      </c>
      <c r="DS4" s="29"/>
      <c r="DT4" s="23" t="s">
        <v>112</v>
      </c>
      <c r="DU4" s="23" t="s">
        <v>113</v>
      </c>
      <c r="DV4" s="23" t="s">
        <v>114</v>
      </c>
      <c r="DW4" s="19"/>
      <c r="DX4" s="23" t="s">
        <v>115</v>
      </c>
      <c r="DY4" s="23" t="s">
        <v>116</v>
      </c>
      <c r="DZ4" s="23" t="s">
        <v>117</v>
      </c>
      <c r="EA4" s="19"/>
      <c r="EB4" s="21" t="s">
        <v>118</v>
      </c>
      <c r="EC4" s="25" t="s">
        <v>119</v>
      </c>
      <c r="ED4" s="25" t="s">
        <v>120</v>
      </c>
      <c r="EE4" s="25" t="s">
        <v>121</v>
      </c>
      <c r="EF4" s="25" t="s">
        <v>122</v>
      </c>
      <c r="EG4" s="25" t="s">
        <v>123</v>
      </c>
      <c r="EH4" s="25" t="s">
        <v>124</v>
      </c>
      <c r="EI4" s="22" t="s">
        <v>125</v>
      </c>
      <c r="EJ4" s="15" t="s">
        <v>237</v>
      </c>
      <c r="EK4" s="19"/>
      <c r="EL4" s="21" t="s">
        <v>118</v>
      </c>
      <c r="EM4" s="25" t="s">
        <v>119</v>
      </c>
      <c r="EN4" s="25" t="s">
        <v>120</v>
      </c>
      <c r="EO4" s="25" t="s">
        <v>121</v>
      </c>
      <c r="EP4" s="25" t="s">
        <v>122</v>
      </c>
      <c r="EQ4" s="25" t="s">
        <v>123</v>
      </c>
      <c r="ER4" s="25" t="s">
        <v>124</v>
      </c>
      <c r="ES4" s="22" t="s">
        <v>125</v>
      </c>
      <c r="ET4" s="22" t="s">
        <v>237</v>
      </c>
      <c r="EU4" s="19"/>
      <c r="EV4" s="23" t="s">
        <v>126</v>
      </c>
      <c r="EW4" s="23" t="s">
        <v>225</v>
      </c>
      <c r="EX4" s="23" t="s">
        <v>127</v>
      </c>
      <c r="EZ4" s="23" t="s">
        <v>128</v>
      </c>
      <c r="FA4" s="23" t="s">
        <v>78</v>
      </c>
      <c r="FB4" s="15" t="s">
        <v>79</v>
      </c>
      <c r="FD4" s="23" t="s">
        <v>129</v>
      </c>
      <c r="FE4" s="23" t="s">
        <v>130</v>
      </c>
      <c r="FF4" s="15" t="s">
        <v>131</v>
      </c>
      <c r="FH4" s="23" t="s">
        <v>129</v>
      </c>
      <c r="FI4" s="23" t="s">
        <v>130</v>
      </c>
      <c r="FJ4" s="15" t="s">
        <v>131</v>
      </c>
      <c r="FK4" s="19"/>
      <c r="FL4" s="23" t="s">
        <v>132</v>
      </c>
      <c r="FM4" s="23" t="s">
        <v>133</v>
      </c>
      <c r="FN4" s="23" t="s">
        <v>134</v>
      </c>
      <c r="FP4" s="23" t="s">
        <v>135</v>
      </c>
      <c r="FQ4" s="15" t="s">
        <v>136</v>
      </c>
      <c r="FR4" s="15" t="s">
        <v>137</v>
      </c>
      <c r="FT4" s="23" t="s">
        <v>138</v>
      </c>
      <c r="FU4" s="15" t="s">
        <v>139</v>
      </c>
      <c r="FV4" s="23" t="s">
        <v>140</v>
      </c>
      <c r="FX4" s="23" t="s">
        <v>141</v>
      </c>
      <c r="FY4" s="23" t="s">
        <v>222</v>
      </c>
      <c r="FZ4" s="23" t="s">
        <v>142</v>
      </c>
      <c r="GB4" s="23" t="s">
        <v>143</v>
      </c>
      <c r="GC4" s="23" t="s">
        <v>144</v>
      </c>
      <c r="GD4" s="23" t="s">
        <v>145</v>
      </c>
      <c r="GE4" s="19"/>
      <c r="GF4" s="23" t="s">
        <v>146</v>
      </c>
      <c r="GG4" s="23" t="s">
        <v>147</v>
      </c>
      <c r="GH4" s="23" t="s">
        <v>148</v>
      </c>
      <c r="GI4" s="19"/>
      <c r="GJ4" s="23" t="s">
        <v>149</v>
      </c>
      <c r="GK4" s="1"/>
    </row>
    <row r="5" spans="1:194" x14ac:dyDescent="0.2">
      <c r="A5" s="1"/>
      <c r="B5" s="30" t="s">
        <v>154</v>
      </c>
      <c r="C5" s="31">
        <v>4584.3220000000001</v>
      </c>
      <c r="D5" s="32">
        <v>4432.6460000000006</v>
      </c>
      <c r="E5" s="32">
        <v>3702.9780000000001</v>
      </c>
      <c r="F5" s="32">
        <v>1632.2360000000001</v>
      </c>
      <c r="G5" s="32">
        <v>3361.1550000000002</v>
      </c>
      <c r="H5" s="32">
        <f t="shared" ref="H5:H36" si="0">C5+F5</f>
        <v>6216.558</v>
      </c>
      <c r="I5" s="33">
        <f t="shared" ref="I5:I36" si="1">E5+F5</f>
        <v>5335.2139999999999</v>
      </c>
      <c r="J5" s="32"/>
      <c r="K5" s="34">
        <v>38.301000000000002</v>
      </c>
      <c r="L5" s="35">
        <v>12.785</v>
      </c>
      <c r="M5" s="35">
        <v>0.23799999999999999</v>
      </c>
      <c r="N5" s="36">
        <f t="shared" ref="N5:N36" si="2">K5+L5+M5</f>
        <v>51.323999999999998</v>
      </c>
      <c r="O5" s="35">
        <v>31.763999999999996</v>
      </c>
      <c r="P5" s="36">
        <f t="shared" ref="P5:P36" si="3">N5-O5</f>
        <v>19.560000000000002</v>
      </c>
      <c r="Q5" s="35">
        <v>-3.355</v>
      </c>
      <c r="R5" s="36">
        <f t="shared" ref="R5:R36" si="4">P5-Q5</f>
        <v>22.915000000000003</v>
      </c>
      <c r="S5" s="35">
        <v>8.4510000000000005</v>
      </c>
      <c r="T5" s="35">
        <v>-1.903</v>
      </c>
      <c r="U5" s="35">
        <v>-1.4</v>
      </c>
      <c r="V5" s="36">
        <f t="shared" ref="V5:V36" si="5">R5+S5+T5+U5</f>
        <v>28.063000000000006</v>
      </c>
      <c r="W5" s="35">
        <v>7.0150000000000006</v>
      </c>
      <c r="X5" s="37">
        <f t="shared" ref="X5:X36" si="6">V5-W5</f>
        <v>21.048000000000005</v>
      </c>
      <c r="Y5" s="35"/>
      <c r="Z5" s="38">
        <f t="shared" ref="Z5:Z36" si="7">K5/D5*2</f>
        <v>1.7281325871725373E-2</v>
      </c>
      <c r="AA5" s="39">
        <f t="shared" ref="AA5:AA36" si="8">L5/D5*2</f>
        <v>5.7685635171407772E-3</v>
      </c>
      <c r="AB5" s="6">
        <f t="shared" ref="AB5:AB36" si="9">O5/(N5+S5+T5)</f>
        <v>0.54886646392037597</v>
      </c>
      <c r="AC5" s="6">
        <f t="shared" ref="AC5:AC36" si="10">O5/(N5+S5)</f>
        <v>0.53139272271016302</v>
      </c>
      <c r="AD5" s="6">
        <f t="shared" ref="AD5:AD36" si="11">O5/N5</f>
        <v>0.61889174655132095</v>
      </c>
      <c r="AE5" s="39">
        <f t="shared" ref="AE5:AE36" si="12">O5/D5*2</f>
        <v>1.4331846035077013E-2</v>
      </c>
      <c r="AF5" s="39">
        <f>X5/D5*2</f>
        <v>9.496810708547446E-3</v>
      </c>
      <c r="AG5" s="39">
        <f>X5/DX5*2</f>
        <v>2.058220413814954E-2</v>
      </c>
      <c r="AH5" s="39">
        <f>(P5+S5+T5)/DX5*2</f>
        <v>2.5530225467446228E-2</v>
      </c>
      <c r="AI5" s="39">
        <f>R5/DX5*2</f>
        <v>2.2407887106884107E-2</v>
      </c>
      <c r="AJ5" s="40">
        <f>X5/FL5*2</f>
        <v>7.9975454131808676E-2</v>
      </c>
      <c r="AK5" s="41"/>
      <c r="AL5" s="42">
        <f t="shared" ref="AL5:AL36" si="13">(FR5-FQ5)/FQ5</f>
        <v>5.6430800375900939E-2</v>
      </c>
      <c r="AM5" s="6">
        <f t="shared" ref="AM5:AM36" si="14">(FZ5-FY5)/FY5</f>
        <v>9.0360820359888391E-2</v>
      </c>
      <c r="AN5" s="43">
        <f t="shared" ref="AN5:AN36" si="15">(GD5-GC5)/GC5</f>
        <v>6.8529274317377681E-2</v>
      </c>
      <c r="AO5" s="35"/>
      <c r="AP5" s="42">
        <f t="shared" ref="AP5:AP36" si="16">G5/E5</f>
        <v>0.9076897027203511</v>
      </c>
      <c r="AQ5" s="44">
        <f t="shared" ref="AQ5:AQ36" si="17">CQ5/(CQ5+CP5+CS5+CV5)</f>
        <v>0.83970662338333957</v>
      </c>
      <c r="AR5" s="44">
        <f t="shared" ref="AR5:AR36" si="18">((CP5+CS5+CV5)-CZ5)/CO5</f>
        <v>-6.0641464539358432E-3</v>
      </c>
      <c r="AS5" s="44">
        <f t="shared" ref="AS5:AS36" si="19">CZ5/CX5</f>
        <v>0.14602333780218754</v>
      </c>
      <c r="AT5" s="45">
        <v>2.52</v>
      </c>
      <c r="AU5" s="46">
        <v>1.45</v>
      </c>
      <c r="AV5" s="35"/>
      <c r="AW5" s="47">
        <v>0.12065208333969558</v>
      </c>
      <c r="AX5" s="6">
        <v>0.10289999999999999</v>
      </c>
      <c r="AY5" s="44">
        <f t="shared" ref="AY5:AY36" si="20">(DT5)/DZ5</f>
        <v>0.20292774689217818</v>
      </c>
      <c r="AZ5" s="44">
        <f t="shared" ref="AZ5:AZ36" si="21">(DU5)/DZ5</f>
        <v>0.21953158929004177</v>
      </c>
      <c r="BA5" s="43">
        <f t="shared" ref="BA5:BA36" si="22">(DV5)/DZ5</f>
        <v>0.23392798443269805</v>
      </c>
      <c r="BB5" s="6"/>
      <c r="BC5" s="42">
        <v>0.18629999999999999</v>
      </c>
      <c r="BD5" s="44">
        <v>0.20469999999999999</v>
      </c>
      <c r="BE5" s="43">
        <v>0.22039999999999998</v>
      </c>
      <c r="BF5" s="6"/>
      <c r="BG5" s="42"/>
      <c r="BH5" s="43">
        <v>2.1999999999999999E-2</v>
      </c>
      <c r="BI5" s="6"/>
      <c r="BJ5" s="42"/>
      <c r="BK5" s="40">
        <f>BC5-(4.5%+2.5%+3%+1.5%+BH5)</f>
        <v>4.9299999999999983E-2</v>
      </c>
      <c r="BL5" s="6"/>
      <c r="BM5" s="47"/>
      <c r="BN5" s="40">
        <f>BD5-(6%+2.5%+3%+1.5%+BH5)</f>
        <v>5.2699999999999997E-2</v>
      </c>
      <c r="BO5" s="6"/>
      <c r="BP5" s="47"/>
      <c r="BQ5" s="40">
        <f>BE5-(8%+2.5%+3%+1.5%+BH5)</f>
        <v>4.8399999999999971E-2</v>
      </c>
      <c r="BR5" s="35"/>
      <c r="BS5" s="38">
        <f>Q5/FP5*2</f>
        <v>-1.8617799059842766E-3</v>
      </c>
      <c r="BT5" s="6">
        <f t="shared" ref="BT5:BT36" si="23">Q5/(P5+S5+T5)</f>
        <v>-0.12850467289719625</v>
      </c>
      <c r="BU5" s="39">
        <f>EX5/E5</f>
        <v>3.4218404754227539E-3</v>
      </c>
      <c r="BV5" s="39">
        <f>EV5/E5</f>
        <v>1.6178870087805003E-3</v>
      </c>
      <c r="BW5" s="44">
        <f t="shared" ref="BW5:BW36" si="24">EX5/(FN5+FB5)</f>
        <v>2.238289212898029E-2</v>
      </c>
      <c r="BX5" s="44">
        <f t="shared" ref="BX5:BX36" si="25">FD5/FF5</f>
        <v>0.78931470832394901</v>
      </c>
      <c r="BY5" s="43">
        <f t="shared" ref="BY5:BY36" si="26">(BX5*E5+F5)/(E5+F5)</f>
        <v>0.85377100150059593</v>
      </c>
      <c r="BZ5" s="35"/>
      <c r="CA5" s="48">
        <v>36.01</v>
      </c>
      <c r="CB5" s="49">
        <v>148.75700000000001</v>
      </c>
      <c r="CC5" s="50">
        <f t="shared" ref="CC5:CC36" si="27">CA5+CB5</f>
        <v>184.767</v>
      </c>
      <c r="CD5" s="51">
        <v>3702.9780000000001</v>
      </c>
      <c r="CE5" s="52">
        <v>3.883</v>
      </c>
      <c r="CF5" s="52">
        <v>9.1110000000000007</v>
      </c>
      <c r="CG5" s="50">
        <f t="shared" ref="CG5:CG36" si="28">CD5-CE5-CF5</f>
        <v>3689.9840000000004</v>
      </c>
      <c r="CH5" s="52">
        <v>483.48899999999998</v>
      </c>
      <c r="CI5" s="52">
        <v>183.964</v>
      </c>
      <c r="CJ5" s="50">
        <f t="shared" ref="CJ5:CJ36" si="29">CH5+CI5</f>
        <v>667.45299999999997</v>
      </c>
      <c r="CK5" s="52">
        <v>0</v>
      </c>
      <c r="CL5" s="52">
        <v>0</v>
      </c>
      <c r="CM5" s="52">
        <v>31.922999999999998</v>
      </c>
      <c r="CN5" s="52">
        <v>10.19499999999994</v>
      </c>
      <c r="CO5" s="50">
        <f t="shared" ref="CO5:CO36" si="30">CC5+CG5+CJ5+CK5+CL5+CM5+CN5</f>
        <v>4584.3219999999992</v>
      </c>
      <c r="CP5" s="52">
        <v>4.3999999999999997E-2</v>
      </c>
      <c r="CQ5" s="51">
        <v>3361.1550000000002</v>
      </c>
      <c r="CR5" s="50">
        <f t="shared" ref="CR5:CR36" si="31">CP5+CQ5</f>
        <v>3361.1990000000001</v>
      </c>
      <c r="CS5" s="52">
        <v>571.57399999999996</v>
      </c>
      <c r="CT5" s="52">
        <v>28.441000000000145</v>
      </c>
      <c r="CU5" s="50">
        <f t="shared" ref="CU5:CU36" si="32">CS5+CT5</f>
        <v>600.0150000000001</v>
      </c>
      <c r="CV5" s="52">
        <v>70</v>
      </c>
      <c r="CW5" s="52">
        <v>553.10799999999995</v>
      </c>
      <c r="CX5" s="119">
        <f t="shared" ref="CX5:CX36" si="33">CR5+CU5+CV5+CW5</f>
        <v>4584.3220000000001</v>
      </c>
      <c r="CY5" s="35"/>
      <c r="CZ5" s="53">
        <v>669.41800000000001</v>
      </c>
      <c r="DA5" s="35"/>
      <c r="DB5" s="54">
        <v>290</v>
      </c>
      <c r="DC5" s="51">
        <v>70</v>
      </c>
      <c r="DD5" s="51">
        <v>150</v>
      </c>
      <c r="DE5" s="51">
        <v>100</v>
      </c>
      <c r="DF5" s="51">
        <v>30</v>
      </c>
      <c r="DG5" s="55">
        <v>0</v>
      </c>
      <c r="DH5" s="32">
        <f t="shared" ref="DH5:DH36" si="34">DB5+DC5+DD5+DE5+DF5+DG5</f>
        <v>640</v>
      </c>
      <c r="DI5" s="56">
        <f t="shared" ref="DI5:DI36" si="35">DH5/C5</f>
        <v>0.13960624929924206</v>
      </c>
      <c r="DJ5" s="56">
        <f t="shared" ref="DJ5:DJ36" si="36">(CP5+CS5+50%*F5)/H5</f>
        <v>0.22323221306710239</v>
      </c>
      <c r="DK5" s="35"/>
      <c r="DL5" s="57" t="s">
        <v>213</v>
      </c>
      <c r="DM5" s="58">
        <v>29</v>
      </c>
      <c r="DN5" s="59">
        <v>2</v>
      </c>
      <c r="DO5" s="123" t="s">
        <v>155</v>
      </c>
      <c r="DP5" s="60" t="s">
        <v>152</v>
      </c>
      <c r="DQ5" s="61" t="s">
        <v>156</v>
      </c>
      <c r="DR5" s="62">
        <v>8.9313206490865535E-2</v>
      </c>
      <c r="DS5" s="63"/>
      <c r="DT5" s="54">
        <v>422.87199999999996</v>
      </c>
      <c r="DU5" s="51">
        <v>457.47199999999998</v>
      </c>
      <c r="DV5" s="55">
        <v>487.47199999999998</v>
      </c>
      <c r="DW5" s="32"/>
      <c r="DX5" s="57">
        <f t="shared" ref="DX5:DX36" si="37">DY5/2+DZ5/2</f>
        <v>2045.2620000000002</v>
      </c>
      <c r="DY5" s="51">
        <v>2006.6690000000001</v>
      </c>
      <c r="DZ5" s="55">
        <v>2083.855</v>
      </c>
      <c r="EA5" s="32"/>
      <c r="EB5" s="54">
        <v>200.45599999999999</v>
      </c>
      <c r="EC5" s="51">
        <v>4.6609999999999996</v>
      </c>
      <c r="ED5" s="51">
        <v>81.906999999999996</v>
      </c>
      <c r="EE5" s="51">
        <v>24.547999999999998</v>
      </c>
      <c r="EF5" s="51">
        <v>314.274</v>
      </c>
      <c r="EG5" s="51">
        <v>13.984</v>
      </c>
      <c r="EH5" s="51">
        <v>69.036000000000058</v>
      </c>
      <c r="EI5" s="55">
        <v>2898.0949999999998</v>
      </c>
      <c r="EJ5" s="55">
        <f t="shared" ref="EJ5:EJ36" si="38">EB5+EC5+ED5+EE5+EF5+EG5+EH5+EI5</f>
        <v>3606.9609999999998</v>
      </c>
      <c r="EK5" s="58"/>
      <c r="EL5" s="42">
        <f t="shared" ref="EL5:EL36" si="39">EB5/$EJ5</f>
        <v>5.5574762244448996E-2</v>
      </c>
      <c r="EM5" s="44">
        <f t="shared" ref="EM5:EM36" si="40">EC5/$EJ5</f>
        <v>1.2922235643800972E-3</v>
      </c>
      <c r="EN5" s="44">
        <f t="shared" ref="EN5:EN36" si="41">ED5/$EJ5</f>
        <v>2.2708035933851241E-2</v>
      </c>
      <c r="EO5" s="44">
        <f t="shared" ref="EO5:EO36" si="42">EE5/$EJ5</f>
        <v>6.8057292551818556E-3</v>
      </c>
      <c r="EP5" s="44">
        <f t="shared" ref="EP5:EP36" si="43">EF5/$EJ5</f>
        <v>8.7129858071656449E-2</v>
      </c>
      <c r="EQ5" s="44">
        <f t="shared" ref="EQ5:EQ36" si="44">EG5/$EJ5</f>
        <v>3.8769479348404381E-3</v>
      </c>
      <c r="ER5" s="44">
        <f t="shared" ref="ER5:ER36" si="45">EH5/$EJ5</f>
        <v>1.9139658011273219E-2</v>
      </c>
      <c r="ES5" s="44">
        <f t="shared" ref="ES5:ES36" si="46">EI5/$EJ5</f>
        <v>0.80347278498436769</v>
      </c>
      <c r="ET5" s="56">
        <f t="shared" ref="ET5:ET36" si="47">EL5+EM5+EN5+EO5+EP5+EQ5+ER5+ES5</f>
        <v>1</v>
      </c>
      <c r="EU5" s="58"/>
      <c r="EV5" s="48">
        <v>5.9909999999999997</v>
      </c>
      <c r="EW5" s="52">
        <v>6.68</v>
      </c>
      <c r="EX5" s="49">
        <f t="shared" ref="EX5:EX36" si="48">EV5+EW5</f>
        <v>12.670999999999999</v>
      </c>
      <c r="EZ5" s="48">
        <f>CE5</f>
        <v>3.883</v>
      </c>
      <c r="FA5" s="52">
        <f>CF5</f>
        <v>9.1110000000000007</v>
      </c>
      <c r="FB5" s="49">
        <f t="shared" ref="FB5:FB36" si="49">EZ5+FA5</f>
        <v>12.994</v>
      </c>
      <c r="FD5" s="54">
        <f>FH5*E5</f>
        <v>2922.8150000000001</v>
      </c>
      <c r="FE5" s="51">
        <f>E5*FI5</f>
        <v>780.16300000000001</v>
      </c>
      <c r="FF5" s="55">
        <f t="shared" ref="FF5:FF36" si="50">FD5+FE5</f>
        <v>3702.9780000000001</v>
      </c>
      <c r="FH5" s="42">
        <v>0.78931470832394901</v>
      </c>
      <c r="FI5" s="44">
        <v>0.21068529167605099</v>
      </c>
      <c r="FJ5" s="43">
        <f t="shared" ref="FJ5:FJ36" si="51">FH5+FI5</f>
        <v>1</v>
      </c>
      <c r="FK5" s="58"/>
      <c r="FL5" s="64">
        <f t="shared" ref="FL5:FL36" si="52">FM5/2+FN5/2</f>
        <v>526.36149999999998</v>
      </c>
      <c r="FM5" s="51">
        <v>499.61500000000001</v>
      </c>
      <c r="FN5" s="33">
        <f>CW5</f>
        <v>553.10799999999995</v>
      </c>
      <c r="FP5" s="64">
        <f t="shared" ref="FP5:FP36" si="53">FQ5/2+FR5/2</f>
        <v>3604.0780000000004</v>
      </c>
      <c r="FQ5" s="32">
        <v>3505.1780000000003</v>
      </c>
      <c r="FR5" s="55">
        <f>CD5</f>
        <v>3702.9780000000001</v>
      </c>
      <c r="FT5" s="64">
        <f t="shared" ref="FT5:FT36" si="54">FU5/2+FV5/2</f>
        <v>1510.0650000000001</v>
      </c>
      <c r="FU5" s="32">
        <v>1387.894</v>
      </c>
      <c r="FV5" s="33">
        <f t="shared" ref="FV5:FV36" si="55">F5</f>
        <v>1632.2360000000001</v>
      </c>
      <c r="FX5" s="64">
        <f t="shared" ref="FX5:FX36" si="56">FY5/2+FZ5/2</f>
        <v>5114.143</v>
      </c>
      <c r="FY5" s="58">
        <f t="shared" ref="FY5:FY36" si="57">FQ5+FU5</f>
        <v>4893.0720000000001</v>
      </c>
      <c r="FZ5" s="59">
        <f t="shared" ref="FZ5:FZ36" si="58">FR5+FV5</f>
        <v>5335.2139999999999</v>
      </c>
      <c r="GB5" s="64">
        <f t="shared" ref="GB5:GB36" si="59">GC5/2+GD5/2</f>
        <v>3253.3725000000004</v>
      </c>
      <c r="GC5" s="32">
        <v>3145.59</v>
      </c>
      <c r="GD5" s="55">
        <f t="shared" ref="GD5:GD36" si="60">G5</f>
        <v>3361.1550000000002</v>
      </c>
      <c r="GE5" s="32"/>
      <c r="GF5" s="57">
        <f t="shared" ref="GF5:GF36" si="61">GG5/2+GH5/2</f>
        <v>4432.6460000000006</v>
      </c>
      <c r="GG5" s="51">
        <v>4280.97</v>
      </c>
      <c r="GH5" s="55">
        <f t="shared" ref="GH5:GH36" si="62">C5</f>
        <v>4584.3220000000001</v>
      </c>
      <c r="GI5" s="32"/>
      <c r="GJ5" s="65">
        <f>DZ5/C5</f>
        <v>0.45456121973980013</v>
      </c>
      <c r="GK5" s="66"/>
    </row>
    <row r="6" spans="1:194" x14ac:dyDescent="0.2">
      <c r="A6" s="1"/>
      <c r="B6" s="67" t="s">
        <v>157</v>
      </c>
      <c r="C6" s="31">
        <v>3868.2469999999998</v>
      </c>
      <c r="D6" s="32">
        <v>3776.4939999999997</v>
      </c>
      <c r="E6" s="32">
        <v>3066.848</v>
      </c>
      <c r="F6" s="32">
        <v>1235.549</v>
      </c>
      <c r="G6" s="32">
        <v>2862.7179999999998</v>
      </c>
      <c r="H6" s="32">
        <f t="shared" si="0"/>
        <v>5103.7960000000003</v>
      </c>
      <c r="I6" s="33">
        <f t="shared" si="1"/>
        <v>4302.3969999999999</v>
      </c>
      <c r="J6" s="32"/>
      <c r="K6" s="34">
        <v>31.939</v>
      </c>
      <c r="L6" s="35">
        <v>9.7469999999999999</v>
      </c>
      <c r="M6" s="35">
        <v>2.1999999999999999E-2</v>
      </c>
      <c r="N6" s="36">
        <f t="shared" si="2"/>
        <v>41.707999999999998</v>
      </c>
      <c r="O6" s="35">
        <v>21.567</v>
      </c>
      <c r="P6" s="36">
        <f t="shared" si="3"/>
        <v>20.140999999999998</v>
      </c>
      <c r="Q6" s="35">
        <v>-2.9980000000000002</v>
      </c>
      <c r="R6" s="36">
        <f t="shared" si="4"/>
        <v>23.138999999999999</v>
      </c>
      <c r="S6" s="35">
        <v>6.6769999999999996</v>
      </c>
      <c r="T6" s="35">
        <v>-1.627</v>
      </c>
      <c r="U6" s="35">
        <v>-3.95</v>
      </c>
      <c r="V6" s="36">
        <f t="shared" si="5"/>
        <v>24.239000000000001</v>
      </c>
      <c r="W6" s="35">
        <v>5.9909999999999997</v>
      </c>
      <c r="X6" s="37">
        <f t="shared" si="6"/>
        <v>18.248000000000001</v>
      </c>
      <c r="Y6" s="35"/>
      <c r="Z6" s="38">
        <f t="shared" si="7"/>
        <v>1.6914630342322802E-2</v>
      </c>
      <c r="AA6" s="39">
        <f t="shared" si="8"/>
        <v>5.1619306160687667E-3</v>
      </c>
      <c r="AB6" s="6">
        <f t="shared" si="9"/>
        <v>0.46124727319389203</v>
      </c>
      <c r="AC6" s="6">
        <f t="shared" si="10"/>
        <v>0.44573731528366234</v>
      </c>
      <c r="AD6" s="6">
        <f t="shared" si="11"/>
        <v>0.5170950417186152</v>
      </c>
      <c r="AE6" s="39">
        <f t="shared" si="12"/>
        <v>1.1421704893480569E-2</v>
      </c>
      <c r="AF6" s="39">
        <f t="shared" ref="AF6:AF36" si="63">X6/D6*2</f>
        <v>9.6639899335203509E-3</v>
      </c>
      <c r="AG6" s="39">
        <f>X6/DX6*2</f>
        <v>2.0258009868119778E-2</v>
      </c>
      <c r="AH6" s="39">
        <f>(P6+S6+T6)/DX6*2</f>
        <v>2.7965778528485603E-2</v>
      </c>
      <c r="AI6" s="39">
        <f>R6/DX6*2</f>
        <v>2.5687751552960516E-2</v>
      </c>
      <c r="AJ6" s="40">
        <f>X6/FL6*2</f>
        <v>8.1312278942824529E-2</v>
      </c>
      <c r="AK6" s="41"/>
      <c r="AL6" s="47">
        <f t="shared" si="13"/>
        <v>6.5009424776118055E-2</v>
      </c>
      <c r="AM6" s="6">
        <f t="shared" si="14"/>
        <v>2.0734756820877803E-2</v>
      </c>
      <c r="AN6" s="40">
        <f t="shared" si="15"/>
        <v>4.008065688126717E-2</v>
      </c>
      <c r="AO6" s="35"/>
      <c r="AP6" s="47">
        <f t="shared" si="16"/>
        <v>0.93343980529846926</v>
      </c>
      <c r="AQ6" s="6">
        <f t="shared" si="17"/>
        <v>0.85095015283238562</v>
      </c>
      <c r="AR6" s="6">
        <f t="shared" si="18"/>
        <v>-2.1408922439544318E-2</v>
      </c>
      <c r="AS6" s="6">
        <f t="shared" si="19"/>
        <v>0.15103482275046035</v>
      </c>
      <c r="AT6" s="68">
        <v>1.83</v>
      </c>
      <c r="AU6" s="69">
        <v>1.33</v>
      </c>
      <c r="AV6" s="35"/>
      <c r="AW6" s="47">
        <v>0.12188130695894031</v>
      </c>
      <c r="AX6" s="6">
        <v>9.4200000000000006E-2</v>
      </c>
      <c r="AY6" s="6">
        <f t="shared" si="20"/>
        <v>0.2036</v>
      </c>
      <c r="AZ6" s="6">
        <f t="shared" si="21"/>
        <v>0.2036</v>
      </c>
      <c r="BA6" s="40">
        <f t="shared" si="22"/>
        <v>0.21760000000000002</v>
      </c>
      <c r="BB6" s="6"/>
      <c r="BC6" s="47">
        <v>0.18679999999999999</v>
      </c>
      <c r="BD6" s="6">
        <v>0.1905</v>
      </c>
      <c r="BE6" s="40">
        <v>0.20579999999999998</v>
      </c>
      <c r="BF6" s="6"/>
      <c r="BG6" s="47"/>
      <c r="BH6" s="40">
        <v>2.5999999999999999E-2</v>
      </c>
      <c r="BI6" s="6"/>
      <c r="BJ6" s="47"/>
      <c r="BK6" s="40">
        <f>BC6-(4.5%+2.5%+3%+1.5%+BH6)</f>
        <v>4.579999999999998E-2</v>
      </c>
      <c r="BL6" s="6"/>
      <c r="BM6" s="47"/>
      <c r="BN6" s="40">
        <f>BD6-(6%+2.5%+3%+1.5%+BH6)</f>
        <v>3.4500000000000003E-2</v>
      </c>
      <c r="BO6" s="6"/>
      <c r="BP6" s="47"/>
      <c r="BQ6" s="40">
        <f>BE6-(8%+2.5%+3%+1.5%+BH6)</f>
        <v>2.9799999999999965E-2</v>
      </c>
      <c r="BR6" s="35"/>
      <c r="BS6" s="38">
        <f>Q6/FP6*2</f>
        <v>-2.0166511617269478E-3</v>
      </c>
      <c r="BT6" s="6">
        <f t="shared" si="23"/>
        <v>-0.1190107578103291</v>
      </c>
      <c r="BU6" s="39">
        <f>EX6/E6</f>
        <v>7.1578376235144365E-3</v>
      </c>
      <c r="BV6" s="39">
        <f>EV6/E6</f>
        <v>2.3082330783918865E-3</v>
      </c>
      <c r="BW6" s="6">
        <f t="shared" si="24"/>
        <v>4.5299028893813896E-2</v>
      </c>
      <c r="BX6" s="6">
        <f t="shared" si="25"/>
        <v>0.86089463840399005</v>
      </c>
      <c r="BY6" s="40">
        <f t="shared" si="26"/>
        <v>0.9008424838526059</v>
      </c>
      <c r="BZ6" s="35"/>
      <c r="CA6" s="34">
        <v>71.171000000000006</v>
      </c>
      <c r="CB6" s="35">
        <v>105.90600000000001</v>
      </c>
      <c r="CC6" s="36">
        <f t="shared" si="27"/>
        <v>177.077</v>
      </c>
      <c r="CD6" s="32">
        <v>3066.848</v>
      </c>
      <c r="CE6" s="35">
        <v>5.7</v>
      </c>
      <c r="CF6" s="35">
        <v>7.4349999999999996</v>
      </c>
      <c r="CG6" s="36">
        <f t="shared" si="28"/>
        <v>3053.7130000000002</v>
      </c>
      <c r="CH6" s="35">
        <v>407.16300000000001</v>
      </c>
      <c r="CI6" s="35">
        <v>183.304</v>
      </c>
      <c r="CJ6" s="36">
        <f t="shared" si="29"/>
        <v>590.46699999999998</v>
      </c>
      <c r="CK6" s="35">
        <v>0</v>
      </c>
      <c r="CL6" s="35">
        <v>0</v>
      </c>
      <c r="CM6" s="35">
        <v>42.414000000000001</v>
      </c>
      <c r="CN6" s="35">
        <v>4.5759999999998939</v>
      </c>
      <c r="CO6" s="36">
        <f t="shared" si="30"/>
        <v>3868.2470000000003</v>
      </c>
      <c r="CP6" s="35">
        <v>25.792999999999999</v>
      </c>
      <c r="CQ6" s="32">
        <v>2862.7179999999998</v>
      </c>
      <c r="CR6" s="36">
        <f t="shared" si="31"/>
        <v>2888.511</v>
      </c>
      <c r="CS6" s="35">
        <v>450.613</v>
      </c>
      <c r="CT6" s="35">
        <v>32.63699999999983</v>
      </c>
      <c r="CU6" s="36">
        <f t="shared" si="32"/>
        <v>483.24999999999983</v>
      </c>
      <c r="CV6" s="35">
        <v>25.018999999999998</v>
      </c>
      <c r="CW6" s="35">
        <v>471.46699999999998</v>
      </c>
      <c r="CX6" s="120">
        <f t="shared" si="33"/>
        <v>3868.2469999999998</v>
      </c>
      <c r="CY6" s="35"/>
      <c r="CZ6" s="71">
        <v>584.24</v>
      </c>
      <c r="DA6" s="35"/>
      <c r="DB6" s="31">
        <v>275</v>
      </c>
      <c r="DC6" s="32">
        <v>25</v>
      </c>
      <c r="DD6" s="32">
        <v>100</v>
      </c>
      <c r="DE6" s="32">
        <v>0</v>
      </c>
      <c r="DF6" s="32">
        <v>100</v>
      </c>
      <c r="DG6" s="33">
        <v>0</v>
      </c>
      <c r="DH6" s="32">
        <f t="shared" si="34"/>
        <v>500</v>
      </c>
      <c r="DI6" s="62">
        <f t="shared" si="35"/>
        <v>0.12925751638920679</v>
      </c>
      <c r="DJ6" s="62">
        <f t="shared" si="36"/>
        <v>0.21438562591451538</v>
      </c>
      <c r="DK6" s="35"/>
      <c r="DL6" s="64" t="s">
        <v>214</v>
      </c>
      <c r="DM6" s="58">
        <v>20</v>
      </c>
      <c r="DN6" s="72">
        <v>1</v>
      </c>
      <c r="DO6" s="73" t="s">
        <v>155</v>
      </c>
      <c r="DP6" s="74" t="s">
        <v>152</v>
      </c>
      <c r="DQ6" s="58"/>
      <c r="DR6" s="62" t="s">
        <v>221</v>
      </c>
      <c r="DS6" s="63"/>
      <c r="DT6" s="31">
        <v>365.1557856</v>
      </c>
      <c r="DU6" s="32">
        <v>365.1557856</v>
      </c>
      <c r="DV6" s="33">
        <v>390.26472960000007</v>
      </c>
      <c r="DW6" s="32"/>
      <c r="DX6" s="64">
        <f t="shared" si="37"/>
        <v>1801.5590000000002</v>
      </c>
      <c r="DY6" s="32">
        <v>1809.6220000000001</v>
      </c>
      <c r="DZ6" s="33">
        <v>1793.4960000000001</v>
      </c>
      <c r="EA6" s="32"/>
      <c r="EB6" s="31">
        <v>15.430999999999999</v>
      </c>
      <c r="EC6" s="32">
        <v>3.073</v>
      </c>
      <c r="ED6" s="32">
        <v>72.081000000000003</v>
      </c>
      <c r="EE6" s="32">
        <v>17.792000000000002</v>
      </c>
      <c r="EF6" s="32">
        <v>246.589</v>
      </c>
      <c r="EG6" s="32">
        <v>4.7709999999999999</v>
      </c>
      <c r="EH6" s="32">
        <v>55.35300000000025</v>
      </c>
      <c r="EI6" s="33">
        <v>2585.9349999999999</v>
      </c>
      <c r="EJ6" s="33">
        <f t="shared" si="38"/>
        <v>3001.0250000000001</v>
      </c>
      <c r="EK6" s="58"/>
      <c r="EL6" s="47">
        <f t="shared" si="39"/>
        <v>5.141909847468781E-3</v>
      </c>
      <c r="EM6" s="6">
        <f t="shared" si="40"/>
        <v>1.0239834723136262E-3</v>
      </c>
      <c r="EN6" s="6">
        <f t="shared" si="41"/>
        <v>2.4018793578860557E-2</v>
      </c>
      <c r="EO6" s="6">
        <f t="shared" si="42"/>
        <v>5.9286410476420562E-3</v>
      </c>
      <c r="EP6" s="6">
        <f t="shared" si="43"/>
        <v>8.2168259178114142E-2</v>
      </c>
      <c r="EQ6" s="6">
        <f t="shared" si="44"/>
        <v>1.5897901550303646E-3</v>
      </c>
      <c r="ER6" s="6">
        <f t="shared" si="45"/>
        <v>1.8444698061495738E-2</v>
      </c>
      <c r="ES6" s="6">
        <f t="shared" si="46"/>
        <v>0.86168392465907473</v>
      </c>
      <c r="ET6" s="62">
        <f t="shared" si="47"/>
        <v>1</v>
      </c>
      <c r="EU6" s="58"/>
      <c r="EV6" s="34">
        <v>7.0789999999999997</v>
      </c>
      <c r="EW6" s="35">
        <v>14.873000000000001</v>
      </c>
      <c r="EX6" s="70">
        <f t="shared" si="48"/>
        <v>21.952000000000002</v>
      </c>
      <c r="EZ6" s="34">
        <f>CE6</f>
        <v>5.7</v>
      </c>
      <c r="FA6" s="35">
        <f>CF6</f>
        <v>7.4349999999999996</v>
      </c>
      <c r="FB6" s="70">
        <f t="shared" si="49"/>
        <v>13.135</v>
      </c>
      <c r="FD6" s="31">
        <f>FH6*E6</f>
        <v>2640.2330000000002</v>
      </c>
      <c r="FE6" s="32">
        <f>E6*FI6</f>
        <v>426.6149999999999</v>
      </c>
      <c r="FF6" s="33">
        <f t="shared" si="50"/>
        <v>3066.848</v>
      </c>
      <c r="FH6" s="47">
        <v>0.86089463840399005</v>
      </c>
      <c r="FI6" s="6">
        <v>0.13910536159600995</v>
      </c>
      <c r="FJ6" s="40">
        <f t="shared" si="51"/>
        <v>1</v>
      </c>
      <c r="FK6" s="58"/>
      <c r="FL6" s="64">
        <f t="shared" si="52"/>
        <v>448.83749999999998</v>
      </c>
      <c r="FM6" s="32">
        <v>426.20800000000003</v>
      </c>
      <c r="FN6" s="33">
        <f>CW6</f>
        <v>471.46699999999998</v>
      </c>
      <c r="FP6" s="64">
        <f t="shared" si="53"/>
        <v>2973.2460000000001</v>
      </c>
      <c r="FQ6" s="32">
        <v>2879.6440000000002</v>
      </c>
      <c r="FR6" s="33">
        <f>CD6</f>
        <v>3066.848</v>
      </c>
      <c r="FT6" s="64">
        <f t="shared" si="54"/>
        <v>1285.4524999999999</v>
      </c>
      <c r="FU6" s="32">
        <v>1335.356</v>
      </c>
      <c r="FV6" s="33">
        <f t="shared" si="55"/>
        <v>1235.549</v>
      </c>
      <c r="FX6" s="64">
        <f t="shared" si="56"/>
        <v>4258.6985000000004</v>
      </c>
      <c r="FY6" s="58">
        <f t="shared" si="57"/>
        <v>4215</v>
      </c>
      <c r="FZ6" s="72">
        <f t="shared" si="58"/>
        <v>4302.3969999999999</v>
      </c>
      <c r="GB6" s="64">
        <f t="shared" si="59"/>
        <v>2807.5590000000002</v>
      </c>
      <c r="GC6" s="32">
        <v>2752.4</v>
      </c>
      <c r="GD6" s="33">
        <f t="shared" si="60"/>
        <v>2862.7179999999998</v>
      </c>
      <c r="GE6" s="32"/>
      <c r="GF6" s="64">
        <f t="shared" si="61"/>
        <v>3776.4939999999997</v>
      </c>
      <c r="GG6" s="32">
        <v>3684.741</v>
      </c>
      <c r="GH6" s="33">
        <f t="shared" si="62"/>
        <v>3868.2469999999998</v>
      </c>
      <c r="GI6" s="32"/>
      <c r="GJ6" s="75">
        <f>DZ6/C6</f>
        <v>0.46364567722795369</v>
      </c>
      <c r="GK6" s="66"/>
    </row>
    <row r="7" spans="1:194" x14ac:dyDescent="0.2">
      <c r="A7" s="1"/>
      <c r="B7" s="76" t="s">
        <v>158</v>
      </c>
      <c r="C7" s="31">
        <v>11531.669</v>
      </c>
      <c r="D7" s="32">
        <v>10997.0535</v>
      </c>
      <c r="E7" s="32">
        <v>9467.3019999999997</v>
      </c>
      <c r="F7" s="32">
        <v>3978.39</v>
      </c>
      <c r="G7" s="32">
        <v>7540.5940000000001</v>
      </c>
      <c r="H7" s="32">
        <f t="shared" si="0"/>
        <v>15510.058999999999</v>
      </c>
      <c r="I7" s="33">
        <f t="shared" si="1"/>
        <v>13445.691999999999</v>
      </c>
      <c r="J7" s="32"/>
      <c r="K7" s="34">
        <v>115.852</v>
      </c>
      <c r="L7" s="35">
        <v>25.535</v>
      </c>
      <c r="M7" s="35">
        <v>0.35399999999999998</v>
      </c>
      <c r="N7" s="36">
        <f t="shared" si="2"/>
        <v>141.74100000000001</v>
      </c>
      <c r="O7" s="35">
        <v>65.027000000000001</v>
      </c>
      <c r="P7" s="36">
        <f t="shared" si="3"/>
        <v>76.714000000000013</v>
      </c>
      <c r="Q7" s="35">
        <v>-1.2250000000000003</v>
      </c>
      <c r="R7" s="36">
        <f t="shared" si="4"/>
        <v>77.939000000000007</v>
      </c>
      <c r="S7" s="35">
        <v>6.0060000000000002</v>
      </c>
      <c r="T7" s="35">
        <v>-6.0759999999999996</v>
      </c>
      <c r="U7" s="35">
        <v>-8</v>
      </c>
      <c r="V7" s="36">
        <f t="shared" si="5"/>
        <v>69.869000000000014</v>
      </c>
      <c r="W7" s="35">
        <v>17.77</v>
      </c>
      <c r="X7" s="37">
        <f t="shared" si="6"/>
        <v>52.099000000000018</v>
      </c>
      <c r="Y7" s="35"/>
      <c r="Z7" s="38">
        <f t="shared" si="7"/>
        <v>2.1069643791402852E-2</v>
      </c>
      <c r="AA7" s="39">
        <f t="shared" si="8"/>
        <v>4.6439712237464339E-3</v>
      </c>
      <c r="AB7" s="6">
        <f t="shared" si="9"/>
        <v>0.45900007764468376</v>
      </c>
      <c r="AC7" s="6">
        <f t="shared" si="10"/>
        <v>0.44012399574949063</v>
      </c>
      <c r="AD7" s="6">
        <f t="shared" si="11"/>
        <v>0.45877339654722343</v>
      </c>
      <c r="AE7" s="39">
        <f t="shared" si="12"/>
        <v>1.1826258733759911E-2</v>
      </c>
      <c r="AF7" s="39">
        <f t="shared" si="63"/>
        <v>9.475083484862562E-3</v>
      </c>
      <c r="AG7" s="39">
        <f>X7/DX7*2</f>
        <v>1.7750808448150086E-2</v>
      </c>
      <c r="AH7" s="39">
        <f>(P7+S7+T7)/DX7*2</f>
        <v>2.6113609909979366E-2</v>
      </c>
      <c r="AI7" s="39">
        <f>R7/DX7*2</f>
        <v>2.655483329124108E-2</v>
      </c>
      <c r="AJ7" s="40">
        <f>X7/FL7*2</f>
        <v>7.4492696430001282E-2</v>
      </c>
      <c r="AK7" s="41"/>
      <c r="AL7" s="47">
        <f t="shared" si="13"/>
        <v>7.4323400404818718E-2</v>
      </c>
      <c r="AM7" s="6">
        <f t="shared" si="14"/>
        <v>3.713148438003773E-2</v>
      </c>
      <c r="AN7" s="40">
        <f t="shared" si="15"/>
        <v>4.1430619598263212E-2</v>
      </c>
      <c r="AO7" s="35"/>
      <c r="AP7" s="47">
        <f t="shared" si="16"/>
        <v>0.79648816526609167</v>
      </c>
      <c r="AQ7" s="6">
        <f t="shared" si="17"/>
        <v>0.75259740428244082</v>
      </c>
      <c r="AR7" s="6">
        <f t="shared" si="18"/>
        <v>6.1997877323742109E-2</v>
      </c>
      <c r="AS7" s="6">
        <f t="shared" si="19"/>
        <v>0.15296077263403934</v>
      </c>
      <c r="AT7" s="68">
        <v>2.2200000000000002</v>
      </c>
      <c r="AU7" s="69">
        <v>1.1499999999999999</v>
      </c>
      <c r="AV7" s="35"/>
      <c r="AW7" s="47">
        <v>0.12415280043157674</v>
      </c>
      <c r="AX7" s="6">
        <v>0.10619999999999999</v>
      </c>
      <c r="AY7" s="6">
        <f t="shared" si="20"/>
        <v>0.1966441466257019</v>
      </c>
      <c r="AZ7" s="6">
        <f t="shared" si="21"/>
        <v>0.21190000000000003</v>
      </c>
      <c r="BA7" s="40">
        <f t="shared" si="22"/>
        <v>0.23329999999999998</v>
      </c>
      <c r="BB7" s="6"/>
      <c r="BC7" s="47">
        <v>0.17100000000000001</v>
      </c>
      <c r="BD7" s="6">
        <v>0.1862</v>
      </c>
      <c r="BE7" s="40">
        <v>0.20610000000000001</v>
      </c>
      <c r="BF7" s="6"/>
      <c r="BG7" s="47">
        <v>2.3E-2</v>
      </c>
      <c r="BH7" s="40"/>
      <c r="BI7" s="6"/>
      <c r="BJ7" s="47">
        <f>AY7-(4.5%+2.5%+3%+1.5%+BG7)</f>
        <v>5.8644146625701887E-2</v>
      </c>
      <c r="BK7" s="40"/>
      <c r="BL7" s="6"/>
      <c r="BM7" s="47">
        <f>AZ7-(6%+2.5%+3%+1.5%+BG7)</f>
        <v>5.8900000000000036E-2</v>
      </c>
      <c r="BN7" s="40"/>
      <c r="BO7" s="6"/>
      <c r="BP7" s="47">
        <f>BA7-(8%+2.5%+3%+1.5%+BG7)</f>
        <v>6.0299999999999965E-2</v>
      </c>
      <c r="BQ7" s="40"/>
      <c r="BR7" s="35"/>
      <c r="BS7" s="38">
        <f>Q7/FP7*2</f>
        <v>-2.6805778078464461E-4</v>
      </c>
      <c r="BT7" s="6">
        <f t="shared" si="23"/>
        <v>-1.5982986274202807E-2</v>
      </c>
      <c r="BU7" s="39">
        <f>EX7/E7</f>
        <v>2.3961525680706076E-2</v>
      </c>
      <c r="BV7" s="39">
        <f>EV7/E7</f>
        <v>1.9876623773066499E-2</v>
      </c>
      <c r="BW7" s="6">
        <f t="shared" si="24"/>
        <v>0.14581484007361092</v>
      </c>
      <c r="BX7" s="6">
        <f t="shared" si="25"/>
        <v>0.6982422236028808</v>
      </c>
      <c r="BY7" s="40">
        <f t="shared" si="26"/>
        <v>0.7875280796258014</v>
      </c>
      <c r="BZ7" s="35"/>
      <c r="CA7" s="34">
        <v>78.798000000000002</v>
      </c>
      <c r="CB7" s="35">
        <v>618.46</v>
      </c>
      <c r="CC7" s="36">
        <f t="shared" si="27"/>
        <v>697.25800000000004</v>
      </c>
      <c r="CD7" s="32">
        <v>9467.3019999999997</v>
      </c>
      <c r="CE7" s="35">
        <v>104.021</v>
      </c>
      <c r="CF7" s="35">
        <v>20.036999999999999</v>
      </c>
      <c r="CG7" s="36">
        <f t="shared" si="28"/>
        <v>9343.2439999999988</v>
      </c>
      <c r="CH7" s="35">
        <v>1066.635</v>
      </c>
      <c r="CI7" s="35">
        <v>347.803</v>
      </c>
      <c r="CJ7" s="36">
        <f t="shared" si="29"/>
        <v>1414.4380000000001</v>
      </c>
      <c r="CK7" s="35">
        <v>2.3530000000000002</v>
      </c>
      <c r="CL7" s="35">
        <v>0</v>
      </c>
      <c r="CM7" s="35">
        <v>47.048000000000002</v>
      </c>
      <c r="CN7" s="35">
        <v>27.328000000001182</v>
      </c>
      <c r="CO7" s="36">
        <f t="shared" si="30"/>
        <v>11531.669</v>
      </c>
      <c r="CP7" s="35">
        <v>17.588999999999999</v>
      </c>
      <c r="CQ7" s="32">
        <v>7540.5940000000001</v>
      </c>
      <c r="CR7" s="36">
        <f t="shared" si="31"/>
        <v>7558.183</v>
      </c>
      <c r="CS7" s="35">
        <v>2250.7139999999999</v>
      </c>
      <c r="CT7" s="35">
        <v>80.55399999999986</v>
      </c>
      <c r="CU7" s="36">
        <f t="shared" si="32"/>
        <v>2331.268</v>
      </c>
      <c r="CV7" s="35">
        <v>210.529</v>
      </c>
      <c r="CW7" s="35">
        <v>1431.6890000000001</v>
      </c>
      <c r="CX7" s="120">
        <f t="shared" si="33"/>
        <v>11531.669000000002</v>
      </c>
      <c r="CY7" s="35"/>
      <c r="CZ7" s="71">
        <v>1763.893</v>
      </c>
      <c r="DA7" s="35"/>
      <c r="DB7" s="31">
        <v>420</v>
      </c>
      <c r="DC7" s="32">
        <v>450</v>
      </c>
      <c r="DD7" s="32">
        <v>620</v>
      </c>
      <c r="DE7" s="32">
        <v>520</v>
      </c>
      <c r="DF7" s="32">
        <v>450</v>
      </c>
      <c r="DG7" s="33">
        <v>0</v>
      </c>
      <c r="DH7" s="32">
        <f t="shared" si="34"/>
        <v>2460</v>
      </c>
      <c r="DI7" s="62">
        <f t="shared" si="35"/>
        <v>0.21332558192573858</v>
      </c>
      <c r="DJ7" s="62">
        <f t="shared" si="36"/>
        <v>0.27449914922954194</v>
      </c>
      <c r="DK7" s="35"/>
      <c r="DL7" s="64" t="s">
        <v>212</v>
      </c>
      <c r="DM7" s="58">
        <v>56.5</v>
      </c>
      <c r="DN7" s="72">
        <v>3</v>
      </c>
      <c r="DO7" s="73" t="s">
        <v>151</v>
      </c>
      <c r="DP7" s="74" t="s">
        <v>152</v>
      </c>
      <c r="DQ7" s="61" t="s">
        <v>156</v>
      </c>
      <c r="DR7" s="62">
        <v>0.85083772443819294</v>
      </c>
      <c r="DS7" s="63"/>
      <c r="DT7" s="31">
        <v>1160.0775625000001</v>
      </c>
      <c r="DU7" s="32">
        <v>1250.0775625000001</v>
      </c>
      <c r="DV7" s="33">
        <v>1376.3241874999999</v>
      </c>
      <c r="DW7" s="32"/>
      <c r="DX7" s="64">
        <f t="shared" si="37"/>
        <v>5870.0424999999996</v>
      </c>
      <c r="DY7" s="32">
        <v>5840.71</v>
      </c>
      <c r="DZ7" s="33">
        <v>5899.375</v>
      </c>
      <c r="EA7" s="32"/>
      <c r="EB7" s="31">
        <v>318.37200000000001</v>
      </c>
      <c r="EC7" s="32">
        <v>100.6</v>
      </c>
      <c r="ED7" s="32">
        <v>492.10599999999999</v>
      </c>
      <c r="EE7" s="32">
        <v>223.64400000000001</v>
      </c>
      <c r="EF7" s="32">
        <v>1470.135</v>
      </c>
      <c r="EG7" s="32">
        <v>46.720999999999997</v>
      </c>
      <c r="EH7" s="32">
        <v>12.056999999999789</v>
      </c>
      <c r="EI7" s="33">
        <v>6436.8429999999998</v>
      </c>
      <c r="EJ7" s="33">
        <f t="shared" si="38"/>
        <v>9100.4779999999992</v>
      </c>
      <c r="EK7" s="58"/>
      <c r="EL7" s="47">
        <f t="shared" si="39"/>
        <v>3.4984096439769435E-2</v>
      </c>
      <c r="EM7" s="6">
        <f t="shared" si="40"/>
        <v>1.1054364397122877E-2</v>
      </c>
      <c r="EN7" s="6">
        <f t="shared" si="41"/>
        <v>5.4074742008057161E-2</v>
      </c>
      <c r="EO7" s="6">
        <f t="shared" si="42"/>
        <v>2.4574972875051181E-2</v>
      </c>
      <c r="EP7" s="6">
        <f t="shared" si="43"/>
        <v>0.16154481116266642</v>
      </c>
      <c r="EQ7" s="6">
        <f t="shared" si="44"/>
        <v>5.1339061530614105E-3</v>
      </c>
      <c r="ER7" s="6">
        <f t="shared" si="45"/>
        <v>1.3248754625855687E-3</v>
      </c>
      <c r="ES7" s="6">
        <f t="shared" si="46"/>
        <v>0.70730823150168598</v>
      </c>
      <c r="ET7" s="62">
        <f t="shared" si="47"/>
        <v>1</v>
      </c>
      <c r="EU7" s="58"/>
      <c r="EV7" s="34">
        <v>188.178</v>
      </c>
      <c r="EW7" s="35">
        <v>38.673000000000002</v>
      </c>
      <c r="EX7" s="70">
        <f t="shared" si="48"/>
        <v>226.851</v>
      </c>
      <c r="EY7" s="77"/>
      <c r="EZ7" s="34">
        <f>CE7</f>
        <v>104.021</v>
      </c>
      <c r="FA7" s="35">
        <f>CF7</f>
        <v>20.036999999999999</v>
      </c>
      <c r="FB7" s="70">
        <f t="shared" si="49"/>
        <v>124.05799999999999</v>
      </c>
      <c r="FC7" s="77"/>
      <c r="FD7" s="31">
        <f>FH7*E7</f>
        <v>6610.47</v>
      </c>
      <c r="FE7" s="32">
        <f>E7*FI7</f>
        <v>2856.8319999999994</v>
      </c>
      <c r="FF7" s="33">
        <f t="shared" si="50"/>
        <v>9467.3019999999997</v>
      </c>
      <c r="FH7" s="47">
        <v>0.6982422236028808</v>
      </c>
      <c r="FI7" s="6">
        <v>0.3017577763971192</v>
      </c>
      <c r="FJ7" s="40">
        <f t="shared" si="51"/>
        <v>1</v>
      </c>
      <c r="FK7" s="58"/>
      <c r="FL7" s="64">
        <f t="shared" si="52"/>
        <v>1398.768</v>
      </c>
      <c r="FM7" s="32">
        <v>1365.847</v>
      </c>
      <c r="FN7" s="33">
        <f>CW7</f>
        <v>1431.6890000000001</v>
      </c>
      <c r="FP7" s="64">
        <f t="shared" si="53"/>
        <v>9139.8204999999998</v>
      </c>
      <c r="FQ7" s="32">
        <v>8812.3389999999999</v>
      </c>
      <c r="FR7" s="33">
        <f>CD7</f>
        <v>9467.3019999999997</v>
      </c>
      <c r="FT7" s="64">
        <f t="shared" si="54"/>
        <v>4065.1795000000002</v>
      </c>
      <c r="FU7" s="32">
        <v>4151.9690000000001</v>
      </c>
      <c r="FV7" s="33">
        <f t="shared" si="55"/>
        <v>3978.39</v>
      </c>
      <c r="FX7" s="64">
        <f t="shared" si="56"/>
        <v>13205</v>
      </c>
      <c r="FY7" s="58">
        <f t="shared" si="57"/>
        <v>12964.308000000001</v>
      </c>
      <c r="FZ7" s="72">
        <f t="shared" si="58"/>
        <v>13445.691999999999</v>
      </c>
      <c r="GB7" s="64">
        <f t="shared" si="59"/>
        <v>7390.6025</v>
      </c>
      <c r="GC7" s="32">
        <v>7240.6109999999999</v>
      </c>
      <c r="GD7" s="33">
        <f t="shared" si="60"/>
        <v>7540.5940000000001</v>
      </c>
      <c r="GE7" s="32"/>
      <c r="GF7" s="64">
        <f t="shared" si="61"/>
        <v>10997.0535</v>
      </c>
      <c r="GG7" s="32">
        <v>10462.438</v>
      </c>
      <c r="GH7" s="33">
        <f t="shared" si="62"/>
        <v>11531.669</v>
      </c>
      <c r="GI7" s="32"/>
      <c r="GJ7" s="75">
        <f>DZ7/C7</f>
        <v>0.51158032718420898</v>
      </c>
      <c r="GK7" s="66"/>
    </row>
    <row r="8" spans="1:194" x14ac:dyDescent="0.2">
      <c r="A8" s="1"/>
      <c r="B8" s="76" t="s">
        <v>159</v>
      </c>
      <c r="C8" s="31">
        <v>15006.123</v>
      </c>
      <c r="D8" s="32">
        <v>14050.86</v>
      </c>
      <c r="E8" s="32">
        <v>12533.721</v>
      </c>
      <c r="F8" s="32">
        <v>2284.627</v>
      </c>
      <c r="G8" s="32">
        <v>9245.5609999999997</v>
      </c>
      <c r="H8" s="32">
        <f t="shared" si="0"/>
        <v>17290.75</v>
      </c>
      <c r="I8" s="33">
        <f t="shared" si="1"/>
        <v>14818.348</v>
      </c>
      <c r="J8" s="32"/>
      <c r="K8" s="34">
        <v>123.34299999999999</v>
      </c>
      <c r="L8" s="35">
        <v>26.452999999999999</v>
      </c>
      <c r="M8" s="35">
        <v>0.221</v>
      </c>
      <c r="N8" s="36">
        <f t="shared" si="2"/>
        <v>150.017</v>
      </c>
      <c r="O8" s="35">
        <v>56.771000000000001</v>
      </c>
      <c r="P8" s="36">
        <f t="shared" si="3"/>
        <v>93.245999999999995</v>
      </c>
      <c r="Q8" s="35">
        <v>2.891</v>
      </c>
      <c r="R8" s="36">
        <f t="shared" si="4"/>
        <v>90.35499999999999</v>
      </c>
      <c r="S8" s="35">
        <v>22.254999999999999</v>
      </c>
      <c r="T8" s="35">
        <v>-7.4640000000000004</v>
      </c>
      <c r="U8" s="35">
        <v>0</v>
      </c>
      <c r="V8" s="36">
        <f t="shared" si="5"/>
        <v>105.14599999999999</v>
      </c>
      <c r="W8" s="35">
        <v>22.198999999999998</v>
      </c>
      <c r="X8" s="37">
        <f t="shared" si="6"/>
        <v>82.946999999999989</v>
      </c>
      <c r="Y8" s="35"/>
      <c r="Z8" s="38">
        <f t="shared" si="7"/>
        <v>1.7556647778143114E-2</v>
      </c>
      <c r="AA8" s="39">
        <f t="shared" si="8"/>
        <v>3.7653211262513465E-3</v>
      </c>
      <c r="AB8" s="6">
        <f t="shared" si="9"/>
        <v>0.34446750157759332</v>
      </c>
      <c r="AC8" s="6">
        <f t="shared" si="10"/>
        <v>0.32954281601188817</v>
      </c>
      <c r="AD8" s="6">
        <f t="shared" si="11"/>
        <v>0.37843044454961772</v>
      </c>
      <c r="AE8" s="39">
        <f t="shared" si="12"/>
        <v>8.0807865141350778E-3</v>
      </c>
      <c r="AF8" s="39">
        <f t="shared" si="63"/>
        <v>1.1806679448802419E-2</v>
      </c>
      <c r="AG8" s="39">
        <f>X8/DX8*2</f>
        <v>2.2547682632131444E-2</v>
      </c>
      <c r="AH8" s="39">
        <f>(P8+S8+T8)/DX8*2</f>
        <v>2.9367957714294488E-2</v>
      </c>
      <c r="AI8" s="39">
        <f>R8/DX8*2</f>
        <v>2.4561417100392256E-2</v>
      </c>
      <c r="AJ8" s="40">
        <f>X8/FL8*2</f>
        <v>0.11005847441097677</v>
      </c>
      <c r="AK8" s="41"/>
      <c r="AL8" s="47">
        <f t="shared" si="13"/>
        <v>0.17728952874683027</v>
      </c>
      <c r="AM8" s="6">
        <f t="shared" si="14"/>
        <v>0.17861687014656172</v>
      </c>
      <c r="AN8" s="40">
        <f t="shared" si="15"/>
        <v>0.15214737519493096</v>
      </c>
      <c r="AO8" s="35"/>
      <c r="AP8" s="47">
        <f t="shared" si="16"/>
        <v>0.7376549230671402</v>
      </c>
      <c r="AQ8" s="6">
        <f t="shared" si="17"/>
        <v>0.6997926937901312</v>
      </c>
      <c r="AR8" s="6">
        <f t="shared" si="18"/>
        <v>0.16619049437353012</v>
      </c>
      <c r="AS8" s="6">
        <f t="shared" si="19"/>
        <v>9.81213468662092E-2</v>
      </c>
      <c r="AT8" s="68">
        <v>1.4635</v>
      </c>
      <c r="AU8" s="69">
        <v>1.37</v>
      </c>
      <c r="AV8" s="35"/>
      <c r="AW8" s="47">
        <v>0.11135001359111878</v>
      </c>
      <c r="AX8" s="6">
        <v>9.820000000000001E-2</v>
      </c>
      <c r="AY8" s="6">
        <f t="shared" si="20"/>
        <v>0.1818216135768066</v>
      </c>
      <c r="AZ8" s="6">
        <f t="shared" si="21"/>
        <v>0.19488367062612447</v>
      </c>
      <c r="BA8" s="40">
        <f t="shared" si="22"/>
        <v>0.21784467698969745</v>
      </c>
      <c r="BB8" s="6"/>
      <c r="BC8" s="47">
        <v>0.17730000000000001</v>
      </c>
      <c r="BD8" s="6">
        <v>0.19070000000000001</v>
      </c>
      <c r="BE8" s="40">
        <v>0.21440000000000001</v>
      </c>
      <c r="BF8" s="6"/>
      <c r="BG8" s="47"/>
      <c r="BH8" s="40">
        <v>2.7E-2</v>
      </c>
      <c r="BI8" s="6"/>
      <c r="BJ8" s="47"/>
      <c r="BK8" s="40">
        <f>BC8-(4.5%+2.5%+3%+1.5%+BH8)</f>
        <v>3.5299999999999998E-2</v>
      </c>
      <c r="BL8" s="6"/>
      <c r="BM8" s="47"/>
      <c r="BN8" s="40">
        <f>BD8-(6%+2.5%+3%+1.5%+BH8)</f>
        <v>3.3700000000000008E-2</v>
      </c>
      <c r="BO8" s="6"/>
      <c r="BP8" s="47"/>
      <c r="BQ8" s="40">
        <f>BE8-(8%+2.5%+3%+1.5%+BH8)</f>
        <v>3.7399999999999989E-2</v>
      </c>
      <c r="BR8" s="35"/>
      <c r="BS8" s="38">
        <f>Q8/FP8*2</f>
        <v>4.9887892449227615E-4</v>
      </c>
      <c r="BT8" s="6">
        <f t="shared" si="23"/>
        <v>2.6759350963095979E-2</v>
      </c>
      <c r="BU8" s="39">
        <f>EX8/E8</f>
        <v>2.3571611335532362E-3</v>
      </c>
      <c r="BV8" s="39">
        <f>EV8/E8</f>
        <v>5.4006308262326893E-4</v>
      </c>
      <c r="BW8" s="6">
        <f t="shared" si="24"/>
        <v>1.7207888463247726E-2</v>
      </c>
      <c r="BX8" s="6">
        <f t="shared" si="25"/>
        <v>0.66684905464227273</v>
      </c>
      <c r="BY8" s="40">
        <f t="shared" si="26"/>
        <v>0.71821278593268301</v>
      </c>
      <c r="BZ8" s="35"/>
      <c r="CA8" s="34">
        <v>82.155000000000001</v>
      </c>
      <c r="CB8" s="35">
        <v>541.23699999999997</v>
      </c>
      <c r="CC8" s="36">
        <f t="shared" si="27"/>
        <v>623.39199999999994</v>
      </c>
      <c r="CD8" s="32">
        <v>12533.721</v>
      </c>
      <c r="CE8" s="35">
        <v>10.574999999999999</v>
      </c>
      <c r="CF8" s="35">
        <v>35.380000000000003</v>
      </c>
      <c r="CG8" s="36">
        <f t="shared" si="28"/>
        <v>12487.766</v>
      </c>
      <c r="CH8" s="35">
        <v>835.73299999999995</v>
      </c>
      <c r="CI8" s="35">
        <v>962.02599999999995</v>
      </c>
      <c r="CJ8" s="36">
        <f t="shared" si="29"/>
        <v>1797.759</v>
      </c>
      <c r="CK8" s="35">
        <v>21.998999999999999</v>
      </c>
      <c r="CL8" s="35">
        <v>0</v>
      </c>
      <c r="CM8" s="35">
        <v>48.255000000000003</v>
      </c>
      <c r="CN8" s="35">
        <v>26.952000000000133</v>
      </c>
      <c r="CO8" s="36">
        <f t="shared" si="30"/>
        <v>15006.122999999998</v>
      </c>
      <c r="CP8" s="35">
        <v>26.658999999999999</v>
      </c>
      <c r="CQ8" s="32">
        <v>9245.5609999999997</v>
      </c>
      <c r="CR8" s="36">
        <f t="shared" si="31"/>
        <v>9272.2199999999993</v>
      </c>
      <c r="CS8" s="35">
        <v>3654.2719999999999</v>
      </c>
      <c r="CT8" s="35">
        <v>123.33400000000029</v>
      </c>
      <c r="CU8" s="36">
        <f t="shared" si="32"/>
        <v>3777.6060000000002</v>
      </c>
      <c r="CV8" s="35">
        <v>285.36500000000001</v>
      </c>
      <c r="CW8" s="35">
        <v>1670.932</v>
      </c>
      <c r="CX8" s="120">
        <f t="shared" si="33"/>
        <v>15006.123</v>
      </c>
      <c r="CY8" s="35"/>
      <c r="CZ8" s="71">
        <v>1472.4209999999998</v>
      </c>
      <c r="DA8" s="35"/>
      <c r="DB8" s="31">
        <v>465</v>
      </c>
      <c r="DC8" s="32">
        <v>1200</v>
      </c>
      <c r="DD8" s="32">
        <v>625</v>
      </c>
      <c r="DE8" s="32">
        <v>1250</v>
      </c>
      <c r="DF8" s="32">
        <v>400</v>
      </c>
      <c r="DG8" s="33">
        <v>0</v>
      </c>
      <c r="DH8" s="32">
        <f t="shared" si="34"/>
        <v>3940</v>
      </c>
      <c r="DI8" s="62">
        <f t="shared" si="35"/>
        <v>0.26255948988289646</v>
      </c>
      <c r="DJ8" s="62">
        <f t="shared" si="36"/>
        <v>0.27894940936627965</v>
      </c>
      <c r="DK8" s="35"/>
      <c r="DL8" s="64" t="s">
        <v>214</v>
      </c>
      <c r="DM8" s="58">
        <v>59.3</v>
      </c>
      <c r="DN8" s="72">
        <v>5</v>
      </c>
      <c r="DO8" s="58" t="s">
        <v>155</v>
      </c>
      <c r="DP8" s="74" t="s">
        <v>152</v>
      </c>
      <c r="DQ8" s="61" t="s">
        <v>153</v>
      </c>
      <c r="DR8" s="62">
        <v>0.34203129925622133</v>
      </c>
      <c r="DS8" s="63"/>
      <c r="DT8" s="31">
        <v>1391.9829999999999</v>
      </c>
      <c r="DU8" s="32">
        <v>1491.9829999999999</v>
      </c>
      <c r="DV8" s="33">
        <v>1667.7670000000001</v>
      </c>
      <c r="DW8" s="32"/>
      <c r="DX8" s="64">
        <f t="shared" si="37"/>
        <v>7357.4745000000003</v>
      </c>
      <c r="DY8" s="32">
        <v>7059.1869999999999</v>
      </c>
      <c r="DZ8" s="33">
        <v>7655.7619999999997</v>
      </c>
      <c r="EA8" s="32"/>
      <c r="EB8" s="31">
        <v>75.731999999999999</v>
      </c>
      <c r="EC8" s="32">
        <v>17.259</v>
      </c>
      <c r="ED8" s="32">
        <v>871.98500000000001</v>
      </c>
      <c r="EE8" s="32">
        <v>134.18299999999999</v>
      </c>
      <c r="EF8" s="32">
        <v>1989.934</v>
      </c>
      <c r="EG8" s="32">
        <v>22.230999999999998</v>
      </c>
      <c r="EH8" s="32">
        <v>455.97599999999829</v>
      </c>
      <c r="EI8" s="33">
        <v>7955.6</v>
      </c>
      <c r="EJ8" s="33">
        <f t="shared" si="38"/>
        <v>11522.899999999998</v>
      </c>
      <c r="EK8" s="58"/>
      <c r="EL8" s="47">
        <f t="shared" si="39"/>
        <v>6.5723038471218196E-3</v>
      </c>
      <c r="EM8" s="6">
        <f t="shared" si="40"/>
        <v>1.4978000329778098E-3</v>
      </c>
      <c r="EN8" s="6">
        <f t="shared" si="41"/>
        <v>7.5674092459363546E-2</v>
      </c>
      <c r="EO8" s="6">
        <f t="shared" si="42"/>
        <v>1.1644898419668662E-2</v>
      </c>
      <c r="EP8" s="6">
        <f t="shared" si="43"/>
        <v>0.17269385310989424</v>
      </c>
      <c r="EQ8" s="6">
        <f t="shared" si="44"/>
        <v>1.9292886339376373E-3</v>
      </c>
      <c r="ER8" s="6">
        <f t="shared" si="45"/>
        <v>3.957128847772682E-2</v>
      </c>
      <c r="ES8" s="6">
        <f t="shared" si="46"/>
        <v>0.69041647501930958</v>
      </c>
      <c r="ET8" s="62">
        <f t="shared" si="47"/>
        <v>1.0000000000000002</v>
      </c>
      <c r="EU8" s="58"/>
      <c r="EV8" s="34">
        <v>6.7690000000000001</v>
      </c>
      <c r="EW8" s="35">
        <v>22.774999999999999</v>
      </c>
      <c r="EX8" s="70">
        <f t="shared" si="48"/>
        <v>29.543999999999997</v>
      </c>
      <c r="EZ8" s="34">
        <f>CE8</f>
        <v>10.574999999999999</v>
      </c>
      <c r="FA8" s="35">
        <f>CF8</f>
        <v>35.380000000000003</v>
      </c>
      <c r="FB8" s="70">
        <f t="shared" si="49"/>
        <v>45.954999999999998</v>
      </c>
      <c r="FD8" s="31">
        <f>FH8*E8</f>
        <v>8358.1</v>
      </c>
      <c r="FE8" s="32">
        <f>E8*FI8</f>
        <v>4175.6209999999983</v>
      </c>
      <c r="FF8" s="33">
        <f t="shared" si="50"/>
        <v>12533.720999999998</v>
      </c>
      <c r="FH8" s="47">
        <v>0.66684905464227273</v>
      </c>
      <c r="FI8" s="6">
        <v>0.33315094535772727</v>
      </c>
      <c r="FJ8" s="40">
        <f t="shared" si="51"/>
        <v>1</v>
      </c>
      <c r="FK8" s="58"/>
      <c r="FL8" s="64">
        <f t="shared" si="52"/>
        <v>1507.326</v>
      </c>
      <c r="FM8" s="32">
        <v>1343.72</v>
      </c>
      <c r="FN8" s="33">
        <f>CW8</f>
        <v>1670.932</v>
      </c>
      <c r="FP8" s="64">
        <f t="shared" si="53"/>
        <v>11589.986499999999</v>
      </c>
      <c r="FQ8" s="32">
        <v>10646.252</v>
      </c>
      <c r="FR8" s="33">
        <f>CD8</f>
        <v>12533.721</v>
      </c>
      <c r="FT8" s="64">
        <f t="shared" si="54"/>
        <v>2105.5169999999998</v>
      </c>
      <c r="FU8" s="32">
        <v>1926.4069999999999</v>
      </c>
      <c r="FV8" s="33">
        <f t="shared" si="55"/>
        <v>2284.627</v>
      </c>
      <c r="FX8" s="64">
        <f t="shared" si="56"/>
        <v>13695.503499999999</v>
      </c>
      <c r="FY8" s="58">
        <f t="shared" si="57"/>
        <v>12572.659</v>
      </c>
      <c r="FZ8" s="72">
        <f t="shared" si="58"/>
        <v>14818.348</v>
      </c>
      <c r="GB8" s="64">
        <f t="shared" si="59"/>
        <v>8635.0974999999999</v>
      </c>
      <c r="GC8" s="32">
        <v>8024.634</v>
      </c>
      <c r="GD8" s="33">
        <f t="shared" si="60"/>
        <v>9245.5609999999997</v>
      </c>
      <c r="GE8" s="32"/>
      <c r="GF8" s="64">
        <f t="shared" si="61"/>
        <v>14050.86</v>
      </c>
      <c r="GG8" s="32">
        <v>13095.597</v>
      </c>
      <c r="GH8" s="33">
        <f t="shared" si="62"/>
        <v>15006.123</v>
      </c>
      <c r="GI8" s="32"/>
      <c r="GJ8" s="75">
        <f>DZ8/C8</f>
        <v>0.51017587953930543</v>
      </c>
      <c r="GK8" s="66"/>
    </row>
    <row r="9" spans="1:194" x14ac:dyDescent="0.2">
      <c r="A9" s="1"/>
      <c r="B9" s="76" t="s">
        <v>160</v>
      </c>
      <c r="C9" s="31">
        <v>4008.7620000000002</v>
      </c>
      <c r="D9" s="32">
        <v>3892.1460000000002</v>
      </c>
      <c r="E9" s="32">
        <v>3118.5169999999998</v>
      </c>
      <c r="F9" s="32">
        <v>1287.6590000000001</v>
      </c>
      <c r="G9" s="32">
        <v>2998.8679999999999</v>
      </c>
      <c r="H9" s="32">
        <f t="shared" si="0"/>
        <v>5296.4210000000003</v>
      </c>
      <c r="I9" s="33">
        <f t="shared" si="1"/>
        <v>4406.1759999999995</v>
      </c>
      <c r="J9" s="32"/>
      <c r="K9" s="34">
        <v>35.121000000000002</v>
      </c>
      <c r="L9" s="35">
        <v>13.105</v>
      </c>
      <c r="M9" s="35">
        <v>0</v>
      </c>
      <c r="N9" s="36">
        <f t="shared" si="2"/>
        <v>48.225999999999999</v>
      </c>
      <c r="O9" s="35">
        <v>27.586000000000002</v>
      </c>
      <c r="P9" s="36">
        <f t="shared" si="3"/>
        <v>20.639999999999997</v>
      </c>
      <c r="Q9" s="35">
        <v>1.4970000000000001</v>
      </c>
      <c r="R9" s="36">
        <f t="shared" si="4"/>
        <v>19.142999999999997</v>
      </c>
      <c r="S9" s="35">
        <v>13.135</v>
      </c>
      <c r="T9" s="35">
        <v>-2.427</v>
      </c>
      <c r="U9" s="35">
        <v>-0.78600000000000003</v>
      </c>
      <c r="V9" s="36">
        <f t="shared" si="5"/>
        <v>29.064999999999998</v>
      </c>
      <c r="W9" s="35">
        <v>4.75</v>
      </c>
      <c r="X9" s="37">
        <f t="shared" si="6"/>
        <v>24.314999999999998</v>
      </c>
      <c r="Y9" s="35"/>
      <c r="Z9" s="38">
        <f t="shared" si="7"/>
        <v>1.8047113340558141E-2</v>
      </c>
      <c r="AA9" s="39">
        <f t="shared" si="8"/>
        <v>6.7340742099602632E-3</v>
      </c>
      <c r="AB9" s="6">
        <f t="shared" si="9"/>
        <v>0.46808294023823266</v>
      </c>
      <c r="AC9" s="6">
        <f t="shared" si="10"/>
        <v>0.44956894444353912</v>
      </c>
      <c r="AD9" s="6">
        <f t="shared" si="11"/>
        <v>0.5720150955915897</v>
      </c>
      <c r="AE9" s="39">
        <f t="shared" si="12"/>
        <v>1.4175213365582895E-2</v>
      </c>
      <c r="AF9" s="39">
        <f t="shared" si="63"/>
        <v>1.2494392553619518E-2</v>
      </c>
      <c r="AG9" s="39">
        <f>X9/DX9*2</f>
        <v>2.6040899688183919E-2</v>
      </c>
      <c r="AH9" s="39">
        <f>(P9+S9+T9)/DX9*2</f>
        <v>3.3573108098917934E-2</v>
      </c>
      <c r="AI9" s="39">
        <f>R9/DX9*2</f>
        <v>2.0501786663824993E-2</v>
      </c>
      <c r="AJ9" s="40">
        <f>X9/FL9*2</f>
        <v>8.0776571306128753E-2</v>
      </c>
      <c r="AK9" s="41"/>
      <c r="AL9" s="47">
        <f t="shared" si="13"/>
        <v>6.0559180478063503E-2</v>
      </c>
      <c r="AM9" s="6">
        <f t="shared" si="14"/>
        <v>6.0477282359932237E-2</v>
      </c>
      <c r="AN9" s="40">
        <f t="shared" si="15"/>
        <v>8.5264899164356256E-2</v>
      </c>
      <c r="AO9" s="35"/>
      <c r="AP9" s="47">
        <f t="shared" si="16"/>
        <v>0.96163272478553108</v>
      </c>
      <c r="AQ9" s="6">
        <f t="shared" si="17"/>
        <v>0.90616421240167044</v>
      </c>
      <c r="AR9" s="6">
        <f t="shared" si="18"/>
        <v>-5.5575511841311584E-2</v>
      </c>
      <c r="AS9" s="6">
        <f t="shared" si="19"/>
        <v>0.13304107352843592</v>
      </c>
      <c r="AT9" s="68">
        <v>4.0199999999999996</v>
      </c>
      <c r="AU9" s="69">
        <v>1.45</v>
      </c>
      <c r="AV9" s="35"/>
      <c r="AW9" s="47">
        <v>0.15924916470471434</v>
      </c>
      <c r="AX9" s="6">
        <v>0.11810000000000001</v>
      </c>
      <c r="AY9" s="6">
        <f t="shared" si="20"/>
        <v>0.2475</v>
      </c>
      <c r="AZ9" s="6">
        <f t="shared" si="21"/>
        <v>0.2475</v>
      </c>
      <c r="BA9" s="40">
        <f t="shared" si="22"/>
        <v>0.26850000000000002</v>
      </c>
      <c r="BB9" s="6"/>
      <c r="BC9" s="47">
        <v>0.23230000000000001</v>
      </c>
      <c r="BD9" s="6">
        <v>0.23600000000000002</v>
      </c>
      <c r="BE9" s="40">
        <v>0.25659999999999999</v>
      </c>
      <c r="BF9" s="6"/>
      <c r="BG9" s="47"/>
      <c r="BH9" s="40"/>
      <c r="BI9" s="6"/>
      <c r="BJ9" s="47"/>
      <c r="BK9" s="40"/>
      <c r="BL9" s="6"/>
      <c r="BM9" s="47"/>
      <c r="BN9" s="40"/>
      <c r="BO9" s="6"/>
      <c r="BP9" s="47"/>
      <c r="BQ9" s="40"/>
      <c r="BR9" s="35"/>
      <c r="BS9" s="38">
        <f>Q9/FP9*2</f>
        <v>9.8828792979920835E-4</v>
      </c>
      <c r="BT9" s="6">
        <f t="shared" si="23"/>
        <v>4.7754242694908772E-2</v>
      </c>
      <c r="BU9" s="39">
        <f>EX9/E9</f>
        <v>2.3123170404394143E-3</v>
      </c>
      <c r="BV9" s="39">
        <f>EV9/E9</f>
        <v>9.8893159793581389E-4</v>
      </c>
      <c r="BW9" s="6">
        <f t="shared" si="24"/>
        <v>1.1075511921803291E-2</v>
      </c>
      <c r="BX9" s="6">
        <f t="shared" si="25"/>
        <v>0.8307778985973141</v>
      </c>
      <c r="BY9" s="40">
        <f t="shared" si="26"/>
        <v>0.88023129352980922</v>
      </c>
      <c r="BZ9" s="35"/>
      <c r="CA9" s="34">
        <v>73.260999999999996</v>
      </c>
      <c r="CB9" s="35">
        <v>193.82400000000001</v>
      </c>
      <c r="CC9" s="36">
        <f t="shared" si="27"/>
        <v>267.08500000000004</v>
      </c>
      <c r="CD9" s="32">
        <v>3118.5169999999998</v>
      </c>
      <c r="CE9" s="35">
        <v>1.2</v>
      </c>
      <c r="CF9" s="35">
        <v>11.484</v>
      </c>
      <c r="CG9" s="36">
        <f t="shared" si="28"/>
        <v>3105.8330000000001</v>
      </c>
      <c r="CH9" s="35">
        <v>249.75299999999999</v>
      </c>
      <c r="CI9" s="35">
        <v>319.15199999999999</v>
      </c>
      <c r="CJ9" s="36">
        <f t="shared" si="29"/>
        <v>568.90499999999997</v>
      </c>
      <c r="CK9" s="35">
        <v>20.834</v>
      </c>
      <c r="CL9" s="35">
        <v>0</v>
      </c>
      <c r="CM9" s="35">
        <v>26.863</v>
      </c>
      <c r="CN9" s="35">
        <v>19.242000000000075</v>
      </c>
      <c r="CO9" s="36">
        <f t="shared" si="30"/>
        <v>4008.7620000000002</v>
      </c>
      <c r="CP9" s="35">
        <v>5.0000000000000001E-3</v>
      </c>
      <c r="CQ9" s="32">
        <v>2998.8679999999999</v>
      </c>
      <c r="CR9" s="36">
        <f t="shared" si="31"/>
        <v>2998.873</v>
      </c>
      <c r="CS9" s="35">
        <v>270.50200000000001</v>
      </c>
      <c r="CT9" s="35">
        <v>60.961000000000126</v>
      </c>
      <c r="CU9" s="36">
        <f t="shared" si="32"/>
        <v>331.46300000000014</v>
      </c>
      <c r="CV9" s="35">
        <v>40.033999999999999</v>
      </c>
      <c r="CW9" s="35">
        <v>638.39200000000005</v>
      </c>
      <c r="CX9" s="120">
        <f t="shared" si="33"/>
        <v>4008.7620000000006</v>
      </c>
      <c r="CY9" s="35"/>
      <c r="CZ9" s="71">
        <v>533.32999999999993</v>
      </c>
      <c r="DA9" s="35"/>
      <c r="DB9" s="31">
        <v>115</v>
      </c>
      <c r="DC9" s="32">
        <v>70</v>
      </c>
      <c r="DD9" s="32">
        <v>125</v>
      </c>
      <c r="DE9" s="32">
        <v>0</v>
      </c>
      <c r="DF9" s="32">
        <v>0</v>
      </c>
      <c r="DG9" s="33">
        <v>0</v>
      </c>
      <c r="DH9" s="32">
        <f t="shared" si="34"/>
        <v>310</v>
      </c>
      <c r="DI9" s="62">
        <f t="shared" si="35"/>
        <v>7.7330607304699053E-2</v>
      </c>
      <c r="DJ9" s="62">
        <f t="shared" si="36"/>
        <v>0.17263289681843647</v>
      </c>
      <c r="DK9" s="35"/>
      <c r="DL9" s="64" t="s">
        <v>214</v>
      </c>
      <c r="DM9" s="58">
        <v>24</v>
      </c>
      <c r="DN9" s="72">
        <v>2</v>
      </c>
      <c r="DO9" s="58" t="s">
        <v>155</v>
      </c>
      <c r="DP9" s="64"/>
      <c r="DQ9" s="58"/>
      <c r="DR9" s="62" t="s">
        <v>221</v>
      </c>
      <c r="DS9" s="63"/>
      <c r="DT9" s="31">
        <v>472.64679000000001</v>
      </c>
      <c r="DU9" s="32">
        <v>472.64679000000001</v>
      </c>
      <c r="DV9" s="33">
        <v>512.75015400000007</v>
      </c>
      <c r="DW9" s="32"/>
      <c r="DX9" s="64">
        <f t="shared" si="37"/>
        <v>1867.4470000000001</v>
      </c>
      <c r="DY9" s="32">
        <v>1825.21</v>
      </c>
      <c r="DZ9" s="33">
        <v>1909.684</v>
      </c>
      <c r="EA9" s="32"/>
      <c r="EB9" s="31">
        <v>128.97499999999999</v>
      </c>
      <c r="EC9" s="32">
        <v>25.472000000000001</v>
      </c>
      <c r="ED9" s="32">
        <v>76.611000000000004</v>
      </c>
      <c r="EE9" s="32">
        <v>38.161999999999999</v>
      </c>
      <c r="EF9" s="32">
        <v>159.28399999999999</v>
      </c>
      <c r="EG9" s="32">
        <v>6.4850000000000003</v>
      </c>
      <c r="EH9" s="32">
        <v>78.979000000000269</v>
      </c>
      <c r="EI9" s="33">
        <v>2615.1149999999998</v>
      </c>
      <c r="EJ9" s="33">
        <f t="shared" si="38"/>
        <v>3129.0830000000001</v>
      </c>
      <c r="EK9" s="58"/>
      <c r="EL9" s="47">
        <f t="shared" si="39"/>
        <v>4.1218146019137231E-2</v>
      </c>
      <c r="EM9" s="6">
        <f t="shared" si="40"/>
        <v>8.1404040736535281E-3</v>
      </c>
      <c r="EN9" s="6">
        <f t="shared" si="41"/>
        <v>2.4483530798000565E-2</v>
      </c>
      <c r="EO9" s="6">
        <f t="shared" si="42"/>
        <v>1.2195905317947781E-2</v>
      </c>
      <c r="EP9" s="6">
        <f t="shared" si="43"/>
        <v>5.0904370385828686E-2</v>
      </c>
      <c r="EQ9" s="6">
        <f t="shared" si="44"/>
        <v>2.0724921646373714E-3</v>
      </c>
      <c r="ER9" s="6">
        <f t="shared" si="45"/>
        <v>2.524030203097849E-2</v>
      </c>
      <c r="ES9" s="6">
        <f t="shared" si="46"/>
        <v>0.83574484920981629</v>
      </c>
      <c r="ET9" s="62">
        <f t="shared" si="47"/>
        <v>1</v>
      </c>
      <c r="EU9" s="58"/>
      <c r="EV9" s="34">
        <v>3.0840000000000001</v>
      </c>
      <c r="EW9" s="35">
        <v>4.1270000000000007</v>
      </c>
      <c r="EX9" s="70">
        <f t="shared" si="48"/>
        <v>7.2110000000000003</v>
      </c>
      <c r="EZ9" s="34">
        <f>CE9</f>
        <v>1.2</v>
      </c>
      <c r="FA9" s="35">
        <f>CF9</f>
        <v>11.484</v>
      </c>
      <c r="FB9" s="70">
        <f t="shared" si="49"/>
        <v>12.683999999999999</v>
      </c>
      <c r="FD9" s="31">
        <f>FH9*E9</f>
        <v>2590.7950000000001</v>
      </c>
      <c r="FE9" s="32">
        <f>E9*FI9</f>
        <v>527.72199999999975</v>
      </c>
      <c r="FF9" s="33">
        <f t="shared" si="50"/>
        <v>3118.5169999999998</v>
      </c>
      <c r="FH9" s="47">
        <v>0.8307778985973141</v>
      </c>
      <c r="FI9" s="6">
        <v>0.1692221014026859</v>
      </c>
      <c r="FJ9" s="40">
        <f t="shared" si="51"/>
        <v>1</v>
      </c>
      <c r="FK9" s="58"/>
      <c r="FL9" s="64">
        <f t="shared" si="52"/>
        <v>602.03099999999995</v>
      </c>
      <c r="FM9" s="32">
        <v>565.66999999999996</v>
      </c>
      <c r="FN9" s="33">
        <f>CW9</f>
        <v>638.39200000000005</v>
      </c>
      <c r="FP9" s="64">
        <f t="shared" si="53"/>
        <v>3029.4814999999999</v>
      </c>
      <c r="FQ9" s="32">
        <v>2940.4459999999999</v>
      </c>
      <c r="FR9" s="33">
        <f>CD9</f>
        <v>3118.5169999999998</v>
      </c>
      <c r="FT9" s="64">
        <f t="shared" si="54"/>
        <v>1251.056</v>
      </c>
      <c r="FU9" s="32">
        <v>1214.453</v>
      </c>
      <c r="FV9" s="33">
        <f t="shared" si="55"/>
        <v>1287.6590000000001</v>
      </c>
      <c r="FX9" s="64">
        <f t="shared" si="56"/>
        <v>4280.5374999999995</v>
      </c>
      <c r="FY9" s="58">
        <f t="shared" si="57"/>
        <v>4154.8989999999994</v>
      </c>
      <c r="FZ9" s="72">
        <f t="shared" si="58"/>
        <v>4406.1759999999995</v>
      </c>
      <c r="GB9" s="64">
        <f t="shared" si="59"/>
        <v>2881.0635000000002</v>
      </c>
      <c r="GC9" s="32">
        <v>2763.259</v>
      </c>
      <c r="GD9" s="33">
        <f t="shared" si="60"/>
        <v>2998.8679999999999</v>
      </c>
      <c r="GE9" s="32"/>
      <c r="GF9" s="64">
        <f t="shared" si="61"/>
        <v>3892.1460000000002</v>
      </c>
      <c r="GG9" s="32">
        <v>3775.53</v>
      </c>
      <c r="GH9" s="33">
        <f t="shared" si="62"/>
        <v>4008.7620000000002</v>
      </c>
      <c r="GI9" s="32"/>
      <c r="GJ9" s="75">
        <f>DZ9/C9</f>
        <v>0.47637749509699001</v>
      </c>
      <c r="GK9" s="66"/>
    </row>
    <row r="10" spans="1:194" x14ac:dyDescent="0.2">
      <c r="A10" s="1"/>
      <c r="B10" s="76" t="s">
        <v>161</v>
      </c>
      <c r="C10" s="31">
        <v>4979.2460000000001</v>
      </c>
      <c r="D10" s="32">
        <v>5124.8795</v>
      </c>
      <c r="E10" s="32">
        <v>3694.6260000000002</v>
      </c>
      <c r="F10" s="32">
        <v>1541.55</v>
      </c>
      <c r="G10" s="32">
        <v>3428.6350000000002</v>
      </c>
      <c r="H10" s="32">
        <f t="shared" si="0"/>
        <v>6520.7960000000003</v>
      </c>
      <c r="I10" s="33">
        <f t="shared" si="1"/>
        <v>5236.1760000000004</v>
      </c>
      <c r="J10" s="32"/>
      <c r="K10" s="34">
        <v>43.284999999999997</v>
      </c>
      <c r="L10" s="35">
        <v>9.2829999999999995</v>
      </c>
      <c r="M10" s="35">
        <v>1.4999999999999999E-2</v>
      </c>
      <c r="N10" s="36">
        <f t="shared" si="2"/>
        <v>52.582999999999998</v>
      </c>
      <c r="O10" s="35">
        <v>28.616999999999997</v>
      </c>
      <c r="P10" s="36">
        <f t="shared" si="3"/>
        <v>23.966000000000001</v>
      </c>
      <c r="Q10" s="35">
        <v>1.196</v>
      </c>
      <c r="R10" s="36">
        <f t="shared" si="4"/>
        <v>22.77</v>
      </c>
      <c r="S10" s="35">
        <v>8.6229999999999993</v>
      </c>
      <c r="T10" s="35">
        <v>-2.9620000000000002</v>
      </c>
      <c r="U10" s="35">
        <v>-0.9</v>
      </c>
      <c r="V10" s="36">
        <f t="shared" si="5"/>
        <v>27.531000000000002</v>
      </c>
      <c r="W10" s="35">
        <v>4.7270000000000003</v>
      </c>
      <c r="X10" s="37">
        <f t="shared" si="6"/>
        <v>22.804000000000002</v>
      </c>
      <c r="Y10" s="35"/>
      <c r="Z10" s="38">
        <f t="shared" si="7"/>
        <v>1.68921044875299E-2</v>
      </c>
      <c r="AA10" s="39">
        <f t="shared" si="8"/>
        <v>3.6227193244250913E-3</v>
      </c>
      <c r="AB10" s="6">
        <f t="shared" si="9"/>
        <v>0.49132957901243046</v>
      </c>
      <c r="AC10" s="6">
        <f t="shared" si="10"/>
        <v>0.46755220076463089</v>
      </c>
      <c r="AD10" s="6">
        <f t="shared" si="11"/>
        <v>0.54422531997033263</v>
      </c>
      <c r="AE10" s="39">
        <f t="shared" si="12"/>
        <v>1.1167872337291052E-2</v>
      </c>
      <c r="AF10" s="39">
        <f t="shared" si="63"/>
        <v>8.8993311940310012E-3</v>
      </c>
      <c r="AG10" s="39">
        <f>X10/DX10*2</f>
        <v>2.0393489536755502E-2</v>
      </c>
      <c r="AH10" s="39">
        <f>(P10+S10+T10)/DX10*2</f>
        <v>2.6495260239670897E-2</v>
      </c>
      <c r="AI10" s="39">
        <f>R10/DX10*2</f>
        <v>2.036308352709712E-2</v>
      </c>
      <c r="AJ10" s="40">
        <f>X10/FL10*2</f>
        <v>8.9963527766435694E-2</v>
      </c>
      <c r="AK10" s="41"/>
      <c r="AL10" s="47">
        <f t="shared" si="13"/>
        <v>4.3811217041682593E-3</v>
      </c>
      <c r="AM10" s="6">
        <f t="shared" si="14"/>
        <v>3.040628101472367E-3</v>
      </c>
      <c r="AN10" s="40">
        <f t="shared" si="15"/>
        <v>-6.052491257759228E-2</v>
      </c>
      <c r="AO10" s="35"/>
      <c r="AP10" s="47">
        <f t="shared" si="16"/>
        <v>0.92800597408235641</v>
      </c>
      <c r="AQ10" s="6">
        <f t="shared" si="17"/>
        <v>0.7795826730958958</v>
      </c>
      <c r="AR10" s="6">
        <f t="shared" si="18"/>
        <v>5.3851526917930888E-3</v>
      </c>
      <c r="AS10" s="6">
        <f t="shared" si="19"/>
        <v>0.18930376205554014</v>
      </c>
      <c r="AT10" s="68">
        <v>1.45</v>
      </c>
      <c r="AU10" s="69">
        <v>1.44</v>
      </c>
      <c r="AV10" s="35"/>
      <c r="AW10" s="47">
        <v>0.10574813937692575</v>
      </c>
      <c r="AX10" s="6">
        <v>8.539999999999999E-2</v>
      </c>
      <c r="AY10" s="6">
        <f t="shared" si="20"/>
        <v>0.18877597733259749</v>
      </c>
      <c r="AZ10" s="6">
        <f t="shared" si="21"/>
        <v>0.20300000000000001</v>
      </c>
      <c r="BA10" s="40">
        <f t="shared" si="22"/>
        <v>0.22670000000000001</v>
      </c>
      <c r="BB10" s="6"/>
      <c r="BC10" s="47">
        <v>0.17829999999999999</v>
      </c>
      <c r="BD10" s="6">
        <v>0.1928</v>
      </c>
      <c r="BE10" s="40">
        <v>0.21539999999999998</v>
      </c>
      <c r="BF10" s="6"/>
      <c r="BG10" s="47"/>
      <c r="BH10" s="40">
        <v>2.7E-2</v>
      </c>
      <c r="BI10" s="6"/>
      <c r="BJ10" s="47"/>
      <c r="BK10" s="40">
        <f>BC10-(4.5%+2.5%+3%+1.5%+BH10)</f>
        <v>3.6299999999999971E-2</v>
      </c>
      <c r="BL10" s="6"/>
      <c r="BM10" s="47"/>
      <c r="BN10" s="40">
        <f>BD10-(6%+2.5%+3%+1.5%+BH10)</f>
        <v>3.5799999999999998E-2</v>
      </c>
      <c r="BO10" s="6"/>
      <c r="BP10" s="47"/>
      <c r="BQ10" s="40">
        <f>BE10-(8%+2.5%+3%+1.5%+BH10)</f>
        <v>3.8399999999999962E-2</v>
      </c>
      <c r="BR10" s="35"/>
      <c r="BS10" s="38">
        <f>Q10/FP10*2</f>
        <v>6.488419581572888E-4</v>
      </c>
      <c r="BT10" s="6">
        <f t="shared" si="23"/>
        <v>4.0368582711715666E-2</v>
      </c>
      <c r="BU10" s="39">
        <f>EX10/E10</f>
        <v>1.2595320879569405E-2</v>
      </c>
      <c r="BV10" s="39">
        <f>EV10/E10</f>
        <v>6.0209071229401839E-3</v>
      </c>
      <c r="BW10" s="6">
        <f t="shared" si="24"/>
        <v>8.5885347168007498E-2</v>
      </c>
      <c r="BX10" s="6">
        <f t="shared" si="25"/>
        <v>0.85445509234222883</v>
      </c>
      <c r="BY10" s="40">
        <f t="shared" si="26"/>
        <v>0.89730406311781719</v>
      </c>
      <c r="BZ10" s="35"/>
      <c r="CA10" s="34">
        <v>65.715999999999994</v>
      </c>
      <c r="CB10" s="35">
        <v>68.302999999999997</v>
      </c>
      <c r="CC10" s="36">
        <f t="shared" si="27"/>
        <v>134.01900000000001</v>
      </c>
      <c r="CD10" s="32">
        <v>3694.6260000000002</v>
      </c>
      <c r="CE10" s="35">
        <v>8.5719999999999992</v>
      </c>
      <c r="CF10" s="35">
        <v>6.7089999999999996</v>
      </c>
      <c r="CG10" s="36">
        <f t="shared" si="28"/>
        <v>3679.3450000000003</v>
      </c>
      <c r="CH10" s="35">
        <v>808.57100000000003</v>
      </c>
      <c r="CI10" s="35">
        <v>322.77999999999997</v>
      </c>
      <c r="CJ10" s="36">
        <f t="shared" si="29"/>
        <v>1131.3510000000001</v>
      </c>
      <c r="CK10" s="35">
        <v>0</v>
      </c>
      <c r="CL10" s="35">
        <v>0</v>
      </c>
      <c r="CM10" s="35">
        <v>24.745000000000001</v>
      </c>
      <c r="CN10" s="35">
        <v>9.7859999999994933</v>
      </c>
      <c r="CO10" s="36">
        <f t="shared" si="30"/>
        <v>4979.2459999999992</v>
      </c>
      <c r="CP10" s="35">
        <v>75.983000000000004</v>
      </c>
      <c r="CQ10" s="32">
        <v>3428.6350000000002</v>
      </c>
      <c r="CR10" s="36">
        <f t="shared" si="31"/>
        <v>3504.6180000000004</v>
      </c>
      <c r="CS10" s="35">
        <v>813.01599999999996</v>
      </c>
      <c r="CT10" s="35">
        <v>54.660999999999717</v>
      </c>
      <c r="CU10" s="36">
        <f t="shared" si="32"/>
        <v>867.67699999999968</v>
      </c>
      <c r="CV10" s="35">
        <v>80.405000000000001</v>
      </c>
      <c r="CW10" s="35">
        <v>526.54600000000005</v>
      </c>
      <c r="CX10" s="120">
        <f t="shared" si="33"/>
        <v>4979.2460000000001</v>
      </c>
      <c r="CY10" s="35"/>
      <c r="CZ10" s="71">
        <v>942.59</v>
      </c>
      <c r="DA10" s="35"/>
      <c r="DB10" s="31">
        <v>180</v>
      </c>
      <c r="DC10" s="32">
        <v>325</v>
      </c>
      <c r="DD10" s="32">
        <v>185</v>
      </c>
      <c r="DE10" s="32">
        <v>200</v>
      </c>
      <c r="DF10" s="32">
        <v>80</v>
      </c>
      <c r="DG10" s="33">
        <v>0</v>
      </c>
      <c r="DH10" s="32">
        <f t="shared" si="34"/>
        <v>970</v>
      </c>
      <c r="DI10" s="62">
        <f t="shared" si="35"/>
        <v>0.19480861158496687</v>
      </c>
      <c r="DJ10" s="62">
        <f t="shared" si="36"/>
        <v>0.25453548922554853</v>
      </c>
      <c r="DK10" s="35"/>
      <c r="DL10" s="64" t="s">
        <v>214</v>
      </c>
      <c r="DM10" s="58">
        <v>24.4</v>
      </c>
      <c r="DN10" s="72">
        <v>1</v>
      </c>
      <c r="DO10" s="58" t="s">
        <v>155</v>
      </c>
      <c r="DP10" s="74" t="s">
        <v>152</v>
      </c>
      <c r="DQ10" s="61" t="s">
        <v>162</v>
      </c>
      <c r="DR10" s="62" t="s">
        <v>221</v>
      </c>
      <c r="DS10" s="63"/>
      <c r="DT10" s="31">
        <v>398.14892400000008</v>
      </c>
      <c r="DU10" s="32">
        <v>428.14892400000008</v>
      </c>
      <c r="DV10" s="33">
        <v>478.13478360000005</v>
      </c>
      <c r="DW10" s="32"/>
      <c r="DX10" s="64">
        <f t="shared" si="37"/>
        <v>2236.4</v>
      </c>
      <c r="DY10" s="32">
        <v>2363.692</v>
      </c>
      <c r="DZ10" s="33">
        <v>2109.1080000000002</v>
      </c>
      <c r="EA10" s="32"/>
      <c r="EB10" s="31">
        <v>0</v>
      </c>
      <c r="EC10" s="32">
        <v>6.6509999999999998</v>
      </c>
      <c r="ED10" s="32">
        <v>141.98500000000001</v>
      </c>
      <c r="EE10" s="32">
        <v>6.8819999999999997</v>
      </c>
      <c r="EF10" s="32">
        <v>372.86</v>
      </c>
      <c r="EG10" s="32">
        <v>1.2110000000000001</v>
      </c>
      <c r="EH10" s="32">
        <v>60.448999999999998</v>
      </c>
      <c r="EI10" s="33">
        <v>3070.9960000000001</v>
      </c>
      <c r="EJ10" s="33">
        <f t="shared" si="38"/>
        <v>3661.0340000000001</v>
      </c>
      <c r="EK10" s="58"/>
      <c r="EL10" s="47">
        <f t="shared" si="39"/>
        <v>0</v>
      </c>
      <c r="EM10" s="6">
        <f t="shared" si="40"/>
        <v>1.8166998722218912E-3</v>
      </c>
      <c r="EN10" s="6">
        <f t="shared" si="41"/>
        <v>3.87827591877049E-2</v>
      </c>
      <c r="EO10" s="6">
        <f t="shared" si="42"/>
        <v>1.8797968005760119E-3</v>
      </c>
      <c r="EP10" s="6">
        <f t="shared" si="43"/>
        <v>0.10184554418232664</v>
      </c>
      <c r="EQ10" s="6">
        <f t="shared" si="44"/>
        <v>3.3078086682614805E-4</v>
      </c>
      <c r="ER10" s="6">
        <f t="shared" si="45"/>
        <v>1.6511455506832223E-2</v>
      </c>
      <c r="ES10" s="6">
        <f t="shared" si="46"/>
        <v>0.83883296358351223</v>
      </c>
      <c r="ET10" s="62">
        <f t="shared" si="47"/>
        <v>1</v>
      </c>
      <c r="EU10" s="58"/>
      <c r="EV10" s="34">
        <v>22.245000000000001</v>
      </c>
      <c r="EW10" s="35">
        <v>24.289999999999996</v>
      </c>
      <c r="EX10" s="70">
        <f t="shared" si="48"/>
        <v>46.534999999999997</v>
      </c>
      <c r="EZ10" s="34">
        <f>CE10</f>
        <v>8.5719999999999992</v>
      </c>
      <c r="FA10" s="35">
        <f>CF10</f>
        <v>6.7089999999999996</v>
      </c>
      <c r="FB10" s="70">
        <f t="shared" si="49"/>
        <v>15.280999999999999</v>
      </c>
      <c r="FD10" s="31">
        <f>FH10*E10</f>
        <v>3156.8919999999998</v>
      </c>
      <c r="FE10" s="32">
        <f>E10*FI10</f>
        <v>537.73400000000049</v>
      </c>
      <c r="FF10" s="33">
        <f t="shared" si="50"/>
        <v>3694.6260000000002</v>
      </c>
      <c r="FH10" s="47">
        <v>0.85445509234222883</v>
      </c>
      <c r="FI10" s="6">
        <v>0.14554490765777117</v>
      </c>
      <c r="FJ10" s="40">
        <f t="shared" si="51"/>
        <v>1</v>
      </c>
      <c r="FK10" s="58"/>
      <c r="FL10" s="64">
        <f t="shared" si="52"/>
        <v>506.96100000000001</v>
      </c>
      <c r="FM10" s="32">
        <v>487.37599999999998</v>
      </c>
      <c r="FN10" s="33">
        <f>CW10</f>
        <v>526.54600000000005</v>
      </c>
      <c r="FP10" s="64">
        <f t="shared" si="53"/>
        <v>3686.5680000000002</v>
      </c>
      <c r="FQ10" s="32">
        <v>3678.51</v>
      </c>
      <c r="FR10" s="33">
        <f>CD10</f>
        <v>3694.6260000000002</v>
      </c>
      <c r="FT10" s="64">
        <f t="shared" si="54"/>
        <v>1541.6714999999999</v>
      </c>
      <c r="FU10" s="32">
        <v>1541.7929999999999</v>
      </c>
      <c r="FV10" s="33">
        <f t="shared" si="55"/>
        <v>1541.55</v>
      </c>
      <c r="FX10" s="64">
        <f t="shared" si="56"/>
        <v>5228.2394999999997</v>
      </c>
      <c r="FY10" s="58">
        <f t="shared" si="57"/>
        <v>5220.3029999999999</v>
      </c>
      <c r="FZ10" s="72">
        <f t="shared" si="58"/>
        <v>5236.1760000000004</v>
      </c>
      <c r="GB10" s="64">
        <f t="shared" si="59"/>
        <v>3539.0785000000001</v>
      </c>
      <c r="GC10" s="32">
        <v>3649.5219999999999</v>
      </c>
      <c r="GD10" s="33">
        <f t="shared" si="60"/>
        <v>3428.6350000000002</v>
      </c>
      <c r="GE10" s="32"/>
      <c r="GF10" s="64">
        <f t="shared" si="61"/>
        <v>5124.8795</v>
      </c>
      <c r="GG10" s="32">
        <v>5270.5129999999999</v>
      </c>
      <c r="GH10" s="33">
        <f t="shared" si="62"/>
        <v>4979.2460000000001</v>
      </c>
      <c r="GI10" s="32"/>
      <c r="GJ10" s="75">
        <f>DZ10/C10</f>
        <v>0.42357979501314058</v>
      </c>
      <c r="GK10" s="66"/>
    </row>
    <row r="11" spans="1:194" x14ac:dyDescent="0.2">
      <c r="A11" s="1"/>
      <c r="B11" s="76" t="s">
        <v>163</v>
      </c>
      <c r="C11" s="31">
        <v>1898.402</v>
      </c>
      <c r="D11" s="32">
        <v>1870.0825</v>
      </c>
      <c r="E11" s="32">
        <v>1550.2070000000001</v>
      </c>
      <c r="F11" s="32">
        <v>761.35400000000004</v>
      </c>
      <c r="G11" s="32">
        <v>1515.8989999999999</v>
      </c>
      <c r="H11" s="32">
        <f t="shared" si="0"/>
        <v>2659.7560000000003</v>
      </c>
      <c r="I11" s="33">
        <f t="shared" si="1"/>
        <v>2311.5610000000001</v>
      </c>
      <c r="J11" s="32"/>
      <c r="K11" s="34">
        <v>16.384</v>
      </c>
      <c r="L11" s="35">
        <v>5.4489999999999998</v>
      </c>
      <c r="M11" s="35">
        <v>0</v>
      </c>
      <c r="N11" s="36">
        <f t="shared" si="2"/>
        <v>21.832999999999998</v>
      </c>
      <c r="O11" s="35">
        <v>14.188000000000001</v>
      </c>
      <c r="P11" s="36">
        <f t="shared" si="3"/>
        <v>7.6449999999999978</v>
      </c>
      <c r="Q11" s="35">
        <v>-0.627</v>
      </c>
      <c r="R11" s="36">
        <f t="shared" si="4"/>
        <v>8.2719999999999985</v>
      </c>
      <c r="S11" s="35">
        <v>5.3739999999999997</v>
      </c>
      <c r="T11" s="35">
        <v>-0.42799999999999999</v>
      </c>
      <c r="U11" s="35">
        <v>-0.8</v>
      </c>
      <c r="V11" s="36">
        <f t="shared" si="5"/>
        <v>12.417999999999996</v>
      </c>
      <c r="W11" s="35">
        <v>1.8210000000000002</v>
      </c>
      <c r="X11" s="37">
        <f t="shared" si="6"/>
        <v>10.596999999999996</v>
      </c>
      <c r="Y11" s="35"/>
      <c r="Z11" s="38">
        <f t="shared" si="7"/>
        <v>1.7522221613217599E-2</v>
      </c>
      <c r="AA11" s="39">
        <f t="shared" si="8"/>
        <v>5.8275503888197445E-3</v>
      </c>
      <c r="AB11" s="6">
        <f t="shared" si="9"/>
        <v>0.52981814108069769</v>
      </c>
      <c r="AC11" s="6">
        <f t="shared" si="10"/>
        <v>0.52148344176131145</v>
      </c>
      <c r="AD11" s="6">
        <f t="shared" si="11"/>
        <v>0.64984198232034085</v>
      </c>
      <c r="AE11" s="39">
        <f t="shared" si="12"/>
        <v>1.517366212453194E-2</v>
      </c>
      <c r="AF11" s="39">
        <f t="shared" si="63"/>
        <v>1.1333189845902517E-2</v>
      </c>
      <c r="AG11" s="39">
        <f>X11/DX11*2</f>
        <v>2.4148867501975459E-2</v>
      </c>
      <c r="AH11" s="39">
        <f>(P11+S11+T11)/DX11*2</f>
        <v>2.8692874466110511E-2</v>
      </c>
      <c r="AI11" s="39">
        <f>R11/DX11*2</f>
        <v>1.8850564497154009E-2</v>
      </c>
      <c r="AJ11" s="40">
        <f>X11/FL11*2</f>
        <v>7.6022196156922628E-2</v>
      </c>
      <c r="AK11" s="41"/>
      <c r="AL11" s="47">
        <f t="shared" si="13"/>
        <v>5.5843243880162131E-2</v>
      </c>
      <c r="AM11" s="6">
        <f t="shared" si="14"/>
        <v>5.1045880136188972E-2</v>
      </c>
      <c r="AN11" s="40">
        <f t="shared" si="15"/>
        <v>1.8984214775314447E-2</v>
      </c>
      <c r="AO11" s="35"/>
      <c r="AP11" s="47">
        <f t="shared" si="16"/>
        <v>0.97786876204274642</v>
      </c>
      <c r="AQ11" s="6">
        <f t="shared" si="17"/>
        <v>0.9527340764651463</v>
      </c>
      <c r="AR11" s="6">
        <f t="shared" si="18"/>
        <v>-8.4574816082157528E-2</v>
      </c>
      <c r="AS11" s="6">
        <f t="shared" si="19"/>
        <v>0.12418971324303282</v>
      </c>
      <c r="AT11" s="68">
        <v>2.08</v>
      </c>
      <c r="AU11" s="69">
        <v>1.51</v>
      </c>
      <c r="AV11" s="35"/>
      <c r="AW11" s="47">
        <v>0.15336477732324344</v>
      </c>
      <c r="AX11" s="6">
        <v>0.114</v>
      </c>
      <c r="AY11" s="6">
        <f t="shared" si="20"/>
        <v>0.2389</v>
      </c>
      <c r="AZ11" s="6">
        <f t="shared" si="21"/>
        <v>0.2389</v>
      </c>
      <c r="BA11" s="40">
        <f t="shared" si="22"/>
        <v>0.2389</v>
      </c>
      <c r="BB11" s="6"/>
      <c r="BC11" s="47">
        <v>0.21719999999999998</v>
      </c>
      <c r="BD11" s="6">
        <v>0.22149999999999997</v>
      </c>
      <c r="BE11" s="40">
        <v>0.22690000000000002</v>
      </c>
      <c r="BF11" s="6"/>
      <c r="BG11" s="47"/>
      <c r="BH11" s="40"/>
      <c r="BI11" s="6"/>
      <c r="BJ11" s="47"/>
      <c r="BK11" s="40"/>
      <c r="BL11" s="6"/>
      <c r="BM11" s="47"/>
      <c r="BN11" s="40"/>
      <c r="BO11" s="6"/>
      <c r="BP11" s="47"/>
      <c r="BQ11" s="40"/>
      <c r="BR11" s="35"/>
      <c r="BS11" s="38">
        <f>Q11/FP11*2</f>
        <v>-8.3089718343082352E-4</v>
      </c>
      <c r="BT11" s="6">
        <f t="shared" si="23"/>
        <v>-4.9797474386466534E-2</v>
      </c>
      <c r="BU11" s="39">
        <f>EX11/E11</f>
        <v>5.4315326920856373E-3</v>
      </c>
      <c r="BV11" s="39">
        <f>EV11/E11</f>
        <v>1.5333436115305889E-3</v>
      </c>
      <c r="BW11" s="6">
        <f t="shared" si="24"/>
        <v>2.8572204199638945E-2</v>
      </c>
      <c r="BX11" s="6">
        <f t="shared" si="25"/>
        <v>0.87017991790773741</v>
      </c>
      <c r="BY11" s="40">
        <f t="shared" si="26"/>
        <v>0.91293848615718987</v>
      </c>
      <c r="BZ11" s="35"/>
      <c r="CA11" s="34">
        <v>62.625</v>
      </c>
      <c r="CB11" s="35">
        <v>39.97</v>
      </c>
      <c r="CC11" s="36">
        <f t="shared" si="27"/>
        <v>102.595</v>
      </c>
      <c r="CD11" s="32">
        <v>1550.2070000000001</v>
      </c>
      <c r="CE11" s="35">
        <v>1.5</v>
      </c>
      <c r="CF11" s="35">
        <v>2.044</v>
      </c>
      <c r="CG11" s="36">
        <f t="shared" si="28"/>
        <v>1546.663</v>
      </c>
      <c r="CH11" s="35">
        <v>133.148</v>
      </c>
      <c r="CI11" s="35">
        <v>106.431</v>
      </c>
      <c r="CJ11" s="36">
        <f t="shared" si="29"/>
        <v>239.57900000000001</v>
      </c>
      <c r="CK11" s="35">
        <v>0</v>
      </c>
      <c r="CL11" s="35">
        <v>0</v>
      </c>
      <c r="CM11" s="35">
        <v>5.0640000000000001</v>
      </c>
      <c r="CN11" s="35">
        <v>4.5009999999999977</v>
      </c>
      <c r="CO11" s="36">
        <f t="shared" si="30"/>
        <v>1898.402</v>
      </c>
      <c r="CP11" s="35">
        <v>75.204999999999998</v>
      </c>
      <c r="CQ11" s="32">
        <v>1515.8989999999999</v>
      </c>
      <c r="CR11" s="36">
        <f t="shared" si="31"/>
        <v>1591.1039999999998</v>
      </c>
      <c r="CS11" s="35">
        <v>0</v>
      </c>
      <c r="CT11" s="35">
        <v>16.150000000000205</v>
      </c>
      <c r="CU11" s="36">
        <f t="shared" si="32"/>
        <v>16.150000000000205</v>
      </c>
      <c r="CV11" s="35">
        <v>0</v>
      </c>
      <c r="CW11" s="35">
        <v>291.14800000000002</v>
      </c>
      <c r="CX11" s="120">
        <f t="shared" si="33"/>
        <v>1898.402</v>
      </c>
      <c r="CY11" s="35"/>
      <c r="CZ11" s="71">
        <v>235.762</v>
      </c>
      <c r="DA11" s="35"/>
      <c r="DB11" s="31">
        <v>0</v>
      </c>
      <c r="DC11" s="32">
        <v>25</v>
      </c>
      <c r="DD11" s="32">
        <v>25</v>
      </c>
      <c r="DE11" s="32">
        <v>50</v>
      </c>
      <c r="DF11" s="32">
        <v>0</v>
      </c>
      <c r="DG11" s="33">
        <v>0</v>
      </c>
      <c r="DH11" s="32">
        <f t="shared" si="34"/>
        <v>100</v>
      </c>
      <c r="DI11" s="62">
        <f t="shared" si="35"/>
        <v>5.2675882136660197E-2</v>
      </c>
      <c r="DJ11" s="62">
        <f t="shared" si="36"/>
        <v>0.17139993292617817</v>
      </c>
      <c r="DK11" s="35"/>
      <c r="DL11" s="64" t="s">
        <v>214</v>
      </c>
      <c r="DM11" s="58">
        <v>16</v>
      </c>
      <c r="DN11" s="72">
        <v>2</v>
      </c>
      <c r="DO11" s="58" t="s">
        <v>155</v>
      </c>
      <c r="DP11" s="64"/>
      <c r="DQ11" s="58"/>
      <c r="DR11" s="62" t="s">
        <v>221</v>
      </c>
      <c r="DS11" s="63"/>
      <c r="DT11" s="31">
        <v>214.68891839999998</v>
      </c>
      <c r="DU11" s="32">
        <v>214.68891839999998</v>
      </c>
      <c r="DV11" s="33">
        <v>214.68891839999998</v>
      </c>
      <c r="DW11" s="32"/>
      <c r="DX11" s="64">
        <f t="shared" si="37"/>
        <v>877.6395</v>
      </c>
      <c r="DY11" s="32">
        <v>856.62300000000005</v>
      </c>
      <c r="DZ11" s="33">
        <v>898.65599999999995</v>
      </c>
      <c r="EA11" s="32"/>
      <c r="EB11" s="31">
        <v>7.62</v>
      </c>
      <c r="EC11" s="32">
        <v>13.51</v>
      </c>
      <c r="ED11" s="32">
        <v>6.5339999999999998</v>
      </c>
      <c r="EE11" s="32">
        <v>13.61</v>
      </c>
      <c r="EF11" s="32">
        <v>33.320999999999998</v>
      </c>
      <c r="EG11" s="32">
        <v>73.397000000000006</v>
      </c>
      <c r="EH11" s="32">
        <v>42.556000000000267</v>
      </c>
      <c r="EI11" s="33">
        <v>1318.942</v>
      </c>
      <c r="EJ11" s="33">
        <f t="shared" si="38"/>
        <v>1509.4900000000002</v>
      </c>
      <c r="EK11" s="58"/>
      <c r="EL11" s="47">
        <f t="shared" si="39"/>
        <v>5.0480625906763202E-3</v>
      </c>
      <c r="EM11" s="6">
        <f t="shared" si="40"/>
        <v>8.9500427296636594E-3</v>
      </c>
      <c r="EN11" s="6">
        <f t="shared" si="41"/>
        <v>4.3286143001941045E-3</v>
      </c>
      <c r="EO11" s="6">
        <f t="shared" si="42"/>
        <v>9.0162902702237164E-3</v>
      </c>
      <c r="EP11" s="6">
        <f t="shared" si="43"/>
        <v>2.2074342990016489E-2</v>
      </c>
      <c r="EQ11" s="6">
        <f t="shared" si="44"/>
        <v>4.8623707344864819E-2</v>
      </c>
      <c r="ER11" s="6">
        <f t="shared" si="45"/>
        <v>2.8192303360737907E-2</v>
      </c>
      <c r="ES11" s="6">
        <f t="shared" si="46"/>
        <v>0.87376663641362307</v>
      </c>
      <c r="ET11" s="62">
        <f t="shared" si="47"/>
        <v>1</v>
      </c>
      <c r="EU11" s="58"/>
      <c r="EV11" s="34">
        <v>2.3769999999999998</v>
      </c>
      <c r="EW11" s="35">
        <v>6.0430000000000001</v>
      </c>
      <c r="EX11" s="70">
        <f t="shared" si="48"/>
        <v>8.42</v>
      </c>
      <c r="EZ11" s="34">
        <f>CE11</f>
        <v>1.5</v>
      </c>
      <c r="FA11" s="35">
        <f>CF11</f>
        <v>2.044</v>
      </c>
      <c r="FB11" s="70">
        <f t="shared" si="49"/>
        <v>3.544</v>
      </c>
      <c r="FD11" s="31">
        <f>FH11*E11</f>
        <v>1348.9590000000001</v>
      </c>
      <c r="FE11" s="32">
        <f>E11*FI11</f>
        <v>201.24800000000013</v>
      </c>
      <c r="FF11" s="33">
        <f t="shared" si="50"/>
        <v>1550.2070000000001</v>
      </c>
      <c r="FH11" s="47">
        <v>0.87017991790773741</v>
      </c>
      <c r="FI11" s="6">
        <v>0.12982008209226259</v>
      </c>
      <c r="FJ11" s="40">
        <f t="shared" si="51"/>
        <v>1</v>
      </c>
      <c r="FK11" s="58"/>
      <c r="FL11" s="64">
        <f t="shared" si="52"/>
        <v>278.78700000000003</v>
      </c>
      <c r="FM11" s="32">
        <v>266.42599999999999</v>
      </c>
      <c r="FN11" s="33">
        <f>CW11</f>
        <v>291.14800000000002</v>
      </c>
      <c r="FP11" s="64">
        <f t="shared" si="53"/>
        <v>1509.212</v>
      </c>
      <c r="FQ11" s="32">
        <v>1468.2170000000001</v>
      </c>
      <c r="FR11" s="33">
        <f>CD11</f>
        <v>1550.2070000000001</v>
      </c>
      <c r="FT11" s="64">
        <f t="shared" si="54"/>
        <v>746.2165</v>
      </c>
      <c r="FU11" s="32">
        <v>731.07899999999995</v>
      </c>
      <c r="FV11" s="33">
        <f t="shared" si="55"/>
        <v>761.35400000000004</v>
      </c>
      <c r="FX11" s="64">
        <f t="shared" si="56"/>
        <v>2255.4285</v>
      </c>
      <c r="FY11" s="58">
        <f t="shared" si="57"/>
        <v>2199.2960000000003</v>
      </c>
      <c r="FZ11" s="72">
        <f t="shared" si="58"/>
        <v>2311.5610000000001</v>
      </c>
      <c r="GB11" s="64">
        <f t="shared" si="59"/>
        <v>1501.7779999999998</v>
      </c>
      <c r="GC11" s="32">
        <v>1487.6569999999999</v>
      </c>
      <c r="GD11" s="33">
        <f t="shared" si="60"/>
        <v>1515.8989999999999</v>
      </c>
      <c r="GE11" s="32"/>
      <c r="GF11" s="64">
        <f t="shared" si="61"/>
        <v>1870.0825</v>
      </c>
      <c r="GG11" s="32">
        <v>1841.7629999999999</v>
      </c>
      <c r="GH11" s="33">
        <f t="shared" si="62"/>
        <v>1898.402</v>
      </c>
      <c r="GI11" s="32"/>
      <c r="GJ11" s="75">
        <f>DZ11/C11</f>
        <v>0.47337497537402506</v>
      </c>
      <c r="GK11" s="66"/>
    </row>
    <row r="12" spans="1:194" x14ac:dyDescent="0.2">
      <c r="A12" s="1"/>
      <c r="B12" s="76" t="s">
        <v>226</v>
      </c>
      <c r="C12" s="31">
        <v>3503.9270000000001</v>
      </c>
      <c r="D12" s="32">
        <v>3450.306</v>
      </c>
      <c r="E12" s="32">
        <v>2852.7190000000001</v>
      </c>
      <c r="F12" s="32">
        <v>279.56299999999999</v>
      </c>
      <c r="G12" s="32">
        <v>2529.9940000000001</v>
      </c>
      <c r="H12" s="32">
        <f t="shared" si="0"/>
        <v>3783.4900000000002</v>
      </c>
      <c r="I12" s="33">
        <f t="shared" si="1"/>
        <v>3132.2820000000002</v>
      </c>
      <c r="J12" s="32"/>
      <c r="K12" s="34">
        <v>35.220999999999997</v>
      </c>
      <c r="L12" s="35">
        <v>7.5</v>
      </c>
      <c r="M12" s="35">
        <v>0.04</v>
      </c>
      <c r="N12" s="36">
        <f t="shared" si="2"/>
        <v>42.760999999999996</v>
      </c>
      <c r="O12" s="35">
        <v>21.572000000000003</v>
      </c>
      <c r="P12" s="36">
        <f t="shared" si="3"/>
        <v>21.188999999999993</v>
      </c>
      <c r="Q12" s="35">
        <v>0.66700000000000004</v>
      </c>
      <c r="R12" s="36">
        <f t="shared" si="4"/>
        <v>20.521999999999991</v>
      </c>
      <c r="S12" s="35">
        <v>5.4530000000000003</v>
      </c>
      <c r="T12" s="35">
        <v>-3.0219999999999998</v>
      </c>
      <c r="U12" s="35">
        <v>0</v>
      </c>
      <c r="V12" s="36">
        <f t="shared" si="5"/>
        <v>22.952999999999992</v>
      </c>
      <c r="W12" s="35">
        <v>4.6500000000000004</v>
      </c>
      <c r="X12" s="37">
        <f t="shared" si="6"/>
        <v>18.30299999999999</v>
      </c>
      <c r="Y12" s="35"/>
      <c r="Z12" s="38">
        <f t="shared" si="7"/>
        <v>2.0416160189849826E-2</v>
      </c>
      <c r="AA12" s="39">
        <f t="shared" si="8"/>
        <v>4.3474404878871614E-3</v>
      </c>
      <c r="AB12" s="6">
        <f t="shared" si="9"/>
        <v>0.47734112232253501</v>
      </c>
      <c r="AC12" s="6">
        <f t="shared" si="10"/>
        <v>0.44742191064835946</v>
      </c>
      <c r="AD12" s="6">
        <f t="shared" si="11"/>
        <v>0.5044783798320901</v>
      </c>
      <c r="AE12" s="39">
        <f t="shared" si="12"/>
        <v>1.2504398160626914E-2</v>
      </c>
      <c r="AF12" s="39">
        <f t="shared" si="63"/>
        <v>1.0609493766639822E-2</v>
      </c>
      <c r="AG12" s="39">
        <f>X12/DX12*2</f>
        <v>2.0818830787710022E-2</v>
      </c>
      <c r="AH12" s="39">
        <f>(P12+S12+T12)/DX12*2</f>
        <v>2.6866676676266778E-2</v>
      </c>
      <c r="AI12" s="39">
        <f>R12/DX12*2</f>
        <v>2.3342842453443976E-2</v>
      </c>
      <c r="AJ12" s="40">
        <f>X12/FL12*2</f>
        <v>7.9236596112198757E-2</v>
      </c>
      <c r="AK12" s="41"/>
      <c r="AL12" s="47">
        <f t="shared" si="13"/>
        <v>3.0412256070206457E-2</v>
      </c>
      <c r="AM12" s="6">
        <f t="shared" si="14"/>
        <v>5.8098640911558426E-2</v>
      </c>
      <c r="AN12" s="40">
        <f t="shared" si="15"/>
        <v>2.6463342594516041E-2</v>
      </c>
      <c r="AO12" s="35"/>
      <c r="AP12" s="47">
        <f t="shared" si="16"/>
        <v>0.88687108684732008</v>
      </c>
      <c r="AQ12" s="6">
        <f t="shared" si="17"/>
        <v>0.84329479055907575</v>
      </c>
      <c r="AR12" s="6">
        <f t="shared" si="18"/>
        <v>1.3387265202728241E-2</v>
      </c>
      <c r="AS12" s="6">
        <f t="shared" si="19"/>
        <v>0.1207867629662376</v>
      </c>
      <c r="AT12" s="68">
        <v>6.78</v>
      </c>
      <c r="AU12" s="69">
        <v>1.48</v>
      </c>
      <c r="AV12" s="35"/>
      <c r="AW12" s="47">
        <v>0.13788757585417732</v>
      </c>
      <c r="AX12" s="6">
        <v>0.1215</v>
      </c>
      <c r="AY12" s="6">
        <f t="shared" si="20"/>
        <v>0.25540000000000002</v>
      </c>
      <c r="AZ12" s="6">
        <f t="shared" si="21"/>
        <v>0.25540000000000002</v>
      </c>
      <c r="BA12" s="40">
        <f t="shared" si="22"/>
        <v>0.25540000000000002</v>
      </c>
      <c r="BB12" s="6"/>
      <c r="BC12" s="47">
        <v>0.2414</v>
      </c>
      <c r="BD12" s="6">
        <v>0.2427</v>
      </c>
      <c r="BE12" s="40">
        <v>0.24429999999999999</v>
      </c>
      <c r="BF12" s="6"/>
      <c r="BG12" s="47">
        <v>0.03</v>
      </c>
      <c r="BH12" s="40"/>
      <c r="BI12" s="6"/>
      <c r="BJ12" s="47">
        <f>AY12-(4.5%+2.5%+3%+1.5%+BG12)</f>
        <v>0.1104</v>
      </c>
      <c r="BK12" s="40"/>
      <c r="BL12" s="6"/>
      <c r="BM12" s="47">
        <f>AZ12-(6%+2.5%+3%+1.5%+BG12)</f>
        <v>9.5400000000000013E-2</v>
      </c>
      <c r="BN12" s="40"/>
      <c r="BO12" s="6"/>
      <c r="BP12" s="47">
        <f>BA12-(8%+2.5%+3%+1.5%+BG12)</f>
        <v>7.5399999999999995E-2</v>
      </c>
      <c r="BQ12" s="40"/>
      <c r="BR12" s="35"/>
      <c r="BS12" s="38">
        <f>Q12/FP12*2</f>
        <v>4.7462828937595809E-4</v>
      </c>
      <c r="BT12" s="6">
        <f t="shared" si="23"/>
        <v>2.8238780694326851E-2</v>
      </c>
      <c r="BU12" s="39">
        <f>EX12/E12</f>
        <v>1.3659249298651567E-2</v>
      </c>
      <c r="BV12" s="39">
        <f>EV12/E12</f>
        <v>5.2781223807882938E-3</v>
      </c>
      <c r="BW12" s="6">
        <f t="shared" si="24"/>
        <v>7.7910964039709277E-2</v>
      </c>
      <c r="BX12" s="6">
        <f t="shared" si="25"/>
        <v>0.82950476370087622</v>
      </c>
      <c r="BY12" s="40">
        <f t="shared" si="26"/>
        <v>0.8447218353903001</v>
      </c>
      <c r="BZ12" s="35"/>
      <c r="CA12" s="34">
        <v>5.4349999999999996</v>
      </c>
      <c r="CB12" s="35">
        <v>168.715</v>
      </c>
      <c r="CC12" s="36">
        <f t="shared" si="27"/>
        <v>174.15</v>
      </c>
      <c r="CD12" s="32">
        <v>2852.7190000000001</v>
      </c>
      <c r="CE12" s="35">
        <v>8.6950000000000003</v>
      </c>
      <c r="CF12" s="35">
        <v>8.2919999999999998</v>
      </c>
      <c r="CG12" s="36">
        <f t="shared" si="28"/>
        <v>2835.732</v>
      </c>
      <c r="CH12" s="35">
        <v>237.58500000000001</v>
      </c>
      <c r="CI12" s="35">
        <v>205.404</v>
      </c>
      <c r="CJ12" s="36">
        <f t="shared" si="29"/>
        <v>442.98900000000003</v>
      </c>
      <c r="CK12" s="35">
        <v>0</v>
      </c>
      <c r="CL12" s="35">
        <v>0</v>
      </c>
      <c r="CM12" s="35">
        <v>38.359000000000002</v>
      </c>
      <c r="CN12" s="35">
        <v>12.697000000000038</v>
      </c>
      <c r="CO12" s="36">
        <f t="shared" si="30"/>
        <v>3503.9270000000001</v>
      </c>
      <c r="CP12" s="35">
        <v>75.27</v>
      </c>
      <c r="CQ12" s="32">
        <v>2529.9940000000001</v>
      </c>
      <c r="CR12" s="36">
        <f t="shared" si="31"/>
        <v>2605.2640000000001</v>
      </c>
      <c r="CS12" s="35">
        <v>394.86599999999999</v>
      </c>
      <c r="CT12" s="35">
        <v>20.649000000000001</v>
      </c>
      <c r="CU12" s="36">
        <f t="shared" si="32"/>
        <v>415.51499999999999</v>
      </c>
      <c r="CV12" s="35">
        <v>0</v>
      </c>
      <c r="CW12" s="35">
        <v>483.14800000000002</v>
      </c>
      <c r="CX12" s="120">
        <f t="shared" si="33"/>
        <v>3503.9270000000001</v>
      </c>
      <c r="CY12" s="35"/>
      <c r="CZ12" s="71">
        <v>423.22800000000001</v>
      </c>
      <c r="DA12" s="35"/>
      <c r="DB12" s="31">
        <v>0</v>
      </c>
      <c r="DC12" s="32">
        <v>175</v>
      </c>
      <c r="DD12" s="32">
        <v>294</v>
      </c>
      <c r="DE12" s="32">
        <v>0</v>
      </c>
      <c r="DF12" s="32">
        <v>0</v>
      </c>
      <c r="DG12" s="33">
        <v>0</v>
      </c>
      <c r="DH12" s="32">
        <f t="shared" si="34"/>
        <v>469</v>
      </c>
      <c r="DI12" s="62">
        <f t="shared" si="35"/>
        <v>0.13384982050139743</v>
      </c>
      <c r="DJ12" s="62">
        <f t="shared" si="36"/>
        <v>0.16120499855953102</v>
      </c>
      <c r="DK12" s="35"/>
      <c r="DL12" s="64" t="s">
        <v>215</v>
      </c>
      <c r="DM12" s="58">
        <v>19</v>
      </c>
      <c r="DN12" s="72">
        <v>1</v>
      </c>
      <c r="DO12" s="58" t="s">
        <v>155</v>
      </c>
      <c r="DP12" s="74" t="s">
        <v>152</v>
      </c>
      <c r="DQ12" s="58"/>
      <c r="DR12" s="62" t="s">
        <v>221</v>
      </c>
      <c r="DS12" s="63"/>
      <c r="DT12" s="31">
        <v>434.838932</v>
      </c>
      <c r="DU12" s="32">
        <v>434.838932</v>
      </c>
      <c r="DV12" s="33">
        <v>434.838932</v>
      </c>
      <c r="DW12" s="32"/>
      <c r="DX12" s="64">
        <f t="shared" si="37"/>
        <v>1758.3119999999999</v>
      </c>
      <c r="DY12" s="32">
        <v>1814.0440000000001</v>
      </c>
      <c r="DZ12" s="33">
        <v>1702.58</v>
      </c>
      <c r="EA12" s="32"/>
      <c r="EB12" s="31">
        <v>56.728000000000002</v>
      </c>
      <c r="EC12" s="32">
        <v>22.29</v>
      </c>
      <c r="ED12" s="32">
        <v>63.088999999999999</v>
      </c>
      <c r="EE12" s="32">
        <v>25.256</v>
      </c>
      <c r="EF12" s="32">
        <v>255.33</v>
      </c>
      <c r="EG12" s="32">
        <v>25.135000000000002</v>
      </c>
      <c r="EH12" s="32">
        <v>8.6140000000000327</v>
      </c>
      <c r="EI12" s="33">
        <v>2356.67</v>
      </c>
      <c r="EJ12" s="33">
        <f t="shared" si="38"/>
        <v>2813.1120000000001</v>
      </c>
      <c r="EK12" s="58"/>
      <c r="EL12" s="47">
        <f t="shared" si="39"/>
        <v>2.0165567528061451E-2</v>
      </c>
      <c r="EM12" s="6">
        <f t="shared" si="40"/>
        <v>7.9236091559809919E-3</v>
      </c>
      <c r="EN12" s="6">
        <f t="shared" si="41"/>
        <v>2.2426764380515243E-2</v>
      </c>
      <c r="EO12" s="6">
        <f t="shared" si="42"/>
        <v>8.9779575075574665E-3</v>
      </c>
      <c r="EP12" s="6">
        <f t="shared" si="43"/>
        <v>9.0764249699265442E-2</v>
      </c>
      <c r="EQ12" s="6">
        <f t="shared" si="44"/>
        <v>8.9349446449341514E-3</v>
      </c>
      <c r="ER12" s="6">
        <f t="shared" si="45"/>
        <v>3.0620892449358689E-3</v>
      </c>
      <c r="ES12" s="6">
        <f t="shared" si="46"/>
        <v>0.83774481783874943</v>
      </c>
      <c r="ET12" s="62">
        <f t="shared" si="47"/>
        <v>1</v>
      </c>
      <c r="EU12" s="58"/>
      <c r="EV12" s="34">
        <v>15.057</v>
      </c>
      <c r="EW12" s="35">
        <v>23.908999999999999</v>
      </c>
      <c r="EX12" s="70">
        <f t="shared" si="48"/>
        <v>38.966000000000001</v>
      </c>
      <c r="EZ12" s="34">
        <f>CE12</f>
        <v>8.6950000000000003</v>
      </c>
      <c r="FA12" s="35">
        <f>CF12</f>
        <v>8.2919999999999998</v>
      </c>
      <c r="FB12" s="70">
        <f t="shared" si="49"/>
        <v>16.987000000000002</v>
      </c>
      <c r="FD12" s="31">
        <f>FH12*E12</f>
        <v>2366.3440000000001</v>
      </c>
      <c r="FE12" s="32">
        <f>E12*FI12</f>
        <v>486.37500000000011</v>
      </c>
      <c r="FF12" s="33">
        <f t="shared" si="50"/>
        <v>2852.7190000000001</v>
      </c>
      <c r="FH12" s="47">
        <v>0.82950476370087622</v>
      </c>
      <c r="FI12" s="6">
        <v>0.17049523629912378</v>
      </c>
      <c r="FJ12" s="40">
        <f t="shared" si="51"/>
        <v>1</v>
      </c>
      <c r="FK12" s="58"/>
      <c r="FL12" s="64">
        <f t="shared" si="52"/>
        <v>461.98350000000005</v>
      </c>
      <c r="FM12" s="32">
        <v>440.81900000000002</v>
      </c>
      <c r="FN12" s="33">
        <f>CW12</f>
        <v>483.14800000000002</v>
      </c>
      <c r="FP12" s="64">
        <f t="shared" si="53"/>
        <v>2810.6205</v>
      </c>
      <c r="FQ12" s="32">
        <v>2768.5219999999999</v>
      </c>
      <c r="FR12" s="33">
        <f>CD12</f>
        <v>2852.7190000000001</v>
      </c>
      <c r="FT12" s="64">
        <f t="shared" si="54"/>
        <v>235.66699999999997</v>
      </c>
      <c r="FU12" s="32">
        <v>191.77099999999999</v>
      </c>
      <c r="FV12" s="33">
        <f t="shared" si="55"/>
        <v>279.56299999999999</v>
      </c>
      <c r="FX12" s="64">
        <f t="shared" si="56"/>
        <v>3046.2875000000004</v>
      </c>
      <c r="FY12" s="58">
        <f t="shared" si="57"/>
        <v>2960.2930000000001</v>
      </c>
      <c r="FZ12" s="72">
        <f t="shared" si="58"/>
        <v>3132.2820000000002</v>
      </c>
      <c r="GB12" s="64">
        <f t="shared" si="59"/>
        <v>2497.3810000000003</v>
      </c>
      <c r="GC12" s="32">
        <v>2464.768</v>
      </c>
      <c r="GD12" s="33">
        <f t="shared" si="60"/>
        <v>2529.9940000000001</v>
      </c>
      <c r="GE12" s="32"/>
      <c r="GF12" s="64">
        <f t="shared" si="61"/>
        <v>3450.306</v>
      </c>
      <c r="GG12" s="32">
        <v>3396.6849999999999</v>
      </c>
      <c r="GH12" s="33">
        <f t="shared" si="62"/>
        <v>3503.9270000000001</v>
      </c>
      <c r="GI12" s="32"/>
      <c r="GJ12" s="75">
        <f>DZ12/C12</f>
        <v>0.48590624176816466</v>
      </c>
      <c r="GK12" s="66"/>
      <c r="GL12" s="78"/>
    </row>
    <row r="13" spans="1:194" x14ac:dyDescent="0.2">
      <c r="A13" s="1"/>
      <c r="B13" s="76" t="s">
        <v>164</v>
      </c>
      <c r="C13" s="31">
        <v>3194.0250000000001</v>
      </c>
      <c r="D13" s="32">
        <v>3143.0945000000002</v>
      </c>
      <c r="E13" s="32">
        <v>2607.3679999999999</v>
      </c>
      <c r="F13" s="32">
        <v>649.68100000000004</v>
      </c>
      <c r="G13" s="32">
        <v>2268.9630000000002</v>
      </c>
      <c r="H13" s="32">
        <f t="shared" si="0"/>
        <v>3843.7060000000001</v>
      </c>
      <c r="I13" s="33">
        <f t="shared" si="1"/>
        <v>3257.049</v>
      </c>
      <c r="J13" s="32"/>
      <c r="K13" s="34">
        <v>24.657</v>
      </c>
      <c r="L13" s="35">
        <v>7.6669999999999998</v>
      </c>
      <c r="M13" s="35">
        <v>1.222</v>
      </c>
      <c r="N13" s="36">
        <f t="shared" si="2"/>
        <v>33.545999999999999</v>
      </c>
      <c r="O13" s="35">
        <v>23.798000000000002</v>
      </c>
      <c r="P13" s="36">
        <f t="shared" si="3"/>
        <v>9.7479999999999976</v>
      </c>
      <c r="Q13" s="35">
        <v>-2.0150000000000001</v>
      </c>
      <c r="R13" s="36">
        <f t="shared" si="4"/>
        <v>11.762999999999998</v>
      </c>
      <c r="S13" s="35">
        <v>7.6429999999999998</v>
      </c>
      <c r="T13" s="35">
        <v>-1.131</v>
      </c>
      <c r="U13" s="35">
        <v>-3.3</v>
      </c>
      <c r="V13" s="36">
        <f t="shared" si="5"/>
        <v>14.974999999999998</v>
      </c>
      <c r="W13" s="35">
        <v>1.825</v>
      </c>
      <c r="X13" s="37">
        <f t="shared" si="6"/>
        <v>13.149999999999999</v>
      </c>
      <c r="Y13" s="35"/>
      <c r="Z13" s="38">
        <f t="shared" si="7"/>
        <v>1.5689633257924634E-2</v>
      </c>
      <c r="AA13" s="39">
        <f t="shared" si="8"/>
        <v>4.878631552439801E-3</v>
      </c>
      <c r="AB13" s="6">
        <f t="shared" si="9"/>
        <v>0.59408857157122175</v>
      </c>
      <c r="AC13" s="6">
        <f t="shared" si="10"/>
        <v>0.57777561970429003</v>
      </c>
      <c r="AD13" s="6">
        <f t="shared" si="11"/>
        <v>0.70941393906874151</v>
      </c>
      <c r="AE13" s="39">
        <f t="shared" si="12"/>
        <v>1.5143038174639675E-2</v>
      </c>
      <c r="AF13" s="39">
        <f t="shared" si="63"/>
        <v>8.3675498779944395E-3</v>
      </c>
      <c r="AG13" s="39">
        <f>X13/DX13*2</f>
        <v>1.9470729312072478E-2</v>
      </c>
      <c r="AH13" s="39">
        <f>(P13+S13+T13)/DX13*2</f>
        <v>2.407559381097327E-2</v>
      </c>
      <c r="AI13" s="39">
        <f>R13/DX13*2</f>
        <v>1.7417048585392288E-2</v>
      </c>
      <c r="AJ13" s="40">
        <f>X13/FL13*2</f>
        <v>7.9518054075300271E-2</v>
      </c>
      <c r="AK13" s="41"/>
      <c r="AL13" s="47">
        <f t="shared" si="13"/>
        <v>7.973685801580066E-2</v>
      </c>
      <c r="AM13" s="6">
        <f t="shared" si="14"/>
        <v>4.6101987788701421E-2</v>
      </c>
      <c r="AN13" s="40">
        <f t="shared" si="15"/>
        <v>9.7977345270118966E-3</v>
      </c>
      <c r="AO13" s="35"/>
      <c r="AP13" s="47">
        <f t="shared" si="16"/>
        <v>0.87021202990908852</v>
      </c>
      <c r="AQ13" s="6">
        <f t="shared" si="17"/>
        <v>0.8110901314924015</v>
      </c>
      <c r="AR13" s="6">
        <f t="shared" si="18"/>
        <v>3.5331595713872004E-2</v>
      </c>
      <c r="AS13" s="6">
        <f t="shared" si="19"/>
        <v>0.13012139854885293</v>
      </c>
      <c r="AT13" s="68">
        <v>5.2</v>
      </c>
      <c r="AU13" s="69">
        <v>1.35</v>
      </c>
      <c r="AV13" s="35"/>
      <c r="AW13" s="47">
        <v>0.10935449785145701</v>
      </c>
      <c r="AX13" s="6">
        <v>9.06E-2</v>
      </c>
      <c r="AY13" s="6">
        <f t="shared" si="20"/>
        <v>0.18375666330244542</v>
      </c>
      <c r="AZ13" s="6">
        <f t="shared" si="21"/>
        <v>0.20519999999999999</v>
      </c>
      <c r="BA13" s="40">
        <f t="shared" si="22"/>
        <v>0.2266</v>
      </c>
      <c r="BB13" s="6"/>
      <c r="BC13" s="47">
        <v>0.18460000000000001</v>
      </c>
      <c r="BD13" s="6">
        <v>0.2051</v>
      </c>
      <c r="BE13" s="40">
        <v>0.22640000000000002</v>
      </c>
      <c r="BF13" s="6"/>
      <c r="BG13" s="47">
        <v>2.9000000000000001E-2</v>
      </c>
      <c r="BH13" s="40"/>
      <c r="BI13" s="6"/>
      <c r="BJ13" s="47">
        <f>AY13-(4.5%+2.5%+3%+1.5%+BG13)</f>
        <v>3.97566633024454E-2</v>
      </c>
      <c r="BK13" s="40"/>
      <c r="BL13" s="6"/>
      <c r="BM13" s="47">
        <f>AZ13-(6%+2.5%+3%+1.5%+BG13)</f>
        <v>4.6199999999999991E-2</v>
      </c>
      <c r="BN13" s="40"/>
      <c r="BO13" s="6"/>
      <c r="BP13" s="47">
        <f>BA13-(8%+2.5%+3%+1.5%+BG13)</f>
        <v>4.7599999999999976E-2</v>
      </c>
      <c r="BQ13" s="40"/>
      <c r="BR13" s="35"/>
      <c r="BS13" s="38">
        <f>Q13/FP13*2</f>
        <v>-1.6048788316482107E-3</v>
      </c>
      <c r="BT13" s="6">
        <f t="shared" si="23"/>
        <v>-0.1239237392373924</v>
      </c>
      <c r="BU13" s="39">
        <f>EX13/E13</f>
        <v>2.958270562498274E-2</v>
      </c>
      <c r="BV13" s="39">
        <f>EV13/E13</f>
        <v>4.6464480656355379E-3</v>
      </c>
      <c r="BW13" s="6">
        <f t="shared" si="24"/>
        <v>0.20905801520510631</v>
      </c>
      <c r="BX13" s="6">
        <f t="shared" si="25"/>
        <v>0.8485426683153281</v>
      </c>
      <c r="BY13" s="40">
        <f t="shared" si="26"/>
        <v>0.87875374303549014</v>
      </c>
      <c r="BZ13" s="35"/>
      <c r="CA13" s="34">
        <v>36.851999999999997</v>
      </c>
      <c r="CB13" s="35">
        <v>101.66500000000001</v>
      </c>
      <c r="CC13" s="36">
        <f t="shared" si="27"/>
        <v>138.517</v>
      </c>
      <c r="CD13" s="32">
        <v>2607.3679999999999</v>
      </c>
      <c r="CE13" s="35">
        <v>17.109000000000002</v>
      </c>
      <c r="CF13" s="35">
        <v>2.5649999999999999</v>
      </c>
      <c r="CG13" s="36">
        <f t="shared" si="28"/>
        <v>2587.694</v>
      </c>
      <c r="CH13" s="35">
        <v>276.55500000000001</v>
      </c>
      <c r="CI13" s="35">
        <v>157.929</v>
      </c>
      <c r="CJ13" s="36">
        <f t="shared" si="29"/>
        <v>434.48400000000004</v>
      </c>
      <c r="CK13" s="35">
        <v>3.7480000000000002</v>
      </c>
      <c r="CL13" s="35">
        <v>0</v>
      </c>
      <c r="CM13" s="35">
        <v>20.161000000000001</v>
      </c>
      <c r="CN13" s="35">
        <v>9.4210000000002658</v>
      </c>
      <c r="CO13" s="36">
        <f t="shared" si="30"/>
        <v>3194.0250000000001</v>
      </c>
      <c r="CP13" s="35">
        <v>62.048999999999999</v>
      </c>
      <c r="CQ13" s="32">
        <v>2268.9630000000002</v>
      </c>
      <c r="CR13" s="36">
        <f t="shared" si="31"/>
        <v>2331.0120000000002</v>
      </c>
      <c r="CS13" s="35">
        <v>406.012</v>
      </c>
      <c r="CT13" s="35">
        <v>47.319999999999879</v>
      </c>
      <c r="CU13" s="36">
        <f t="shared" si="32"/>
        <v>453.33199999999988</v>
      </c>
      <c r="CV13" s="35">
        <v>60.400000000000006</v>
      </c>
      <c r="CW13" s="35">
        <v>349.28100000000001</v>
      </c>
      <c r="CX13" s="120">
        <f t="shared" si="33"/>
        <v>3194.0250000000001</v>
      </c>
      <c r="CY13" s="35"/>
      <c r="CZ13" s="71">
        <v>415.61099999999999</v>
      </c>
      <c r="DA13" s="35"/>
      <c r="DB13" s="31">
        <v>110</v>
      </c>
      <c r="DC13" s="32">
        <v>185</v>
      </c>
      <c r="DD13" s="32">
        <v>130</v>
      </c>
      <c r="DE13" s="32">
        <v>100</v>
      </c>
      <c r="DF13" s="32">
        <v>0</v>
      </c>
      <c r="DG13" s="33">
        <v>0</v>
      </c>
      <c r="DH13" s="32">
        <f t="shared" si="34"/>
        <v>525</v>
      </c>
      <c r="DI13" s="62">
        <f t="shared" si="35"/>
        <v>0.1643694085049428</v>
      </c>
      <c r="DJ13" s="62">
        <f t="shared" si="36"/>
        <v>0.20628567845719728</v>
      </c>
      <c r="DK13" s="35"/>
      <c r="DL13" s="64" t="s">
        <v>214</v>
      </c>
      <c r="DM13" s="58">
        <v>21.5</v>
      </c>
      <c r="DN13" s="72">
        <v>2</v>
      </c>
      <c r="DO13" s="58" t="s">
        <v>155</v>
      </c>
      <c r="DP13" s="74" t="s">
        <v>152</v>
      </c>
      <c r="DQ13" s="58"/>
      <c r="DR13" s="62" t="s">
        <v>221</v>
      </c>
      <c r="DS13" s="63"/>
      <c r="DT13" s="31">
        <v>257.08218720000002</v>
      </c>
      <c r="DU13" s="32">
        <v>287.08218720000002</v>
      </c>
      <c r="DV13" s="33">
        <v>317.02155759999999</v>
      </c>
      <c r="DW13" s="32"/>
      <c r="DX13" s="64">
        <f t="shared" si="37"/>
        <v>1350.7455</v>
      </c>
      <c r="DY13" s="32">
        <v>1302.4549999999999</v>
      </c>
      <c r="DZ13" s="33">
        <v>1399.0360000000001</v>
      </c>
      <c r="EA13" s="32"/>
      <c r="EB13" s="31">
        <v>269.22322419</v>
      </c>
      <c r="EC13" s="32">
        <v>4.4881537900000001</v>
      </c>
      <c r="ED13" s="32">
        <v>54.247999999999998</v>
      </c>
      <c r="EE13" s="32">
        <v>12.46412529</v>
      </c>
      <c r="EF13" s="32">
        <v>93.858000000000004</v>
      </c>
      <c r="EG13" s="32">
        <v>2.5659999999999998</v>
      </c>
      <c r="EH13" s="32">
        <v>16.153496729999915</v>
      </c>
      <c r="EI13" s="33">
        <v>2158.7339999999999</v>
      </c>
      <c r="EJ13" s="33">
        <f t="shared" si="38"/>
        <v>2611.7349999999997</v>
      </c>
      <c r="EK13" s="58"/>
      <c r="EL13" s="47">
        <f t="shared" si="39"/>
        <v>0.10308213666011293</v>
      </c>
      <c r="EM13" s="6">
        <f t="shared" si="40"/>
        <v>1.7184568074479229E-3</v>
      </c>
      <c r="EN13" s="6">
        <f t="shared" si="41"/>
        <v>2.0770866875850728E-2</v>
      </c>
      <c r="EO13" s="6">
        <f t="shared" si="42"/>
        <v>4.7723545038068568E-3</v>
      </c>
      <c r="EP13" s="6">
        <f t="shared" si="43"/>
        <v>3.5937030364872398E-2</v>
      </c>
      <c r="EQ13" s="6">
        <f t="shared" si="44"/>
        <v>9.8248865217948999E-4</v>
      </c>
      <c r="ER13" s="6">
        <f t="shared" si="45"/>
        <v>6.1849677436646208E-3</v>
      </c>
      <c r="ES13" s="6">
        <f t="shared" si="46"/>
        <v>0.8265516983920651</v>
      </c>
      <c r="ET13" s="62">
        <f t="shared" si="47"/>
        <v>1</v>
      </c>
      <c r="EU13" s="58"/>
      <c r="EV13" s="34">
        <v>12.115</v>
      </c>
      <c r="EW13" s="35">
        <v>65.018000000000001</v>
      </c>
      <c r="EX13" s="70">
        <f t="shared" si="48"/>
        <v>77.132999999999996</v>
      </c>
      <c r="EZ13" s="34">
        <f>CE13</f>
        <v>17.109000000000002</v>
      </c>
      <c r="FA13" s="35">
        <f>CF13</f>
        <v>2.5649999999999999</v>
      </c>
      <c r="FB13" s="70">
        <f t="shared" si="49"/>
        <v>19.674000000000003</v>
      </c>
      <c r="FD13" s="31">
        <f>FH13*E13</f>
        <v>2212.4630000000002</v>
      </c>
      <c r="FE13" s="32">
        <f>E13*FI13</f>
        <v>394.90499999999957</v>
      </c>
      <c r="FF13" s="33">
        <f t="shared" si="50"/>
        <v>2607.3679999999999</v>
      </c>
      <c r="FH13" s="47">
        <v>0.8485426683153281</v>
      </c>
      <c r="FI13" s="6">
        <v>0.1514573316846719</v>
      </c>
      <c r="FJ13" s="40">
        <f t="shared" si="51"/>
        <v>1</v>
      </c>
      <c r="FK13" s="58"/>
      <c r="FL13" s="64">
        <f t="shared" si="52"/>
        <v>330.74249999999995</v>
      </c>
      <c r="FM13" s="32">
        <v>312.20399999999995</v>
      </c>
      <c r="FN13" s="33">
        <f>CW13</f>
        <v>349.28100000000001</v>
      </c>
      <c r="FP13" s="64">
        <f t="shared" si="53"/>
        <v>2511.0929999999998</v>
      </c>
      <c r="FQ13" s="32">
        <v>2414.8180000000002</v>
      </c>
      <c r="FR13" s="33">
        <f>CD13</f>
        <v>2607.3679999999999</v>
      </c>
      <c r="FT13" s="64">
        <f t="shared" si="54"/>
        <v>674.18650000000002</v>
      </c>
      <c r="FU13" s="32">
        <v>698.69200000000001</v>
      </c>
      <c r="FV13" s="33">
        <f t="shared" si="55"/>
        <v>649.68100000000004</v>
      </c>
      <c r="FX13" s="64">
        <f t="shared" si="56"/>
        <v>3185.2795000000001</v>
      </c>
      <c r="FY13" s="58">
        <f t="shared" si="57"/>
        <v>3113.51</v>
      </c>
      <c r="FZ13" s="72">
        <f t="shared" si="58"/>
        <v>3257.049</v>
      </c>
      <c r="GB13" s="64">
        <f t="shared" si="59"/>
        <v>2257.9555</v>
      </c>
      <c r="GC13" s="32">
        <v>2246.9479999999999</v>
      </c>
      <c r="GD13" s="33">
        <f t="shared" si="60"/>
        <v>2268.9630000000002</v>
      </c>
      <c r="GE13" s="32"/>
      <c r="GF13" s="64">
        <f t="shared" si="61"/>
        <v>3143.0945000000002</v>
      </c>
      <c r="GG13" s="32">
        <v>3092.1640000000002</v>
      </c>
      <c r="GH13" s="33">
        <f t="shared" si="62"/>
        <v>3194.0250000000001</v>
      </c>
      <c r="GI13" s="32"/>
      <c r="GJ13" s="75">
        <f>DZ13/C13</f>
        <v>0.43801660913737367</v>
      </c>
      <c r="GK13" s="66"/>
    </row>
    <row r="14" spans="1:194" x14ac:dyDescent="0.2">
      <c r="A14" s="1"/>
      <c r="B14" s="76" t="s">
        <v>165</v>
      </c>
      <c r="C14" s="31">
        <v>5215.375</v>
      </c>
      <c r="D14" s="32">
        <v>4842.5169999999998</v>
      </c>
      <c r="E14" s="32">
        <v>4571.5290000000005</v>
      </c>
      <c r="F14" s="32">
        <v>1836.0229999999999</v>
      </c>
      <c r="G14" s="32">
        <v>3709.5610000000001</v>
      </c>
      <c r="H14" s="32">
        <f t="shared" si="0"/>
        <v>7051.3980000000001</v>
      </c>
      <c r="I14" s="33">
        <f t="shared" si="1"/>
        <v>6407.5520000000006</v>
      </c>
      <c r="J14" s="32"/>
      <c r="K14" s="34">
        <v>42.667999999999999</v>
      </c>
      <c r="L14" s="35">
        <v>13.448</v>
      </c>
      <c r="M14" s="35">
        <v>0</v>
      </c>
      <c r="N14" s="36">
        <f t="shared" si="2"/>
        <v>56.116</v>
      </c>
      <c r="O14" s="35">
        <v>34.268000000000001</v>
      </c>
      <c r="P14" s="36">
        <f t="shared" si="3"/>
        <v>21.847999999999999</v>
      </c>
      <c r="Q14" s="35">
        <v>-1.36</v>
      </c>
      <c r="R14" s="36">
        <f t="shared" si="4"/>
        <v>23.207999999999998</v>
      </c>
      <c r="S14" s="35">
        <v>4.1459999999999999</v>
      </c>
      <c r="T14" s="35">
        <v>-0.64400000000000002</v>
      </c>
      <c r="U14" s="35">
        <v>0</v>
      </c>
      <c r="V14" s="36">
        <f t="shared" si="5"/>
        <v>26.71</v>
      </c>
      <c r="W14" s="35">
        <v>5.6</v>
      </c>
      <c r="X14" s="37">
        <f t="shared" si="6"/>
        <v>21.11</v>
      </c>
      <c r="Y14" s="35"/>
      <c r="Z14" s="38">
        <f t="shared" si="7"/>
        <v>1.7622240665339947E-2</v>
      </c>
      <c r="AA14" s="39">
        <f t="shared" si="8"/>
        <v>5.5541364129439302E-3</v>
      </c>
      <c r="AB14" s="6">
        <f t="shared" si="9"/>
        <v>0.57479284779764495</v>
      </c>
      <c r="AC14" s="6">
        <f t="shared" si="10"/>
        <v>0.56865022734061266</v>
      </c>
      <c r="AD14" s="6">
        <f t="shared" si="11"/>
        <v>0.61066362534749452</v>
      </c>
      <c r="AE14" s="39">
        <f t="shared" si="12"/>
        <v>1.4152970449045404E-2</v>
      </c>
      <c r="AF14" s="39">
        <f t="shared" si="63"/>
        <v>8.7186064602354525E-3</v>
      </c>
      <c r="AG14" s="39">
        <f>X14/DX14*2</f>
        <v>1.7048057391627028E-2</v>
      </c>
      <c r="AH14" s="39">
        <f>(P14+S14+T14)/DX14*2</f>
        <v>2.0472205347121988E-2</v>
      </c>
      <c r="AI14" s="39">
        <f>R14/DX14*2</f>
        <v>1.8742364563945051E-2</v>
      </c>
      <c r="AJ14" s="40">
        <f>X14/FL14*2</f>
        <v>7.7103945139684701E-2</v>
      </c>
      <c r="AK14" s="41"/>
      <c r="AL14" s="47">
        <f t="shared" si="13"/>
        <v>0.23810422705032722</v>
      </c>
      <c r="AM14" s="6">
        <f t="shared" si="14"/>
        <v>0.1226103004944526</v>
      </c>
      <c r="AN14" s="40">
        <f t="shared" si="15"/>
        <v>0.18053465772536567</v>
      </c>
      <c r="AO14" s="35"/>
      <c r="AP14" s="47">
        <f t="shared" si="16"/>
        <v>0.81144864223764079</v>
      </c>
      <c r="AQ14" s="6">
        <f t="shared" si="17"/>
        <v>0.80929349043775323</v>
      </c>
      <c r="AR14" s="6">
        <f t="shared" si="18"/>
        <v>9.1867603000743023E-2</v>
      </c>
      <c r="AS14" s="6">
        <f t="shared" si="19"/>
        <v>7.5741054094863744E-2</v>
      </c>
      <c r="AT14" s="68">
        <v>1.1547000000000001</v>
      </c>
      <c r="AU14" s="69">
        <v>1.46</v>
      </c>
      <c r="AV14" s="35"/>
      <c r="AW14" s="47">
        <v>0.1149209788366129</v>
      </c>
      <c r="AX14" s="6">
        <v>9.5100000000000004E-2</v>
      </c>
      <c r="AY14" s="6">
        <f t="shared" si="20"/>
        <v>0.16552649525471083</v>
      </c>
      <c r="AZ14" s="6">
        <f t="shared" si="21"/>
        <v>0.184</v>
      </c>
      <c r="BA14" s="40">
        <f t="shared" si="22"/>
        <v>0.19879999999999995</v>
      </c>
      <c r="BB14" s="6"/>
      <c r="BC14" s="47">
        <v>0.15310000000000001</v>
      </c>
      <c r="BD14" s="6">
        <v>0.17030000000000001</v>
      </c>
      <c r="BE14" s="40">
        <v>0.18590000000000001</v>
      </c>
      <c r="BF14" s="6"/>
      <c r="BG14" s="47">
        <v>2.1999999999999999E-2</v>
      </c>
      <c r="BH14" s="40"/>
      <c r="BI14" s="6"/>
      <c r="BJ14" s="47">
        <f>AY14-(4.5%+2.5%+3%+1.5%+BG14)</f>
        <v>2.8526495254710821E-2</v>
      </c>
      <c r="BK14" s="40"/>
      <c r="BL14" s="6"/>
      <c r="BM14" s="47">
        <f>AZ14-(6%+2.5%+3%+1.5%+BG14)</f>
        <v>3.2000000000000001E-2</v>
      </c>
      <c r="BN14" s="40"/>
      <c r="BO14" s="6"/>
      <c r="BP14" s="47">
        <f>BA14-(8%+2.5%+3%+1.5%+BG14)</f>
        <v>2.6799999999999935E-2</v>
      </c>
      <c r="BQ14" s="40"/>
      <c r="BR14" s="35"/>
      <c r="BS14" s="38">
        <f>Q14/FP14*2</f>
        <v>-6.5828554611865051E-4</v>
      </c>
      <c r="BT14" s="6">
        <f t="shared" si="23"/>
        <v>-5.3648915187376724E-2</v>
      </c>
      <c r="BU14" s="39">
        <f>EX14/E14</f>
        <v>7.0554075015164495E-3</v>
      </c>
      <c r="BV14" s="39">
        <f>EV14/E14</f>
        <v>6.4923573710240045E-4</v>
      </c>
      <c r="BW14" s="6">
        <f t="shared" si="24"/>
        <v>5.2507769372150077E-2</v>
      </c>
      <c r="BX14" s="6">
        <f t="shared" si="25"/>
        <v>0.86306047714014267</v>
      </c>
      <c r="BY14" s="40">
        <f t="shared" si="26"/>
        <v>0.90229919320202145</v>
      </c>
      <c r="BZ14" s="35"/>
      <c r="CA14" s="34">
        <v>81.741</v>
      </c>
      <c r="CB14" s="35">
        <v>159.39599999999999</v>
      </c>
      <c r="CC14" s="36">
        <f t="shared" si="27"/>
        <v>241.137</v>
      </c>
      <c r="CD14" s="32">
        <v>4571.5290000000005</v>
      </c>
      <c r="CE14" s="35">
        <v>7.0529999999999999</v>
      </c>
      <c r="CF14" s="35">
        <v>7.8620000000000001</v>
      </c>
      <c r="CG14" s="36">
        <f t="shared" si="28"/>
        <v>4556.6140000000005</v>
      </c>
      <c r="CH14" s="35">
        <v>145.643</v>
      </c>
      <c r="CI14" s="35">
        <v>233.24199999999999</v>
      </c>
      <c r="CJ14" s="36">
        <f t="shared" si="29"/>
        <v>378.88499999999999</v>
      </c>
      <c r="CK14" s="35">
        <v>11.859</v>
      </c>
      <c r="CL14" s="35">
        <v>2.5259999999999998</v>
      </c>
      <c r="CM14" s="35">
        <v>19.088999999999999</v>
      </c>
      <c r="CN14" s="35">
        <v>5.2649999999998052</v>
      </c>
      <c r="CO14" s="36">
        <f t="shared" si="30"/>
        <v>5215.375</v>
      </c>
      <c r="CP14" s="35">
        <v>57.033000000000001</v>
      </c>
      <c r="CQ14" s="32">
        <v>3709.5610000000001</v>
      </c>
      <c r="CR14" s="36">
        <f t="shared" si="31"/>
        <v>3766.5940000000001</v>
      </c>
      <c r="CS14" s="35">
        <v>727.04300000000001</v>
      </c>
      <c r="CT14" s="35">
        <v>32.315999999999917</v>
      </c>
      <c r="CU14" s="36">
        <f t="shared" si="32"/>
        <v>759.35899999999992</v>
      </c>
      <c r="CV14" s="35">
        <v>90.066000000000003</v>
      </c>
      <c r="CW14" s="35">
        <v>599.35599999999999</v>
      </c>
      <c r="CX14" s="120">
        <f t="shared" si="33"/>
        <v>5215.3749999999991</v>
      </c>
      <c r="CY14" s="35"/>
      <c r="CZ14" s="71">
        <v>395.01799999999992</v>
      </c>
      <c r="DA14" s="35"/>
      <c r="DB14" s="31">
        <v>150</v>
      </c>
      <c r="DC14" s="32">
        <v>215</v>
      </c>
      <c r="DD14" s="32">
        <v>275</v>
      </c>
      <c r="DE14" s="32">
        <v>175</v>
      </c>
      <c r="DF14" s="32">
        <v>45</v>
      </c>
      <c r="DG14" s="33">
        <v>0</v>
      </c>
      <c r="DH14" s="32">
        <f t="shared" si="34"/>
        <v>860</v>
      </c>
      <c r="DI14" s="62">
        <f t="shared" si="35"/>
        <v>0.16489705917599407</v>
      </c>
      <c r="DJ14" s="62">
        <f t="shared" si="36"/>
        <v>0.24138298533141939</v>
      </c>
      <c r="DK14" s="35"/>
      <c r="DL14" s="64" t="s">
        <v>216</v>
      </c>
      <c r="DM14" s="58">
        <v>35</v>
      </c>
      <c r="DN14" s="72">
        <v>5</v>
      </c>
      <c r="DO14" s="58" t="s">
        <v>151</v>
      </c>
      <c r="DP14" s="74" t="s">
        <v>152</v>
      </c>
      <c r="DQ14" s="61" t="s">
        <v>156</v>
      </c>
      <c r="DR14" s="62">
        <v>0.19881090002118748</v>
      </c>
      <c r="DS14" s="63"/>
      <c r="DT14" s="31">
        <v>448.010536</v>
      </c>
      <c r="DU14" s="32">
        <v>498.010536</v>
      </c>
      <c r="DV14" s="33">
        <v>538.06790519999993</v>
      </c>
      <c r="DW14" s="32"/>
      <c r="DX14" s="64">
        <f t="shared" si="37"/>
        <v>2476.5285000000003</v>
      </c>
      <c r="DY14" s="32">
        <v>2246.4780000000001</v>
      </c>
      <c r="DZ14" s="33">
        <v>2706.5790000000002</v>
      </c>
      <c r="EA14" s="32"/>
      <c r="EB14" s="31">
        <v>79.975999999999999</v>
      </c>
      <c r="EC14" s="32">
        <v>12.686</v>
      </c>
      <c r="ED14" s="32">
        <v>102.779</v>
      </c>
      <c r="EE14" s="32">
        <v>25.007999999999999</v>
      </c>
      <c r="EF14" s="32">
        <v>290.459</v>
      </c>
      <c r="EG14" s="32">
        <v>14.592000000000001</v>
      </c>
      <c r="EH14" s="32">
        <v>75.191999999999553</v>
      </c>
      <c r="EI14" s="33">
        <v>3530.3690000000001</v>
      </c>
      <c r="EJ14" s="33">
        <f t="shared" si="38"/>
        <v>4131.0609999999997</v>
      </c>
      <c r="EK14" s="58"/>
      <c r="EL14" s="47">
        <f t="shared" si="39"/>
        <v>1.9359675395739739E-2</v>
      </c>
      <c r="EM14" s="6">
        <f t="shared" si="40"/>
        <v>3.0708817904165544E-3</v>
      </c>
      <c r="EN14" s="6">
        <f t="shared" si="41"/>
        <v>2.4879564838185639E-2</v>
      </c>
      <c r="EO14" s="6">
        <f t="shared" si="42"/>
        <v>6.0536506238954109E-3</v>
      </c>
      <c r="EP14" s="6">
        <f t="shared" si="43"/>
        <v>7.0310992744963108E-2</v>
      </c>
      <c r="EQ14" s="6">
        <f t="shared" si="44"/>
        <v>3.5322644715243862E-3</v>
      </c>
      <c r="ER14" s="6">
        <f t="shared" si="45"/>
        <v>1.8201619390272754E-2</v>
      </c>
      <c r="ES14" s="6">
        <f t="shared" si="46"/>
        <v>0.85459135074500236</v>
      </c>
      <c r="ET14" s="62">
        <f t="shared" si="47"/>
        <v>1</v>
      </c>
      <c r="EU14" s="58"/>
      <c r="EV14" s="34">
        <v>2.968</v>
      </c>
      <c r="EW14" s="35">
        <v>29.285999999999998</v>
      </c>
      <c r="EX14" s="70">
        <f t="shared" si="48"/>
        <v>32.253999999999998</v>
      </c>
      <c r="EZ14" s="34">
        <f>CE14</f>
        <v>7.0529999999999999</v>
      </c>
      <c r="FA14" s="35">
        <f>CF14</f>
        <v>7.8620000000000001</v>
      </c>
      <c r="FB14" s="70">
        <f t="shared" si="49"/>
        <v>14.914999999999999</v>
      </c>
      <c r="FD14" s="31">
        <f>FH14*E14</f>
        <v>3945.5059999999999</v>
      </c>
      <c r="FE14" s="32">
        <f>E14*FI14</f>
        <v>626.02300000000082</v>
      </c>
      <c r="FF14" s="33">
        <f t="shared" si="50"/>
        <v>4571.5290000000005</v>
      </c>
      <c r="FH14" s="47">
        <v>0.86306047714014267</v>
      </c>
      <c r="FI14" s="6">
        <v>0.13693952285985733</v>
      </c>
      <c r="FJ14" s="40">
        <f t="shared" si="51"/>
        <v>1</v>
      </c>
      <c r="FK14" s="58"/>
      <c r="FL14" s="64">
        <f t="shared" si="52"/>
        <v>547.57249999999999</v>
      </c>
      <c r="FM14" s="32">
        <v>495.78899999999999</v>
      </c>
      <c r="FN14" s="33">
        <f>CW14</f>
        <v>599.35599999999999</v>
      </c>
      <c r="FP14" s="64">
        <f t="shared" si="53"/>
        <v>4131.9454999999998</v>
      </c>
      <c r="FQ14" s="32">
        <v>3692.3620000000001</v>
      </c>
      <c r="FR14" s="33">
        <f>CD14</f>
        <v>4571.5290000000005</v>
      </c>
      <c r="FT14" s="64">
        <f t="shared" si="54"/>
        <v>1925.6934999999999</v>
      </c>
      <c r="FU14" s="32">
        <v>2015.364</v>
      </c>
      <c r="FV14" s="33">
        <f t="shared" si="55"/>
        <v>1836.0229999999999</v>
      </c>
      <c r="FX14" s="64">
        <f t="shared" si="56"/>
        <v>6057.639000000001</v>
      </c>
      <c r="FY14" s="58">
        <f t="shared" si="57"/>
        <v>5707.7260000000006</v>
      </c>
      <c r="FZ14" s="72">
        <f t="shared" si="58"/>
        <v>6407.5520000000006</v>
      </c>
      <c r="GB14" s="64">
        <f t="shared" si="59"/>
        <v>3425.9165000000003</v>
      </c>
      <c r="GC14" s="32">
        <v>3142.2719999999999</v>
      </c>
      <c r="GD14" s="33">
        <f t="shared" si="60"/>
        <v>3709.5610000000001</v>
      </c>
      <c r="GE14" s="32"/>
      <c r="GF14" s="64">
        <f t="shared" si="61"/>
        <v>4842.5169999999998</v>
      </c>
      <c r="GG14" s="32">
        <v>4469.6589999999997</v>
      </c>
      <c r="GH14" s="33">
        <f t="shared" si="62"/>
        <v>5215.375</v>
      </c>
      <c r="GI14" s="32"/>
      <c r="GJ14" s="75">
        <f>DZ14/C14</f>
        <v>0.51896153200872419</v>
      </c>
      <c r="GK14" s="66"/>
    </row>
    <row r="15" spans="1:194" x14ac:dyDescent="0.2">
      <c r="A15" s="1"/>
      <c r="B15" s="76" t="s">
        <v>229</v>
      </c>
      <c r="C15" s="31">
        <v>7501.5320000000002</v>
      </c>
      <c r="D15" s="32">
        <v>7197.1880000000001</v>
      </c>
      <c r="E15" s="32">
        <v>5915.585</v>
      </c>
      <c r="F15" s="32">
        <v>1891.6890000000001</v>
      </c>
      <c r="G15" s="32">
        <v>5662.3440000000001</v>
      </c>
      <c r="H15" s="32">
        <f t="shared" si="0"/>
        <v>9393.2209999999995</v>
      </c>
      <c r="I15" s="33">
        <f t="shared" si="1"/>
        <v>7807.2740000000003</v>
      </c>
      <c r="J15" s="32"/>
      <c r="K15" s="34">
        <v>64.557999999999993</v>
      </c>
      <c r="L15" s="35">
        <v>23.212</v>
      </c>
      <c r="M15" s="35">
        <v>0.68599999999999994</v>
      </c>
      <c r="N15" s="36">
        <f t="shared" si="2"/>
        <v>88.455999999999989</v>
      </c>
      <c r="O15" s="35">
        <v>46.641999999999996</v>
      </c>
      <c r="P15" s="36">
        <f t="shared" si="3"/>
        <v>41.813999999999993</v>
      </c>
      <c r="Q15" s="35">
        <v>-0.6120000000000001</v>
      </c>
      <c r="R15" s="36">
        <f t="shared" si="4"/>
        <v>42.425999999999995</v>
      </c>
      <c r="S15" s="35">
        <v>17.902999999999999</v>
      </c>
      <c r="T15" s="35">
        <v>-2.3679999999999999</v>
      </c>
      <c r="U15" s="35">
        <v>-1.3499999999999999</v>
      </c>
      <c r="V15" s="36">
        <f t="shared" si="5"/>
        <v>56.61099999999999</v>
      </c>
      <c r="W15" s="35">
        <v>14.151999999999999</v>
      </c>
      <c r="X15" s="37">
        <f t="shared" si="6"/>
        <v>42.458999999999989</v>
      </c>
      <c r="Y15" s="35"/>
      <c r="Z15" s="38">
        <f t="shared" si="7"/>
        <v>1.793978426018606E-2</v>
      </c>
      <c r="AA15" s="39">
        <f t="shared" si="8"/>
        <v>6.4502969770971665E-3</v>
      </c>
      <c r="AB15" s="6">
        <f t="shared" si="9"/>
        <v>0.44851958342548875</v>
      </c>
      <c r="AC15" s="6">
        <f t="shared" si="10"/>
        <v>0.43853364548369206</v>
      </c>
      <c r="AD15" s="6">
        <f t="shared" si="11"/>
        <v>0.52729040426878904</v>
      </c>
      <c r="AE15" s="39">
        <f t="shared" si="12"/>
        <v>1.2961173169298897E-2</v>
      </c>
      <c r="AF15" s="39">
        <f t="shared" si="63"/>
        <v>1.1798774743691561E-2</v>
      </c>
      <c r="AG15" s="39">
        <f>X15/DX15*2</f>
        <v>2.3467391523628364E-2</v>
      </c>
      <c r="AH15" s="39">
        <f>(P15+S15+T15)/DX15*2</f>
        <v>3.1697200510811915E-2</v>
      </c>
      <c r="AI15" s="39">
        <f>R15/DX15*2</f>
        <v>2.3449152188734002E-2</v>
      </c>
      <c r="AJ15" s="40">
        <f>X15/FL15*2</f>
        <v>8.8449662342856727E-2</v>
      </c>
      <c r="AK15" s="41"/>
      <c r="AL15" s="47">
        <f t="shared" si="13"/>
        <v>7.9240727520580756E-2</v>
      </c>
      <c r="AM15" s="6">
        <f t="shared" si="14"/>
        <v>6.3233841544087829E-2</v>
      </c>
      <c r="AN15" s="40">
        <f t="shared" si="15"/>
        <v>6.3368958348591839E-2</v>
      </c>
      <c r="AO15" s="35"/>
      <c r="AP15" s="47">
        <f t="shared" si="16"/>
        <v>0.95719087799431501</v>
      </c>
      <c r="AQ15" s="6">
        <f t="shared" si="17"/>
        <v>0.88285621403674808</v>
      </c>
      <c r="AR15" s="6">
        <f t="shared" si="18"/>
        <v>-5.904073994485394E-2</v>
      </c>
      <c r="AS15" s="6">
        <f t="shared" si="19"/>
        <v>0.15919641481233437</v>
      </c>
      <c r="AT15" s="68">
        <v>1.71</v>
      </c>
      <c r="AU15" s="69">
        <v>1.3</v>
      </c>
      <c r="AV15" s="35"/>
      <c r="AW15" s="47">
        <v>0.13413246787456215</v>
      </c>
      <c r="AX15" s="6">
        <v>0.1032</v>
      </c>
      <c r="AY15" s="6">
        <f t="shared" si="20"/>
        <v>0.2137237714157231</v>
      </c>
      <c r="AZ15" s="6">
        <f t="shared" si="21"/>
        <v>0.2137237714157231</v>
      </c>
      <c r="BA15" s="40">
        <f t="shared" si="22"/>
        <v>0.22713941238955909</v>
      </c>
      <c r="BB15" s="6"/>
      <c r="BC15" s="47">
        <v>0.1996</v>
      </c>
      <c r="BD15" s="6">
        <v>0.20269999999999999</v>
      </c>
      <c r="BE15" s="40">
        <v>0.21739999999999998</v>
      </c>
      <c r="BF15" s="6"/>
      <c r="BG15" s="47"/>
      <c r="BH15" s="40">
        <v>2.5000000000000001E-2</v>
      </c>
      <c r="BI15" s="6"/>
      <c r="BJ15" s="47"/>
      <c r="BK15" s="40">
        <f>BC15-(4.5%+2.5%+3%+1.5%+BH15)</f>
        <v>5.9599999999999986E-2</v>
      </c>
      <c r="BL15" s="6"/>
      <c r="BM15" s="47"/>
      <c r="BN15" s="40">
        <f>BD15-(6%+2.5%+3%+1.5%+BH15)</f>
        <v>4.7699999999999992E-2</v>
      </c>
      <c r="BO15" s="6"/>
      <c r="BP15" s="47"/>
      <c r="BQ15" s="40">
        <f>BE15-(8%+2.5%+3%+1.5%+BH15)</f>
        <v>4.2399999999999965E-2</v>
      </c>
      <c r="BR15" s="35"/>
      <c r="BS15" s="38">
        <f>Q15/FP15*2</f>
        <v>-2.1479653293125675E-4</v>
      </c>
      <c r="BT15" s="6">
        <f t="shared" si="23"/>
        <v>-1.067150255453452E-2</v>
      </c>
      <c r="BU15" s="39">
        <f>EX15/E15</f>
        <v>3.903755926083388E-3</v>
      </c>
      <c r="BV15" s="39">
        <f>EV15/E15</f>
        <v>1.9249152873299937E-3</v>
      </c>
      <c r="BW15" s="6">
        <f t="shared" si="24"/>
        <v>2.2486078261640074E-2</v>
      </c>
      <c r="BX15" s="6">
        <f t="shared" si="25"/>
        <v>0.7191102824150104</v>
      </c>
      <c r="BY15" s="40">
        <f t="shared" si="26"/>
        <v>0.78716937563610545</v>
      </c>
      <c r="BZ15" s="35"/>
      <c r="CA15" s="34">
        <v>7.3120000000000003</v>
      </c>
      <c r="CB15" s="35">
        <v>240.78100000000001</v>
      </c>
      <c r="CC15" s="36">
        <f t="shared" si="27"/>
        <v>248.09300000000002</v>
      </c>
      <c r="CD15" s="32">
        <v>5915.585</v>
      </c>
      <c r="CE15" s="35">
        <v>4.6109999999999998</v>
      </c>
      <c r="CF15" s="35">
        <v>16.181000000000001</v>
      </c>
      <c r="CG15" s="36">
        <f t="shared" si="28"/>
        <v>5894.7930000000006</v>
      </c>
      <c r="CH15" s="35">
        <v>937.29</v>
      </c>
      <c r="CI15" s="35">
        <v>353.70100000000002</v>
      </c>
      <c r="CJ15" s="36">
        <f t="shared" si="29"/>
        <v>1290.991</v>
      </c>
      <c r="CK15" s="35">
        <v>6</v>
      </c>
      <c r="CL15" s="35">
        <v>0</v>
      </c>
      <c r="CM15" s="35">
        <v>54.564</v>
      </c>
      <c r="CN15" s="35">
        <v>7.0909999999997453</v>
      </c>
      <c r="CO15" s="36">
        <f t="shared" si="30"/>
        <v>7501.5320000000002</v>
      </c>
      <c r="CP15" s="35">
        <v>99.896000000000001</v>
      </c>
      <c r="CQ15" s="32">
        <v>5662.3440000000001</v>
      </c>
      <c r="CR15" s="36">
        <f t="shared" si="31"/>
        <v>5762.24</v>
      </c>
      <c r="CS15" s="35">
        <v>601.35900000000004</v>
      </c>
      <c r="CT15" s="35">
        <v>81.668000000000461</v>
      </c>
      <c r="CU15" s="36">
        <f t="shared" si="32"/>
        <v>683.0270000000005</v>
      </c>
      <c r="CV15" s="35">
        <v>50.066000000000003</v>
      </c>
      <c r="CW15" s="35">
        <v>1006.199</v>
      </c>
      <c r="CX15" s="120">
        <f t="shared" si="33"/>
        <v>7501.5319999999992</v>
      </c>
      <c r="CY15" s="35"/>
      <c r="CZ15" s="71">
        <v>1194.2170000000001</v>
      </c>
      <c r="DA15" s="35"/>
      <c r="DB15" s="31">
        <v>250</v>
      </c>
      <c r="DC15" s="32">
        <v>100</v>
      </c>
      <c r="DD15" s="32">
        <v>125</v>
      </c>
      <c r="DE15" s="32">
        <v>150</v>
      </c>
      <c r="DF15" s="32">
        <v>100</v>
      </c>
      <c r="DG15" s="33">
        <v>0</v>
      </c>
      <c r="DH15" s="32">
        <f t="shared" si="34"/>
        <v>725</v>
      </c>
      <c r="DI15" s="62">
        <f t="shared" si="35"/>
        <v>9.6646924921469368E-2</v>
      </c>
      <c r="DJ15" s="62">
        <f t="shared" si="36"/>
        <v>0.17534980812226181</v>
      </c>
      <c r="DK15" s="35"/>
      <c r="DL15" s="64" t="s">
        <v>214</v>
      </c>
      <c r="DM15" s="58">
        <v>44</v>
      </c>
      <c r="DN15" s="72">
        <v>2</v>
      </c>
      <c r="DO15" s="58" t="s">
        <v>155</v>
      </c>
      <c r="DP15" s="74" t="s">
        <v>152</v>
      </c>
      <c r="DQ15" s="58"/>
      <c r="DR15" s="62" t="s">
        <v>221</v>
      </c>
      <c r="DS15" s="63"/>
      <c r="DT15" s="31">
        <v>796.54700000000003</v>
      </c>
      <c r="DU15" s="32">
        <v>796.54700000000003</v>
      </c>
      <c r="DV15" s="33">
        <v>846.54700000000003</v>
      </c>
      <c r="DW15" s="32"/>
      <c r="DX15" s="64">
        <f t="shared" si="37"/>
        <v>3618.5529999999999</v>
      </c>
      <c r="DY15" s="32">
        <v>3510.1129999999998</v>
      </c>
      <c r="DZ15" s="33">
        <v>3726.9929999999999</v>
      </c>
      <c r="EA15" s="32"/>
      <c r="EB15" s="31">
        <v>493.16899999999998</v>
      </c>
      <c r="EC15" s="32">
        <v>24.096</v>
      </c>
      <c r="ED15" s="32">
        <v>337.25099999999998</v>
      </c>
      <c r="EE15" s="32">
        <v>36.906999999999996</v>
      </c>
      <c r="EF15" s="32">
        <v>567.47699999999998</v>
      </c>
      <c r="EG15" s="32">
        <v>50.338000000000001</v>
      </c>
      <c r="EH15" s="32">
        <v>107.4950000000008</v>
      </c>
      <c r="EI15" s="33">
        <v>4138.8940000000002</v>
      </c>
      <c r="EJ15" s="33">
        <f t="shared" si="38"/>
        <v>5755.6270000000013</v>
      </c>
      <c r="EK15" s="58"/>
      <c r="EL15" s="47">
        <f t="shared" si="39"/>
        <v>8.5684669976007807E-2</v>
      </c>
      <c r="EM15" s="6">
        <f t="shared" si="40"/>
        <v>4.1865117388600742E-3</v>
      </c>
      <c r="EN15" s="6">
        <f t="shared" si="41"/>
        <v>5.8595006243455303E-2</v>
      </c>
      <c r="EO15" s="6">
        <f t="shared" si="42"/>
        <v>6.4123335302999985E-3</v>
      </c>
      <c r="EP15" s="6">
        <f t="shared" si="43"/>
        <v>9.8595166087030978E-2</v>
      </c>
      <c r="EQ15" s="6">
        <f t="shared" si="44"/>
        <v>8.7458759923115213E-3</v>
      </c>
      <c r="ER15" s="6">
        <f t="shared" si="45"/>
        <v>1.8676505617893718E-2</v>
      </c>
      <c r="ES15" s="6">
        <f t="shared" si="46"/>
        <v>0.71910393081414059</v>
      </c>
      <c r="ET15" s="62">
        <f t="shared" si="47"/>
        <v>1</v>
      </c>
      <c r="EU15" s="58"/>
      <c r="EV15" s="34">
        <v>11.387</v>
      </c>
      <c r="EW15" s="35">
        <v>11.706</v>
      </c>
      <c r="EX15" s="70">
        <f t="shared" si="48"/>
        <v>23.093</v>
      </c>
      <c r="EZ15" s="34">
        <f>CE15</f>
        <v>4.6109999999999998</v>
      </c>
      <c r="FA15" s="35">
        <f>CF15</f>
        <v>16.181000000000001</v>
      </c>
      <c r="FB15" s="70">
        <f t="shared" si="49"/>
        <v>20.792000000000002</v>
      </c>
      <c r="FD15" s="31">
        <f>FH15*E15</f>
        <v>4253.9579999999996</v>
      </c>
      <c r="FE15" s="32">
        <f>E15*FI15</f>
        <v>1661.6270000000006</v>
      </c>
      <c r="FF15" s="33">
        <f t="shared" si="50"/>
        <v>5915.585</v>
      </c>
      <c r="FH15" s="47">
        <v>0.7191102824150104</v>
      </c>
      <c r="FI15" s="6">
        <v>0.2808897175849896</v>
      </c>
      <c r="FJ15" s="40">
        <f t="shared" si="51"/>
        <v>1</v>
      </c>
      <c r="FK15" s="58"/>
      <c r="FL15" s="64">
        <f t="shared" si="52"/>
        <v>960.07150000000001</v>
      </c>
      <c r="FM15" s="32">
        <v>913.94399999999996</v>
      </c>
      <c r="FN15" s="33">
        <f>CW15</f>
        <v>1006.199</v>
      </c>
      <c r="FP15" s="64">
        <f t="shared" si="53"/>
        <v>5698.4159999999993</v>
      </c>
      <c r="FQ15" s="32">
        <v>5481.2469999999994</v>
      </c>
      <c r="FR15" s="33">
        <f>CD15</f>
        <v>5915.585</v>
      </c>
      <c r="FT15" s="64">
        <f t="shared" si="54"/>
        <v>1876.6965</v>
      </c>
      <c r="FU15" s="32">
        <v>1861.704</v>
      </c>
      <c r="FV15" s="33">
        <f t="shared" si="55"/>
        <v>1891.6890000000001</v>
      </c>
      <c r="FX15" s="64">
        <f t="shared" si="56"/>
        <v>7575.1124999999993</v>
      </c>
      <c r="FY15" s="58">
        <f t="shared" si="57"/>
        <v>7342.9509999999991</v>
      </c>
      <c r="FZ15" s="72">
        <f t="shared" si="58"/>
        <v>7807.2740000000003</v>
      </c>
      <c r="GB15" s="64">
        <f t="shared" si="59"/>
        <v>5493.6270000000004</v>
      </c>
      <c r="GC15" s="32">
        <v>5324.91</v>
      </c>
      <c r="GD15" s="33">
        <f t="shared" si="60"/>
        <v>5662.3440000000001</v>
      </c>
      <c r="GE15" s="32"/>
      <c r="GF15" s="64">
        <f t="shared" si="61"/>
        <v>7197.1880000000001</v>
      </c>
      <c r="GG15" s="32">
        <v>6892.8440000000001</v>
      </c>
      <c r="GH15" s="33">
        <f t="shared" si="62"/>
        <v>7501.5320000000002</v>
      </c>
      <c r="GI15" s="32"/>
      <c r="GJ15" s="75">
        <f>DZ15/C15</f>
        <v>0.49683091400529916</v>
      </c>
      <c r="GK15" s="66"/>
    </row>
    <row r="16" spans="1:194" x14ac:dyDescent="0.2">
      <c r="A16" s="1"/>
      <c r="B16" s="76" t="s">
        <v>166</v>
      </c>
      <c r="C16" s="31">
        <v>2084.529</v>
      </c>
      <c r="D16" s="32">
        <v>2067.1424999999999</v>
      </c>
      <c r="E16" s="32">
        <v>1686.7470000000001</v>
      </c>
      <c r="F16" s="32">
        <v>103.54600000000001</v>
      </c>
      <c r="G16" s="32">
        <v>1864.681</v>
      </c>
      <c r="H16" s="32">
        <f t="shared" si="0"/>
        <v>2188.0749999999998</v>
      </c>
      <c r="I16" s="33">
        <f t="shared" si="1"/>
        <v>1790.2930000000001</v>
      </c>
      <c r="J16" s="32"/>
      <c r="K16" s="34">
        <v>21.765000000000001</v>
      </c>
      <c r="L16" s="35">
        <v>4.423</v>
      </c>
      <c r="M16" s="35">
        <v>7.1999999999999995E-2</v>
      </c>
      <c r="N16" s="36">
        <f t="shared" si="2"/>
        <v>26.26</v>
      </c>
      <c r="O16" s="35">
        <v>15.228999999999999</v>
      </c>
      <c r="P16" s="36">
        <f t="shared" si="3"/>
        <v>11.031000000000002</v>
      </c>
      <c r="Q16" s="35">
        <v>-1.6040000000000001</v>
      </c>
      <c r="R16" s="36">
        <f t="shared" si="4"/>
        <v>12.635000000000002</v>
      </c>
      <c r="S16" s="35">
        <v>3.5670000000000002</v>
      </c>
      <c r="T16" s="35">
        <v>-0.40200000000000002</v>
      </c>
      <c r="U16" s="35">
        <v>-0.8</v>
      </c>
      <c r="V16" s="36">
        <f t="shared" si="5"/>
        <v>15.000000000000002</v>
      </c>
      <c r="W16" s="35">
        <v>4.3</v>
      </c>
      <c r="X16" s="37">
        <f t="shared" si="6"/>
        <v>10.700000000000003</v>
      </c>
      <c r="Y16" s="35"/>
      <c r="Z16" s="38">
        <f t="shared" si="7"/>
        <v>2.1058054778516723E-2</v>
      </c>
      <c r="AA16" s="39">
        <f t="shared" si="8"/>
        <v>4.2793372977431412E-3</v>
      </c>
      <c r="AB16" s="6">
        <f t="shared" si="9"/>
        <v>0.51755310110450292</v>
      </c>
      <c r="AC16" s="6">
        <f t="shared" si="10"/>
        <v>0.51057766453213527</v>
      </c>
      <c r="AD16" s="6">
        <f t="shared" si="11"/>
        <v>0.57993145468392981</v>
      </c>
      <c r="AE16" s="39">
        <f t="shared" si="12"/>
        <v>1.4734349470343723E-2</v>
      </c>
      <c r="AF16" s="39">
        <f t="shared" si="63"/>
        <v>1.0352455140368894E-2</v>
      </c>
      <c r="AG16" s="39">
        <f>X16/DX16*2</f>
        <v>2.361108352806961E-2</v>
      </c>
      <c r="AH16" s="39">
        <f>(P16+S16+T16)/DX16*2</f>
        <v>3.1325508576119272E-2</v>
      </c>
      <c r="AI16" s="39">
        <f>R16/DX16*2</f>
        <v>2.788093835300556E-2</v>
      </c>
      <c r="AJ16" s="40">
        <f>X16/FL16*2</f>
        <v>0.11929349265146515</v>
      </c>
      <c r="AK16" s="41"/>
      <c r="AL16" s="47">
        <f t="shared" si="13"/>
        <v>5.0685913651435224E-2</v>
      </c>
      <c r="AM16" s="6">
        <f t="shared" si="14"/>
        <v>6.5865037132470744E-2</v>
      </c>
      <c r="AN16" s="40">
        <f t="shared" si="15"/>
        <v>2.6063725881313907E-2</v>
      </c>
      <c r="AO16" s="35"/>
      <c r="AP16" s="47">
        <f t="shared" si="16"/>
        <v>1.1054894421036467</v>
      </c>
      <c r="AQ16" s="6">
        <f t="shared" si="17"/>
        <v>0.99124946442108042</v>
      </c>
      <c r="AR16" s="6">
        <f t="shared" si="18"/>
        <v>-0.15930217329670154</v>
      </c>
      <c r="AS16" s="6">
        <f t="shared" si="19"/>
        <v>0.16719892119514768</v>
      </c>
      <c r="AT16" s="68">
        <v>2.35</v>
      </c>
      <c r="AU16" s="69">
        <v>1.55</v>
      </c>
      <c r="AV16" s="35"/>
      <c r="AW16" s="47">
        <v>9.2179096572894886E-2</v>
      </c>
      <c r="AX16" s="6">
        <v>7.7399999999999997E-2</v>
      </c>
      <c r="AY16" s="6">
        <f t="shared" si="20"/>
        <v>0.17679999999999998</v>
      </c>
      <c r="AZ16" s="6">
        <f t="shared" si="21"/>
        <v>0.17679999999999998</v>
      </c>
      <c r="BA16" s="40">
        <f t="shared" si="22"/>
        <v>0.19320000000000001</v>
      </c>
      <c r="BB16" s="6"/>
      <c r="BC16" s="47">
        <v>0.17960000000000001</v>
      </c>
      <c r="BD16" s="6">
        <v>0.18059999999999998</v>
      </c>
      <c r="BE16" s="40">
        <v>0.19719999999999999</v>
      </c>
      <c r="BF16" s="6"/>
      <c r="BG16" s="47"/>
      <c r="BH16" s="40">
        <v>2.8000000000000001E-2</v>
      </c>
      <c r="BI16" s="6"/>
      <c r="BJ16" s="47"/>
      <c r="BK16" s="40">
        <f>BC16-(4.5%+2.5%+3%+1.5%+BH16)</f>
        <v>3.6599999999999994E-2</v>
      </c>
      <c r="BL16" s="6"/>
      <c r="BM16" s="47"/>
      <c r="BN16" s="40">
        <f>BD16-(6%+2.5%+3%+1.5%+BH16)</f>
        <v>2.2599999999999981E-2</v>
      </c>
      <c r="BO16" s="6"/>
      <c r="BP16" s="47"/>
      <c r="BQ16" s="40">
        <f>BE16-(8%+2.5%+3%+1.5%+BH16)</f>
        <v>1.9199999999999967E-2</v>
      </c>
      <c r="BR16" s="35"/>
      <c r="BS16" s="38">
        <f>Q16/FP16*2</f>
        <v>-1.9488937840737471E-3</v>
      </c>
      <c r="BT16" s="6">
        <f t="shared" si="23"/>
        <v>-0.11298957452803604</v>
      </c>
      <c r="BU16" s="39">
        <f>EX16/E16</f>
        <v>1.7389092732935051E-2</v>
      </c>
      <c r="BV16" s="39">
        <f>EV16/E16</f>
        <v>7.5292856605051021E-5</v>
      </c>
      <c r="BW16" s="6">
        <f t="shared" si="24"/>
        <v>0.14866570364175472</v>
      </c>
      <c r="BX16" s="6">
        <f t="shared" si="25"/>
        <v>0.85740185101855815</v>
      </c>
      <c r="BY16" s="40">
        <f t="shared" si="26"/>
        <v>0.8656493657742057</v>
      </c>
      <c r="BZ16" s="35"/>
      <c r="CA16" s="34">
        <v>74.655000000000001</v>
      </c>
      <c r="CB16" s="35">
        <v>177.173</v>
      </c>
      <c r="CC16" s="36">
        <f t="shared" si="27"/>
        <v>251.828</v>
      </c>
      <c r="CD16" s="32">
        <v>1686.7470000000001</v>
      </c>
      <c r="CE16" s="35">
        <v>3.4780000000000002</v>
      </c>
      <c r="CF16" s="35">
        <v>1.667</v>
      </c>
      <c r="CG16" s="36">
        <f t="shared" si="28"/>
        <v>1681.6020000000001</v>
      </c>
      <c r="CH16" s="35">
        <v>96.703000000000003</v>
      </c>
      <c r="CI16" s="35">
        <v>37.494</v>
      </c>
      <c r="CJ16" s="36">
        <f t="shared" si="29"/>
        <v>134.197</v>
      </c>
      <c r="CK16" s="35">
        <v>0.626</v>
      </c>
      <c r="CL16" s="35">
        <v>0</v>
      </c>
      <c r="CM16" s="35">
        <v>7.94</v>
      </c>
      <c r="CN16" s="35">
        <v>8.3359999999999275</v>
      </c>
      <c r="CO16" s="36">
        <f t="shared" si="30"/>
        <v>2084.529</v>
      </c>
      <c r="CP16" s="35">
        <v>1.446</v>
      </c>
      <c r="CQ16" s="32">
        <v>1864.681</v>
      </c>
      <c r="CR16" s="36">
        <f t="shared" si="31"/>
        <v>1866.127</v>
      </c>
      <c r="CS16" s="35">
        <v>0</v>
      </c>
      <c r="CT16" s="35">
        <v>11.237000000000052</v>
      </c>
      <c r="CU16" s="36">
        <f t="shared" si="32"/>
        <v>11.237000000000052</v>
      </c>
      <c r="CV16" s="35">
        <v>15.015000000000001</v>
      </c>
      <c r="CW16" s="35">
        <v>192.15</v>
      </c>
      <c r="CX16" s="120">
        <f t="shared" si="33"/>
        <v>2084.529</v>
      </c>
      <c r="CY16" s="35"/>
      <c r="CZ16" s="71">
        <v>348.53100000000001</v>
      </c>
      <c r="DA16" s="35"/>
      <c r="DB16" s="31">
        <v>15</v>
      </c>
      <c r="DC16" s="32">
        <v>0</v>
      </c>
      <c r="DD16" s="32">
        <v>0</v>
      </c>
      <c r="DE16" s="32">
        <v>0</v>
      </c>
      <c r="DF16" s="32">
        <v>0</v>
      </c>
      <c r="DG16" s="33">
        <v>0</v>
      </c>
      <c r="DH16" s="32">
        <f t="shared" si="34"/>
        <v>15</v>
      </c>
      <c r="DI16" s="62">
        <f t="shared" si="35"/>
        <v>7.19587014620569E-3</v>
      </c>
      <c r="DJ16" s="62">
        <f t="shared" si="36"/>
        <v>2.4322292425990884E-2</v>
      </c>
      <c r="DK16" s="35"/>
      <c r="DL16" s="64" t="s">
        <v>217</v>
      </c>
      <c r="DM16" s="58">
        <v>16.8</v>
      </c>
      <c r="DN16" s="72">
        <v>2</v>
      </c>
      <c r="DO16" s="58" t="s">
        <v>155</v>
      </c>
      <c r="DP16" s="64"/>
      <c r="DQ16" s="58"/>
      <c r="DR16" s="62" t="s">
        <v>221</v>
      </c>
      <c r="DS16" s="63"/>
      <c r="DT16" s="31">
        <v>162.19808799999998</v>
      </c>
      <c r="DU16" s="32">
        <v>162.19808799999998</v>
      </c>
      <c r="DV16" s="33">
        <v>177.24361200000001</v>
      </c>
      <c r="DW16" s="32"/>
      <c r="DX16" s="64">
        <f t="shared" si="37"/>
        <v>906.35400000000004</v>
      </c>
      <c r="DY16" s="32">
        <v>895.298</v>
      </c>
      <c r="DZ16" s="33">
        <v>917.41</v>
      </c>
      <c r="EA16" s="32"/>
      <c r="EB16" s="31">
        <v>60.148000000000003</v>
      </c>
      <c r="EC16" s="32">
        <v>10.888999999999999</v>
      </c>
      <c r="ED16" s="32">
        <v>22.416</v>
      </c>
      <c r="EE16" s="32">
        <v>12.347</v>
      </c>
      <c r="EF16" s="32">
        <v>61.825000000000003</v>
      </c>
      <c r="EG16" s="32">
        <v>5.7960000000000003</v>
      </c>
      <c r="EH16" s="32">
        <v>47.077000000000069</v>
      </c>
      <c r="EI16" s="33">
        <v>1468.6020000000001</v>
      </c>
      <c r="EJ16" s="33">
        <f t="shared" si="38"/>
        <v>1689.1000000000001</v>
      </c>
      <c r="EK16" s="58"/>
      <c r="EL16" s="47">
        <f t="shared" si="39"/>
        <v>3.560949618139838E-2</v>
      </c>
      <c r="EM16" s="6">
        <f t="shared" si="40"/>
        <v>6.446628381978568E-3</v>
      </c>
      <c r="EN16" s="6">
        <f t="shared" si="41"/>
        <v>1.3270972707358948E-2</v>
      </c>
      <c r="EO16" s="6">
        <f t="shared" si="42"/>
        <v>7.3098099579657801E-3</v>
      </c>
      <c r="EP16" s="6">
        <f t="shared" si="43"/>
        <v>3.6602332603161446E-2</v>
      </c>
      <c r="EQ16" s="6">
        <f t="shared" si="44"/>
        <v>3.4314131786158308E-3</v>
      </c>
      <c r="ER16" s="6">
        <f t="shared" si="45"/>
        <v>2.7871055591735281E-2</v>
      </c>
      <c r="ES16" s="6">
        <f t="shared" si="46"/>
        <v>0.86945829139778574</v>
      </c>
      <c r="ET16" s="62">
        <f t="shared" si="47"/>
        <v>1</v>
      </c>
      <c r="EU16" s="58"/>
      <c r="EV16" s="34">
        <v>0.127</v>
      </c>
      <c r="EW16" s="35">
        <v>29.204000000000001</v>
      </c>
      <c r="EX16" s="70">
        <f t="shared" si="48"/>
        <v>29.331</v>
      </c>
      <c r="EZ16" s="34">
        <f>CE16</f>
        <v>3.4780000000000002</v>
      </c>
      <c r="FA16" s="35">
        <f>CF16</f>
        <v>1.667</v>
      </c>
      <c r="FB16" s="70">
        <f t="shared" si="49"/>
        <v>5.1450000000000005</v>
      </c>
      <c r="FD16" s="31">
        <f>FH16*E16</f>
        <v>1446.22</v>
      </c>
      <c r="FE16" s="32">
        <f>E16*FI16</f>
        <v>240.5270000000001</v>
      </c>
      <c r="FF16" s="33">
        <f t="shared" si="50"/>
        <v>1686.7470000000001</v>
      </c>
      <c r="FH16" s="47">
        <v>0.85740185101855815</v>
      </c>
      <c r="FI16" s="6">
        <v>0.14259814898144185</v>
      </c>
      <c r="FJ16" s="40">
        <f t="shared" si="51"/>
        <v>1</v>
      </c>
      <c r="FK16" s="58"/>
      <c r="FL16" s="64">
        <f t="shared" si="52"/>
        <v>179.3895</v>
      </c>
      <c r="FM16" s="32">
        <v>166.62899999999999</v>
      </c>
      <c r="FN16" s="33">
        <f>CW16</f>
        <v>192.15</v>
      </c>
      <c r="FP16" s="64">
        <f t="shared" si="53"/>
        <v>1646.0619999999999</v>
      </c>
      <c r="FQ16" s="32">
        <v>1605.377</v>
      </c>
      <c r="FR16" s="33">
        <f>CD16</f>
        <v>1686.7470000000001</v>
      </c>
      <c r="FT16" s="64">
        <f t="shared" si="54"/>
        <v>88.915500000000009</v>
      </c>
      <c r="FU16" s="32">
        <v>74.284999999999997</v>
      </c>
      <c r="FV16" s="33">
        <f t="shared" si="55"/>
        <v>103.54600000000001</v>
      </c>
      <c r="FX16" s="64">
        <f t="shared" si="56"/>
        <v>1734.9775</v>
      </c>
      <c r="FY16" s="58">
        <f t="shared" si="57"/>
        <v>1679.662</v>
      </c>
      <c r="FZ16" s="72">
        <f t="shared" si="58"/>
        <v>1790.2930000000001</v>
      </c>
      <c r="GB16" s="64">
        <f t="shared" si="59"/>
        <v>1840.998</v>
      </c>
      <c r="GC16" s="32">
        <v>1817.3150000000001</v>
      </c>
      <c r="GD16" s="33">
        <f t="shared" si="60"/>
        <v>1864.681</v>
      </c>
      <c r="GE16" s="32"/>
      <c r="GF16" s="64">
        <f t="shared" si="61"/>
        <v>2067.1424999999999</v>
      </c>
      <c r="GG16" s="32">
        <v>2049.7559999999999</v>
      </c>
      <c r="GH16" s="33">
        <f t="shared" si="62"/>
        <v>2084.529</v>
      </c>
      <c r="GI16" s="32"/>
      <c r="GJ16" s="75">
        <f>DZ16/C16</f>
        <v>0.44010421538870409</v>
      </c>
      <c r="GK16" s="66"/>
    </row>
    <row r="17" spans="1:194" x14ac:dyDescent="0.2">
      <c r="A17" s="1"/>
      <c r="B17" s="76" t="s">
        <v>167</v>
      </c>
      <c r="C17" s="31">
        <v>2322.4090000000001</v>
      </c>
      <c r="D17" s="32">
        <v>2259.9125000000004</v>
      </c>
      <c r="E17" s="32">
        <v>1883.3320000000001</v>
      </c>
      <c r="F17" s="32">
        <v>691.577</v>
      </c>
      <c r="G17" s="32">
        <v>1690.123</v>
      </c>
      <c r="H17" s="32">
        <f t="shared" si="0"/>
        <v>3013.9859999999999</v>
      </c>
      <c r="I17" s="33">
        <f t="shared" si="1"/>
        <v>2574.9090000000001</v>
      </c>
      <c r="J17" s="32"/>
      <c r="K17" s="34">
        <v>19.786999999999999</v>
      </c>
      <c r="L17" s="35">
        <v>5.6470000000000002</v>
      </c>
      <c r="M17" s="35">
        <v>0</v>
      </c>
      <c r="N17" s="36">
        <f t="shared" si="2"/>
        <v>25.433999999999997</v>
      </c>
      <c r="O17" s="35">
        <v>16.152999999999999</v>
      </c>
      <c r="P17" s="36">
        <f t="shared" si="3"/>
        <v>9.2809999999999988</v>
      </c>
      <c r="Q17" s="35">
        <v>1.0640000000000001</v>
      </c>
      <c r="R17" s="36">
        <f t="shared" si="4"/>
        <v>8.2169999999999987</v>
      </c>
      <c r="S17" s="35">
        <v>4.125</v>
      </c>
      <c r="T17" s="35">
        <v>-1.0369999999999999</v>
      </c>
      <c r="U17" s="35">
        <v>-1.1000000000000001</v>
      </c>
      <c r="V17" s="36">
        <f t="shared" si="5"/>
        <v>10.205</v>
      </c>
      <c r="W17" s="35">
        <v>1.56</v>
      </c>
      <c r="X17" s="37">
        <f t="shared" si="6"/>
        <v>8.6449999999999996</v>
      </c>
      <c r="Y17" s="35"/>
      <c r="Z17" s="38">
        <f t="shared" si="7"/>
        <v>1.7511297450675631E-2</v>
      </c>
      <c r="AA17" s="39">
        <f t="shared" si="8"/>
        <v>4.9975386215174254E-3</v>
      </c>
      <c r="AB17" s="6">
        <f t="shared" si="9"/>
        <v>0.56633475913330056</v>
      </c>
      <c r="AC17" s="6">
        <f t="shared" si="10"/>
        <v>0.54646638925538749</v>
      </c>
      <c r="AD17" s="6">
        <f t="shared" si="11"/>
        <v>0.63509475505229218</v>
      </c>
      <c r="AE17" s="39">
        <f t="shared" si="12"/>
        <v>1.4295243731781647E-2</v>
      </c>
      <c r="AF17" s="39">
        <f t="shared" si="63"/>
        <v>7.6507386901041507E-3</v>
      </c>
      <c r="AG17" s="39">
        <f>X17/DX17*2</f>
        <v>1.4945641603687226E-2</v>
      </c>
      <c r="AH17" s="39">
        <f>(P17+S17+T17)/DX17*2</f>
        <v>2.1383764140660184E-2</v>
      </c>
      <c r="AI17" s="39">
        <f>R17/DX17*2</f>
        <v>1.4205707004915896E-2</v>
      </c>
      <c r="AJ17" s="40">
        <f>X17/FL17*2</f>
        <v>6.0427606573992362E-2</v>
      </c>
      <c r="AK17" s="41"/>
      <c r="AL17" s="47">
        <f t="shared" si="13"/>
        <v>7.4342459165925606E-2</v>
      </c>
      <c r="AM17" s="6">
        <f t="shared" si="14"/>
        <v>6.5514270533496149E-2</v>
      </c>
      <c r="AN17" s="40">
        <f t="shared" si="15"/>
        <v>6.0293033628918136E-2</v>
      </c>
      <c r="AO17" s="35"/>
      <c r="AP17" s="47">
        <f t="shared" si="16"/>
        <v>0.89741107781315244</v>
      </c>
      <c r="AQ17" s="6">
        <f t="shared" si="17"/>
        <v>0.84045789189713338</v>
      </c>
      <c r="AR17" s="6">
        <f t="shared" si="18"/>
        <v>-3.9407356757573658E-3</v>
      </c>
      <c r="AS17" s="6">
        <f t="shared" si="19"/>
        <v>0.14208694506437064</v>
      </c>
      <c r="AT17" s="68">
        <v>2.0541999999999998</v>
      </c>
      <c r="AU17" s="69">
        <v>1.46</v>
      </c>
      <c r="AV17" s="35"/>
      <c r="AW17" s="47">
        <v>0.12843474168417363</v>
      </c>
      <c r="AX17" s="6">
        <v>0.10050000000000001</v>
      </c>
      <c r="AY17" s="6">
        <f t="shared" si="20"/>
        <v>0.20039999999999999</v>
      </c>
      <c r="AZ17" s="6">
        <f t="shared" si="21"/>
        <v>0.20039999999999999</v>
      </c>
      <c r="BA17" s="40">
        <f t="shared" si="22"/>
        <v>0.21739999999999998</v>
      </c>
      <c r="BB17" s="6"/>
      <c r="BC17" s="47">
        <v>0.1865</v>
      </c>
      <c r="BD17" s="6">
        <v>0.1898</v>
      </c>
      <c r="BE17" s="40">
        <v>0.20730000000000001</v>
      </c>
      <c r="BF17" s="6"/>
      <c r="BG17" s="47"/>
      <c r="BH17" s="40"/>
      <c r="BI17" s="6"/>
      <c r="BJ17" s="47"/>
      <c r="BK17" s="40"/>
      <c r="BL17" s="6"/>
      <c r="BM17" s="47"/>
      <c r="BN17" s="40"/>
      <c r="BO17" s="6"/>
      <c r="BP17" s="47"/>
      <c r="BQ17" s="40"/>
      <c r="BR17" s="35"/>
      <c r="BS17" s="38">
        <f>Q17/FP17*2</f>
        <v>1.170407285785354E-3</v>
      </c>
      <c r="BT17" s="6">
        <f t="shared" si="23"/>
        <v>8.6021505376344093E-2</v>
      </c>
      <c r="BU17" s="39">
        <f>EX17/E17</f>
        <v>1.6052931718889711E-2</v>
      </c>
      <c r="BV17" s="39">
        <f>EV17/E17</f>
        <v>4.5605342021481079E-3</v>
      </c>
      <c r="BW17" s="6">
        <f t="shared" si="24"/>
        <v>9.706552798022279E-2</v>
      </c>
      <c r="BX17" s="6">
        <f t="shared" si="25"/>
        <v>0.79241418931977992</v>
      </c>
      <c r="BY17" s="40">
        <f t="shared" si="26"/>
        <v>0.84816822652761714</v>
      </c>
      <c r="BZ17" s="35"/>
      <c r="CA17" s="34">
        <v>66.301000000000002</v>
      </c>
      <c r="CB17" s="35">
        <v>35.286999999999999</v>
      </c>
      <c r="CC17" s="36">
        <f t="shared" si="27"/>
        <v>101.58799999999999</v>
      </c>
      <c r="CD17" s="32">
        <v>1883.3320000000001</v>
      </c>
      <c r="CE17" s="35">
        <v>5.2380000000000004</v>
      </c>
      <c r="CF17" s="35">
        <v>7.9539999999999997</v>
      </c>
      <c r="CG17" s="36">
        <f t="shared" si="28"/>
        <v>1870.14</v>
      </c>
      <c r="CH17" s="35">
        <v>228.39599999999999</v>
      </c>
      <c r="CI17" s="35">
        <v>109.255</v>
      </c>
      <c r="CJ17" s="36">
        <f t="shared" si="29"/>
        <v>337.65099999999995</v>
      </c>
      <c r="CK17" s="35">
        <v>0</v>
      </c>
      <c r="CL17" s="35">
        <v>0</v>
      </c>
      <c r="CM17" s="35">
        <v>10.281000000000001</v>
      </c>
      <c r="CN17" s="35">
        <v>2.7489999999998584</v>
      </c>
      <c r="CO17" s="36">
        <f t="shared" si="30"/>
        <v>2322.4089999999997</v>
      </c>
      <c r="CP17" s="35">
        <v>50.145000000000003</v>
      </c>
      <c r="CQ17" s="32">
        <v>1690.123</v>
      </c>
      <c r="CR17" s="36">
        <f t="shared" si="31"/>
        <v>1740.268</v>
      </c>
      <c r="CS17" s="35">
        <v>250.65199999999999</v>
      </c>
      <c r="CT17" s="35">
        <v>13.176000000000045</v>
      </c>
      <c r="CU17" s="36">
        <f t="shared" si="32"/>
        <v>263.82800000000003</v>
      </c>
      <c r="CV17" s="35">
        <v>20.035</v>
      </c>
      <c r="CW17" s="35">
        <v>298.27800000000002</v>
      </c>
      <c r="CX17" s="120">
        <f t="shared" si="33"/>
        <v>2322.4090000000001</v>
      </c>
      <c r="CY17" s="35"/>
      <c r="CZ17" s="71">
        <v>329.98399999999998</v>
      </c>
      <c r="DA17" s="35"/>
      <c r="DB17" s="31">
        <v>70</v>
      </c>
      <c r="DC17" s="32">
        <v>75</v>
      </c>
      <c r="DD17" s="32">
        <v>125</v>
      </c>
      <c r="DE17" s="32">
        <v>50</v>
      </c>
      <c r="DF17" s="32">
        <v>0</v>
      </c>
      <c r="DG17" s="33">
        <v>0</v>
      </c>
      <c r="DH17" s="32">
        <f t="shared" si="34"/>
        <v>320</v>
      </c>
      <c r="DI17" s="62">
        <f t="shared" si="35"/>
        <v>0.13778796069081717</v>
      </c>
      <c r="DJ17" s="62">
        <f t="shared" si="36"/>
        <v>0.21452836874491121</v>
      </c>
      <c r="DK17" s="35"/>
      <c r="DL17" s="64" t="s">
        <v>214</v>
      </c>
      <c r="DM17" s="58">
        <v>16.2</v>
      </c>
      <c r="DN17" s="72">
        <v>2</v>
      </c>
      <c r="DO17" s="58" t="s">
        <v>155</v>
      </c>
      <c r="DP17" s="64"/>
      <c r="DQ17" s="58"/>
      <c r="DR17" s="62" t="s">
        <v>221</v>
      </c>
      <c r="DS17" s="63"/>
      <c r="DT17" s="31">
        <v>236.15055839999999</v>
      </c>
      <c r="DU17" s="32">
        <v>236.15055839999999</v>
      </c>
      <c r="DV17" s="33">
        <v>256.18329039999998</v>
      </c>
      <c r="DW17" s="32"/>
      <c r="DX17" s="64">
        <f t="shared" si="37"/>
        <v>1156.8589999999999</v>
      </c>
      <c r="DY17" s="32">
        <v>1135.3219999999999</v>
      </c>
      <c r="DZ17" s="33">
        <v>1178.396</v>
      </c>
      <c r="EA17" s="32"/>
      <c r="EB17" s="31">
        <v>20.530999999999999</v>
      </c>
      <c r="EC17" s="32">
        <v>10.263</v>
      </c>
      <c r="ED17" s="32">
        <v>77.298000000000002</v>
      </c>
      <c r="EE17" s="32">
        <v>54.625</v>
      </c>
      <c r="EF17" s="32">
        <v>183.249</v>
      </c>
      <c r="EG17" s="32">
        <v>11.092000000000001</v>
      </c>
      <c r="EH17" s="32">
        <v>13.701999999999998</v>
      </c>
      <c r="EI17" s="33">
        <v>1442.1420000000001</v>
      </c>
      <c r="EJ17" s="33">
        <f t="shared" si="38"/>
        <v>1812.902</v>
      </c>
      <c r="EK17" s="58"/>
      <c r="EL17" s="47">
        <f t="shared" si="39"/>
        <v>1.1324936483053136E-2</v>
      </c>
      <c r="EM17" s="6">
        <f t="shared" si="40"/>
        <v>5.6610892370354271E-3</v>
      </c>
      <c r="EN17" s="6">
        <f t="shared" si="41"/>
        <v>4.2637715662512371E-2</v>
      </c>
      <c r="EO17" s="6">
        <f t="shared" si="42"/>
        <v>3.0131248131448914E-2</v>
      </c>
      <c r="EP17" s="6">
        <f t="shared" si="43"/>
        <v>0.10108047759889945</v>
      </c>
      <c r="EQ17" s="6">
        <f t="shared" si="44"/>
        <v>6.1183671262980566E-3</v>
      </c>
      <c r="ER17" s="6">
        <f t="shared" si="45"/>
        <v>7.5580478150501229E-3</v>
      </c>
      <c r="ES17" s="6">
        <f t="shared" si="46"/>
        <v>0.79548811794570251</v>
      </c>
      <c r="ET17" s="62">
        <f t="shared" si="47"/>
        <v>1</v>
      </c>
      <c r="EU17" s="58"/>
      <c r="EV17" s="34">
        <v>8.5890000000000004</v>
      </c>
      <c r="EW17" s="35">
        <v>21.643999999999998</v>
      </c>
      <c r="EX17" s="70">
        <f t="shared" si="48"/>
        <v>30.232999999999997</v>
      </c>
      <c r="EZ17" s="34">
        <f>CE17</f>
        <v>5.2380000000000004</v>
      </c>
      <c r="FA17" s="35">
        <f>CF17</f>
        <v>7.9539999999999997</v>
      </c>
      <c r="FB17" s="70">
        <f t="shared" si="49"/>
        <v>13.192</v>
      </c>
      <c r="FD17" s="31">
        <f>FH17*E17</f>
        <v>1492.3789999999999</v>
      </c>
      <c r="FE17" s="32">
        <f>E17*FI17</f>
        <v>390.95300000000026</v>
      </c>
      <c r="FF17" s="33">
        <f t="shared" si="50"/>
        <v>1883.3320000000001</v>
      </c>
      <c r="FH17" s="47">
        <v>0.79241418931977992</v>
      </c>
      <c r="FI17" s="6">
        <v>0.20758581068022008</v>
      </c>
      <c r="FJ17" s="40">
        <f t="shared" si="51"/>
        <v>1</v>
      </c>
      <c r="FK17" s="58"/>
      <c r="FL17" s="64">
        <f t="shared" si="52"/>
        <v>286.1275</v>
      </c>
      <c r="FM17" s="32">
        <v>273.97699999999998</v>
      </c>
      <c r="FN17" s="33">
        <f>CW17</f>
        <v>298.27800000000002</v>
      </c>
      <c r="FP17" s="64">
        <f t="shared" si="53"/>
        <v>1818.1705000000002</v>
      </c>
      <c r="FQ17" s="32">
        <v>1753.009</v>
      </c>
      <c r="FR17" s="33">
        <f>CD17</f>
        <v>1883.3320000000001</v>
      </c>
      <c r="FT17" s="64">
        <f t="shared" si="54"/>
        <v>677.57799999999997</v>
      </c>
      <c r="FU17" s="32">
        <v>663.57899999999995</v>
      </c>
      <c r="FV17" s="33">
        <f t="shared" si="55"/>
        <v>691.577</v>
      </c>
      <c r="FX17" s="64">
        <f t="shared" si="56"/>
        <v>2495.7484999999997</v>
      </c>
      <c r="FY17" s="58">
        <f t="shared" si="57"/>
        <v>2416.5879999999997</v>
      </c>
      <c r="FZ17" s="72">
        <f t="shared" si="58"/>
        <v>2574.9090000000001</v>
      </c>
      <c r="GB17" s="64">
        <f t="shared" si="59"/>
        <v>1642.069</v>
      </c>
      <c r="GC17" s="32">
        <v>1594.0150000000001</v>
      </c>
      <c r="GD17" s="33">
        <f t="shared" si="60"/>
        <v>1690.123</v>
      </c>
      <c r="GE17" s="32"/>
      <c r="GF17" s="64">
        <f t="shared" si="61"/>
        <v>2259.9125000000004</v>
      </c>
      <c r="GG17" s="32">
        <v>2197.4160000000002</v>
      </c>
      <c r="GH17" s="33">
        <f t="shared" si="62"/>
        <v>2322.4090000000001</v>
      </c>
      <c r="GI17" s="32"/>
      <c r="GJ17" s="75">
        <f>DZ17/C17</f>
        <v>0.50740244289442549</v>
      </c>
      <c r="GK17" s="66"/>
      <c r="GL17" s="78"/>
    </row>
    <row r="18" spans="1:194" x14ac:dyDescent="0.2">
      <c r="A18" s="1"/>
      <c r="B18" s="76" t="s">
        <v>230</v>
      </c>
      <c r="C18" s="31">
        <v>877.51300000000003</v>
      </c>
      <c r="D18" s="32">
        <v>841.35750000000007</v>
      </c>
      <c r="E18" s="32">
        <v>724.74800000000005</v>
      </c>
      <c r="F18" s="32">
        <v>242.00299999999999</v>
      </c>
      <c r="G18" s="32">
        <v>645.54100000000005</v>
      </c>
      <c r="H18" s="32">
        <f t="shared" si="0"/>
        <v>1119.5160000000001</v>
      </c>
      <c r="I18" s="33">
        <f t="shared" si="1"/>
        <v>966.75099999999998</v>
      </c>
      <c r="J18" s="32"/>
      <c r="K18" s="34">
        <v>10.497999999999999</v>
      </c>
      <c r="L18" s="35">
        <v>2.7480000000000002</v>
      </c>
      <c r="M18" s="35">
        <v>0.21199999999999999</v>
      </c>
      <c r="N18" s="36">
        <f t="shared" si="2"/>
        <v>13.457999999999998</v>
      </c>
      <c r="O18" s="35">
        <v>8.6080000000000005</v>
      </c>
      <c r="P18" s="36">
        <f t="shared" si="3"/>
        <v>4.8499999999999979</v>
      </c>
      <c r="Q18" s="35">
        <v>-0.38500000000000001</v>
      </c>
      <c r="R18" s="36">
        <f t="shared" si="4"/>
        <v>5.2349999999999977</v>
      </c>
      <c r="S18" s="35">
        <v>0.60199999999999998</v>
      </c>
      <c r="T18" s="35">
        <v>-0.156</v>
      </c>
      <c r="U18" s="35">
        <v>-0.4</v>
      </c>
      <c r="V18" s="36">
        <f t="shared" si="5"/>
        <v>5.2809999999999979</v>
      </c>
      <c r="W18" s="35">
        <v>1.2010000000000001</v>
      </c>
      <c r="X18" s="37">
        <f t="shared" si="6"/>
        <v>4.0799999999999983</v>
      </c>
      <c r="Y18" s="35"/>
      <c r="Z18" s="38">
        <f t="shared" si="7"/>
        <v>2.4954909179510491E-2</v>
      </c>
      <c r="AA18" s="39">
        <f t="shared" si="8"/>
        <v>6.5323004786906873E-3</v>
      </c>
      <c r="AB18" s="6">
        <f t="shared" si="9"/>
        <v>0.61910241657077114</v>
      </c>
      <c r="AC18" s="6">
        <f t="shared" si="10"/>
        <v>0.61223328591749648</v>
      </c>
      <c r="AD18" s="6">
        <f t="shared" si="11"/>
        <v>0.63961955714073426</v>
      </c>
      <c r="AE18" s="39">
        <f t="shared" si="12"/>
        <v>2.0462169767310565E-2</v>
      </c>
      <c r="AF18" s="39">
        <f t="shared" si="63"/>
        <v>9.6986120644315839E-3</v>
      </c>
      <c r="AG18" s="39">
        <f>X18/DX18*2</f>
        <v>1.9590308079201493E-2</v>
      </c>
      <c r="AH18" s="39">
        <f>(P18+S18+T18)/DX18*2</f>
        <v>2.5428988134179195E-2</v>
      </c>
      <c r="AI18" s="39">
        <f>R18/DX18*2</f>
        <v>2.5136093822210739E-2</v>
      </c>
      <c r="AJ18" s="40">
        <f>X18/FL18*2</f>
        <v>7.37737154016192E-2</v>
      </c>
      <c r="AK18" s="41"/>
      <c r="AL18" s="47">
        <f t="shared" si="13"/>
        <v>6.32665516472425E-2</v>
      </c>
      <c r="AM18" s="6">
        <f t="shared" si="14"/>
        <v>0.10114835958393877</v>
      </c>
      <c r="AN18" s="40">
        <f t="shared" si="15"/>
        <v>4.3603866343124367E-2</v>
      </c>
      <c r="AO18" s="35"/>
      <c r="AP18" s="47">
        <f t="shared" si="16"/>
        <v>0.89071097816068479</v>
      </c>
      <c r="AQ18" s="6">
        <f t="shared" si="17"/>
        <v>0.86726746818318001</v>
      </c>
      <c r="AR18" s="6">
        <f t="shared" si="18"/>
        <v>1.0857958799470784E-2</v>
      </c>
      <c r="AS18" s="6">
        <f t="shared" si="19"/>
        <v>0.1017306866109106</v>
      </c>
      <c r="AT18" s="68">
        <v>1.6</v>
      </c>
      <c r="AU18" s="69">
        <v>1.35</v>
      </c>
      <c r="AV18" s="35"/>
      <c r="AW18" s="47">
        <v>0.14489699867694267</v>
      </c>
      <c r="AX18" s="6">
        <v>0.1278</v>
      </c>
      <c r="AY18" s="6">
        <f t="shared" si="20"/>
        <v>0.2666</v>
      </c>
      <c r="AZ18" s="6">
        <f t="shared" si="21"/>
        <v>0.2666</v>
      </c>
      <c r="BA18" s="40">
        <f t="shared" si="22"/>
        <v>0.2666</v>
      </c>
      <c r="BB18" s="6"/>
      <c r="BC18" s="47">
        <v>0.23199999999999998</v>
      </c>
      <c r="BD18" s="6">
        <v>0.23499999999999999</v>
      </c>
      <c r="BE18" s="40">
        <v>0.23870000000000002</v>
      </c>
      <c r="BF18" s="6"/>
      <c r="BG18" s="47"/>
      <c r="BH18" s="40"/>
      <c r="BI18" s="6"/>
      <c r="BJ18" s="47"/>
      <c r="BK18" s="40"/>
      <c r="BL18" s="6"/>
      <c r="BM18" s="47"/>
      <c r="BN18" s="40"/>
      <c r="BO18" s="6"/>
      <c r="BP18" s="47"/>
      <c r="BQ18" s="40"/>
      <c r="BR18" s="35"/>
      <c r="BS18" s="38">
        <f>Q18/FP18*2</f>
        <v>-1.0950161123799392E-3</v>
      </c>
      <c r="BT18" s="6">
        <f t="shared" si="23"/>
        <v>-7.2696374622356522E-2</v>
      </c>
      <c r="BU18" s="39">
        <f>EX18/E18</f>
        <v>1.1281162555812503E-2</v>
      </c>
      <c r="BV18" s="39">
        <f>EV18/E18</f>
        <v>2.9265344643931404E-3</v>
      </c>
      <c r="BW18" s="6">
        <f t="shared" si="24"/>
        <v>6.2409355296703967E-2</v>
      </c>
      <c r="BX18" s="6">
        <f t="shared" si="25"/>
        <v>0.82281013538498904</v>
      </c>
      <c r="BY18" s="40">
        <f t="shared" si="26"/>
        <v>0.86716538177876212</v>
      </c>
      <c r="BZ18" s="35"/>
      <c r="CA18" s="34">
        <v>1.9</v>
      </c>
      <c r="CB18" s="35">
        <v>32.808</v>
      </c>
      <c r="CC18" s="36">
        <f t="shared" si="27"/>
        <v>34.707999999999998</v>
      </c>
      <c r="CD18" s="32">
        <v>724.74800000000005</v>
      </c>
      <c r="CE18" s="35">
        <v>0.627</v>
      </c>
      <c r="CF18" s="35">
        <v>3.23</v>
      </c>
      <c r="CG18" s="36">
        <f t="shared" si="28"/>
        <v>720.89100000000008</v>
      </c>
      <c r="CH18" s="35">
        <v>54.561999999999998</v>
      </c>
      <c r="CI18" s="35">
        <v>62.384999999999998</v>
      </c>
      <c r="CJ18" s="36">
        <f t="shared" si="29"/>
        <v>116.947</v>
      </c>
      <c r="CK18" s="35">
        <v>0</v>
      </c>
      <c r="CL18" s="35">
        <v>0</v>
      </c>
      <c r="CM18" s="35">
        <v>4.1289999999999996</v>
      </c>
      <c r="CN18" s="35">
        <v>0.83799999999998498</v>
      </c>
      <c r="CO18" s="36">
        <f t="shared" si="30"/>
        <v>877.51300000000003</v>
      </c>
      <c r="CP18" s="35">
        <v>98.798000000000002</v>
      </c>
      <c r="CQ18" s="32">
        <v>645.54100000000005</v>
      </c>
      <c r="CR18" s="36">
        <f t="shared" si="31"/>
        <v>744.33900000000006</v>
      </c>
      <c r="CS18" s="35">
        <v>0</v>
      </c>
      <c r="CT18" s="35">
        <v>6.0249999999999773</v>
      </c>
      <c r="CU18" s="36">
        <f t="shared" si="32"/>
        <v>6.0249999999999773</v>
      </c>
      <c r="CV18" s="35">
        <v>0</v>
      </c>
      <c r="CW18" s="35">
        <v>127.149</v>
      </c>
      <c r="CX18" s="120">
        <f t="shared" si="33"/>
        <v>877.51300000000003</v>
      </c>
      <c r="CY18" s="35"/>
      <c r="CZ18" s="71">
        <v>89.27</v>
      </c>
      <c r="DA18" s="35"/>
      <c r="DB18" s="31">
        <v>45</v>
      </c>
      <c r="DC18" s="32">
        <v>40</v>
      </c>
      <c r="DD18" s="32">
        <v>0</v>
      </c>
      <c r="DE18" s="32">
        <v>0</v>
      </c>
      <c r="DF18" s="32">
        <v>0</v>
      </c>
      <c r="DG18" s="33">
        <v>0</v>
      </c>
      <c r="DH18" s="32">
        <f t="shared" si="34"/>
        <v>85</v>
      </c>
      <c r="DI18" s="62">
        <f t="shared" si="35"/>
        <v>9.6864661834069693E-2</v>
      </c>
      <c r="DJ18" s="62">
        <f t="shared" si="36"/>
        <v>0.19633439807916991</v>
      </c>
      <c r="DK18" s="35"/>
      <c r="DL18" s="64" t="s">
        <v>213</v>
      </c>
      <c r="DM18" s="58">
        <v>8</v>
      </c>
      <c r="DN18" s="72">
        <v>2</v>
      </c>
      <c r="DO18" s="58" t="s">
        <v>155</v>
      </c>
      <c r="DP18" s="64"/>
      <c r="DQ18" s="61" t="s">
        <v>156</v>
      </c>
      <c r="DR18" s="62">
        <v>0.26127068873465026</v>
      </c>
      <c r="DS18" s="63"/>
      <c r="DT18" s="31">
        <v>113.2452816</v>
      </c>
      <c r="DU18" s="32">
        <v>113.2452816</v>
      </c>
      <c r="DV18" s="33">
        <v>113.2452816</v>
      </c>
      <c r="DW18" s="32"/>
      <c r="DX18" s="64">
        <f t="shared" si="37"/>
        <v>416.53250000000003</v>
      </c>
      <c r="DY18" s="32">
        <v>408.28899999999999</v>
      </c>
      <c r="DZ18" s="33">
        <v>424.77600000000001</v>
      </c>
      <c r="EA18" s="32"/>
      <c r="EB18" s="31">
        <v>26.366</v>
      </c>
      <c r="EC18" s="32">
        <v>7.3550000000000004</v>
      </c>
      <c r="ED18" s="32">
        <v>22.257999999999999</v>
      </c>
      <c r="EE18" s="32">
        <v>12.539</v>
      </c>
      <c r="EF18" s="32">
        <v>41.247999999999998</v>
      </c>
      <c r="EG18" s="32">
        <v>0.20699999999999999</v>
      </c>
      <c r="EH18" s="32">
        <v>4.4089999999999998</v>
      </c>
      <c r="EI18" s="33">
        <v>557.41399999999999</v>
      </c>
      <c r="EJ18" s="33">
        <f t="shared" si="38"/>
        <v>671.79599999999994</v>
      </c>
      <c r="EK18" s="58"/>
      <c r="EL18" s="47">
        <f t="shared" si="39"/>
        <v>3.9247033325592894E-2</v>
      </c>
      <c r="EM18" s="6">
        <f t="shared" si="40"/>
        <v>1.0948264056350441E-2</v>
      </c>
      <c r="EN18" s="6">
        <f t="shared" si="41"/>
        <v>3.3132081762916127E-2</v>
      </c>
      <c r="EO18" s="6">
        <f t="shared" si="42"/>
        <v>1.866489231850145E-2</v>
      </c>
      <c r="EP18" s="6">
        <f t="shared" si="43"/>
        <v>6.1399591542670696E-2</v>
      </c>
      <c r="EQ18" s="6">
        <f t="shared" si="44"/>
        <v>3.0812925352339106E-4</v>
      </c>
      <c r="ER18" s="6">
        <f t="shared" si="45"/>
        <v>6.5630042453363822E-3</v>
      </c>
      <c r="ES18" s="6">
        <f t="shared" si="46"/>
        <v>0.8297370034951087</v>
      </c>
      <c r="ET18" s="62">
        <f t="shared" si="47"/>
        <v>1</v>
      </c>
      <c r="EU18" s="58"/>
      <c r="EV18" s="34">
        <v>2.121</v>
      </c>
      <c r="EW18" s="35">
        <v>6.0549999999999997</v>
      </c>
      <c r="EX18" s="70">
        <f t="shared" si="48"/>
        <v>8.1760000000000002</v>
      </c>
      <c r="EZ18" s="34">
        <f>CE18</f>
        <v>0.627</v>
      </c>
      <c r="FA18" s="35">
        <f>CF18</f>
        <v>3.23</v>
      </c>
      <c r="FB18" s="70">
        <f t="shared" si="49"/>
        <v>3.8570000000000002</v>
      </c>
      <c r="FD18" s="31">
        <f>FH18*E18</f>
        <v>596.33000000000004</v>
      </c>
      <c r="FE18" s="32">
        <f>E18*FI18</f>
        <v>128.41799999999998</v>
      </c>
      <c r="FF18" s="33">
        <f t="shared" si="50"/>
        <v>724.74800000000005</v>
      </c>
      <c r="FH18" s="47">
        <v>0.82281013538498904</v>
      </c>
      <c r="FI18" s="6">
        <v>0.17718986461501096</v>
      </c>
      <c r="FJ18" s="40">
        <f t="shared" si="51"/>
        <v>1</v>
      </c>
      <c r="FK18" s="58"/>
      <c r="FL18" s="64">
        <f t="shared" si="52"/>
        <v>110.60849999999999</v>
      </c>
      <c r="FM18" s="32">
        <v>94.067999999999998</v>
      </c>
      <c r="FN18" s="33">
        <f>CW18</f>
        <v>127.149</v>
      </c>
      <c r="FP18" s="64">
        <f t="shared" si="53"/>
        <v>703.18600000000004</v>
      </c>
      <c r="FQ18" s="32">
        <v>681.62400000000002</v>
      </c>
      <c r="FR18" s="33">
        <f>CD18</f>
        <v>724.74800000000005</v>
      </c>
      <c r="FT18" s="64">
        <f t="shared" si="54"/>
        <v>219.1635</v>
      </c>
      <c r="FU18" s="32">
        <v>196.32400000000001</v>
      </c>
      <c r="FV18" s="33">
        <f t="shared" si="55"/>
        <v>242.00299999999999</v>
      </c>
      <c r="FX18" s="64">
        <f t="shared" si="56"/>
        <v>922.34950000000003</v>
      </c>
      <c r="FY18" s="58">
        <f t="shared" si="57"/>
        <v>877.94800000000009</v>
      </c>
      <c r="FZ18" s="72">
        <f t="shared" si="58"/>
        <v>966.75099999999998</v>
      </c>
      <c r="GB18" s="64">
        <f t="shared" si="59"/>
        <v>632.05500000000006</v>
      </c>
      <c r="GC18" s="32">
        <v>618.56899999999996</v>
      </c>
      <c r="GD18" s="33">
        <f t="shared" si="60"/>
        <v>645.54100000000005</v>
      </c>
      <c r="GE18" s="32"/>
      <c r="GF18" s="64">
        <f t="shared" si="61"/>
        <v>841.35750000000007</v>
      </c>
      <c r="GG18" s="32">
        <v>805.202</v>
      </c>
      <c r="GH18" s="33">
        <f t="shared" si="62"/>
        <v>877.51300000000003</v>
      </c>
      <c r="GI18" s="32"/>
      <c r="GJ18" s="75">
        <f>DZ18/C18</f>
        <v>0.48406804229680928</v>
      </c>
      <c r="GK18" s="66"/>
    </row>
    <row r="19" spans="1:194" x14ac:dyDescent="0.2">
      <c r="A19" s="1"/>
      <c r="B19" s="76" t="s">
        <v>169</v>
      </c>
      <c r="C19" s="31">
        <v>8551.3230000000003</v>
      </c>
      <c r="D19" s="32">
        <v>8079.1490000000003</v>
      </c>
      <c r="E19" s="32">
        <v>7228.9380000000001</v>
      </c>
      <c r="F19" s="32">
        <v>3053.625</v>
      </c>
      <c r="G19" s="32">
        <v>5939.7280000000001</v>
      </c>
      <c r="H19" s="32">
        <f t="shared" si="0"/>
        <v>11604.948</v>
      </c>
      <c r="I19" s="33">
        <f t="shared" si="1"/>
        <v>10282.563</v>
      </c>
      <c r="J19" s="32"/>
      <c r="K19" s="34">
        <v>74.820999999999998</v>
      </c>
      <c r="L19" s="35">
        <v>34.338999999999999</v>
      </c>
      <c r="M19" s="35">
        <v>0.65</v>
      </c>
      <c r="N19" s="36">
        <f t="shared" si="2"/>
        <v>109.81</v>
      </c>
      <c r="O19" s="35">
        <v>59.382999999999996</v>
      </c>
      <c r="P19" s="36">
        <f t="shared" si="3"/>
        <v>50.427000000000007</v>
      </c>
      <c r="Q19" s="35">
        <v>1.0329999999999999</v>
      </c>
      <c r="R19" s="36">
        <f t="shared" si="4"/>
        <v>49.394000000000005</v>
      </c>
      <c r="S19" s="35">
        <v>23.326999999999998</v>
      </c>
      <c r="T19" s="35">
        <v>-22.725999999999999</v>
      </c>
      <c r="U19" s="35">
        <v>42.408000000000001</v>
      </c>
      <c r="V19" s="36">
        <f t="shared" si="5"/>
        <v>92.403000000000006</v>
      </c>
      <c r="W19" s="35">
        <v>13.907999999999999</v>
      </c>
      <c r="X19" s="37">
        <f t="shared" si="6"/>
        <v>78.495000000000005</v>
      </c>
      <c r="Y19" s="35"/>
      <c r="Z19" s="38">
        <f t="shared" si="7"/>
        <v>1.8522000275028965E-2</v>
      </c>
      <c r="AA19" s="39">
        <f t="shared" si="8"/>
        <v>8.500647778621237E-3</v>
      </c>
      <c r="AB19" s="6">
        <f t="shared" si="9"/>
        <v>0.53783590403130122</v>
      </c>
      <c r="AC19" s="6">
        <f t="shared" si="10"/>
        <v>0.44602927811201992</v>
      </c>
      <c r="AD19" s="6">
        <f t="shared" si="11"/>
        <v>0.5407795282761132</v>
      </c>
      <c r="AE19" s="39">
        <f t="shared" si="12"/>
        <v>1.4700310639152711E-2</v>
      </c>
      <c r="AF19" s="39">
        <f t="shared" si="63"/>
        <v>1.9431502005966224E-2</v>
      </c>
      <c r="AG19" s="39">
        <f>X19/DX19*2</f>
        <v>4.037610811507307E-2</v>
      </c>
      <c r="AH19" s="39">
        <f>(P19+S19+T19)/DX19*2</f>
        <v>2.6247685137855262E-2</v>
      </c>
      <c r="AI19" s="39">
        <f>R19/DX19*2</f>
        <v>2.5407191340033369E-2</v>
      </c>
      <c r="AJ19" s="40">
        <f>X19/FL19*2</f>
        <v>0.17337909213145622</v>
      </c>
      <c r="AK19" s="41"/>
      <c r="AL19" s="47">
        <f t="shared" si="13"/>
        <v>0.13314230627552115</v>
      </c>
      <c r="AM19" s="6">
        <f t="shared" si="14"/>
        <v>0.15746074985436873</v>
      </c>
      <c r="AN19" s="40">
        <f t="shared" si="15"/>
        <v>9.3290478310719002E-2</v>
      </c>
      <c r="AO19" s="35"/>
      <c r="AP19" s="47">
        <f t="shared" si="16"/>
        <v>0.82165983440444501</v>
      </c>
      <c r="AQ19" s="6">
        <f t="shared" si="17"/>
        <v>0.79759293155278443</v>
      </c>
      <c r="AR19" s="6">
        <f t="shared" si="18"/>
        <v>7.3411564502942991E-2</v>
      </c>
      <c r="AS19" s="6">
        <f t="shared" si="19"/>
        <v>0.10285811914717757</v>
      </c>
      <c r="AT19" s="68">
        <v>2.0750000000000002</v>
      </c>
      <c r="AU19" s="69">
        <v>1.36</v>
      </c>
      <c r="AV19" s="35"/>
      <c r="AW19" s="47">
        <v>0.11767477383324194</v>
      </c>
      <c r="AX19" s="6">
        <v>9.6600000000000005E-2</v>
      </c>
      <c r="AY19" s="6">
        <f t="shared" si="20"/>
        <v>0.19219096477183567</v>
      </c>
      <c r="AZ19" s="6">
        <f t="shared" si="21"/>
        <v>0.20987401082303464</v>
      </c>
      <c r="BA19" s="40">
        <f t="shared" si="22"/>
        <v>0.23387243046394757</v>
      </c>
      <c r="BB19" s="6"/>
      <c r="BC19" s="47">
        <v>0.18410000000000001</v>
      </c>
      <c r="BD19" s="6">
        <v>0.20120000000000002</v>
      </c>
      <c r="BE19" s="40">
        <v>0.22420000000000001</v>
      </c>
      <c r="BF19" s="6"/>
      <c r="BG19" s="47"/>
      <c r="BH19" s="40">
        <v>0.02</v>
      </c>
      <c r="BI19" s="6"/>
      <c r="BJ19" s="47"/>
      <c r="BK19" s="40">
        <f>BC19-(4.5%+2.5%+3%+1.5%+BH19)</f>
        <v>4.9100000000000005E-2</v>
      </c>
      <c r="BL19" s="6"/>
      <c r="BM19" s="47"/>
      <c r="BN19" s="40">
        <f>BD19-(6%+2.5%+3%+1.5%+BH19)</f>
        <v>5.1200000000000023E-2</v>
      </c>
      <c r="BO19" s="6"/>
      <c r="BP19" s="47"/>
      <c r="BQ19" s="40">
        <f>BE19-(8%+2.5%+3%+1.5%+BH19)</f>
        <v>5.4199999999999998E-2</v>
      </c>
      <c r="BR19" s="35"/>
      <c r="BS19" s="38">
        <f>Q19/FP19*2</f>
        <v>3.036340260578545E-4</v>
      </c>
      <c r="BT19" s="6">
        <f t="shared" si="23"/>
        <v>2.0243787724386609E-2</v>
      </c>
      <c r="BU19" s="39">
        <f>EX19/E19</f>
        <v>5.2787836885584017E-3</v>
      </c>
      <c r="BV19" s="39">
        <f>EV19/E19</f>
        <v>3.2378199951362146E-3</v>
      </c>
      <c r="BW19" s="6">
        <f t="shared" si="24"/>
        <v>3.7265042733707281E-2</v>
      </c>
      <c r="BX19" s="6">
        <f t="shared" si="25"/>
        <v>0.66388645192419693</v>
      </c>
      <c r="BY19" s="40">
        <f t="shared" si="26"/>
        <v>0.76370249324025541</v>
      </c>
      <c r="BZ19" s="35"/>
      <c r="CA19" s="34">
        <v>74.039000000000001</v>
      </c>
      <c r="CB19" s="35">
        <v>247.45699999999999</v>
      </c>
      <c r="CC19" s="36">
        <f t="shared" si="27"/>
        <v>321.49599999999998</v>
      </c>
      <c r="CD19" s="32">
        <v>7228.9380000000001</v>
      </c>
      <c r="CE19" s="35">
        <v>8.6969999999999992</v>
      </c>
      <c r="CF19" s="35">
        <v>9.0440000000000005</v>
      </c>
      <c r="CG19" s="36">
        <f t="shared" si="28"/>
        <v>7211.1970000000001</v>
      </c>
      <c r="CH19" s="35">
        <v>558.077</v>
      </c>
      <c r="CI19" s="35">
        <v>385.197</v>
      </c>
      <c r="CJ19" s="36">
        <f t="shared" si="29"/>
        <v>943.274</v>
      </c>
      <c r="CK19" s="35">
        <v>11.65</v>
      </c>
      <c r="CL19" s="35">
        <v>1.0249999999999999</v>
      </c>
      <c r="CM19" s="35">
        <v>46.462000000000003</v>
      </c>
      <c r="CN19" s="35">
        <v>16.219000000001017</v>
      </c>
      <c r="CO19" s="36">
        <f t="shared" si="30"/>
        <v>8551.3230000000003</v>
      </c>
      <c r="CP19" s="35">
        <v>0</v>
      </c>
      <c r="CQ19" s="32">
        <v>5939.7280000000001</v>
      </c>
      <c r="CR19" s="36">
        <f t="shared" si="31"/>
        <v>5939.7280000000001</v>
      </c>
      <c r="CS19" s="35">
        <v>1341.79</v>
      </c>
      <c r="CT19" s="35">
        <v>97.981000000000222</v>
      </c>
      <c r="CU19" s="36">
        <f t="shared" si="32"/>
        <v>1439.7710000000002</v>
      </c>
      <c r="CV19" s="35">
        <v>165.54900000000001</v>
      </c>
      <c r="CW19" s="35">
        <v>1006.2750000000001</v>
      </c>
      <c r="CX19" s="120">
        <f t="shared" si="33"/>
        <v>8551.3230000000003</v>
      </c>
      <c r="CY19" s="35"/>
      <c r="CZ19" s="71">
        <v>879.57299999999998</v>
      </c>
      <c r="DA19" s="35"/>
      <c r="DB19" s="31">
        <v>240</v>
      </c>
      <c r="DC19" s="32">
        <v>365</v>
      </c>
      <c r="DD19" s="32">
        <v>300</v>
      </c>
      <c r="DE19" s="32">
        <v>350</v>
      </c>
      <c r="DF19" s="32">
        <v>250</v>
      </c>
      <c r="DG19" s="33">
        <v>0</v>
      </c>
      <c r="DH19" s="32">
        <f t="shared" si="34"/>
        <v>1505</v>
      </c>
      <c r="DI19" s="62">
        <f t="shared" si="35"/>
        <v>0.17599615872304203</v>
      </c>
      <c r="DJ19" s="62">
        <f t="shared" si="36"/>
        <v>0.2471878805488831</v>
      </c>
      <c r="DK19" s="35"/>
      <c r="DL19" s="64" t="s">
        <v>216</v>
      </c>
      <c r="DM19" s="58">
        <v>54.4</v>
      </c>
      <c r="DN19" s="72">
        <v>7</v>
      </c>
      <c r="DO19" s="58" t="s">
        <v>155</v>
      </c>
      <c r="DP19" s="74" t="s">
        <v>152</v>
      </c>
      <c r="DQ19" s="61" t="s">
        <v>153</v>
      </c>
      <c r="DR19" s="62">
        <v>0.45153367669015693</v>
      </c>
      <c r="DS19" s="63"/>
      <c r="DT19" s="31">
        <v>760.80600000000004</v>
      </c>
      <c r="DU19" s="32">
        <v>830.80600000000004</v>
      </c>
      <c r="DV19" s="33">
        <v>925.80600000000004</v>
      </c>
      <c r="DW19" s="32"/>
      <c r="DX19" s="64">
        <f t="shared" si="37"/>
        <v>3888.1904999999997</v>
      </c>
      <c r="DY19" s="32">
        <v>3817.7869999999998</v>
      </c>
      <c r="DZ19" s="33">
        <v>3958.5940000000001</v>
      </c>
      <c r="EA19" s="32"/>
      <c r="EB19" s="31">
        <v>819.26800000000003</v>
      </c>
      <c r="EC19" s="32">
        <v>44.661999999999999</v>
      </c>
      <c r="ED19" s="32">
        <v>207.71700000000001</v>
      </c>
      <c r="EE19" s="32">
        <v>116.547</v>
      </c>
      <c r="EF19" s="32">
        <v>935.07299999999998</v>
      </c>
      <c r="EG19" s="32">
        <v>26.11</v>
      </c>
      <c r="EH19" s="32">
        <v>150.59099999999967</v>
      </c>
      <c r="EI19" s="33">
        <v>4565.5820000000003</v>
      </c>
      <c r="EJ19" s="33">
        <f t="shared" si="38"/>
        <v>6865.55</v>
      </c>
      <c r="EK19" s="58"/>
      <c r="EL19" s="47">
        <f t="shared" si="39"/>
        <v>0.11933027943864657</v>
      </c>
      <c r="EM19" s="6">
        <f t="shared" si="40"/>
        <v>6.5052326470566814E-3</v>
      </c>
      <c r="EN19" s="6">
        <f t="shared" si="41"/>
        <v>3.0254968647814087E-2</v>
      </c>
      <c r="EO19" s="6">
        <f t="shared" si="42"/>
        <v>1.6975624676828512E-2</v>
      </c>
      <c r="EP19" s="6">
        <f t="shared" si="43"/>
        <v>0.13619782828760987</v>
      </c>
      <c r="EQ19" s="6">
        <f t="shared" si="44"/>
        <v>3.8030456409173337E-3</v>
      </c>
      <c r="ER19" s="6">
        <f t="shared" si="45"/>
        <v>2.1934295140229067E-2</v>
      </c>
      <c r="ES19" s="6">
        <f t="shared" si="46"/>
        <v>0.66499872552089789</v>
      </c>
      <c r="ET19" s="62">
        <f t="shared" si="47"/>
        <v>1</v>
      </c>
      <c r="EU19" s="58"/>
      <c r="EV19" s="34">
        <v>23.405999999999999</v>
      </c>
      <c r="EW19" s="35">
        <v>14.754</v>
      </c>
      <c r="EX19" s="70">
        <f t="shared" si="48"/>
        <v>38.159999999999997</v>
      </c>
      <c r="EZ19" s="34">
        <f>CE19</f>
        <v>8.6969999999999992</v>
      </c>
      <c r="FA19" s="35">
        <f>CF19</f>
        <v>9.0440000000000005</v>
      </c>
      <c r="FB19" s="70">
        <f t="shared" si="49"/>
        <v>17.741</v>
      </c>
      <c r="FD19" s="31">
        <f>FH19*E19</f>
        <v>4799.1940000000004</v>
      </c>
      <c r="FE19" s="32">
        <f>E19*FI19</f>
        <v>2429.7439999999997</v>
      </c>
      <c r="FF19" s="33">
        <f t="shared" si="50"/>
        <v>7228.9380000000001</v>
      </c>
      <c r="FH19" s="47">
        <v>0.66388645192419693</v>
      </c>
      <c r="FI19" s="6">
        <v>0.33611354807580307</v>
      </c>
      <c r="FJ19" s="40">
        <f t="shared" si="51"/>
        <v>1</v>
      </c>
      <c r="FK19" s="58"/>
      <c r="FL19" s="64">
        <f t="shared" si="52"/>
        <v>905.47250000000008</v>
      </c>
      <c r="FM19" s="32">
        <v>804.67</v>
      </c>
      <c r="FN19" s="33">
        <f>CW19</f>
        <v>1006.2750000000001</v>
      </c>
      <c r="FP19" s="64">
        <f t="shared" si="53"/>
        <v>6804.2439999999997</v>
      </c>
      <c r="FQ19" s="32">
        <v>6379.5499999999993</v>
      </c>
      <c r="FR19" s="33">
        <f>CD19</f>
        <v>7228.9380000000001</v>
      </c>
      <c r="FT19" s="64">
        <f t="shared" si="54"/>
        <v>2778.9</v>
      </c>
      <c r="FU19" s="32">
        <v>2504.1750000000002</v>
      </c>
      <c r="FV19" s="33">
        <f t="shared" si="55"/>
        <v>3053.625</v>
      </c>
      <c r="FX19" s="64">
        <f t="shared" si="56"/>
        <v>9583.1440000000002</v>
      </c>
      <c r="FY19" s="58">
        <f t="shared" si="57"/>
        <v>8883.7249999999985</v>
      </c>
      <c r="FZ19" s="72">
        <f t="shared" si="58"/>
        <v>10282.563</v>
      </c>
      <c r="GB19" s="64">
        <f t="shared" si="59"/>
        <v>5686.3094999999994</v>
      </c>
      <c r="GC19" s="32">
        <v>5432.8909999999996</v>
      </c>
      <c r="GD19" s="33">
        <f t="shared" si="60"/>
        <v>5939.7280000000001</v>
      </c>
      <c r="GE19" s="32"/>
      <c r="GF19" s="64">
        <f t="shared" si="61"/>
        <v>8079.1490000000003</v>
      </c>
      <c r="GG19" s="32">
        <v>7606.9750000000004</v>
      </c>
      <c r="GH19" s="33">
        <f t="shared" si="62"/>
        <v>8551.3230000000003</v>
      </c>
      <c r="GI19" s="32"/>
      <c r="GJ19" s="75">
        <f>DZ19/C19</f>
        <v>0.46292181923194808</v>
      </c>
      <c r="GK19" s="66"/>
    </row>
    <row r="20" spans="1:194" x14ac:dyDescent="0.2">
      <c r="A20" s="1"/>
      <c r="B20" s="76" t="s">
        <v>170</v>
      </c>
      <c r="C20" s="31">
        <v>3849.3910000000001</v>
      </c>
      <c r="D20" s="32">
        <v>3636.5460000000003</v>
      </c>
      <c r="E20" s="32">
        <v>2877.8530000000001</v>
      </c>
      <c r="F20" s="32">
        <v>1352.32</v>
      </c>
      <c r="G20" s="32">
        <v>2938.76</v>
      </c>
      <c r="H20" s="32">
        <f t="shared" si="0"/>
        <v>5201.7110000000002</v>
      </c>
      <c r="I20" s="33">
        <f t="shared" si="1"/>
        <v>4230.1729999999998</v>
      </c>
      <c r="J20" s="32"/>
      <c r="K20" s="34">
        <v>30.361999999999998</v>
      </c>
      <c r="L20" s="35">
        <v>16.503</v>
      </c>
      <c r="M20" s="35">
        <v>0.81</v>
      </c>
      <c r="N20" s="36">
        <f t="shared" si="2"/>
        <v>47.674999999999997</v>
      </c>
      <c r="O20" s="35">
        <v>28.085999999999999</v>
      </c>
      <c r="P20" s="36">
        <f t="shared" si="3"/>
        <v>19.588999999999999</v>
      </c>
      <c r="Q20" s="35">
        <v>0.108</v>
      </c>
      <c r="R20" s="36">
        <f t="shared" si="4"/>
        <v>19.480999999999998</v>
      </c>
      <c r="S20" s="35">
        <v>9.2949999999999999</v>
      </c>
      <c r="T20" s="35">
        <v>-1.782</v>
      </c>
      <c r="U20" s="35">
        <v>-1.298</v>
      </c>
      <c r="V20" s="36">
        <f t="shared" si="5"/>
        <v>25.695999999999998</v>
      </c>
      <c r="W20" s="35">
        <v>4.532</v>
      </c>
      <c r="X20" s="37">
        <f t="shared" si="6"/>
        <v>21.163999999999998</v>
      </c>
      <c r="Y20" s="35"/>
      <c r="Z20" s="38">
        <f t="shared" si="7"/>
        <v>1.6698262582131505E-2</v>
      </c>
      <c r="AA20" s="39">
        <f t="shared" si="8"/>
        <v>9.0761948288293343E-3</v>
      </c>
      <c r="AB20" s="6">
        <f t="shared" si="9"/>
        <v>0.50891498151772119</v>
      </c>
      <c r="AC20" s="6">
        <f t="shared" si="10"/>
        <v>0.49299631384939441</v>
      </c>
      <c r="AD20" s="6">
        <f t="shared" si="11"/>
        <v>0.58911379129522812</v>
      </c>
      <c r="AE20" s="39">
        <f t="shared" si="12"/>
        <v>1.5446525356753357E-2</v>
      </c>
      <c r="AF20" s="39">
        <f t="shared" si="63"/>
        <v>1.1639616273243895E-2</v>
      </c>
      <c r="AG20" s="39">
        <f>X20/DX20*2</f>
        <v>2.3936397314337124E-2</v>
      </c>
      <c r="AH20" s="39">
        <f>(P20+S20+T20)/DX20*2</f>
        <v>3.0652250992873029E-2</v>
      </c>
      <c r="AI20" s="39">
        <f>R20/DX20*2</f>
        <v>2.203293120773963E-2</v>
      </c>
      <c r="AJ20" s="40">
        <f>X20/FL20*2</f>
        <v>9.8794823588174402E-2</v>
      </c>
      <c r="AK20" s="41"/>
      <c r="AL20" s="47">
        <f t="shared" si="13"/>
        <v>4.1822362747916085E-2</v>
      </c>
      <c r="AM20" s="6">
        <f t="shared" si="14"/>
        <v>9.3652370310543201E-2</v>
      </c>
      <c r="AN20" s="40">
        <f t="shared" si="15"/>
        <v>0.10754461915104441</v>
      </c>
      <c r="AO20" s="35"/>
      <c r="AP20" s="47">
        <f t="shared" si="16"/>
        <v>1.0211640413877985</v>
      </c>
      <c r="AQ20" s="6">
        <f t="shared" si="17"/>
        <v>0.87005977227382458</v>
      </c>
      <c r="AR20" s="6">
        <f t="shared" si="18"/>
        <v>-7.0779247938180342E-2</v>
      </c>
      <c r="AS20" s="6">
        <f t="shared" si="19"/>
        <v>0.18479546504888697</v>
      </c>
      <c r="AT20" s="68">
        <v>4.3899999999999997</v>
      </c>
      <c r="AU20" s="69">
        <v>1.3835999999999999</v>
      </c>
      <c r="AV20" s="35"/>
      <c r="AW20" s="47">
        <v>0.11653687557330497</v>
      </c>
      <c r="AX20" s="6">
        <v>8.2799999999999999E-2</v>
      </c>
      <c r="AY20" s="6">
        <f t="shared" si="20"/>
        <v>0.17600000000000002</v>
      </c>
      <c r="AZ20" s="6">
        <f t="shared" si="21"/>
        <v>0.17600000000000002</v>
      </c>
      <c r="BA20" s="40">
        <f t="shared" si="22"/>
        <v>0.19800000000000001</v>
      </c>
      <c r="BB20" s="6"/>
      <c r="BC20" s="47">
        <v>0.17069999999999999</v>
      </c>
      <c r="BD20" s="6">
        <v>0.17469999999999999</v>
      </c>
      <c r="BE20" s="40">
        <v>0.19600000000000001</v>
      </c>
      <c r="BF20" s="6"/>
      <c r="BG20" s="47"/>
      <c r="BH20" s="40"/>
      <c r="BI20" s="6"/>
      <c r="BJ20" s="47"/>
      <c r="BK20" s="40"/>
      <c r="BL20" s="6"/>
      <c r="BM20" s="47"/>
      <c r="BN20" s="40"/>
      <c r="BO20" s="6"/>
      <c r="BP20" s="47"/>
      <c r="BQ20" s="40"/>
      <c r="BR20" s="35"/>
      <c r="BS20" s="38">
        <f>Q20/FP20*2</f>
        <v>7.6593313793764346E-5</v>
      </c>
      <c r="BT20" s="6">
        <f t="shared" si="23"/>
        <v>3.9849457604604829E-3</v>
      </c>
      <c r="BU20" s="39">
        <f>EX20/E20</f>
        <v>7.1101616378598902E-3</v>
      </c>
      <c r="BV20" s="39">
        <f>EV20/E20</f>
        <v>2.9914662076207504E-3</v>
      </c>
      <c r="BW20" s="6">
        <f t="shared" si="24"/>
        <v>4.4938835569806518E-2</v>
      </c>
      <c r="BX20" s="6">
        <f t="shared" si="25"/>
        <v>0.88034517398908141</v>
      </c>
      <c r="BY20" s="40">
        <f t="shared" si="26"/>
        <v>0.91859694627146449</v>
      </c>
      <c r="BZ20" s="35"/>
      <c r="CA20" s="34">
        <v>34.314</v>
      </c>
      <c r="CB20" s="35">
        <v>213.60900000000001</v>
      </c>
      <c r="CC20" s="36">
        <f t="shared" si="27"/>
        <v>247.923</v>
      </c>
      <c r="CD20" s="32">
        <v>2877.8530000000001</v>
      </c>
      <c r="CE20" s="35">
        <v>1.246</v>
      </c>
      <c r="CF20" s="35">
        <v>5.4879999999999995</v>
      </c>
      <c r="CG20" s="36">
        <f t="shared" si="28"/>
        <v>2871.1190000000001</v>
      </c>
      <c r="CH20" s="35">
        <v>463.42700000000002</v>
      </c>
      <c r="CI20" s="35">
        <v>232.63900000000001</v>
      </c>
      <c r="CJ20" s="36">
        <f t="shared" si="29"/>
        <v>696.06600000000003</v>
      </c>
      <c r="CK20" s="35">
        <v>1.4330000000000001</v>
      </c>
      <c r="CL20" s="35">
        <v>0</v>
      </c>
      <c r="CM20" s="35">
        <v>27.376000000000001</v>
      </c>
      <c r="CN20" s="35">
        <v>5.4739999999996733</v>
      </c>
      <c r="CO20" s="36">
        <f t="shared" si="30"/>
        <v>3849.3910000000001</v>
      </c>
      <c r="CP20" s="35">
        <v>2.9329999999999998</v>
      </c>
      <c r="CQ20" s="32">
        <v>2938.76</v>
      </c>
      <c r="CR20" s="36">
        <f t="shared" si="31"/>
        <v>2941.6930000000002</v>
      </c>
      <c r="CS20" s="35">
        <v>395.86500000000001</v>
      </c>
      <c r="CT20" s="35">
        <v>23.141999999999825</v>
      </c>
      <c r="CU20" s="36">
        <f t="shared" si="32"/>
        <v>419.00699999999983</v>
      </c>
      <c r="CV20" s="35">
        <v>40.094999999999999</v>
      </c>
      <c r="CW20" s="35">
        <v>448.596</v>
      </c>
      <c r="CX20" s="120">
        <f t="shared" si="33"/>
        <v>3849.3909999999996</v>
      </c>
      <c r="CY20" s="35"/>
      <c r="CZ20" s="71">
        <v>711.35</v>
      </c>
      <c r="DA20" s="35"/>
      <c r="DB20" s="31">
        <v>60</v>
      </c>
      <c r="DC20" s="32">
        <v>135</v>
      </c>
      <c r="DD20" s="32">
        <v>200</v>
      </c>
      <c r="DE20" s="32">
        <v>40</v>
      </c>
      <c r="DF20" s="32">
        <v>0</v>
      </c>
      <c r="DG20" s="33">
        <v>0</v>
      </c>
      <c r="DH20" s="32">
        <f t="shared" si="34"/>
        <v>435</v>
      </c>
      <c r="DI20" s="62">
        <f t="shared" si="35"/>
        <v>0.11300488830570861</v>
      </c>
      <c r="DJ20" s="62">
        <f t="shared" si="36"/>
        <v>0.20665469496479139</v>
      </c>
      <c r="DK20" s="35"/>
      <c r="DL20" s="64" t="s">
        <v>214</v>
      </c>
      <c r="DM20" s="58">
        <v>27.7</v>
      </c>
      <c r="DN20" s="72">
        <v>3</v>
      </c>
      <c r="DO20" s="58" t="s">
        <v>155</v>
      </c>
      <c r="DP20" s="74" t="s">
        <v>152</v>
      </c>
      <c r="DQ20" s="58"/>
      <c r="DR20" s="62" t="s">
        <v>221</v>
      </c>
      <c r="DS20" s="63"/>
      <c r="DT20" s="31">
        <v>319.73814400000003</v>
      </c>
      <c r="DU20" s="32">
        <v>319.73814400000003</v>
      </c>
      <c r="DV20" s="33">
        <v>359.70541200000002</v>
      </c>
      <c r="DW20" s="32"/>
      <c r="DX20" s="64">
        <f t="shared" si="37"/>
        <v>1768.3530000000001</v>
      </c>
      <c r="DY20" s="32">
        <v>1720.0119999999999</v>
      </c>
      <c r="DZ20" s="33">
        <v>1816.694</v>
      </c>
      <c r="EA20" s="32"/>
      <c r="EB20" s="31">
        <v>233.261</v>
      </c>
      <c r="EC20" s="32">
        <v>6.173</v>
      </c>
      <c r="ED20" s="32">
        <v>17.582999999999998</v>
      </c>
      <c r="EE20" s="32">
        <v>25.978999999999999</v>
      </c>
      <c r="EF20" s="32">
        <v>46.686999999999998</v>
      </c>
      <c r="EG20" s="32">
        <v>3.1509999999999998</v>
      </c>
      <c r="EH20" s="32">
        <v>10.538000000000466</v>
      </c>
      <c r="EI20" s="33">
        <v>2417.9960000000001</v>
      </c>
      <c r="EJ20" s="33">
        <f t="shared" si="38"/>
        <v>2761.3680000000004</v>
      </c>
      <c r="EK20" s="58"/>
      <c r="EL20" s="47">
        <f t="shared" si="39"/>
        <v>8.4472985853388596E-2</v>
      </c>
      <c r="EM20" s="6">
        <f t="shared" si="40"/>
        <v>2.2354861793140207E-3</v>
      </c>
      <c r="EN20" s="6">
        <f t="shared" si="41"/>
        <v>6.3674961106234282E-3</v>
      </c>
      <c r="EO20" s="6">
        <f t="shared" si="42"/>
        <v>9.4080180548192036E-3</v>
      </c>
      <c r="EP20" s="6">
        <f t="shared" si="43"/>
        <v>1.690719961989854E-2</v>
      </c>
      <c r="EQ20" s="6">
        <f t="shared" si="44"/>
        <v>1.1411010774369803E-3</v>
      </c>
      <c r="ER20" s="6">
        <f t="shared" si="45"/>
        <v>3.8162244220982006E-3</v>
      </c>
      <c r="ES20" s="6">
        <f t="shared" si="46"/>
        <v>0.87565148868242104</v>
      </c>
      <c r="ET20" s="62">
        <f t="shared" si="47"/>
        <v>1</v>
      </c>
      <c r="EU20" s="58"/>
      <c r="EV20" s="34">
        <v>8.609</v>
      </c>
      <c r="EW20" s="35">
        <v>11.853</v>
      </c>
      <c r="EX20" s="70">
        <f t="shared" si="48"/>
        <v>20.462</v>
      </c>
      <c r="EZ20" s="34">
        <f>CE20</f>
        <v>1.246</v>
      </c>
      <c r="FA20" s="35">
        <f>CF20</f>
        <v>5.4879999999999995</v>
      </c>
      <c r="FB20" s="70">
        <f t="shared" si="49"/>
        <v>6.734</v>
      </c>
      <c r="FD20" s="31">
        <f>FH20*E20</f>
        <v>2533.5039999999999</v>
      </c>
      <c r="FE20" s="32">
        <f>E20*FI20</f>
        <v>344.3490000000001</v>
      </c>
      <c r="FF20" s="33">
        <f t="shared" si="50"/>
        <v>2877.8530000000001</v>
      </c>
      <c r="FH20" s="47">
        <v>0.88034517398908141</v>
      </c>
      <c r="FI20" s="6">
        <v>0.11965482601091859</v>
      </c>
      <c r="FJ20" s="40">
        <f t="shared" si="51"/>
        <v>1</v>
      </c>
      <c r="FK20" s="58"/>
      <c r="FL20" s="64">
        <f t="shared" si="52"/>
        <v>428.44349999999997</v>
      </c>
      <c r="FM20" s="32">
        <v>408.291</v>
      </c>
      <c r="FN20" s="33">
        <f>CW20</f>
        <v>448.596</v>
      </c>
      <c r="FP20" s="64">
        <f t="shared" si="53"/>
        <v>2820.0895</v>
      </c>
      <c r="FQ20" s="32">
        <v>2762.326</v>
      </c>
      <c r="FR20" s="33">
        <f>CD20</f>
        <v>2877.8530000000001</v>
      </c>
      <c r="FT20" s="64">
        <f t="shared" si="54"/>
        <v>1228.963</v>
      </c>
      <c r="FU20" s="32">
        <v>1105.606</v>
      </c>
      <c r="FV20" s="33">
        <f t="shared" si="55"/>
        <v>1352.32</v>
      </c>
      <c r="FX20" s="64">
        <f t="shared" si="56"/>
        <v>4049.0524999999998</v>
      </c>
      <c r="FY20" s="58">
        <f t="shared" si="57"/>
        <v>3867.9319999999998</v>
      </c>
      <c r="FZ20" s="72">
        <f t="shared" si="58"/>
        <v>4230.1729999999998</v>
      </c>
      <c r="GB20" s="64">
        <f t="shared" si="59"/>
        <v>2796.0805</v>
      </c>
      <c r="GC20" s="32">
        <v>2653.4009999999998</v>
      </c>
      <c r="GD20" s="33">
        <f t="shared" si="60"/>
        <v>2938.76</v>
      </c>
      <c r="GE20" s="32"/>
      <c r="GF20" s="64">
        <f t="shared" si="61"/>
        <v>3636.5460000000003</v>
      </c>
      <c r="GG20" s="32">
        <v>3423.701</v>
      </c>
      <c r="GH20" s="33">
        <f t="shared" si="62"/>
        <v>3849.3910000000001</v>
      </c>
      <c r="GI20" s="32"/>
      <c r="GJ20" s="75">
        <f>DZ20/C20</f>
        <v>0.47194322426586438</v>
      </c>
      <c r="GK20" s="66"/>
    </row>
    <row r="21" spans="1:194" x14ac:dyDescent="0.2">
      <c r="A21" s="1"/>
      <c r="B21" s="76" t="s">
        <v>171</v>
      </c>
      <c r="C21" s="31">
        <v>1808.82</v>
      </c>
      <c r="D21" s="32">
        <v>1791.865</v>
      </c>
      <c r="E21" s="32">
        <v>1418.0039999999999</v>
      </c>
      <c r="F21" s="32">
        <v>512.96299999999997</v>
      </c>
      <c r="G21" s="32">
        <v>1272.732</v>
      </c>
      <c r="H21" s="32">
        <f t="shared" si="0"/>
        <v>2321.7829999999999</v>
      </c>
      <c r="I21" s="33">
        <f t="shared" si="1"/>
        <v>1930.9669999999999</v>
      </c>
      <c r="J21" s="32"/>
      <c r="K21" s="34">
        <v>15.034000000000001</v>
      </c>
      <c r="L21" s="35">
        <v>5.819</v>
      </c>
      <c r="M21" s="35">
        <v>5.8000000000000003E-2</v>
      </c>
      <c r="N21" s="36">
        <f t="shared" si="2"/>
        <v>20.911000000000001</v>
      </c>
      <c r="O21" s="35">
        <v>13.076000000000001</v>
      </c>
      <c r="P21" s="36">
        <f t="shared" si="3"/>
        <v>7.8350000000000009</v>
      </c>
      <c r="Q21" s="35">
        <v>0.10099999999999998</v>
      </c>
      <c r="R21" s="36">
        <f t="shared" si="4"/>
        <v>7.7340000000000009</v>
      </c>
      <c r="S21" s="35">
        <v>3.0070000000000001</v>
      </c>
      <c r="T21" s="35">
        <v>-1.0660000000000001</v>
      </c>
      <c r="U21" s="35">
        <v>0</v>
      </c>
      <c r="V21" s="36">
        <f t="shared" si="5"/>
        <v>9.6750000000000007</v>
      </c>
      <c r="W21" s="35">
        <v>1.746</v>
      </c>
      <c r="X21" s="37">
        <f t="shared" si="6"/>
        <v>7.9290000000000003</v>
      </c>
      <c r="Y21" s="35"/>
      <c r="Z21" s="38">
        <f t="shared" si="7"/>
        <v>1.6780281996690599E-2</v>
      </c>
      <c r="AA21" s="39">
        <f t="shared" si="8"/>
        <v>6.494908935662006E-3</v>
      </c>
      <c r="AB21" s="6">
        <f t="shared" si="9"/>
        <v>0.57220374584281453</v>
      </c>
      <c r="AC21" s="6">
        <f t="shared" si="10"/>
        <v>0.54670122919976583</v>
      </c>
      <c r="AD21" s="6">
        <f t="shared" si="11"/>
        <v>0.62531681889914392</v>
      </c>
      <c r="AE21" s="39">
        <f t="shared" si="12"/>
        <v>1.4594849500380888E-2</v>
      </c>
      <c r="AF21" s="39">
        <f t="shared" si="63"/>
        <v>8.8499970700917762E-3</v>
      </c>
      <c r="AG21" s="39">
        <f>X21/DX21*2</f>
        <v>1.9858866549368529E-2</v>
      </c>
      <c r="AH21" s="39">
        <f>(P21+S21+T21)/DX21*2</f>
        <v>2.4484837859329894E-2</v>
      </c>
      <c r="AI21" s="39">
        <f>R21/DX21*2</f>
        <v>1.9370472177174452E-2</v>
      </c>
      <c r="AJ21" s="40">
        <f>X21/FL21*2</f>
        <v>8.2345427071487551E-2</v>
      </c>
      <c r="AK21" s="41"/>
      <c r="AL21" s="47">
        <f t="shared" si="13"/>
        <v>8.5044109443759675E-2</v>
      </c>
      <c r="AM21" s="6">
        <f t="shared" si="14"/>
        <v>8.1913635930680226E-2</v>
      </c>
      <c r="AN21" s="40">
        <f t="shared" si="15"/>
        <v>6.2112889738980714E-2</v>
      </c>
      <c r="AO21" s="35"/>
      <c r="AP21" s="47">
        <f t="shared" si="16"/>
        <v>0.89755176995269415</v>
      </c>
      <c r="AQ21" s="6">
        <f t="shared" si="17"/>
        <v>0.7936474876983679</v>
      </c>
      <c r="AR21" s="6">
        <f t="shared" si="18"/>
        <v>1.8094669453013544E-2</v>
      </c>
      <c r="AS21" s="6">
        <f t="shared" si="19"/>
        <v>0.16485167125529351</v>
      </c>
      <c r="AT21" s="68">
        <v>3.5</v>
      </c>
      <c r="AU21" s="69">
        <v>1.46</v>
      </c>
      <c r="AV21" s="35"/>
      <c r="AW21" s="47">
        <v>0.10979478333941464</v>
      </c>
      <c r="AX21" s="6">
        <v>9.3800000000000008E-2</v>
      </c>
      <c r="AY21" s="6">
        <f t="shared" si="20"/>
        <v>0.18635015901772828</v>
      </c>
      <c r="AZ21" s="6">
        <f t="shared" si="21"/>
        <v>0.21109999999999998</v>
      </c>
      <c r="BA21" s="40">
        <f t="shared" si="22"/>
        <v>0.2359</v>
      </c>
      <c r="BB21" s="6"/>
      <c r="BC21" s="47">
        <v>0.17739999999999997</v>
      </c>
      <c r="BD21" s="6">
        <v>0.2</v>
      </c>
      <c r="BE21" s="40">
        <v>0.22359999999999999</v>
      </c>
      <c r="BF21" s="6"/>
      <c r="BG21" s="47"/>
      <c r="BH21" s="40">
        <v>3.5999999999999997E-2</v>
      </c>
      <c r="BI21" s="6"/>
      <c r="BJ21" s="47"/>
      <c r="BK21" s="40">
        <f t="shared" ref="BK21:BK30" si="64">BC21-(4.5%+2.5%+3%+1.5%+BH21)</f>
        <v>2.6399999999999979E-2</v>
      </c>
      <c r="BL21" s="6"/>
      <c r="BM21" s="47"/>
      <c r="BN21" s="40">
        <f t="shared" ref="BN21:BN30" si="65">BD21-(6%+2.5%+3%+1.5%+BH21)</f>
        <v>3.4000000000000002E-2</v>
      </c>
      <c r="BO21" s="6"/>
      <c r="BP21" s="47"/>
      <c r="BQ21" s="40">
        <f t="shared" ref="BQ21:BQ30" si="66">BE21-(8%+2.5%+3%+1.5%+BH21)</f>
        <v>3.7599999999999967E-2</v>
      </c>
      <c r="BR21" s="35"/>
      <c r="BS21" s="38">
        <f>Q21/FP21*2</f>
        <v>1.4826411711103696E-4</v>
      </c>
      <c r="BT21" s="6">
        <f t="shared" si="23"/>
        <v>1.0331423895253681E-2</v>
      </c>
      <c r="BU21" s="39">
        <f>EX21/E21</f>
        <v>1.5939306236089603E-2</v>
      </c>
      <c r="BV21" s="39">
        <f>EV21/E21</f>
        <v>7.3166225201057268E-3</v>
      </c>
      <c r="BW21" s="6">
        <f t="shared" si="24"/>
        <v>0.11084464976680547</v>
      </c>
      <c r="BX21" s="6">
        <f t="shared" si="25"/>
        <v>0.86079023754516926</v>
      </c>
      <c r="BY21" s="40">
        <f t="shared" si="26"/>
        <v>0.89777142747649241</v>
      </c>
      <c r="BZ21" s="35"/>
      <c r="CA21" s="34">
        <v>58.444000000000003</v>
      </c>
      <c r="CB21" s="35">
        <v>28.128</v>
      </c>
      <c r="CC21" s="36">
        <f t="shared" si="27"/>
        <v>86.572000000000003</v>
      </c>
      <c r="CD21" s="32">
        <v>1418.0039999999999</v>
      </c>
      <c r="CE21" s="35">
        <v>0.93799999999999994</v>
      </c>
      <c r="CF21" s="35">
        <v>4.37</v>
      </c>
      <c r="CG21" s="36">
        <f t="shared" si="28"/>
        <v>1412.6959999999999</v>
      </c>
      <c r="CH21" s="35">
        <v>207.69</v>
      </c>
      <c r="CI21" s="35">
        <v>97.442999999999998</v>
      </c>
      <c r="CJ21" s="36">
        <f t="shared" si="29"/>
        <v>305.13299999999998</v>
      </c>
      <c r="CK21" s="35">
        <v>0</v>
      </c>
      <c r="CL21" s="35">
        <v>0</v>
      </c>
      <c r="CM21" s="35">
        <v>2.7450000000000001</v>
      </c>
      <c r="CN21" s="35">
        <v>1.6740000000001531</v>
      </c>
      <c r="CO21" s="36">
        <f t="shared" si="30"/>
        <v>1808.8200000000002</v>
      </c>
      <c r="CP21" s="35">
        <v>0.433</v>
      </c>
      <c r="CQ21" s="32">
        <v>1272.732</v>
      </c>
      <c r="CR21" s="36">
        <f t="shared" si="31"/>
        <v>1273.165</v>
      </c>
      <c r="CS21" s="35">
        <v>290.43099999999998</v>
      </c>
      <c r="CT21" s="35">
        <v>6.5720000000000027</v>
      </c>
      <c r="CU21" s="36">
        <f t="shared" si="32"/>
        <v>297.00299999999999</v>
      </c>
      <c r="CV21" s="35">
        <v>40.052999999999997</v>
      </c>
      <c r="CW21" s="35">
        <v>198.59899999999999</v>
      </c>
      <c r="CX21" s="120">
        <f t="shared" si="33"/>
        <v>1808.82</v>
      </c>
      <c r="CY21" s="35"/>
      <c r="CZ21" s="71">
        <v>298.18700000000001</v>
      </c>
      <c r="DA21" s="35"/>
      <c r="DB21" s="31">
        <v>100</v>
      </c>
      <c r="DC21" s="32">
        <v>50</v>
      </c>
      <c r="DD21" s="32">
        <v>140</v>
      </c>
      <c r="DE21" s="32">
        <v>20</v>
      </c>
      <c r="DF21" s="32">
        <v>20</v>
      </c>
      <c r="DG21" s="33">
        <v>0</v>
      </c>
      <c r="DH21" s="32">
        <f t="shared" si="34"/>
        <v>330</v>
      </c>
      <c r="DI21" s="62">
        <f t="shared" si="35"/>
        <v>0.18243938036952267</v>
      </c>
      <c r="DJ21" s="62">
        <f t="shared" si="36"/>
        <v>0.23574360739138839</v>
      </c>
      <c r="DK21" s="35"/>
      <c r="DL21" s="64" t="s">
        <v>215</v>
      </c>
      <c r="DM21" s="58">
        <v>15</v>
      </c>
      <c r="DN21" s="72">
        <v>3</v>
      </c>
      <c r="DO21" s="58" t="s">
        <v>155</v>
      </c>
      <c r="DP21" s="74" t="s">
        <v>152</v>
      </c>
      <c r="DQ21" s="61" t="s">
        <v>156</v>
      </c>
      <c r="DR21" s="62">
        <v>0.16637271867795281</v>
      </c>
      <c r="DS21" s="63"/>
      <c r="DT21" s="31">
        <v>150.58695459999998</v>
      </c>
      <c r="DU21" s="32">
        <v>170.58695459999998</v>
      </c>
      <c r="DV21" s="33">
        <v>190.62748740000001</v>
      </c>
      <c r="DW21" s="32"/>
      <c r="DX21" s="64">
        <f t="shared" si="37"/>
        <v>798.53500000000008</v>
      </c>
      <c r="DY21" s="32">
        <v>788.98400000000004</v>
      </c>
      <c r="DZ21" s="33">
        <v>808.08600000000001</v>
      </c>
      <c r="EA21" s="32"/>
      <c r="EB21" s="31">
        <v>27.980145419999999</v>
      </c>
      <c r="EC21" s="32">
        <v>12.64606991</v>
      </c>
      <c r="ED21" s="32">
        <v>14.341407060000002</v>
      </c>
      <c r="EE21" s="32">
        <v>9.7251078599999996</v>
      </c>
      <c r="EF21" s="32">
        <v>99.536086689999991</v>
      </c>
      <c r="EG21" s="32">
        <v>9.9923681999999996</v>
      </c>
      <c r="EH21" s="32">
        <v>5.5558148599998276</v>
      </c>
      <c r="EI21" s="33">
        <v>1143.174</v>
      </c>
      <c r="EJ21" s="33">
        <f t="shared" si="38"/>
        <v>1322.9509999999998</v>
      </c>
      <c r="EK21" s="58"/>
      <c r="EL21" s="47">
        <f t="shared" si="39"/>
        <v>2.1149797248726523E-2</v>
      </c>
      <c r="EM21" s="6">
        <f t="shared" si="40"/>
        <v>9.5589858656896596E-3</v>
      </c>
      <c r="EN21" s="6">
        <f t="shared" si="41"/>
        <v>1.0840467303777693E-2</v>
      </c>
      <c r="EO21" s="6">
        <f t="shared" si="42"/>
        <v>7.3510718537572453E-3</v>
      </c>
      <c r="EP21" s="6">
        <f t="shared" si="43"/>
        <v>7.5237923921596492E-2</v>
      </c>
      <c r="EQ21" s="6">
        <f t="shared" si="44"/>
        <v>7.5530901749195556E-3</v>
      </c>
      <c r="ER21" s="6">
        <f t="shared" si="45"/>
        <v>4.199562085065757E-3</v>
      </c>
      <c r="ES21" s="6">
        <f t="shared" si="46"/>
        <v>0.86410910154646703</v>
      </c>
      <c r="ET21" s="62">
        <f t="shared" si="47"/>
        <v>1</v>
      </c>
      <c r="EU21" s="58"/>
      <c r="EV21" s="34">
        <v>10.375</v>
      </c>
      <c r="EW21" s="35">
        <v>12.227</v>
      </c>
      <c r="EX21" s="70">
        <f t="shared" si="48"/>
        <v>22.602</v>
      </c>
      <c r="EZ21" s="34">
        <f>CE21</f>
        <v>0.93799999999999994</v>
      </c>
      <c r="FA21" s="35">
        <f>CF21</f>
        <v>4.37</v>
      </c>
      <c r="FB21" s="70">
        <f t="shared" si="49"/>
        <v>5.3079999999999998</v>
      </c>
      <c r="FD21" s="31">
        <f>FH21*E21</f>
        <v>1220.604</v>
      </c>
      <c r="FE21" s="32">
        <f>E21*FI21</f>
        <v>197.39999999999981</v>
      </c>
      <c r="FF21" s="33">
        <f t="shared" si="50"/>
        <v>1418.0039999999999</v>
      </c>
      <c r="FH21" s="47">
        <v>0.86079023754516926</v>
      </c>
      <c r="FI21" s="6">
        <v>0.13920976245483074</v>
      </c>
      <c r="FJ21" s="40">
        <f t="shared" si="51"/>
        <v>1</v>
      </c>
      <c r="FK21" s="58"/>
      <c r="FL21" s="64">
        <f t="shared" si="52"/>
        <v>192.57900000000001</v>
      </c>
      <c r="FM21" s="32">
        <v>186.559</v>
      </c>
      <c r="FN21" s="33">
        <f>CW21</f>
        <v>198.59899999999999</v>
      </c>
      <c r="FP21" s="64">
        <f t="shared" si="53"/>
        <v>1362.4334999999999</v>
      </c>
      <c r="FQ21" s="32">
        <v>1306.8629999999998</v>
      </c>
      <c r="FR21" s="33">
        <f>CD21</f>
        <v>1418.0039999999999</v>
      </c>
      <c r="FT21" s="64">
        <f t="shared" si="54"/>
        <v>495.43499999999995</v>
      </c>
      <c r="FU21" s="32">
        <v>477.90699999999998</v>
      </c>
      <c r="FV21" s="33">
        <f t="shared" si="55"/>
        <v>512.96299999999997</v>
      </c>
      <c r="FX21" s="64">
        <f t="shared" si="56"/>
        <v>1857.8684999999998</v>
      </c>
      <c r="FY21" s="58">
        <f t="shared" si="57"/>
        <v>1784.7699999999998</v>
      </c>
      <c r="FZ21" s="72">
        <f t="shared" si="58"/>
        <v>1930.9669999999999</v>
      </c>
      <c r="GB21" s="64">
        <f t="shared" si="59"/>
        <v>1235.5169999999998</v>
      </c>
      <c r="GC21" s="32">
        <v>1198.3019999999999</v>
      </c>
      <c r="GD21" s="33">
        <f t="shared" si="60"/>
        <v>1272.732</v>
      </c>
      <c r="GE21" s="32"/>
      <c r="GF21" s="64">
        <f t="shared" si="61"/>
        <v>1791.865</v>
      </c>
      <c r="GG21" s="32">
        <v>1774.91</v>
      </c>
      <c r="GH21" s="33">
        <f t="shared" si="62"/>
        <v>1808.82</v>
      </c>
      <c r="GI21" s="32"/>
      <c r="GJ21" s="75">
        <f>DZ21/C21</f>
        <v>0.44674760340995789</v>
      </c>
      <c r="GK21" s="66"/>
    </row>
    <row r="22" spans="1:194" x14ac:dyDescent="0.2">
      <c r="A22" s="1"/>
      <c r="B22" s="76" t="s">
        <v>172</v>
      </c>
      <c r="C22" s="31">
        <v>3605.41</v>
      </c>
      <c r="D22" s="32">
        <v>3421.1514999999999</v>
      </c>
      <c r="E22" s="32">
        <v>2865.1350000000002</v>
      </c>
      <c r="F22" s="32">
        <v>937.745</v>
      </c>
      <c r="G22" s="32">
        <v>2281.165</v>
      </c>
      <c r="H22" s="32">
        <f t="shared" si="0"/>
        <v>4543.1549999999997</v>
      </c>
      <c r="I22" s="33">
        <f t="shared" si="1"/>
        <v>3802.88</v>
      </c>
      <c r="J22" s="32"/>
      <c r="K22" s="34">
        <v>35.082000000000001</v>
      </c>
      <c r="L22" s="35">
        <v>10.667</v>
      </c>
      <c r="M22" s="35">
        <v>0.36899999999999999</v>
      </c>
      <c r="N22" s="36">
        <f t="shared" si="2"/>
        <v>46.118000000000002</v>
      </c>
      <c r="O22" s="35">
        <v>23.433999999999997</v>
      </c>
      <c r="P22" s="36">
        <f t="shared" si="3"/>
        <v>22.684000000000005</v>
      </c>
      <c r="Q22" s="35">
        <v>0.66900000000000004</v>
      </c>
      <c r="R22" s="36">
        <f t="shared" si="4"/>
        <v>22.015000000000004</v>
      </c>
      <c r="S22" s="35">
        <v>3.7040000000000002</v>
      </c>
      <c r="T22" s="35">
        <v>-1.198</v>
      </c>
      <c r="U22" s="35">
        <v>-1.5</v>
      </c>
      <c r="V22" s="36">
        <f t="shared" si="5"/>
        <v>23.021000000000004</v>
      </c>
      <c r="W22" s="35">
        <v>4.7320000000000002</v>
      </c>
      <c r="X22" s="37">
        <f t="shared" si="6"/>
        <v>18.289000000000005</v>
      </c>
      <c r="Y22" s="35"/>
      <c r="Z22" s="38">
        <f t="shared" si="7"/>
        <v>2.0508884216323072E-2</v>
      </c>
      <c r="AA22" s="39">
        <f t="shared" si="8"/>
        <v>6.2359120898329116E-3</v>
      </c>
      <c r="AB22" s="6">
        <f t="shared" si="9"/>
        <v>0.48194307337940107</v>
      </c>
      <c r="AC22" s="6">
        <f t="shared" si="10"/>
        <v>0.47035446188430807</v>
      </c>
      <c r="AD22" s="6">
        <f t="shared" si="11"/>
        <v>0.5081313153215663</v>
      </c>
      <c r="AE22" s="39">
        <f t="shared" si="12"/>
        <v>1.3699481008075788E-2</v>
      </c>
      <c r="AF22" s="39">
        <f t="shared" si="63"/>
        <v>1.0691721778471374E-2</v>
      </c>
      <c r="AG22" s="39">
        <f>X22/DX22*2</f>
        <v>2.1627189074420405E-2</v>
      </c>
      <c r="AH22" s="39">
        <f>(P22+S22+T22)/DX22*2</f>
        <v>2.9787790080630434E-2</v>
      </c>
      <c r="AI22" s="39">
        <f>R22/DX22*2</f>
        <v>2.6033275054588287E-2</v>
      </c>
      <c r="AJ22" s="40">
        <f>X22/FL22*2</f>
        <v>9.4954888769763351E-2</v>
      </c>
      <c r="AK22" s="41"/>
      <c r="AL22" s="47">
        <f t="shared" si="13"/>
        <v>0.16219974371965107</v>
      </c>
      <c r="AM22" s="6">
        <f t="shared" si="14"/>
        <v>0.14094010070471708</v>
      </c>
      <c r="AN22" s="40">
        <f t="shared" si="15"/>
        <v>0.11997880982505345</v>
      </c>
      <c r="AO22" s="35"/>
      <c r="AP22" s="47">
        <f t="shared" si="16"/>
        <v>0.79618063372232017</v>
      </c>
      <c r="AQ22" s="6">
        <f t="shared" si="17"/>
        <v>0.72186595656143249</v>
      </c>
      <c r="AR22" s="6">
        <f t="shared" si="18"/>
        <v>9.4876033516299155E-2</v>
      </c>
      <c r="AS22" s="6">
        <f t="shared" si="19"/>
        <v>0.14890484022621558</v>
      </c>
      <c r="AT22" s="68">
        <v>12.4132</v>
      </c>
      <c r="AU22" s="69">
        <v>1.32</v>
      </c>
      <c r="AV22" s="35"/>
      <c r="AW22" s="47">
        <v>0.10994200382203412</v>
      </c>
      <c r="AX22" s="6">
        <v>9.7199999999999995E-2</v>
      </c>
      <c r="AY22" s="6">
        <f t="shared" si="20"/>
        <v>0.18419553560464452</v>
      </c>
      <c r="AZ22" s="6">
        <f t="shared" si="21"/>
        <v>0.20125083570970517</v>
      </c>
      <c r="BA22" s="40">
        <f t="shared" si="22"/>
        <v>0.22399123584978603</v>
      </c>
      <c r="BB22" s="6"/>
      <c r="BC22" s="47">
        <v>0.16889999999999999</v>
      </c>
      <c r="BD22" s="6">
        <v>0.18530000000000002</v>
      </c>
      <c r="BE22" s="40">
        <v>0.20710000000000001</v>
      </c>
      <c r="BF22" s="6"/>
      <c r="BG22" s="47"/>
      <c r="BH22" s="40">
        <v>2.4E-2</v>
      </c>
      <c r="BI22" s="6"/>
      <c r="BJ22" s="47"/>
      <c r="BK22" s="40">
        <f t="shared" si="64"/>
        <v>2.9899999999999982E-2</v>
      </c>
      <c r="BL22" s="6"/>
      <c r="BM22" s="47"/>
      <c r="BN22" s="40">
        <f t="shared" si="65"/>
        <v>3.1300000000000022E-2</v>
      </c>
      <c r="BO22" s="6"/>
      <c r="BP22" s="47"/>
      <c r="BQ22" s="40">
        <f t="shared" si="66"/>
        <v>3.3099999999999991E-2</v>
      </c>
      <c r="BR22" s="35"/>
      <c r="BS22" s="38">
        <f>Q22/FP22*2</f>
        <v>5.0202573763639675E-4</v>
      </c>
      <c r="BT22" s="6">
        <f t="shared" si="23"/>
        <v>2.6558157999206029E-2</v>
      </c>
      <c r="BU22" s="39">
        <f>EX22/E22</f>
        <v>9.2805400094585406E-4</v>
      </c>
      <c r="BV22" s="39">
        <f>EV22/E22</f>
        <v>0</v>
      </c>
      <c r="BW22" s="6">
        <f t="shared" si="24"/>
        <v>6.6396486155121566E-3</v>
      </c>
      <c r="BX22" s="6">
        <f t="shared" si="25"/>
        <v>0.74779547909609834</v>
      </c>
      <c r="BY22" s="40">
        <f t="shared" si="26"/>
        <v>0.8099861157859306</v>
      </c>
      <c r="BZ22" s="35"/>
      <c r="CA22" s="34">
        <v>245.59</v>
      </c>
      <c r="CB22" s="35">
        <v>109.459</v>
      </c>
      <c r="CC22" s="36">
        <f t="shared" si="27"/>
        <v>355.04899999999998</v>
      </c>
      <c r="CD22" s="32">
        <v>2865.1350000000002</v>
      </c>
      <c r="CE22" s="35">
        <v>0.41399999999999998</v>
      </c>
      <c r="CF22" s="35">
        <v>3.673</v>
      </c>
      <c r="CG22" s="36">
        <f t="shared" si="28"/>
        <v>2861.0480000000002</v>
      </c>
      <c r="CH22" s="35">
        <v>181.81399999999999</v>
      </c>
      <c r="CI22" s="35">
        <v>121.693</v>
      </c>
      <c r="CJ22" s="36">
        <f t="shared" si="29"/>
        <v>303.50700000000001</v>
      </c>
      <c r="CK22" s="35">
        <v>14.212</v>
      </c>
      <c r="CL22" s="35">
        <v>0</v>
      </c>
      <c r="CM22" s="35">
        <v>11.535</v>
      </c>
      <c r="CN22" s="35">
        <v>60.058999999999642</v>
      </c>
      <c r="CO22" s="36">
        <f t="shared" si="30"/>
        <v>3605.41</v>
      </c>
      <c r="CP22" s="35">
        <v>146.86799999999999</v>
      </c>
      <c r="CQ22" s="32">
        <v>2281.165</v>
      </c>
      <c r="CR22" s="36">
        <f t="shared" si="31"/>
        <v>2428.0329999999999</v>
      </c>
      <c r="CS22" s="35">
        <v>662.06200000000001</v>
      </c>
      <c r="CT22" s="35">
        <v>48.928999999999917</v>
      </c>
      <c r="CU22" s="36">
        <f t="shared" si="32"/>
        <v>710.99099999999999</v>
      </c>
      <c r="CV22" s="35">
        <v>70</v>
      </c>
      <c r="CW22" s="35">
        <v>396.38600000000002</v>
      </c>
      <c r="CX22" s="120">
        <f t="shared" si="33"/>
        <v>3605.41</v>
      </c>
      <c r="CY22" s="35"/>
      <c r="CZ22" s="71">
        <v>536.86299999999994</v>
      </c>
      <c r="DA22" s="35"/>
      <c r="DB22" s="31">
        <v>172</v>
      </c>
      <c r="DC22" s="32">
        <v>170</v>
      </c>
      <c r="DD22" s="32">
        <v>235</v>
      </c>
      <c r="DE22" s="32">
        <v>150</v>
      </c>
      <c r="DF22" s="32">
        <v>150</v>
      </c>
      <c r="DG22" s="33">
        <v>0</v>
      </c>
      <c r="DH22" s="32">
        <f t="shared" si="34"/>
        <v>877</v>
      </c>
      <c r="DI22" s="62">
        <f t="shared" si="35"/>
        <v>0.24324556707836281</v>
      </c>
      <c r="DJ22" s="62">
        <f t="shared" si="36"/>
        <v>0.28125883884657249</v>
      </c>
      <c r="DK22" s="35"/>
      <c r="DL22" s="64" t="s">
        <v>218</v>
      </c>
      <c r="DM22" s="58">
        <v>22</v>
      </c>
      <c r="DN22" s="72">
        <v>3</v>
      </c>
      <c r="DO22" s="58" t="s">
        <v>155</v>
      </c>
      <c r="DP22" s="74" t="s">
        <v>152</v>
      </c>
      <c r="DQ22" s="61" t="s">
        <v>156</v>
      </c>
      <c r="DR22" s="62">
        <v>0.11599454725362639</v>
      </c>
      <c r="DS22" s="63"/>
      <c r="DT22" s="31">
        <v>323.99700000000001</v>
      </c>
      <c r="DU22" s="32">
        <v>353.99700000000001</v>
      </c>
      <c r="DV22" s="33">
        <v>393.99700000000001</v>
      </c>
      <c r="DW22" s="32"/>
      <c r="DX22" s="64">
        <f t="shared" si="37"/>
        <v>1691.297</v>
      </c>
      <c r="DY22" s="32">
        <v>1623.61</v>
      </c>
      <c r="DZ22" s="33">
        <v>1758.9839999999999</v>
      </c>
      <c r="EA22" s="32"/>
      <c r="EB22" s="31">
        <v>197.79148849000001</v>
      </c>
      <c r="EC22" s="32">
        <v>0.89165757000000001</v>
      </c>
      <c r="ED22" s="32">
        <v>222.36380407999999</v>
      </c>
      <c r="EE22" s="32">
        <v>6.0952033999999999</v>
      </c>
      <c r="EF22" s="32">
        <v>246.04029825000001</v>
      </c>
      <c r="EG22" s="32">
        <v>6.0133363600000003</v>
      </c>
      <c r="EH22" s="32">
        <v>44.797211849999485</v>
      </c>
      <c r="EI22" s="33">
        <v>1973.134</v>
      </c>
      <c r="EJ22" s="33">
        <f t="shared" si="38"/>
        <v>2697.1269999999995</v>
      </c>
      <c r="EK22" s="58"/>
      <c r="EL22" s="47">
        <f t="shared" si="39"/>
        <v>7.3334139805059248E-2</v>
      </c>
      <c r="EM22" s="6">
        <f t="shared" si="40"/>
        <v>3.3059532235597366E-4</v>
      </c>
      <c r="EN22" s="6">
        <f t="shared" si="41"/>
        <v>8.2444691733092296E-2</v>
      </c>
      <c r="EO22" s="6">
        <f t="shared" si="42"/>
        <v>2.2598874283635889E-3</v>
      </c>
      <c r="EP22" s="6">
        <f t="shared" si="43"/>
        <v>9.1223104529375168E-2</v>
      </c>
      <c r="EQ22" s="6">
        <f t="shared" si="44"/>
        <v>2.2295340041458937E-3</v>
      </c>
      <c r="ER22" s="6">
        <f t="shared" si="45"/>
        <v>1.6609233399094477E-2</v>
      </c>
      <c r="ES22" s="6">
        <f t="shared" si="46"/>
        <v>0.73156881377851335</v>
      </c>
      <c r="ET22" s="62">
        <f t="shared" si="47"/>
        <v>1</v>
      </c>
      <c r="EU22" s="58"/>
      <c r="EV22" s="34">
        <v>0</v>
      </c>
      <c r="EW22" s="35">
        <v>2.6589999999999998</v>
      </c>
      <c r="EX22" s="70">
        <f t="shared" si="48"/>
        <v>2.6589999999999998</v>
      </c>
      <c r="EZ22" s="34">
        <f>CE22</f>
        <v>0.41399999999999998</v>
      </c>
      <c r="FA22" s="35">
        <f>CF22</f>
        <v>3.673</v>
      </c>
      <c r="FB22" s="70">
        <f t="shared" si="49"/>
        <v>4.0869999999999997</v>
      </c>
      <c r="FD22" s="31">
        <f>FH22*E22</f>
        <v>2142.5349999999999</v>
      </c>
      <c r="FE22" s="32">
        <f>E22*FI22</f>
        <v>722.60000000000036</v>
      </c>
      <c r="FF22" s="33">
        <f t="shared" si="50"/>
        <v>2865.1350000000002</v>
      </c>
      <c r="FH22" s="47">
        <v>0.74779547909609834</v>
      </c>
      <c r="FI22" s="6">
        <v>0.25220452090390166</v>
      </c>
      <c r="FJ22" s="40">
        <f t="shared" si="51"/>
        <v>1</v>
      </c>
      <c r="FK22" s="58"/>
      <c r="FL22" s="64">
        <f t="shared" si="52"/>
        <v>385.21450000000004</v>
      </c>
      <c r="FM22" s="32">
        <v>374.04300000000001</v>
      </c>
      <c r="FN22" s="33">
        <f>CW22</f>
        <v>396.38600000000002</v>
      </c>
      <c r="FP22" s="64">
        <f t="shared" si="53"/>
        <v>2665.2020000000002</v>
      </c>
      <c r="FQ22" s="32">
        <v>2465.2689999999998</v>
      </c>
      <c r="FR22" s="33">
        <f>CD22</f>
        <v>2865.1350000000002</v>
      </c>
      <c r="FT22" s="64">
        <f t="shared" si="54"/>
        <v>902.79349999999999</v>
      </c>
      <c r="FU22" s="32">
        <v>867.84199999999998</v>
      </c>
      <c r="FV22" s="33">
        <f t="shared" si="55"/>
        <v>937.745</v>
      </c>
      <c r="FX22" s="64">
        <f t="shared" si="56"/>
        <v>3567.9955</v>
      </c>
      <c r="FY22" s="58">
        <f t="shared" si="57"/>
        <v>3333.1109999999999</v>
      </c>
      <c r="FZ22" s="72">
        <f t="shared" si="58"/>
        <v>3802.88</v>
      </c>
      <c r="GB22" s="64">
        <f t="shared" si="59"/>
        <v>2158.9789999999998</v>
      </c>
      <c r="GC22" s="32">
        <v>2036.7929999999999</v>
      </c>
      <c r="GD22" s="33">
        <f t="shared" si="60"/>
        <v>2281.165</v>
      </c>
      <c r="GE22" s="32"/>
      <c r="GF22" s="64">
        <f t="shared" si="61"/>
        <v>3421.1514999999999</v>
      </c>
      <c r="GG22" s="32">
        <v>3236.893</v>
      </c>
      <c r="GH22" s="33">
        <f t="shared" si="62"/>
        <v>3605.41</v>
      </c>
      <c r="GI22" s="32"/>
      <c r="GJ22" s="75">
        <f>DZ22/C22</f>
        <v>0.48787350121068063</v>
      </c>
      <c r="GK22" s="66"/>
    </row>
    <row r="23" spans="1:194" x14ac:dyDescent="0.2">
      <c r="A23" s="1"/>
      <c r="B23" s="76" t="s">
        <v>173</v>
      </c>
      <c r="C23" s="31">
        <v>4353.1580000000004</v>
      </c>
      <c r="D23" s="32">
        <v>4229.1540000000005</v>
      </c>
      <c r="E23" s="32">
        <v>3458.7469999999998</v>
      </c>
      <c r="F23" s="32">
        <v>842.94500000000005</v>
      </c>
      <c r="G23" s="32">
        <v>3183.444</v>
      </c>
      <c r="H23" s="32">
        <f t="shared" si="0"/>
        <v>5196.1030000000001</v>
      </c>
      <c r="I23" s="33">
        <f t="shared" si="1"/>
        <v>4301.692</v>
      </c>
      <c r="J23" s="32"/>
      <c r="K23" s="34">
        <v>41.94</v>
      </c>
      <c r="L23" s="35">
        <v>11.96</v>
      </c>
      <c r="M23" s="35">
        <v>0.25</v>
      </c>
      <c r="N23" s="36">
        <f t="shared" si="2"/>
        <v>54.15</v>
      </c>
      <c r="O23" s="35">
        <v>30.396000000000001</v>
      </c>
      <c r="P23" s="36">
        <f t="shared" si="3"/>
        <v>23.753999999999998</v>
      </c>
      <c r="Q23" s="35">
        <v>1.181</v>
      </c>
      <c r="R23" s="36">
        <f t="shared" si="4"/>
        <v>22.572999999999997</v>
      </c>
      <c r="S23" s="35">
        <v>6.3170000000000002</v>
      </c>
      <c r="T23" s="35">
        <v>-1.069</v>
      </c>
      <c r="U23" s="35">
        <v>-4.92</v>
      </c>
      <c r="V23" s="36">
        <f t="shared" si="5"/>
        <v>22.900999999999996</v>
      </c>
      <c r="W23" s="35">
        <v>5.7889999999999997</v>
      </c>
      <c r="X23" s="37">
        <f t="shared" si="6"/>
        <v>17.111999999999995</v>
      </c>
      <c r="Y23" s="35"/>
      <c r="Z23" s="38">
        <f t="shared" si="7"/>
        <v>1.9833753984839518E-2</v>
      </c>
      <c r="AA23" s="39">
        <f t="shared" si="8"/>
        <v>5.6559775312036396E-3</v>
      </c>
      <c r="AB23" s="6">
        <f t="shared" si="9"/>
        <v>0.51173440183171159</v>
      </c>
      <c r="AC23" s="6">
        <f t="shared" si="10"/>
        <v>0.50268741627664681</v>
      </c>
      <c r="AD23" s="6">
        <f t="shared" si="11"/>
        <v>0.56132963988919671</v>
      </c>
      <c r="AE23" s="39">
        <f t="shared" si="12"/>
        <v>1.4374506106895137E-2</v>
      </c>
      <c r="AF23" s="39">
        <f t="shared" si="63"/>
        <v>8.0923986215682819E-3</v>
      </c>
      <c r="AG23" s="39">
        <f>X23/DX23*2</f>
        <v>1.5493821417681937E-2</v>
      </c>
      <c r="AH23" s="39">
        <f>(P23+S23+T23)/DX23*2</f>
        <v>2.6259455864633689E-2</v>
      </c>
      <c r="AI23" s="39">
        <f>R23/DX23*2</f>
        <v>2.0438407600592241E-2</v>
      </c>
      <c r="AJ23" s="40">
        <f>X23/FL23*2</f>
        <v>7.9591530609041228E-2</v>
      </c>
      <c r="AK23" s="41"/>
      <c r="AL23" s="47">
        <f t="shared" si="13"/>
        <v>7.975034370976776E-2</v>
      </c>
      <c r="AM23" s="6">
        <f t="shared" si="14"/>
        <v>7.8091816291228952E-2</v>
      </c>
      <c r="AN23" s="40">
        <f t="shared" si="15"/>
        <v>5.0188928468455483E-2</v>
      </c>
      <c r="AO23" s="35"/>
      <c r="AP23" s="47">
        <f t="shared" si="16"/>
        <v>0.92040383410524107</v>
      </c>
      <c r="AQ23" s="6">
        <f t="shared" si="17"/>
        <v>0.82248483407914186</v>
      </c>
      <c r="AR23" s="6">
        <f t="shared" si="18"/>
        <v>1.5005657961415593E-2</v>
      </c>
      <c r="AS23" s="6">
        <f t="shared" si="19"/>
        <v>0.1428282639867425</v>
      </c>
      <c r="AT23" s="68">
        <v>3.5417000000000001</v>
      </c>
      <c r="AU23" s="69">
        <v>1.3</v>
      </c>
      <c r="AV23" s="35"/>
      <c r="AW23" s="47">
        <v>0.1030167064921604</v>
      </c>
      <c r="AX23" s="6">
        <v>9.0300000000000005E-2</v>
      </c>
      <c r="AY23" s="6">
        <f t="shared" si="20"/>
        <v>0.15964098725886847</v>
      </c>
      <c r="AZ23" s="6">
        <f t="shared" si="21"/>
        <v>0.17272581357088401</v>
      </c>
      <c r="BA23" s="40">
        <f t="shared" si="22"/>
        <v>0.19453385742424323</v>
      </c>
      <c r="BB23" s="6"/>
      <c r="BC23" s="47">
        <v>0.1578</v>
      </c>
      <c r="BD23" s="6">
        <v>0.17129999999999998</v>
      </c>
      <c r="BE23" s="40">
        <v>0.1928</v>
      </c>
      <c r="BF23" s="6"/>
      <c r="BG23" s="47"/>
      <c r="BH23" s="40">
        <v>1.6E-2</v>
      </c>
      <c r="BI23" s="6"/>
      <c r="BJ23" s="47"/>
      <c r="BK23" s="40">
        <f t="shared" si="64"/>
        <v>2.679999999999999E-2</v>
      </c>
      <c r="BL23" s="6"/>
      <c r="BM23" s="47"/>
      <c r="BN23" s="40">
        <f t="shared" si="65"/>
        <v>2.5299999999999961E-2</v>
      </c>
      <c r="BO23" s="6"/>
      <c r="BP23" s="47"/>
      <c r="BQ23" s="40">
        <f t="shared" si="66"/>
        <v>2.6799999999999963E-2</v>
      </c>
      <c r="BR23" s="35"/>
      <c r="BS23" s="38">
        <f>Q23/FP23*2</f>
        <v>7.0909306786473981E-4</v>
      </c>
      <c r="BT23" s="6">
        <f t="shared" si="23"/>
        <v>4.0721329563478383E-2</v>
      </c>
      <c r="BU23" s="39">
        <f>EX23/E23</f>
        <v>7.1248345137704498E-3</v>
      </c>
      <c r="BV23" s="39">
        <f>EV23/E23</f>
        <v>3.5301801490539785E-4</v>
      </c>
      <c r="BW23" s="6">
        <f t="shared" si="24"/>
        <v>5.3907724885317844E-2</v>
      </c>
      <c r="BX23" s="6">
        <f t="shared" si="25"/>
        <v>0.71743900319971365</v>
      </c>
      <c r="BY23" s="40">
        <f t="shared" si="26"/>
        <v>0.77280869946058439</v>
      </c>
      <c r="BZ23" s="35"/>
      <c r="CA23" s="34">
        <v>83.311000000000007</v>
      </c>
      <c r="CB23" s="35">
        <v>337.85899999999998</v>
      </c>
      <c r="CC23" s="36">
        <f t="shared" si="27"/>
        <v>421.16999999999996</v>
      </c>
      <c r="CD23" s="32">
        <v>3458.7469999999998</v>
      </c>
      <c r="CE23" s="35">
        <v>2.0859999999999999</v>
      </c>
      <c r="CF23" s="35">
        <v>6.5990000000000002</v>
      </c>
      <c r="CG23" s="36">
        <f t="shared" si="28"/>
        <v>3450.0619999999999</v>
      </c>
      <c r="CH23" s="35">
        <v>198.66200000000001</v>
      </c>
      <c r="CI23" s="35">
        <v>107.907</v>
      </c>
      <c r="CJ23" s="36">
        <f t="shared" si="29"/>
        <v>306.56900000000002</v>
      </c>
      <c r="CK23" s="35">
        <v>5.7249999999999996</v>
      </c>
      <c r="CL23" s="35">
        <v>0</v>
      </c>
      <c r="CM23" s="35">
        <v>32.801000000000002</v>
      </c>
      <c r="CN23" s="35">
        <v>136.83100000000036</v>
      </c>
      <c r="CO23" s="36">
        <f t="shared" si="30"/>
        <v>4353.1580000000013</v>
      </c>
      <c r="CP23" s="35">
        <v>180.541</v>
      </c>
      <c r="CQ23" s="32">
        <v>3183.444</v>
      </c>
      <c r="CR23" s="36">
        <f t="shared" si="31"/>
        <v>3363.9850000000001</v>
      </c>
      <c r="CS23" s="35">
        <v>426.245</v>
      </c>
      <c r="CT23" s="35">
        <v>34.190000000000282</v>
      </c>
      <c r="CU23" s="36">
        <f t="shared" si="32"/>
        <v>460.43500000000029</v>
      </c>
      <c r="CV23" s="35">
        <v>80.289999999999992</v>
      </c>
      <c r="CW23" s="35">
        <v>448.44799999999998</v>
      </c>
      <c r="CX23" s="120">
        <f t="shared" si="33"/>
        <v>4353.1580000000004</v>
      </c>
      <c r="CY23" s="35"/>
      <c r="CZ23" s="71">
        <v>621.75400000000002</v>
      </c>
      <c r="DA23" s="35"/>
      <c r="DB23" s="31">
        <v>111</v>
      </c>
      <c r="DC23" s="32">
        <v>200</v>
      </c>
      <c r="DD23" s="32">
        <v>250</v>
      </c>
      <c r="DE23" s="32">
        <v>75</v>
      </c>
      <c r="DF23" s="32">
        <v>50</v>
      </c>
      <c r="DG23" s="33">
        <v>0</v>
      </c>
      <c r="DH23" s="32">
        <f t="shared" si="34"/>
        <v>686</v>
      </c>
      <c r="DI23" s="62">
        <f t="shared" si="35"/>
        <v>0.15758674507104956</v>
      </c>
      <c r="DJ23" s="62">
        <f t="shared" si="36"/>
        <v>0.19789032280537935</v>
      </c>
      <c r="DK23" s="35"/>
      <c r="DL23" s="64" t="s">
        <v>219</v>
      </c>
      <c r="DM23" s="58">
        <v>32</v>
      </c>
      <c r="DN23" s="72">
        <v>4</v>
      </c>
      <c r="DO23" s="58" t="s">
        <v>155</v>
      </c>
      <c r="DP23" s="74" t="s">
        <v>152</v>
      </c>
      <c r="DQ23" s="61" t="s">
        <v>156</v>
      </c>
      <c r="DR23" s="62">
        <v>0.22034891821898919</v>
      </c>
      <c r="DS23" s="63"/>
      <c r="DT23" s="31">
        <v>366.01400000000001</v>
      </c>
      <c r="DU23" s="32">
        <v>396.01400000000001</v>
      </c>
      <c r="DV23" s="33">
        <v>446.01400000000001</v>
      </c>
      <c r="DW23" s="32"/>
      <c r="DX23" s="64">
        <f t="shared" si="37"/>
        <v>2208.8805000000002</v>
      </c>
      <c r="DY23" s="32">
        <v>2125.029</v>
      </c>
      <c r="DZ23" s="33">
        <v>2292.732</v>
      </c>
      <c r="EA23" s="32"/>
      <c r="EB23" s="31">
        <v>107.95983804000001</v>
      </c>
      <c r="EC23" s="32">
        <v>45.232362710000004</v>
      </c>
      <c r="ED23" s="32">
        <v>190.57611353999999</v>
      </c>
      <c r="EE23" s="32">
        <v>34.965050939999998</v>
      </c>
      <c r="EF23" s="32">
        <v>566.28738276999991</v>
      </c>
      <c r="EG23" s="32">
        <v>30.885509389999999</v>
      </c>
      <c r="EH23" s="32">
        <v>54.743742610000027</v>
      </c>
      <c r="EI23" s="33">
        <v>2437.5230000000001</v>
      </c>
      <c r="EJ23" s="33">
        <f t="shared" si="38"/>
        <v>3468.1730000000002</v>
      </c>
      <c r="EK23" s="58"/>
      <c r="EL23" s="47">
        <f t="shared" si="39"/>
        <v>3.1128734939116359E-2</v>
      </c>
      <c r="EM23" s="6">
        <f t="shared" si="40"/>
        <v>1.3042129879334162E-2</v>
      </c>
      <c r="EN23" s="6">
        <f t="shared" si="41"/>
        <v>5.495000207313764E-2</v>
      </c>
      <c r="EO23" s="6">
        <f t="shared" si="42"/>
        <v>1.0081691697617159E-2</v>
      </c>
      <c r="EP23" s="6">
        <f t="shared" si="43"/>
        <v>0.16328118083209803</v>
      </c>
      <c r="EQ23" s="6">
        <f t="shared" si="44"/>
        <v>8.9054119820435717E-3</v>
      </c>
      <c r="ER23" s="6">
        <f t="shared" si="45"/>
        <v>1.5784605499783323E-2</v>
      </c>
      <c r="ES23" s="6">
        <f t="shared" si="46"/>
        <v>0.7028262430968697</v>
      </c>
      <c r="ET23" s="62">
        <f t="shared" si="47"/>
        <v>1</v>
      </c>
      <c r="EU23" s="58"/>
      <c r="EV23" s="34">
        <v>1.2210000000000001</v>
      </c>
      <c r="EW23" s="35">
        <v>23.422000000000001</v>
      </c>
      <c r="EX23" s="70">
        <f t="shared" si="48"/>
        <v>24.643000000000001</v>
      </c>
      <c r="EZ23" s="34">
        <f>CE23</f>
        <v>2.0859999999999999</v>
      </c>
      <c r="FA23" s="35">
        <f>CF23</f>
        <v>6.5990000000000002</v>
      </c>
      <c r="FB23" s="70">
        <f t="shared" si="49"/>
        <v>8.6850000000000005</v>
      </c>
      <c r="FD23" s="31">
        <f>FH23*E23</f>
        <v>2481.44</v>
      </c>
      <c r="FE23" s="32">
        <f>E23*FI23</f>
        <v>977.3069999999999</v>
      </c>
      <c r="FF23" s="33">
        <f t="shared" si="50"/>
        <v>3458.7469999999998</v>
      </c>
      <c r="FH23" s="47">
        <v>0.71743900319971365</v>
      </c>
      <c r="FI23" s="6">
        <v>0.28256099680028635</v>
      </c>
      <c r="FJ23" s="40">
        <f t="shared" si="51"/>
        <v>1</v>
      </c>
      <c r="FK23" s="58"/>
      <c r="FL23" s="64">
        <f t="shared" si="52"/>
        <v>429.99549999999999</v>
      </c>
      <c r="FM23" s="32">
        <v>411.54300000000001</v>
      </c>
      <c r="FN23" s="33">
        <f>CW23</f>
        <v>448.44799999999998</v>
      </c>
      <c r="FP23" s="64">
        <f t="shared" si="53"/>
        <v>3331.0155</v>
      </c>
      <c r="FQ23" s="32">
        <v>3203.2840000000001</v>
      </c>
      <c r="FR23" s="33">
        <f>CD23</f>
        <v>3458.7469999999998</v>
      </c>
      <c r="FT23" s="64">
        <f t="shared" si="54"/>
        <v>814.87950000000001</v>
      </c>
      <c r="FU23" s="32">
        <v>786.81399999999996</v>
      </c>
      <c r="FV23" s="33">
        <f t="shared" si="55"/>
        <v>842.94500000000005</v>
      </c>
      <c r="FX23" s="64">
        <f t="shared" si="56"/>
        <v>4145.8950000000004</v>
      </c>
      <c r="FY23" s="58">
        <f t="shared" si="57"/>
        <v>3990.098</v>
      </c>
      <c r="FZ23" s="72">
        <f t="shared" si="58"/>
        <v>4301.692</v>
      </c>
      <c r="GB23" s="64">
        <f t="shared" si="59"/>
        <v>3107.375</v>
      </c>
      <c r="GC23" s="32">
        <v>3031.306</v>
      </c>
      <c r="GD23" s="33">
        <f t="shared" si="60"/>
        <v>3183.444</v>
      </c>
      <c r="GE23" s="32"/>
      <c r="GF23" s="64">
        <f t="shared" si="61"/>
        <v>4229.1540000000005</v>
      </c>
      <c r="GG23" s="32">
        <v>4105.1499999999996</v>
      </c>
      <c r="GH23" s="33">
        <f t="shared" si="62"/>
        <v>4353.1580000000004</v>
      </c>
      <c r="GI23" s="32"/>
      <c r="GJ23" s="75">
        <f>DZ23/C23</f>
        <v>0.52668246822192066</v>
      </c>
      <c r="GK23" s="66"/>
    </row>
    <row r="24" spans="1:194" x14ac:dyDescent="0.2">
      <c r="A24" s="1"/>
      <c r="B24" s="76" t="s">
        <v>174</v>
      </c>
      <c r="C24" s="31">
        <v>4265.7110000000002</v>
      </c>
      <c r="D24" s="32">
        <v>4205.6329999999998</v>
      </c>
      <c r="E24" s="32">
        <v>3371.6640000000002</v>
      </c>
      <c r="F24" s="32">
        <v>963.49599999999998</v>
      </c>
      <c r="G24" s="32">
        <v>3384.18</v>
      </c>
      <c r="H24" s="32">
        <f t="shared" si="0"/>
        <v>5229.2070000000003</v>
      </c>
      <c r="I24" s="33">
        <f t="shared" si="1"/>
        <v>4335.16</v>
      </c>
      <c r="J24" s="32"/>
      <c r="K24" s="34">
        <v>37.887999999999998</v>
      </c>
      <c r="L24" s="35">
        <v>11.345000000000001</v>
      </c>
      <c r="M24" s="35">
        <v>6.7000000000000004E-2</v>
      </c>
      <c r="N24" s="36">
        <f t="shared" si="2"/>
        <v>49.3</v>
      </c>
      <c r="O24" s="35">
        <v>28.274000000000001</v>
      </c>
      <c r="P24" s="36">
        <f t="shared" si="3"/>
        <v>21.025999999999996</v>
      </c>
      <c r="Q24" s="35">
        <v>-0.27400000000000002</v>
      </c>
      <c r="R24" s="36">
        <f t="shared" si="4"/>
        <v>21.299999999999997</v>
      </c>
      <c r="S24" s="35">
        <v>9.9629999999999992</v>
      </c>
      <c r="T24" s="35">
        <v>-2.0019999999999998</v>
      </c>
      <c r="U24" s="35">
        <v>-1.6600000000000001</v>
      </c>
      <c r="V24" s="36">
        <f t="shared" si="5"/>
        <v>27.600999999999999</v>
      </c>
      <c r="W24" s="35">
        <v>4.4089999999999998</v>
      </c>
      <c r="X24" s="37">
        <f t="shared" si="6"/>
        <v>23.192</v>
      </c>
      <c r="Y24" s="35"/>
      <c r="Z24" s="38">
        <f t="shared" si="7"/>
        <v>1.8017739541229583E-2</v>
      </c>
      <c r="AA24" s="39">
        <f t="shared" si="8"/>
        <v>5.3951450352420199E-3</v>
      </c>
      <c r="AB24" s="6">
        <f t="shared" si="9"/>
        <v>0.49377412200275933</v>
      </c>
      <c r="AC24" s="6">
        <f t="shared" si="10"/>
        <v>0.4770936334643876</v>
      </c>
      <c r="AD24" s="6">
        <f t="shared" si="11"/>
        <v>0.57350912778904672</v>
      </c>
      <c r="AE24" s="39">
        <f t="shared" si="12"/>
        <v>1.3445776176856137E-2</v>
      </c>
      <c r="AF24" s="39">
        <f t="shared" si="63"/>
        <v>1.102901751056262E-2</v>
      </c>
      <c r="AG24" s="39">
        <f>X24/DX24*2</f>
        <v>2.3526768267368454E-2</v>
      </c>
      <c r="AH24" s="39">
        <f>(P24+S24+T24)/DX24*2</f>
        <v>2.9405417030278082E-2</v>
      </c>
      <c r="AI24" s="39">
        <f>R24/DX24*2</f>
        <v>2.1607457920616937E-2</v>
      </c>
      <c r="AJ24" s="40">
        <f>X24/FL24*2</f>
        <v>9.1367428685677252E-2</v>
      </c>
      <c r="AK24" s="41"/>
      <c r="AL24" s="47">
        <f t="shared" si="13"/>
        <v>8.1702330254944069E-2</v>
      </c>
      <c r="AM24" s="6">
        <f t="shared" si="14"/>
        <v>8.7940492980721471E-2</v>
      </c>
      <c r="AN24" s="40">
        <f t="shared" si="15"/>
        <v>2.9522043042319094E-2</v>
      </c>
      <c r="AO24" s="35"/>
      <c r="AP24" s="47">
        <f t="shared" si="16"/>
        <v>1.0037121136625713</v>
      </c>
      <c r="AQ24" s="6">
        <f t="shared" si="17"/>
        <v>0.91617300454651029</v>
      </c>
      <c r="AR24" s="6">
        <f t="shared" si="18"/>
        <v>-8.1155521318720364E-2</v>
      </c>
      <c r="AS24" s="6">
        <f t="shared" si="19"/>
        <v>0.15374412378147509</v>
      </c>
      <c r="AT24" s="68">
        <v>2.5188000000000001</v>
      </c>
      <c r="AU24" s="69">
        <v>1.45</v>
      </c>
      <c r="AV24" s="35"/>
      <c r="AW24" s="47">
        <v>0.12556523402546491</v>
      </c>
      <c r="AX24" s="6">
        <v>0.10199999999999999</v>
      </c>
      <c r="AY24" s="6">
        <f t="shared" si="20"/>
        <v>0.20975723080601294</v>
      </c>
      <c r="AZ24" s="6">
        <f t="shared" si="21"/>
        <v>0.22469999999999998</v>
      </c>
      <c r="BA24" s="40">
        <f t="shared" si="22"/>
        <v>0.24460000000000001</v>
      </c>
      <c r="BB24" s="6"/>
      <c r="BC24" s="47">
        <v>0.20079999999999998</v>
      </c>
      <c r="BD24" s="6">
        <v>0.21600000000000003</v>
      </c>
      <c r="BE24" s="40">
        <v>0.23600000000000002</v>
      </c>
      <c r="BF24" s="6"/>
      <c r="BG24" s="47"/>
      <c r="BH24" s="40">
        <v>2.1999999999999999E-2</v>
      </c>
      <c r="BI24" s="6"/>
      <c r="BJ24" s="47"/>
      <c r="BK24" s="40">
        <f t="shared" si="64"/>
        <v>6.3799999999999968E-2</v>
      </c>
      <c r="BL24" s="6"/>
      <c r="BM24" s="47"/>
      <c r="BN24" s="40">
        <f t="shared" si="65"/>
        <v>6.4000000000000029E-2</v>
      </c>
      <c r="BO24" s="6"/>
      <c r="BP24" s="47"/>
      <c r="BQ24" s="40">
        <f t="shared" si="66"/>
        <v>6.4000000000000001E-2</v>
      </c>
      <c r="BR24" s="35"/>
      <c r="BS24" s="38">
        <f>Q24/FP24*2</f>
        <v>-1.6891001565499944E-4</v>
      </c>
      <c r="BT24" s="6">
        <f t="shared" si="23"/>
        <v>-9.4525131955704288E-3</v>
      </c>
      <c r="BU24" s="39">
        <f>EX24/E24</f>
        <v>5.8508202478064243E-3</v>
      </c>
      <c r="BV24" s="39">
        <f>EV24/E24</f>
        <v>4.8877942760607225E-4</v>
      </c>
      <c r="BW24" s="6">
        <f t="shared" si="24"/>
        <v>3.6042109724993242E-2</v>
      </c>
      <c r="BX24" s="6">
        <f t="shared" si="25"/>
        <v>0.8551397766800013</v>
      </c>
      <c r="BY24" s="40">
        <f t="shared" si="26"/>
        <v>0.88733518486053575</v>
      </c>
      <c r="BZ24" s="35"/>
      <c r="CA24" s="34">
        <v>31.774000000000001</v>
      </c>
      <c r="CB24" s="35">
        <v>162.34</v>
      </c>
      <c r="CC24" s="36">
        <f t="shared" si="27"/>
        <v>194.114</v>
      </c>
      <c r="CD24" s="32">
        <v>3371.6640000000002</v>
      </c>
      <c r="CE24" s="35">
        <v>5.9089999999999998</v>
      </c>
      <c r="CF24" s="35">
        <v>5.798</v>
      </c>
      <c r="CG24" s="36">
        <f t="shared" si="28"/>
        <v>3359.9570000000003</v>
      </c>
      <c r="CH24" s="35">
        <v>461.714</v>
      </c>
      <c r="CI24" s="35">
        <v>211.928</v>
      </c>
      <c r="CJ24" s="36">
        <f t="shared" si="29"/>
        <v>673.64200000000005</v>
      </c>
      <c r="CK24" s="35">
        <v>0.29899999999999999</v>
      </c>
      <c r="CL24" s="35">
        <v>0</v>
      </c>
      <c r="CM24" s="35">
        <v>28.806999999999999</v>
      </c>
      <c r="CN24" s="35">
        <v>8.8919999999998218</v>
      </c>
      <c r="CO24" s="36">
        <f t="shared" si="30"/>
        <v>4265.7110000000002</v>
      </c>
      <c r="CP24" s="35">
        <v>24.068999999999999</v>
      </c>
      <c r="CQ24" s="32">
        <v>3384.18</v>
      </c>
      <c r="CR24" s="36">
        <f t="shared" si="31"/>
        <v>3408.2489999999998</v>
      </c>
      <c r="CS24" s="35">
        <v>215.3</v>
      </c>
      <c r="CT24" s="35">
        <v>36.264000000000465</v>
      </c>
      <c r="CU24" s="36">
        <f t="shared" si="32"/>
        <v>251.56400000000048</v>
      </c>
      <c r="CV24" s="35">
        <v>70.272999999999996</v>
      </c>
      <c r="CW24" s="35">
        <v>535.625</v>
      </c>
      <c r="CX24" s="120">
        <f t="shared" si="33"/>
        <v>4265.7110000000002</v>
      </c>
      <c r="CY24" s="35"/>
      <c r="CZ24" s="71">
        <v>655.82799999999997</v>
      </c>
      <c r="DA24" s="35"/>
      <c r="DB24" s="31">
        <v>75</v>
      </c>
      <c r="DC24" s="32">
        <v>90</v>
      </c>
      <c r="DD24" s="32">
        <v>30</v>
      </c>
      <c r="DE24" s="32">
        <v>70</v>
      </c>
      <c r="DF24" s="32">
        <v>0</v>
      </c>
      <c r="DG24" s="33">
        <v>40</v>
      </c>
      <c r="DH24" s="32">
        <f t="shared" si="34"/>
        <v>305</v>
      </c>
      <c r="DI24" s="62">
        <f t="shared" si="35"/>
        <v>7.1500389970159714E-2</v>
      </c>
      <c r="DJ24" s="62">
        <f t="shared" si="36"/>
        <v>0.13790178893281524</v>
      </c>
      <c r="DK24" s="35"/>
      <c r="DL24" s="64" t="s">
        <v>216</v>
      </c>
      <c r="DM24" s="58">
        <v>27</v>
      </c>
      <c r="DN24" s="72">
        <v>3</v>
      </c>
      <c r="DO24" s="58" t="s">
        <v>155</v>
      </c>
      <c r="DP24" s="74" t="s">
        <v>152</v>
      </c>
      <c r="DQ24" s="61" t="s">
        <v>156</v>
      </c>
      <c r="DR24" s="62">
        <v>0.1056410008418748</v>
      </c>
      <c r="DS24" s="63"/>
      <c r="DT24" s="31">
        <v>421.12120199999998</v>
      </c>
      <c r="DU24" s="32">
        <v>451.12120199999998</v>
      </c>
      <c r="DV24" s="33">
        <v>491.07363600000002</v>
      </c>
      <c r="DW24" s="32"/>
      <c r="DX24" s="64">
        <f t="shared" si="37"/>
        <v>1971.5415</v>
      </c>
      <c r="DY24" s="32">
        <v>1935.423</v>
      </c>
      <c r="DZ24" s="33">
        <v>2007.66</v>
      </c>
      <c r="EA24" s="32"/>
      <c r="EB24" s="31">
        <v>5.5670000000000002</v>
      </c>
      <c r="EC24" s="32">
        <v>23.734999999999999</v>
      </c>
      <c r="ED24" s="32">
        <v>82.768000000000001</v>
      </c>
      <c r="EE24" s="32">
        <v>21.350999999999999</v>
      </c>
      <c r="EF24" s="32">
        <v>289.80900000000003</v>
      </c>
      <c r="EG24" s="32">
        <v>2.5569999999999999</v>
      </c>
      <c r="EH24" s="32">
        <v>18.972999999999956</v>
      </c>
      <c r="EI24" s="33">
        <v>2848.761</v>
      </c>
      <c r="EJ24" s="33">
        <f t="shared" si="38"/>
        <v>3293.5209999999997</v>
      </c>
      <c r="EK24" s="58"/>
      <c r="EL24" s="47">
        <f t="shared" si="39"/>
        <v>1.6902882963248148E-3</v>
      </c>
      <c r="EM24" s="6">
        <f t="shared" si="40"/>
        <v>7.2065731477042351E-3</v>
      </c>
      <c r="EN24" s="6">
        <f t="shared" si="41"/>
        <v>2.5130551771189558E-2</v>
      </c>
      <c r="EO24" s="6">
        <f t="shared" si="42"/>
        <v>6.4827277554932857E-3</v>
      </c>
      <c r="EP24" s="6">
        <f t="shared" si="43"/>
        <v>8.7993669996335247E-2</v>
      </c>
      <c r="EQ24" s="6">
        <f t="shared" si="44"/>
        <v>7.7637276337390901E-4</v>
      </c>
      <c r="ER24" s="6">
        <f t="shared" si="45"/>
        <v>5.7607041218197663E-3</v>
      </c>
      <c r="ES24" s="6">
        <f t="shared" si="46"/>
        <v>0.86495911214775922</v>
      </c>
      <c r="ET24" s="62">
        <f t="shared" si="47"/>
        <v>1</v>
      </c>
      <c r="EU24" s="58"/>
      <c r="EV24" s="34">
        <v>1.6479999999999999</v>
      </c>
      <c r="EW24" s="35">
        <v>18.079000000000001</v>
      </c>
      <c r="EX24" s="70">
        <f t="shared" si="48"/>
        <v>19.727</v>
      </c>
      <c r="EZ24" s="34">
        <f>CE24</f>
        <v>5.9089999999999998</v>
      </c>
      <c r="FA24" s="35">
        <f>CF24</f>
        <v>5.798</v>
      </c>
      <c r="FB24" s="70">
        <f t="shared" si="49"/>
        <v>11.707000000000001</v>
      </c>
      <c r="FD24" s="31">
        <f>FH24*E24</f>
        <v>2883.2440000000001</v>
      </c>
      <c r="FE24" s="32">
        <f>E24*FI24</f>
        <v>488.42000000000013</v>
      </c>
      <c r="FF24" s="33">
        <f t="shared" si="50"/>
        <v>3371.6640000000002</v>
      </c>
      <c r="FH24" s="47">
        <v>0.8551397766800013</v>
      </c>
      <c r="FI24" s="6">
        <v>0.1448602233199987</v>
      </c>
      <c r="FJ24" s="40">
        <f t="shared" si="51"/>
        <v>1</v>
      </c>
      <c r="FK24" s="58"/>
      <c r="FL24" s="64">
        <f t="shared" si="52"/>
        <v>507.66449999999998</v>
      </c>
      <c r="FM24" s="32">
        <v>479.70400000000001</v>
      </c>
      <c r="FN24" s="33">
        <f>CW24</f>
        <v>535.625</v>
      </c>
      <c r="FP24" s="64">
        <f t="shared" si="53"/>
        <v>3244.3310000000001</v>
      </c>
      <c r="FQ24" s="32">
        <v>3116.998</v>
      </c>
      <c r="FR24" s="33">
        <f>CD24</f>
        <v>3371.6640000000002</v>
      </c>
      <c r="FT24" s="64">
        <f t="shared" si="54"/>
        <v>915.61899999999991</v>
      </c>
      <c r="FU24" s="32">
        <v>867.74199999999996</v>
      </c>
      <c r="FV24" s="33">
        <f t="shared" si="55"/>
        <v>963.49599999999998</v>
      </c>
      <c r="FX24" s="64">
        <f t="shared" si="56"/>
        <v>4159.95</v>
      </c>
      <c r="FY24" s="58">
        <f t="shared" si="57"/>
        <v>3984.74</v>
      </c>
      <c r="FZ24" s="72">
        <f t="shared" si="58"/>
        <v>4335.16</v>
      </c>
      <c r="GB24" s="64">
        <f t="shared" si="59"/>
        <v>3335.6585</v>
      </c>
      <c r="GC24" s="32">
        <v>3287.1370000000002</v>
      </c>
      <c r="GD24" s="33">
        <f t="shared" si="60"/>
        <v>3384.18</v>
      </c>
      <c r="GE24" s="32"/>
      <c r="GF24" s="64">
        <f t="shared" si="61"/>
        <v>4205.6329999999998</v>
      </c>
      <c r="GG24" s="32">
        <v>4145.5550000000003</v>
      </c>
      <c r="GH24" s="33">
        <f t="shared" si="62"/>
        <v>4265.7110000000002</v>
      </c>
      <c r="GI24" s="32"/>
      <c r="GJ24" s="75">
        <f>DZ24/C24</f>
        <v>0.47065073090980614</v>
      </c>
      <c r="GK24" s="66"/>
    </row>
    <row r="25" spans="1:194" x14ac:dyDescent="0.2">
      <c r="A25" s="1"/>
      <c r="B25" s="76" t="s">
        <v>175</v>
      </c>
      <c r="C25" s="31">
        <v>3476.7350000000001</v>
      </c>
      <c r="D25" s="32">
        <v>3420.1570000000002</v>
      </c>
      <c r="E25" s="32">
        <v>2725.1689999999999</v>
      </c>
      <c r="F25" s="32">
        <v>892.49199999999996</v>
      </c>
      <c r="G25" s="32">
        <v>2294.8760000000002</v>
      </c>
      <c r="H25" s="32">
        <f t="shared" si="0"/>
        <v>4369.2269999999999</v>
      </c>
      <c r="I25" s="33">
        <f t="shared" si="1"/>
        <v>3617.6610000000001</v>
      </c>
      <c r="J25" s="32"/>
      <c r="K25" s="34">
        <v>25.867000000000001</v>
      </c>
      <c r="L25" s="35">
        <v>7.6290000000000004</v>
      </c>
      <c r="M25" s="35">
        <v>0.39100000000000001</v>
      </c>
      <c r="N25" s="36">
        <f t="shared" si="2"/>
        <v>33.887</v>
      </c>
      <c r="O25" s="35">
        <v>18.454999999999998</v>
      </c>
      <c r="P25" s="36">
        <f t="shared" si="3"/>
        <v>15.432000000000002</v>
      </c>
      <c r="Q25" s="35">
        <v>0.189</v>
      </c>
      <c r="R25" s="36">
        <f t="shared" si="4"/>
        <v>15.243000000000002</v>
      </c>
      <c r="S25" s="35">
        <v>7.16</v>
      </c>
      <c r="T25" s="35">
        <v>-1.0209999999999999</v>
      </c>
      <c r="U25" s="35">
        <v>-6.5</v>
      </c>
      <c r="V25" s="36">
        <f t="shared" si="5"/>
        <v>14.882000000000001</v>
      </c>
      <c r="W25" s="35">
        <v>1.7210000000000001</v>
      </c>
      <c r="X25" s="37">
        <f t="shared" si="6"/>
        <v>13.161000000000001</v>
      </c>
      <c r="Y25" s="35"/>
      <c r="Z25" s="38">
        <f t="shared" si="7"/>
        <v>1.5126206194627907E-2</v>
      </c>
      <c r="AA25" s="39">
        <f t="shared" si="8"/>
        <v>4.4611987110533234E-3</v>
      </c>
      <c r="AB25" s="6">
        <f t="shared" si="9"/>
        <v>0.46107530105431471</v>
      </c>
      <c r="AC25" s="6">
        <f t="shared" si="10"/>
        <v>0.44960654859063998</v>
      </c>
      <c r="AD25" s="6">
        <f t="shared" si="11"/>
        <v>0.54460412547584613</v>
      </c>
      <c r="AE25" s="39">
        <f t="shared" si="12"/>
        <v>1.0791902243084161E-2</v>
      </c>
      <c r="AF25" s="39">
        <f t="shared" si="63"/>
        <v>7.6961379258320599E-3</v>
      </c>
      <c r="AG25" s="39">
        <f>X25/DX25*2</f>
        <v>1.4788903322081439E-2</v>
      </c>
      <c r="AH25" s="39">
        <f>(P25+S25+T25)/DX25*2</f>
        <v>2.4239148511558294E-2</v>
      </c>
      <c r="AI25" s="39">
        <f>R25/DX25*2</f>
        <v>1.712842894449414E-2</v>
      </c>
      <c r="AJ25" s="40">
        <f>X25/FL25*2</f>
        <v>6.6395505022796508E-2</v>
      </c>
      <c r="AK25" s="41"/>
      <c r="AL25" s="47">
        <f t="shared" si="13"/>
        <v>-1.4178311603794423E-2</v>
      </c>
      <c r="AM25" s="6">
        <f t="shared" si="14"/>
        <v>1.0703904733487804E-2</v>
      </c>
      <c r="AN25" s="40">
        <f t="shared" si="15"/>
        <v>4.2193165386599792E-2</v>
      </c>
      <c r="AO25" s="35"/>
      <c r="AP25" s="47">
        <f t="shared" si="16"/>
        <v>0.84210410436930716</v>
      </c>
      <c r="AQ25" s="6">
        <f t="shared" si="17"/>
        <v>0.75565205594564011</v>
      </c>
      <c r="AR25" s="6">
        <f t="shared" si="18"/>
        <v>3.5195377272067042E-2</v>
      </c>
      <c r="AS25" s="6">
        <f t="shared" si="19"/>
        <v>0.1782439558954019</v>
      </c>
      <c r="AT25" s="68">
        <v>4.67</v>
      </c>
      <c r="AU25" s="69">
        <v>1.18</v>
      </c>
      <c r="AV25" s="35"/>
      <c r="AW25" s="47">
        <v>0.11773517394912181</v>
      </c>
      <c r="AX25" s="6">
        <v>9.0999999999999998E-2</v>
      </c>
      <c r="AY25" s="6">
        <f t="shared" si="20"/>
        <v>0.17734728829264676</v>
      </c>
      <c r="AZ25" s="6">
        <f t="shared" si="21"/>
        <v>0.19672097572532318</v>
      </c>
      <c r="BA25" s="40">
        <f t="shared" si="22"/>
        <v>0.21332699352476012</v>
      </c>
      <c r="BB25" s="6"/>
      <c r="BC25" s="47">
        <v>0.17230000000000001</v>
      </c>
      <c r="BD25" s="6">
        <v>0.19089999999999999</v>
      </c>
      <c r="BE25" s="40">
        <v>0.20809999999999998</v>
      </c>
      <c r="BF25" s="6"/>
      <c r="BG25" s="47"/>
      <c r="BH25" s="40">
        <v>2.5000000000000001E-2</v>
      </c>
      <c r="BI25" s="6"/>
      <c r="BJ25" s="47"/>
      <c r="BK25" s="40">
        <f t="shared" si="64"/>
        <v>3.2299999999999995E-2</v>
      </c>
      <c r="BL25" s="6"/>
      <c r="BM25" s="47"/>
      <c r="BN25" s="40">
        <f t="shared" si="65"/>
        <v>3.5899999999999987E-2</v>
      </c>
      <c r="BO25" s="6"/>
      <c r="BP25" s="47"/>
      <c r="BQ25" s="40">
        <f t="shared" si="66"/>
        <v>3.3099999999999963E-2</v>
      </c>
      <c r="BR25" s="35"/>
      <c r="BS25" s="38">
        <f>Q25/FP25*2</f>
        <v>1.3771665781345298E-4</v>
      </c>
      <c r="BT25" s="6">
        <f t="shared" si="23"/>
        <v>8.7617634787446105E-3</v>
      </c>
      <c r="BU25" s="39">
        <f>EX25/E25</f>
        <v>1.447212998533302E-2</v>
      </c>
      <c r="BV25" s="39">
        <f>EV25/E25</f>
        <v>7.4659589919010535E-3</v>
      </c>
      <c r="BW25" s="6">
        <f t="shared" si="24"/>
        <v>9.2555478371883437E-2</v>
      </c>
      <c r="BX25" s="6">
        <f t="shared" si="25"/>
        <v>0.75247700234370785</v>
      </c>
      <c r="BY25" s="40">
        <f t="shared" si="26"/>
        <v>0.81354195431799703</v>
      </c>
      <c r="BZ25" s="35"/>
      <c r="CA25" s="34">
        <v>70.141000000000005</v>
      </c>
      <c r="CB25" s="35">
        <v>282.86500000000001</v>
      </c>
      <c r="CC25" s="36">
        <f t="shared" si="27"/>
        <v>353.00600000000003</v>
      </c>
      <c r="CD25" s="32">
        <v>2725.1689999999999</v>
      </c>
      <c r="CE25" s="35">
        <v>10.478999999999999</v>
      </c>
      <c r="CF25" s="35">
        <v>6.2989999999999995</v>
      </c>
      <c r="CG25" s="36">
        <f t="shared" si="28"/>
        <v>2708.3910000000001</v>
      </c>
      <c r="CH25" s="35">
        <v>266.70100000000002</v>
      </c>
      <c r="CI25" s="35">
        <v>131.87100000000001</v>
      </c>
      <c r="CJ25" s="36">
        <f t="shared" si="29"/>
        <v>398.572</v>
      </c>
      <c r="CK25" s="35">
        <v>5.2350000000000003</v>
      </c>
      <c r="CL25" s="35">
        <v>0</v>
      </c>
      <c r="CM25" s="35">
        <v>5.2050000000000001</v>
      </c>
      <c r="CN25" s="35">
        <v>6.3260000000001906</v>
      </c>
      <c r="CO25" s="36">
        <f t="shared" si="30"/>
        <v>3476.7350000000001</v>
      </c>
      <c r="CP25" s="35">
        <v>150.608</v>
      </c>
      <c r="CQ25" s="32">
        <v>2294.8760000000002</v>
      </c>
      <c r="CR25" s="36">
        <f t="shared" si="31"/>
        <v>2445.4840000000004</v>
      </c>
      <c r="CS25" s="35">
        <v>526.15899999999999</v>
      </c>
      <c r="CT25" s="35">
        <v>30.452999999999747</v>
      </c>
      <c r="CU25" s="36">
        <f t="shared" si="32"/>
        <v>556.61199999999974</v>
      </c>
      <c r="CV25" s="35">
        <v>65.305000000000007</v>
      </c>
      <c r="CW25" s="35">
        <v>409.334</v>
      </c>
      <c r="CX25" s="120">
        <f t="shared" si="33"/>
        <v>3476.7349999999997</v>
      </c>
      <c r="CY25" s="35"/>
      <c r="CZ25" s="71">
        <v>619.70700000000011</v>
      </c>
      <c r="DA25" s="35"/>
      <c r="DB25" s="31">
        <v>325</v>
      </c>
      <c r="DC25" s="32">
        <v>215</v>
      </c>
      <c r="DD25" s="32">
        <v>200</v>
      </c>
      <c r="DE25" s="32">
        <v>0</v>
      </c>
      <c r="DF25" s="32">
        <v>0</v>
      </c>
      <c r="DG25" s="33">
        <v>0</v>
      </c>
      <c r="DH25" s="32">
        <f t="shared" si="34"/>
        <v>740</v>
      </c>
      <c r="DI25" s="62">
        <f t="shared" si="35"/>
        <v>0.21284337172663431</v>
      </c>
      <c r="DJ25" s="62">
        <f t="shared" si="36"/>
        <v>0.25702784497120429</v>
      </c>
      <c r="DK25" s="35"/>
      <c r="DL25" s="64" t="s">
        <v>214</v>
      </c>
      <c r="DM25" s="58">
        <v>18</v>
      </c>
      <c r="DN25" s="72">
        <v>5</v>
      </c>
      <c r="DO25" s="58" t="s">
        <v>155</v>
      </c>
      <c r="DP25" s="74" t="s">
        <v>152</v>
      </c>
      <c r="DQ25" s="61" t="s">
        <v>156</v>
      </c>
      <c r="DR25" s="62">
        <v>0.56320614353501708</v>
      </c>
      <c r="DS25" s="63"/>
      <c r="DT25" s="31">
        <v>320.39100000000002</v>
      </c>
      <c r="DU25" s="32">
        <v>355.39100000000002</v>
      </c>
      <c r="DV25" s="33">
        <v>385.39100000000002</v>
      </c>
      <c r="DW25" s="32"/>
      <c r="DX25" s="64">
        <f t="shared" si="37"/>
        <v>1779.848</v>
      </c>
      <c r="DY25" s="32">
        <v>1753.1220000000001</v>
      </c>
      <c r="DZ25" s="33">
        <v>1806.5740000000001</v>
      </c>
      <c r="EA25" s="32"/>
      <c r="EB25" s="31">
        <v>288.97199999999998</v>
      </c>
      <c r="EC25" s="32">
        <v>29.538</v>
      </c>
      <c r="ED25" s="32">
        <v>139.447</v>
      </c>
      <c r="EE25" s="32">
        <v>30.094000000000001</v>
      </c>
      <c r="EF25" s="32">
        <v>151.268</v>
      </c>
      <c r="EG25" s="32">
        <v>13.599</v>
      </c>
      <c r="EH25" s="32">
        <v>79.921999999999571</v>
      </c>
      <c r="EI25" s="33">
        <v>2047.35</v>
      </c>
      <c r="EJ25" s="33">
        <f t="shared" si="38"/>
        <v>2780.1899999999996</v>
      </c>
      <c r="EK25" s="58"/>
      <c r="EL25" s="47">
        <f t="shared" si="39"/>
        <v>0.10393965880029783</v>
      </c>
      <c r="EM25" s="6">
        <f t="shared" si="40"/>
        <v>1.0624453724385745E-2</v>
      </c>
      <c r="EN25" s="6">
        <f t="shared" si="41"/>
        <v>5.0157363345670627E-2</v>
      </c>
      <c r="EO25" s="6">
        <f t="shared" si="42"/>
        <v>1.0824440056255149E-2</v>
      </c>
      <c r="EP25" s="6">
        <f t="shared" si="43"/>
        <v>5.440923102377896E-2</v>
      </c>
      <c r="EQ25" s="6">
        <f t="shared" si="44"/>
        <v>4.8913923149137301E-3</v>
      </c>
      <c r="ER25" s="6">
        <f t="shared" si="45"/>
        <v>2.874695614328502E-2</v>
      </c>
      <c r="ES25" s="6">
        <f t="shared" si="46"/>
        <v>0.73640650459141288</v>
      </c>
      <c r="ET25" s="62">
        <f t="shared" si="47"/>
        <v>1</v>
      </c>
      <c r="EU25" s="58"/>
      <c r="EV25" s="34">
        <v>20.346</v>
      </c>
      <c r="EW25" s="35">
        <v>19.093</v>
      </c>
      <c r="EX25" s="70">
        <f t="shared" si="48"/>
        <v>39.439</v>
      </c>
      <c r="EZ25" s="34">
        <f>CE25</f>
        <v>10.478999999999999</v>
      </c>
      <c r="FA25" s="35">
        <f>CF25</f>
        <v>6.2989999999999995</v>
      </c>
      <c r="FB25" s="70">
        <f t="shared" si="49"/>
        <v>16.777999999999999</v>
      </c>
      <c r="FD25" s="31">
        <f>FH25*E25</f>
        <v>2050.627</v>
      </c>
      <c r="FE25" s="32">
        <f>E25*FI25</f>
        <v>674.54200000000003</v>
      </c>
      <c r="FF25" s="33">
        <f t="shared" si="50"/>
        <v>2725.1689999999999</v>
      </c>
      <c r="FH25" s="47">
        <v>0.75247700234370785</v>
      </c>
      <c r="FI25" s="6">
        <v>0.24752299765629215</v>
      </c>
      <c r="FJ25" s="40">
        <f t="shared" si="51"/>
        <v>1</v>
      </c>
      <c r="FK25" s="58"/>
      <c r="FL25" s="64">
        <f t="shared" si="52"/>
        <v>396.4425</v>
      </c>
      <c r="FM25" s="32">
        <v>383.55099999999999</v>
      </c>
      <c r="FN25" s="33">
        <f>CW25</f>
        <v>409.334</v>
      </c>
      <c r="FP25" s="64">
        <f t="shared" si="53"/>
        <v>2744.7659999999996</v>
      </c>
      <c r="FQ25" s="32">
        <v>2764.3629999999998</v>
      </c>
      <c r="FR25" s="33">
        <f>CD25</f>
        <v>2725.1689999999999</v>
      </c>
      <c r="FT25" s="64">
        <f t="shared" si="54"/>
        <v>853.73849999999993</v>
      </c>
      <c r="FU25" s="32">
        <v>814.98500000000001</v>
      </c>
      <c r="FV25" s="33">
        <f t="shared" si="55"/>
        <v>892.49199999999996</v>
      </c>
      <c r="FX25" s="64">
        <f t="shared" si="56"/>
        <v>3598.5045</v>
      </c>
      <c r="FY25" s="58">
        <f t="shared" si="57"/>
        <v>3579.348</v>
      </c>
      <c r="FZ25" s="72">
        <f t="shared" si="58"/>
        <v>3617.6610000000001</v>
      </c>
      <c r="GB25" s="64">
        <f t="shared" si="59"/>
        <v>2248.422</v>
      </c>
      <c r="GC25" s="32">
        <v>2201.9679999999998</v>
      </c>
      <c r="GD25" s="33">
        <f t="shared" si="60"/>
        <v>2294.8760000000002</v>
      </c>
      <c r="GE25" s="32"/>
      <c r="GF25" s="64">
        <f t="shared" si="61"/>
        <v>3420.1570000000002</v>
      </c>
      <c r="GG25" s="32">
        <v>3363.5790000000002</v>
      </c>
      <c r="GH25" s="33">
        <f t="shared" si="62"/>
        <v>3476.7350000000001</v>
      </c>
      <c r="GI25" s="32"/>
      <c r="GJ25" s="75">
        <f>DZ25/C25</f>
        <v>0.51961797491036854</v>
      </c>
      <c r="GK25" s="66"/>
    </row>
    <row r="26" spans="1:194" x14ac:dyDescent="0.2">
      <c r="A26" s="1"/>
      <c r="B26" s="76" t="s">
        <v>176</v>
      </c>
      <c r="C26" s="31">
        <v>7916.2340000000004</v>
      </c>
      <c r="D26" s="32">
        <v>7750.7725</v>
      </c>
      <c r="E26" s="32">
        <v>6191.4520000000002</v>
      </c>
      <c r="F26" s="32">
        <v>751.93499999999995</v>
      </c>
      <c r="G26" s="32">
        <v>4960.09</v>
      </c>
      <c r="H26" s="32">
        <f t="shared" si="0"/>
        <v>8668.1689999999999</v>
      </c>
      <c r="I26" s="33">
        <f t="shared" si="1"/>
        <v>6943.3870000000006</v>
      </c>
      <c r="J26" s="32"/>
      <c r="K26" s="34">
        <v>60.233000000000004</v>
      </c>
      <c r="L26" s="35">
        <v>19.350000000000001</v>
      </c>
      <c r="M26" s="35">
        <v>0.60399999999999998</v>
      </c>
      <c r="N26" s="36">
        <f t="shared" si="2"/>
        <v>80.186999999999998</v>
      </c>
      <c r="O26" s="35">
        <v>40.917000000000002</v>
      </c>
      <c r="P26" s="36">
        <f t="shared" si="3"/>
        <v>39.269999999999996</v>
      </c>
      <c r="Q26" s="35">
        <v>8.8859999999999992</v>
      </c>
      <c r="R26" s="36">
        <f t="shared" si="4"/>
        <v>30.383999999999997</v>
      </c>
      <c r="S26" s="35">
        <v>13.347</v>
      </c>
      <c r="T26" s="35">
        <v>-4.7699999999999996</v>
      </c>
      <c r="U26" s="35">
        <v>-3.8</v>
      </c>
      <c r="V26" s="36">
        <f t="shared" si="5"/>
        <v>35.161000000000001</v>
      </c>
      <c r="W26" s="35">
        <v>5.6999999999999993</v>
      </c>
      <c r="X26" s="37">
        <f t="shared" si="6"/>
        <v>29.461000000000002</v>
      </c>
      <c r="Y26" s="35"/>
      <c r="Z26" s="38">
        <f t="shared" si="7"/>
        <v>1.5542450768616935E-2</v>
      </c>
      <c r="AA26" s="39">
        <f t="shared" si="8"/>
        <v>4.9930506926890196E-3</v>
      </c>
      <c r="AB26" s="6">
        <f t="shared" si="9"/>
        <v>0.4609639042855212</v>
      </c>
      <c r="AC26" s="6">
        <f t="shared" si="10"/>
        <v>0.43745589838989035</v>
      </c>
      <c r="AD26" s="6">
        <f t="shared" si="11"/>
        <v>0.51026974447229601</v>
      </c>
      <c r="AE26" s="39">
        <f t="shared" si="12"/>
        <v>1.0558173394974502E-2</v>
      </c>
      <c r="AF26" s="39">
        <f t="shared" si="63"/>
        <v>7.6020809538662115E-3</v>
      </c>
      <c r="AG26" s="39">
        <f>X26/DX26*2</f>
        <v>1.5614091689925584E-2</v>
      </c>
      <c r="AH26" s="39">
        <f>(P26+S26+T26)/DX26*2</f>
        <v>2.5358522965543237E-2</v>
      </c>
      <c r="AI26" s="39">
        <f>R26/DX26*2</f>
        <v>1.6103274223777157E-2</v>
      </c>
      <c r="AJ26" s="40">
        <f>X26/FL26*2</f>
        <v>8.4728592268994096E-2</v>
      </c>
      <c r="AK26" s="41"/>
      <c r="AL26" s="47">
        <f t="shared" si="13"/>
        <v>7.5868286218804898E-2</v>
      </c>
      <c r="AM26" s="6">
        <f t="shared" si="14"/>
        <v>8.0289525727521099E-2</v>
      </c>
      <c r="AN26" s="40">
        <f t="shared" si="15"/>
        <v>2.628228126824677E-2</v>
      </c>
      <c r="AO26" s="35"/>
      <c r="AP26" s="47">
        <f t="shared" si="16"/>
        <v>0.80111902668388613</v>
      </c>
      <c r="AQ26" s="6">
        <f t="shared" si="17"/>
        <v>0.69458356479863959</v>
      </c>
      <c r="AR26" s="6">
        <f t="shared" si="18"/>
        <v>9.4887038457933379E-2</v>
      </c>
      <c r="AS26" s="6">
        <f t="shared" si="19"/>
        <v>0.1806238926236895</v>
      </c>
      <c r="AT26" s="68">
        <v>2.52</v>
      </c>
      <c r="AU26" s="69">
        <v>1.55</v>
      </c>
      <c r="AV26" s="35"/>
      <c r="AW26" s="47">
        <v>9.1831292506007273E-2</v>
      </c>
      <c r="AX26" s="6">
        <v>8.7400000000000005E-2</v>
      </c>
      <c r="AY26" s="6">
        <f t="shared" si="20"/>
        <v>0.1669964618724534</v>
      </c>
      <c r="AZ26" s="6">
        <f t="shared" si="21"/>
        <v>0.18707056475410427</v>
      </c>
      <c r="BA26" s="40">
        <f t="shared" si="22"/>
        <v>0.21383603526297207</v>
      </c>
      <c r="BB26" s="6"/>
      <c r="BC26" s="47">
        <v>0.1709</v>
      </c>
      <c r="BD26" s="6">
        <v>0.1905</v>
      </c>
      <c r="BE26" s="40">
        <v>0.21640000000000001</v>
      </c>
      <c r="BF26" s="6"/>
      <c r="BG26" s="47"/>
      <c r="BH26" s="40">
        <v>3.2000000000000001E-2</v>
      </c>
      <c r="BI26" s="6"/>
      <c r="BJ26" s="47"/>
      <c r="BK26" s="40">
        <f t="shared" si="64"/>
        <v>2.3899999999999977E-2</v>
      </c>
      <c r="BL26" s="6"/>
      <c r="BM26" s="47"/>
      <c r="BN26" s="40">
        <f t="shared" si="65"/>
        <v>2.8499999999999998E-2</v>
      </c>
      <c r="BO26" s="6"/>
      <c r="BP26" s="47"/>
      <c r="BQ26" s="40">
        <f t="shared" si="66"/>
        <v>3.4399999999999986E-2</v>
      </c>
      <c r="BR26" s="35"/>
      <c r="BS26" s="38">
        <f>Q26/FP26*2</f>
        <v>2.975316026878293E-3</v>
      </c>
      <c r="BT26" s="6">
        <f t="shared" si="23"/>
        <v>0.18571697285096245</v>
      </c>
      <c r="BU26" s="39">
        <f>EX26/E26</f>
        <v>3.7083869825688703E-2</v>
      </c>
      <c r="BV26" s="39">
        <f>EV26/E26</f>
        <v>3.3227908413083068E-2</v>
      </c>
      <c r="BW26" s="6">
        <f t="shared" si="24"/>
        <v>0.28625590644441395</v>
      </c>
      <c r="BX26" s="6">
        <f t="shared" si="25"/>
        <v>0.69416382457620596</v>
      </c>
      <c r="BY26" s="40">
        <f t="shared" si="26"/>
        <v>0.7272843930490982</v>
      </c>
      <c r="BZ26" s="35"/>
      <c r="CA26" s="34">
        <v>501.68400000000003</v>
      </c>
      <c r="CB26" s="35">
        <v>8.9339999999999993</v>
      </c>
      <c r="CC26" s="36">
        <f t="shared" si="27"/>
        <v>510.61800000000005</v>
      </c>
      <c r="CD26" s="32">
        <v>6191.4520000000002</v>
      </c>
      <c r="CE26" s="35">
        <v>65.025999999999996</v>
      </c>
      <c r="CF26" s="35">
        <v>10.106</v>
      </c>
      <c r="CG26" s="36">
        <f t="shared" si="28"/>
        <v>6116.3200000000006</v>
      </c>
      <c r="CH26" s="35">
        <v>919.24300000000005</v>
      </c>
      <c r="CI26" s="35">
        <v>273.06700000000001</v>
      </c>
      <c r="CJ26" s="36">
        <f t="shared" si="29"/>
        <v>1192.31</v>
      </c>
      <c r="CK26" s="35">
        <v>22.675000000000001</v>
      </c>
      <c r="CL26" s="35">
        <v>0</v>
      </c>
      <c r="CM26" s="35">
        <v>63.822000000000003</v>
      </c>
      <c r="CN26" s="35">
        <v>10.488999999999422</v>
      </c>
      <c r="CO26" s="36">
        <f t="shared" si="30"/>
        <v>7916.2340000000013</v>
      </c>
      <c r="CP26" s="35">
        <v>1.8</v>
      </c>
      <c r="CQ26" s="32">
        <v>4960.09</v>
      </c>
      <c r="CR26" s="36">
        <f t="shared" si="31"/>
        <v>4961.8900000000003</v>
      </c>
      <c r="CS26" s="35">
        <v>2003.9190000000001</v>
      </c>
      <c r="CT26" s="35">
        <v>48.177000000000021</v>
      </c>
      <c r="CU26" s="36">
        <f t="shared" si="32"/>
        <v>2052.096</v>
      </c>
      <c r="CV26" s="35">
        <v>175.29000000000002</v>
      </c>
      <c r="CW26" s="35">
        <v>726.95799999999997</v>
      </c>
      <c r="CX26" s="120">
        <f t="shared" si="33"/>
        <v>7916.2340000000004</v>
      </c>
      <c r="CY26" s="35"/>
      <c r="CZ26" s="71">
        <v>1429.8610000000001</v>
      </c>
      <c r="DA26" s="35"/>
      <c r="DB26" s="31">
        <v>200</v>
      </c>
      <c r="DC26" s="32">
        <v>400</v>
      </c>
      <c r="DD26" s="32">
        <v>700</v>
      </c>
      <c r="DE26" s="32">
        <v>500</v>
      </c>
      <c r="DF26" s="32">
        <v>400</v>
      </c>
      <c r="DG26" s="33">
        <v>0</v>
      </c>
      <c r="DH26" s="32">
        <f t="shared" si="34"/>
        <v>2200</v>
      </c>
      <c r="DI26" s="62">
        <f t="shared" si="35"/>
        <v>0.27790992535086756</v>
      </c>
      <c r="DJ26" s="62">
        <f t="shared" si="36"/>
        <v>0.27476235177232927</v>
      </c>
      <c r="DK26" s="35"/>
      <c r="DL26" s="64" t="s">
        <v>214</v>
      </c>
      <c r="DM26" s="58">
        <v>36.700000000000003</v>
      </c>
      <c r="DN26" s="72">
        <v>4</v>
      </c>
      <c r="DO26" s="58" t="s">
        <v>155</v>
      </c>
      <c r="DP26" s="74" t="s">
        <v>152</v>
      </c>
      <c r="DQ26" s="61" t="s">
        <v>153</v>
      </c>
      <c r="DR26" s="62">
        <v>0.16436918146910137</v>
      </c>
      <c r="DS26" s="63"/>
      <c r="DT26" s="31">
        <v>623.92499999999995</v>
      </c>
      <c r="DU26" s="32">
        <v>698.92499999999995</v>
      </c>
      <c r="DV26" s="33">
        <v>798.92499999999995</v>
      </c>
      <c r="DW26" s="32"/>
      <c r="DX26" s="64">
        <f t="shared" si="37"/>
        <v>3773.6424999999999</v>
      </c>
      <c r="DY26" s="32">
        <v>3811.1280000000002</v>
      </c>
      <c r="DZ26" s="33">
        <v>3736.1570000000002</v>
      </c>
      <c r="EA26" s="32"/>
      <c r="EB26" s="31">
        <v>132.98099999999999</v>
      </c>
      <c r="EC26" s="32">
        <v>183.45599999999999</v>
      </c>
      <c r="ED26" s="32">
        <v>584.32100000000003</v>
      </c>
      <c r="EE26" s="32">
        <v>95.373000000000005</v>
      </c>
      <c r="EF26" s="32">
        <v>594.24800000000005</v>
      </c>
      <c r="EG26" s="32">
        <v>73.191000000000003</v>
      </c>
      <c r="EH26" s="32">
        <v>129.34000000000015</v>
      </c>
      <c r="EI26" s="33">
        <v>4160.4790000000003</v>
      </c>
      <c r="EJ26" s="33">
        <f t="shared" si="38"/>
        <v>5953.389000000001</v>
      </c>
      <c r="EK26" s="58"/>
      <c r="EL26" s="47">
        <f t="shared" si="39"/>
        <v>2.2337025180111693E-2</v>
      </c>
      <c r="EM26" s="6">
        <f t="shared" si="40"/>
        <v>3.0815389352182421E-2</v>
      </c>
      <c r="EN26" s="6">
        <f t="shared" si="41"/>
        <v>9.8149306218693236E-2</v>
      </c>
      <c r="EO26" s="6">
        <f t="shared" si="42"/>
        <v>1.6019950989260064E-2</v>
      </c>
      <c r="EP26" s="6">
        <f t="shared" si="43"/>
        <v>9.9816759832088903E-2</v>
      </c>
      <c r="EQ26" s="6">
        <f t="shared" si="44"/>
        <v>1.2294005985498343E-2</v>
      </c>
      <c r="ER26" s="6">
        <f t="shared" si="45"/>
        <v>2.172544075315759E-2</v>
      </c>
      <c r="ES26" s="6">
        <f t="shared" si="46"/>
        <v>0.69884212168900761</v>
      </c>
      <c r="ET26" s="62">
        <f t="shared" si="47"/>
        <v>0.99999999999999978</v>
      </c>
      <c r="EU26" s="58"/>
      <c r="EV26" s="34">
        <v>205.72899999999998</v>
      </c>
      <c r="EW26" s="35">
        <v>23.874000000000002</v>
      </c>
      <c r="EX26" s="70">
        <f t="shared" si="48"/>
        <v>229.60299999999998</v>
      </c>
      <c r="EZ26" s="34">
        <f>CE26</f>
        <v>65.025999999999996</v>
      </c>
      <c r="FA26" s="35">
        <f>CF26</f>
        <v>10.106</v>
      </c>
      <c r="FB26" s="70">
        <f t="shared" si="49"/>
        <v>75.131999999999991</v>
      </c>
      <c r="FD26" s="31">
        <f>FH26*E26</f>
        <v>4297.8819999999996</v>
      </c>
      <c r="FE26" s="32">
        <f>E26*FI26</f>
        <v>1893.5700000000006</v>
      </c>
      <c r="FF26" s="33">
        <f t="shared" si="50"/>
        <v>6191.4520000000002</v>
      </c>
      <c r="FH26" s="47">
        <v>0.69416382457620596</v>
      </c>
      <c r="FI26" s="6">
        <v>0.30583617542379404</v>
      </c>
      <c r="FJ26" s="40">
        <f t="shared" si="51"/>
        <v>1</v>
      </c>
      <c r="FK26" s="58"/>
      <c r="FL26" s="64">
        <f t="shared" si="52"/>
        <v>695.42049999999995</v>
      </c>
      <c r="FM26" s="32">
        <v>663.88299999999992</v>
      </c>
      <c r="FN26" s="33">
        <f>CW26</f>
        <v>726.95799999999997</v>
      </c>
      <c r="FP26" s="64">
        <f t="shared" si="53"/>
        <v>5973.1470000000008</v>
      </c>
      <c r="FQ26" s="32">
        <v>5754.8420000000006</v>
      </c>
      <c r="FR26" s="33">
        <f>CD26</f>
        <v>6191.4520000000002</v>
      </c>
      <c r="FT26" s="64">
        <f t="shared" si="54"/>
        <v>712.21599999999989</v>
      </c>
      <c r="FU26" s="32">
        <v>672.49699999999996</v>
      </c>
      <c r="FV26" s="33">
        <f t="shared" si="55"/>
        <v>751.93499999999995</v>
      </c>
      <c r="FX26" s="64">
        <f t="shared" si="56"/>
        <v>6685.3630000000012</v>
      </c>
      <c r="FY26" s="58">
        <f t="shared" si="57"/>
        <v>6427.3390000000009</v>
      </c>
      <c r="FZ26" s="72">
        <f t="shared" si="58"/>
        <v>6943.3870000000006</v>
      </c>
      <c r="GB26" s="64">
        <f t="shared" si="59"/>
        <v>4896.5779999999995</v>
      </c>
      <c r="GC26" s="32">
        <v>4833.0659999999998</v>
      </c>
      <c r="GD26" s="33">
        <f t="shared" si="60"/>
        <v>4960.09</v>
      </c>
      <c r="GE26" s="32"/>
      <c r="GF26" s="64">
        <f t="shared" si="61"/>
        <v>7750.7725</v>
      </c>
      <c r="GG26" s="32">
        <v>7585.3109999999997</v>
      </c>
      <c r="GH26" s="33">
        <f t="shared" si="62"/>
        <v>7916.2340000000004</v>
      </c>
      <c r="GI26" s="32"/>
      <c r="GJ26" s="75">
        <f>DZ26/C26</f>
        <v>0.47196141498596428</v>
      </c>
      <c r="GK26" s="66"/>
    </row>
    <row r="27" spans="1:194" x14ac:dyDescent="0.2">
      <c r="A27" s="1"/>
      <c r="B27" s="76" t="s">
        <v>231</v>
      </c>
      <c r="C27" s="31">
        <v>11799.959000000001</v>
      </c>
      <c r="D27" s="32">
        <v>11446.483</v>
      </c>
      <c r="E27" s="32">
        <v>8692.8150000000005</v>
      </c>
      <c r="F27" s="32">
        <v>8206.7739999999994</v>
      </c>
      <c r="G27" s="32">
        <v>8959.5529999999999</v>
      </c>
      <c r="H27" s="32">
        <f t="shared" si="0"/>
        <v>20006.733</v>
      </c>
      <c r="I27" s="33">
        <f t="shared" si="1"/>
        <v>16899.589</v>
      </c>
      <c r="J27" s="32"/>
      <c r="K27" s="34">
        <v>78.116</v>
      </c>
      <c r="L27" s="35">
        <v>38.646000000000001</v>
      </c>
      <c r="M27" s="35">
        <v>-0.57799999999999996</v>
      </c>
      <c r="N27" s="36">
        <f t="shared" si="2"/>
        <v>116.184</v>
      </c>
      <c r="O27" s="35">
        <v>66.715000000000003</v>
      </c>
      <c r="P27" s="36">
        <f t="shared" si="3"/>
        <v>49.468999999999994</v>
      </c>
      <c r="Q27" s="35">
        <v>-0.59599999999999997</v>
      </c>
      <c r="R27" s="36">
        <f t="shared" si="4"/>
        <v>50.064999999999991</v>
      </c>
      <c r="S27" s="35">
        <v>27.657</v>
      </c>
      <c r="T27" s="35">
        <v>-10.052</v>
      </c>
      <c r="U27" s="35">
        <v>-4.7</v>
      </c>
      <c r="V27" s="36">
        <f t="shared" si="5"/>
        <v>62.969999999999985</v>
      </c>
      <c r="W27" s="35">
        <v>9.3559999999999999</v>
      </c>
      <c r="X27" s="37">
        <f t="shared" si="6"/>
        <v>53.613999999999983</v>
      </c>
      <c r="Y27" s="35"/>
      <c r="Z27" s="38">
        <f t="shared" si="7"/>
        <v>1.364890857742068E-2</v>
      </c>
      <c r="AA27" s="39">
        <f t="shared" si="8"/>
        <v>6.752467111513641E-3</v>
      </c>
      <c r="AB27" s="6">
        <f t="shared" si="9"/>
        <v>0.49865833513966018</v>
      </c>
      <c r="AC27" s="6">
        <f t="shared" si="10"/>
        <v>0.46381073546485357</v>
      </c>
      <c r="AD27" s="6">
        <f t="shared" si="11"/>
        <v>0.57421848103009021</v>
      </c>
      <c r="AE27" s="39">
        <f t="shared" si="12"/>
        <v>1.1656855647276112E-2</v>
      </c>
      <c r="AF27" s="39">
        <f t="shared" si="63"/>
        <v>9.3677682481160332E-3</v>
      </c>
      <c r="AG27" s="39">
        <f>X27/DX27*2</f>
        <v>2.3035896968777746E-2</v>
      </c>
      <c r="AH27" s="39">
        <f>(P27+S27+T27)/DX27*2</f>
        <v>2.8819147112392259E-2</v>
      </c>
      <c r="AI27" s="39">
        <f>R27/DX27*2</f>
        <v>2.1511026630019359E-2</v>
      </c>
      <c r="AJ27" s="40">
        <f>X27/FL27*2</f>
        <v>8.2702142174290089E-2</v>
      </c>
      <c r="AK27" s="41"/>
      <c r="AL27" s="47">
        <f t="shared" si="13"/>
        <v>2.6908092663977753E-2</v>
      </c>
      <c r="AM27" s="6">
        <f t="shared" si="14"/>
        <v>0.11913079434127227</v>
      </c>
      <c r="AN27" s="40">
        <f t="shared" si="15"/>
        <v>7.4003233917947137E-2</v>
      </c>
      <c r="AO27" s="35"/>
      <c r="AP27" s="47">
        <f t="shared" si="16"/>
        <v>1.0306848817097798</v>
      </c>
      <c r="AQ27" s="6">
        <f t="shared" si="17"/>
        <v>0.86865486736645992</v>
      </c>
      <c r="AR27" s="6">
        <f t="shared" si="18"/>
        <v>-8.97836170447711E-2</v>
      </c>
      <c r="AS27" s="6">
        <f t="shared" si="19"/>
        <v>0.20459172781871529</v>
      </c>
      <c r="AT27" s="68">
        <v>2.12</v>
      </c>
      <c r="AU27" s="69">
        <v>1.48</v>
      </c>
      <c r="AV27" s="35"/>
      <c r="AW27" s="47">
        <v>0.1162468445864939</v>
      </c>
      <c r="AX27" s="6">
        <v>7.9199999999999993E-2</v>
      </c>
      <c r="AY27" s="6">
        <f t="shared" si="20"/>
        <v>0.16438566951760386</v>
      </c>
      <c r="AZ27" s="6">
        <f t="shared" si="21"/>
        <v>0.1802</v>
      </c>
      <c r="BA27" s="40">
        <f t="shared" si="22"/>
        <v>0.19600000000000001</v>
      </c>
      <c r="BB27" s="6"/>
      <c r="BC27" s="47">
        <v>0.15359999999999999</v>
      </c>
      <c r="BD27" s="6">
        <v>0.16930000000000001</v>
      </c>
      <c r="BE27" s="40">
        <v>0.1865</v>
      </c>
      <c r="BF27" s="6"/>
      <c r="BG27" s="47"/>
      <c r="BH27" s="40">
        <v>1.2999999999999999E-2</v>
      </c>
      <c r="BI27" s="6"/>
      <c r="BJ27" s="47"/>
      <c r="BK27" s="40">
        <f t="shared" si="64"/>
        <v>2.5599999999999984E-2</v>
      </c>
      <c r="BL27" s="6"/>
      <c r="BM27" s="47"/>
      <c r="BN27" s="40">
        <f t="shared" si="65"/>
        <v>2.629999999999999E-2</v>
      </c>
      <c r="BO27" s="6"/>
      <c r="BP27" s="47"/>
      <c r="BQ27" s="40">
        <f t="shared" si="66"/>
        <v>2.3499999999999965E-2</v>
      </c>
      <c r="BR27" s="35"/>
      <c r="BS27" s="38">
        <f>Q27/FP27*2</f>
        <v>-1.3894513136026584E-4</v>
      </c>
      <c r="BT27" s="6">
        <f t="shared" si="23"/>
        <v>-8.8857083221516552E-3</v>
      </c>
      <c r="BU27" s="39">
        <f>EX27/E27</f>
        <v>1.8741915018322603E-3</v>
      </c>
      <c r="BV27" s="39">
        <f>EV27/E27</f>
        <v>1.153596389662037E-3</v>
      </c>
      <c r="BW27" s="6">
        <f t="shared" si="24"/>
        <v>1.180412057417932E-2</v>
      </c>
      <c r="BX27" s="6">
        <f t="shared" si="25"/>
        <v>0.91370447892886242</v>
      </c>
      <c r="BY27" s="40">
        <f t="shared" si="26"/>
        <v>0.95561128735142598</v>
      </c>
      <c r="BZ27" s="35"/>
      <c r="CA27" s="34">
        <v>9.5370000000000008</v>
      </c>
      <c r="CB27" s="35">
        <v>270.17599999999999</v>
      </c>
      <c r="CC27" s="36">
        <f t="shared" si="27"/>
        <v>279.71299999999997</v>
      </c>
      <c r="CD27" s="32">
        <v>8692.8150000000005</v>
      </c>
      <c r="CE27" s="35">
        <v>4.0709999999999997</v>
      </c>
      <c r="CF27" s="35">
        <v>4.4169999999999998</v>
      </c>
      <c r="CG27" s="36">
        <f t="shared" si="28"/>
        <v>8684.3270000000011</v>
      </c>
      <c r="CH27" s="35">
        <v>2118.4929999999999</v>
      </c>
      <c r="CI27" s="35">
        <v>665.32299999999998</v>
      </c>
      <c r="CJ27" s="36">
        <f t="shared" si="29"/>
        <v>2783.8159999999998</v>
      </c>
      <c r="CK27" s="35">
        <v>0</v>
      </c>
      <c r="CL27" s="35">
        <v>0</v>
      </c>
      <c r="CM27" s="35">
        <v>4.8630000000000004</v>
      </c>
      <c r="CN27" s="35">
        <v>47.240000000000066</v>
      </c>
      <c r="CO27" s="36">
        <f t="shared" si="30"/>
        <v>11799.958999999999</v>
      </c>
      <c r="CP27" s="35">
        <v>2.0009999999999999</v>
      </c>
      <c r="CQ27" s="32">
        <v>8959.5529999999999</v>
      </c>
      <c r="CR27" s="36">
        <f t="shared" si="31"/>
        <v>8961.5540000000001</v>
      </c>
      <c r="CS27" s="35">
        <v>1202.4290000000001</v>
      </c>
      <c r="CT27" s="35">
        <v>113.96700000000055</v>
      </c>
      <c r="CU27" s="36">
        <f t="shared" si="32"/>
        <v>1316.3960000000006</v>
      </c>
      <c r="CV27" s="35">
        <v>150.30099999999999</v>
      </c>
      <c r="CW27" s="35">
        <v>1371.7080000000001</v>
      </c>
      <c r="CX27" s="120">
        <f t="shared" si="33"/>
        <v>11799.959000000001</v>
      </c>
      <c r="CY27" s="35"/>
      <c r="CZ27" s="71">
        <v>2414.174</v>
      </c>
      <c r="DA27" s="35"/>
      <c r="DB27" s="31">
        <v>365</v>
      </c>
      <c r="DC27" s="32">
        <v>285</v>
      </c>
      <c r="DD27" s="32">
        <v>400</v>
      </c>
      <c r="DE27" s="32">
        <v>300</v>
      </c>
      <c r="DF27" s="32">
        <v>0</v>
      </c>
      <c r="DG27" s="33">
        <v>0</v>
      </c>
      <c r="DH27" s="32">
        <f t="shared" si="34"/>
        <v>1350</v>
      </c>
      <c r="DI27" s="62">
        <f t="shared" si="35"/>
        <v>0.11440717717748002</v>
      </c>
      <c r="DJ27" s="62">
        <f t="shared" si="36"/>
        <v>0.26530153623782554</v>
      </c>
      <c r="DK27" s="35"/>
      <c r="DL27" s="64" t="s">
        <v>218</v>
      </c>
      <c r="DM27" s="58">
        <v>61.5</v>
      </c>
      <c r="DN27" s="72">
        <v>8</v>
      </c>
      <c r="DO27" s="58" t="s">
        <v>155</v>
      </c>
      <c r="DP27" s="74" t="s">
        <v>152</v>
      </c>
      <c r="DQ27" s="61" t="s">
        <v>156</v>
      </c>
      <c r="DR27" s="62">
        <v>0.10747175648898562</v>
      </c>
      <c r="DS27" s="63"/>
      <c r="DT27" s="31">
        <v>779.60462679999989</v>
      </c>
      <c r="DU27" s="32">
        <v>854.60462679999989</v>
      </c>
      <c r="DV27" s="33">
        <v>929.53666399999997</v>
      </c>
      <c r="DW27" s="32"/>
      <c r="DX27" s="64">
        <f t="shared" si="37"/>
        <v>4654.8220000000001</v>
      </c>
      <c r="DY27" s="32">
        <v>4567.1099999999997</v>
      </c>
      <c r="DZ27" s="33">
        <v>4742.5339999999997</v>
      </c>
      <c r="EA27" s="32"/>
      <c r="EB27" s="31">
        <v>0</v>
      </c>
      <c r="EC27" s="32">
        <v>0</v>
      </c>
      <c r="ED27" s="32">
        <v>72.272999999999996</v>
      </c>
      <c r="EE27" s="32">
        <v>0</v>
      </c>
      <c r="EF27" s="32">
        <v>352.46600000000001</v>
      </c>
      <c r="EG27" s="32">
        <v>0</v>
      </c>
      <c r="EH27" s="32">
        <v>5.3559999999997672</v>
      </c>
      <c r="EI27" s="33">
        <v>7805.7730000000001</v>
      </c>
      <c r="EJ27" s="33">
        <f t="shared" si="38"/>
        <v>8235.8680000000004</v>
      </c>
      <c r="EK27" s="58"/>
      <c r="EL27" s="47">
        <f t="shared" si="39"/>
        <v>0</v>
      </c>
      <c r="EM27" s="6">
        <f t="shared" si="40"/>
        <v>0</v>
      </c>
      <c r="EN27" s="6">
        <f t="shared" si="41"/>
        <v>8.7753956231450027E-3</v>
      </c>
      <c r="EO27" s="6">
        <f t="shared" si="42"/>
        <v>0</v>
      </c>
      <c r="EP27" s="6">
        <f t="shared" si="43"/>
        <v>4.2796460555220163E-2</v>
      </c>
      <c r="EQ27" s="6">
        <f t="shared" si="44"/>
        <v>0</v>
      </c>
      <c r="ER27" s="6">
        <f t="shared" si="45"/>
        <v>6.503261101318971E-4</v>
      </c>
      <c r="ES27" s="6">
        <f t="shared" si="46"/>
        <v>0.94777781771150282</v>
      </c>
      <c r="ET27" s="62">
        <f t="shared" si="47"/>
        <v>0.99999999999999989</v>
      </c>
      <c r="EU27" s="58"/>
      <c r="EV27" s="34">
        <v>10.028</v>
      </c>
      <c r="EW27" s="35">
        <v>6.2640000000000011</v>
      </c>
      <c r="EX27" s="70">
        <f t="shared" si="48"/>
        <v>16.292000000000002</v>
      </c>
      <c r="EZ27" s="34">
        <f>CE27</f>
        <v>4.0709999999999997</v>
      </c>
      <c r="FA27" s="35">
        <f>CF27</f>
        <v>4.4169999999999998</v>
      </c>
      <c r="FB27" s="70">
        <f t="shared" si="49"/>
        <v>8.4879999999999995</v>
      </c>
      <c r="FD27" s="31">
        <f>FH27*E27</f>
        <v>7942.6639999999998</v>
      </c>
      <c r="FE27" s="32">
        <f>E27*FI27</f>
        <v>750.15100000000086</v>
      </c>
      <c r="FF27" s="33">
        <f t="shared" si="50"/>
        <v>8692.8150000000005</v>
      </c>
      <c r="FH27" s="47">
        <v>0.91370447892886242</v>
      </c>
      <c r="FI27" s="6">
        <v>8.6295521071137582E-2</v>
      </c>
      <c r="FJ27" s="40">
        <f t="shared" si="51"/>
        <v>1</v>
      </c>
      <c r="FK27" s="58"/>
      <c r="FL27" s="64">
        <f t="shared" si="52"/>
        <v>1296.5565000000001</v>
      </c>
      <c r="FM27" s="32">
        <v>1221.405</v>
      </c>
      <c r="FN27" s="33">
        <f>CW27</f>
        <v>1371.7080000000001</v>
      </c>
      <c r="FP27" s="64">
        <f t="shared" si="53"/>
        <v>8578.9259999999995</v>
      </c>
      <c r="FQ27" s="32">
        <v>8465.0370000000003</v>
      </c>
      <c r="FR27" s="33">
        <f>CD27</f>
        <v>8692.8150000000005</v>
      </c>
      <c r="FT27" s="64">
        <f t="shared" si="54"/>
        <v>7421.1875</v>
      </c>
      <c r="FU27" s="32">
        <v>6635.6009999999997</v>
      </c>
      <c r="FV27" s="33">
        <f t="shared" si="55"/>
        <v>8206.7739999999994</v>
      </c>
      <c r="FX27" s="64">
        <f t="shared" si="56"/>
        <v>16000.113499999999</v>
      </c>
      <c r="FY27" s="58">
        <f t="shared" si="57"/>
        <v>15100.637999999999</v>
      </c>
      <c r="FZ27" s="72">
        <f t="shared" si="58"/>
        <v>16899.589</v>
      </c>
      <c r="GB27" s="64">
        <f t="shared" si="59"/>
        <v>8650.8780000000006</v>
      </c>
      <c r="GC27" s="32">
        <v>8342.2029999999995</v>
      </c>
      <c r="GD27" s="33">
        <f t="shared" si="60"/>
        <v>8959.5529999999999</v>
      </c>
      <c r="GE27" s="32"/>
      <c r="GF27" s="64">
        <f t="shared" si="61"/>
        <v>11446.483</v>
      </c>
      <c r="GG27" s="32">
        <v>11093.007</v>
      </c>
      <c r="GH27" s="33">
        <f t="shared" si="62"/>
        <v>11799.959000000001</v>
      </c>
      <c r="GI27" s="32"/>
      <c r="GJ27" s="75">
        <f>DZ27/C27</f>
        <v>0.40191105748757255</v>
      </c>
      <c r="GK27" s="66"/>
    </row>
    <row r="28" spans="1:194" x14ac:dyDescent="0.2">
      <c r="A28" s="1"/>
      <c r="B28" s="76" t="s">
        <v>177</v>
      </c>
      <c r="C28" s="31">
        <v>16564.142</v>
      </c>
      <c r="D28" s="32">
        <v>16170.2255</v>
      </c>
      <c r="E28" s="32">
        <v>13380.604000000001</v>
      </c>
      <c r="F28" s="32">
        <v>5785.1559999999999</v>
      </c>
      <c r="G28" s="32">
        <v>10760.239</v>
      </c>
      <c r="H28" s="32">
        <f t="shared" si="0"/>
        <v>22349.297999999999</v>
      </c>
      <c r="I28" s="33">
        <f t="shared" si="1"/>
        <v>19165.760000000002</v>
      </c>
      <c r="J28" s="32"/>
      <c r="K28" s="34">
        <v>131.43100000000001</v>
      </c>
      <c r="L28" s="35">
        <v>40.351999999999997</v>
      </c>
      <c r="M28" s="35">
        <v>0.12</v>
      </c>
      <c r="N28" s="36">
        <f t="shared" si="2"/>
        <v>171.90300000000002</v>
      </c>
      <c r="O28" s="35">
        <v>89.308000000000007</v>
      </c>
      <c r="P28" s="36">
        <f t="shared" si="3"/>
        <v>82.595000000000013</v>
      </c>
      <c r="Q28" s="35">
        <v>-1.7210000000000001</v>
      </c>
      <c r="R28" s="36">
        <f t="shared" si="4"/>
        <v>84.316000000000017</v>
      </c>
      <c r="S28" s="35">
        <v>37.445</v>
      </c>
      <c r="T28" s="35">
        <v>-7.2629999999999999</v>
      </c>
      <c r="U28" s="35">
        <v>-4</v>
      </c>
      <c r="V28" s="36">
        <f t="shared" si="5"/>
        <v>110.49800000000002</v>
      </c>
      <c r="W28" s="35">
        <v>7.3359999999999994</v>
      </c>
      <c r="X28" s="37">
        <f t="shared" si="6"/>
        <v>103.16200000000002</v>
      </c>
      <c r="Y28" s="35"/>
      <c r="Z28" s="38">
        <f t="shared" si="7"/>
        <v>1.6255926672141957E-2</v>
      </c>
      <c r="AA28" s="39">
        <f t="shared" si="8"/>
        <v>4.9909013328230944E-3</v>
      </c>
      <c r="AB28" s="6">
        <f t="shared" si="9"/>
        <v>0.4419328500383502</v>
      </c>
      <c r="AC28" s="6">
        <f t="shared" si="10"/>
        <v>0.42660068402850754</v>
      </c>
      <c r="AD28" s="6">
        <f t="shared" si="11"/>
        <v>0.5195255463837164</v>
      </c>
      <c r="AE28" s="39">
        <f t="shared" si="12"/>
        <v>1.1045980774974351E-2</v>
      </c>
      <c r="AF28" s="39">
        <f t="shared" si="63"/>
        <v>1.2759500478209165E-2</v>
      </c>
      <c r="AG28" s="39">
        <f>X28/DX28*2</f>
        <v>2.686453924178548E-2</v>
      </c>
      <c r="AH28" s="39">
        <f>(P28+S28+T28)/DX28*2</f>
        <v>2.9368392839134963E-2</v>
      </c>
      <c r="AI28" s="39">
        <f>R28/DX28*2</f>
        <v>2.1956829944266149E-2</v>
      </c>
      <c r="AJ28" s="40">
        <f>X28/FL28*2</f>
        <v>0.10388794297351318</v>
      </c>
      <c r="AK28" s="41"/>
      <c r="AL28" s="47">
        <f t="shared" si="13"/>
        <v>6.4046082407683017E-2</v>
      </c>
      <c r="AM28" s="6">
        <f t="shared" si="14"/>
        <v>6.4143693956303385E-2</v>
      </c>
      <c r="AN28" s="40">
        <f t="shared" si="15"/>
        <v>5.5481693096282883E-2</v>
      </c>
      <c r="AO28" s="35"/>
      <c r="AP28" s="47">
        <f t="shared" si="16"/>
        <v>0.80416691204672064</v>
      </c>
      <c r="AQ28" s="6">
        <f t="shared" si="17"/>
        <v>0.74872868553857097</v>
      </c>
      <c r="AR28" s="6">
        <f t="shared" si="18"/>
        <v>7.5239212510976997E-2</v>
      </c>
      <c r="AS28" s="6">
        <f t="shared" si="19"/>
        <v>0.14276827619565205</v>
      </c>
      <c r="AT28" s="68">
        <v>3.0013000000000001</v>
      </c>
      <c r="AU28" s="69">
        <v>1.43</v>
      </c>
      <c r="AV28" s="35"/>
      <c r="AW28" s="47">
        <v>0.12455948518190679</v>
      </c>
      <c r="AX28" s="6">
        <v>9.4600000000000004E-2</v>
      </c>
      <c r="AY28" s="6">
        <f t="shared" si="20"/>
        <v>0.19643870700023669</v>
      </c>
      <c r="AZ28" s="6">
        <f t="shared" si="21"/>
        <v>0.20940631068433288</v>
      </c>
      <c r="BA28" s="40">
        <f t="shared" si="22"/>
        <v>0.23534151805252529</v>
      </c>
      <c r="BB28" s="6"/>
      <c r="BC28" s="47">
        <v>0.1827</v>
      </c>
      <c r="BD28" s="6">
        <v>0.1963</v>
      </c>
      <c r="BE28" s="40">
        <v>0.22070000000000001</v>
      </c>
      <c r="BF28" s="6"/>
      <c r="BG28" s="47"/>
      <c r="BH28" s="40">
        <v>1.9E-2</v>
      </c>
      <c r="BI28" s="6"/>
      <c r="BJ28" s="47"/>
      <c r="BK28" s="40">
        <f t="shared" si="64"/>
        <v>4.8699999999999993E-2</v>
      </c>
      <c r="BL28" s="6"/>
      <c r="BM28" s="47"/>
      <c r="BN28" s="40">
        <f t="shared" si="65"/>
        <v>4.7300000000000009E-2</v>
      </c>
      <c r="BO28" s="6"/>
      <c r="BP28" s="47"/>
      <c r="BQ28" s="40">
        <f t="shared" si="66"/>
        <v>5.1699999999999996E-2</v>
      </c>
      <c r="BR28" s="35"/>
      <c r="BS28" s="38">
        <f>Q28/FP28*2</f>
        <v>-2.6521995167556867E-4</v>
      </c>
      <c r="BT28" s="6">
        <f t="shared" si="23"/>
        <v>-1.5260203764952072E-2</v>
      </c>
      <c r="BU28" s="39">
        <f>EX28/E28</f>
        <v>6.9865306528763566E-3</v>
      </c>
      <c r="BV28" s="39">
        <f>EV28/E28</f>
        <v>1.8987932084381241E-3</v>
      </c>
      <c r="BW28" s="6">
        <f t="shared" si="24"/>
        <v>4.4502733697191557E-2</v>
      </c>
      <c r="BX28" s="6">
        <f t="shared" si="25"/>
        <v>0.64971229998287061</v>
      </c>
      <c r="BY28" s="40">
        <f t="shared" si="26"/>
        <v>0.75544611849464871</v>
      </c>
      <c r="BZ28" s="35"/>
      <c r="CA28" s="34">
        <v>86.947000000000003</v>
      </c>
      <c r="CB28" s="35">
        <v>842.61199999999997</v>
      </c>
      <c r="CC28" s="36">
        <f t="shared" si="27"/>
        <v>929.55899999999997</v>
      </c>
      <c r="CD28" s="32">
        <v>13380.604000000001</v>
      </c>
      <c r="CE28" s="35">
        <v>15.563000000000001</v>
      </c>
      <c r="CF28" s="35">
        <v>21.850999999999999</v>
      </c>
      <c r="CG28" s="36">
        <f t="shared" si="28"/>
        <v>13343.19</v>
      </c>
      <c r="CH28" s="35">
        <v>1434.83</v>
      </c>
      <c r="CI28" s="35">
        <v>715.31500000000005</v>
      </c>
      <c r="CJ28" s="36">
        <f t="shared" si="29"/>
        <v>2150.145</v>
      </c>
      <c r="CK28" s="35">
        <v>8.4870000000000001</v>
      </c>
      <c r="CL28" s="35">
        <v>11.288</v>
      </c>
      <c r="CM28" s="35">
        <v>85.093000000000004</v>
      </c>
      <c r="CN28" s="35">
        <v>36.380000000000052</v>
      </c>
      <c r="CO28" s="36">
        <f t="shared" si="30"/>
        <v>16564.142000000003</v>
      </c>
      <c r="CP28" s="35">
        <v>20.221</v>
      </c>
      <c r="CQ28" s="32">
        <v>10760.239</v>
      </c>
      <c r="CR28" s="36">
        <f t="shared" si="31"/>
        <v>10780.46</v>
      </c>
      <c r="CS28" s="35">
        <v>3290.18</v>
      </c>
      <c r="CT28" s="35">
        <v>129.57500000000073</v>
      </c>
      <c r="CU28" s="36">
        <f t="shared" si="32"/>
        <v>3419.7550000000006</v>
      </c>
      <c r="CV28" s="35">
        <v>300.70600000000002</v>
      </c>
      <c r="CW28" s="35">
        <v>2063.221</v>
      </c>
      <c r="CX28" s="120">
        <f t="shared" si="33"/>
        <v>16564.142</v>
      </c>
      <c r="CY28" s="35"/>
      <c r="CZ28" s="71">
        <v>2364.8340000000003</v>
      </c>
      <c r="DA28" s="35"/>
      <c r="DB28" s="31">
        <v>560</v>
      </c>
      <c r="DC28" s="32">
        <v>725</v>
      </c>
      <c r="DD28" s="32">
        <v>800</v>
      </c>
      <c r="DE28" s="32">
        <v>1000</v>
      </c>
      <c r="DF28" s="32">
        <v>500</v>
      </c>
      <c r="DG28" s="33">
        <v>0</v>
      </c>
      <c r="DH28" s="32">
        <f t="shared" si="34"/>
        <v>3585</v>
      </c>
      <c r="DI28" s="62">
        <f t="shared" si="35"/>
        <v>0.21643137326400608</v>
      </c>
      <c r="DJ28" s="62">
        <f t="shared" si="36"/>
        <v>0.27754692787218638</v>
      </c>
      <c r="DK28" s="35"/>
      <c r="DL28" s="64" t="s">
        <v>219</v>
      </c>
      <c r="DM28" s="58">
        <v>76</v>
      </c>
      <c r="DN28" s="72">
        <v>4</v>
      </c>
      <c r="DO28" s="58" t="s">
        <v>155</v>
      </c>
      <c r="DP28" s="74" t="s">
        <v>152</v>
      </c>
      <c r="DQ28" s="61" t="s">
        <v>153</v>
      </c>
      <c r="DR28" s="62">
        <v>0.52115236084359717</v>
      </c>
      <c r="DS28" s="63"/>
      <c r="DT28" s="31">
        <v>1514.8420000000001</v>
      </c>
      <c r="DU28" s="32">
        <v>1614.8420000000001</v>
      </c>
      <c r="DV28" s="33">
        <v>1814.8420000000001</v>
      </c>
      <c r="DW28" s="32"/>
      <c r="DX28" s="64">
        <f t="shared" si="37"/>
        <v>7680.1615000000002</v>
      </c>
      <c r="DY28" s="32">
        <v>7648.7979999999998</v>
      </c>
      <c r="DZ28" s="33">
        <v>7711.5249999999996</v>
      </c>
      <c r="EA28" s="32"/>
      <c r="EB28" s="31">
        <v>2325.3629999999998</v>
      </c>
      <c r="EC28" s="32">
        <v>104.751</v>
      </c>
      <c r="ED28" s="32">
        <v>384.96</v>
      </c>
      <c r="EE28" s="32">
        <v>75.442999999999998</v>
      </c>
      <c r="EF28" s="32">
        <v>1456.252</v>
      </c>
      <c r="EG28" s="32">
        <v>35.569000000000003</v>
      </c>
      <c r="EH28" s="32">
        <v>124.10700000000226</v>
      </c>
      <c r="EI28" s="33">
        <v>8560.7530000000006</v>
      </c>
      <c r="EJ28" s="33">
        <f t="shared" si="38"/>
        <v>13067.198000000004</v>
      </c>
      <c r="EK28" s="58"/>
      <c r="EL28" s="47">
        <f t="shared" si="39"/>
        <v>0.17795421788205851</v>
      </c>
      <c r="EM28" s="6">
        <f t="shared" si="40"/>
        <v>8.0163321930225573E-3</v>
      </c>
      <c r="EN28" s="6">
        <f t="shared" si="41"/>
        <v>2.9460026548920423E-2</v>
      </c>
      <c r="EO28" s="6">
        <f t="shared" si="42"/>
        <v>5.7734642116848596E-3</v>
      </c>
      <c r="EP28" s="6">
        <f t="shared" si="43"/>
        <v>0.11144332549334597</v>
      </c>
      <c r="EQ28" s="6">
        <f t="shared" si="44"/>
        <v>2.722006661259743E-3</v>
      </c>
      <c r="ER28" s="6">
        <f t="shared" si="45"/>
        <v>9.497598490510531E-3</v>
      </c>
      <c r="ES28" s="6">
        <f t="shared" si="46"/>
        <v>0.6551330285191973</v>
      </c>
      <c r="ET28" s="62">
        <f t="shared" si="47"/>
        <v>1</v>
      </c>
      <c r="EU28" s="58"/>
      <c r="EV28" s="34">
        <v>25.407</v>
      </c>
      <c r="EW28" s="35">
        <v>68.076999999999998</v>
      </c>
      <c r="EX28" s="70">
        <f t="shared" si="48"/>
        <v>93.483999999999995</v>
      </c>
      <c r="EZ28" s="34">
        <f>CE28</f>
        <v>15.563000000000001</v>
      </c>
      <c r="FA28" s="35">
        <f>CF28</f>
        <v>21.850999999999999</v>
      </c>
      <c r="FB28" s="70">
        <f t="shared" si="49"/>
        <v>37.414000000000001</v>
      </c>
      <c r="FD28" s="31">
        <f>FH28*E28</f>
        <v>8693.5429999999997</v>
      </c>
      <c r="FE28" s="32">
        <f>E28*FI28</f>
        <v>4687.0610000000024</v>
      </c>
      <c r="FF28" s="33">
        <f t="shared" si="50"/>
        <v>13380.604000000003</v>
      </c>
      <c r="FH28" s="47">
        <v>0.64971229998287061</v>
      </c>
      <c r="FI28" s="6">
        <v>0.35028770001712939</v>
      </c>
      <c r="FJ28" s="40">
        <f t="shared" si="51"/>
        <v>1</v>
      </c>
      <c r="FK28" s="58"/>
      <c r="FL28" s="64">
        <f t="shared" si="52"/>
        <v>1986.0245</v>
      </c>
      <c r="FM28" s="32">
        <v>1908.828</v>
      </c>
      <c r="FN28" s="33">
        <f>CW28</f>
        <v>2063.221</v>
      </c>
      <c r="FP28" s="64">
        <f t="shared" si="53"/>
        <v>12977.907500000001</v>
      </c>
      <c r="FQ28" s="32">
        <v>12575.210999999999</v>
      </c>
      <c r="FR28" s="33">
        <f>CD28</f>
        <v>13380.604000000001</v>
      </c>
      <c r="FT28" s="64">
        <f t="shared" si="54"/>
        <v>5610.2224999999999</v>
      </c>
      <c r="FU28" s="32">
        <v>5435.2889999999998</v>
      </c>
      <c r="FV28" s="33">
        <f t="shared" si="55"/>
        <v>5785.1559999999999</v>
      </c>
      <c r="FX28" s="64">
        <f t="shared" si="56"/>
        <v>18588.13</v>
      </c>
      <c r="FY28" s="58">
        <f t="shared" si="57"/>
        <v>18010.5</v>
      </c>
      <c r="FZ28" s="72">
        <f t="shared" si="58"/>
        <v>19165.760000000002</v>
      </c>
      <c r="GB28" s="64">
        <f t="shared" si="59"/>
        <v>10477.431499999999</v>
      </c>
      <c r="GC28" s="32">
        <v>10194.624</v>
      </c>
      <c r="GD28" s="33">
        <f t="shared" si="60"/>
        <v>10760.239</v>
      </c>
      <c r="GE28" s="32"/>
      <c r="GF28" s="64">
        <f t="shared" si="61"/>
        <v>16170.2255</v>
      </c>
      <c r="GG28" s="32">
        <v>15776.308999999999</v>
      </c>
      <c r="GH28" s="33">
        <f t="shared" si="62"/>
        <v>16564.142</v>
      </c>
      <c r="GI28" s="32"/>
      <c r="GJ28" s="75">
        <f>DZ28/C28</f>
        <v>0.46555535445180318</v>
      </c>
      <c r="GK28" s="66"/>
    </row>
    <row r="29" spans="1:194" x14ac:dyDescent="0.2">
      <c r="A29" s="1"/>
      <c r="B29" s="76" t="s">
        <v>178</v>
      </c>
      <c r="C29" s="31">
        <v>3232.9189999999999</v>
      </c>
      <c r="D29" s="32">
        <v>3119.84</v>
      </c>
      <c r="E29" s="32">
        <v>2418.712</v>
      </c>
      <c r="F29" s="32">
        <v>1108.6569999999999</v>
      </c>
      <c r="G29" s="32">
        <v>2281.9769999999999</v>
      </c>
      <c r="H29" s="32">
        <f t="shared" si="0"/>
        <v>4341.576</v>
      </c>
      <c r="I29" s="33">
        <f t="shared" si="1"/>
        <v>3527.3689999999997</v>
      </c>
      <c r="J29" s="32"/>
      <c r="K29" s="34">
        <v>25.286999999999999</v>
      </c>
      <c r="L29" s="35">
        <v>9.798</v>
      </c>
      <c r="M29" s="35">
        <v>0.16800000000000001</v>
      </c>
      <c r="N29" s="36">
        <f t="shared" si="2"/>
        <v>35.253</v>
      </c>
      <c r="O29" s="35">
        <v>23.853000000000002</v>
      </c>
      <c r="P29" s="36">
        <f t="shared" si="3"/>
        <v>11.399999999999999</v>
      </c>
      <c r="Q29" s="35">
        <v>0.67300000000000004</v>
      </c>
      <c r="R29" s="36">
        <f t="shared" si="4"/>
        <v>10.726999999999999</v>
      </c>
      <c r="S29" s="35">
        <v>9.2370000000000001</v>
      </c>
      <c r="T29" s="35">
        <v>-2.5070000000000001</v>
      </c>
      <c r="U29" s="35">
        <v>-1.2</v>
      </c>
      <c r="V29" s="36">
        <f t="shared" si="5"/>
        <v>16.256999999999998</v>
      </c>
      <c r="W29" s="35">
        <v>2.3740000000000001</v>
      </c>
      <c r="X29" s="37">
        <f t="shared" si="6"/>
        <v>13.882999999999997</v>
      </c>
      <c r="Y29" s="35"/>
      <c r="Z29" s="38">
        <f t="shared" si="7"/>
        <v>1.6210446689573822E-2</v>
      </c>
      <c r="AA29" s="39">
        <f t="shared" si="8"/>
        <v>6.2810913380173337E-3</v>
      </c>
      <c r="AB29" s="6">
        <f t="shared" si="9"/>
        <v>0.56815854036157487</v>
      </c>
      <c r="AC29" s="6">
        <f t="shared" si="10"/>
        <v>0.53614295347269048</v>
      </c>
      <c r="AD29" s="6">
        <f t="shared" si="11"/>
        <v>0.67662326610501233</v>
      </c>
      <c r="AE29" s="39">
        <f t="shared" si="12"/>
        <v>1.5291168777886046E-2</v>
      </c>
      <c r="AF29" s="39">
        <f t="shared" si="63"/>
        <v>8.899815375147441E-3</v>
      </c>
      <c r="AG29" s="39">
        <f>X29/DX29*2</f>
        <v>1.9919964301036385E-2</v>
      </c>
      <c r="AH29" s="39">
        <f>(P29+S29+T29)/DX29*2</f>
        <v>2.6013754431879976E-2</v>
      </c>
      <c r="AI29" s="39">
        <f>R29/DX29*2</f>
        <v>1.5391590942679344E-2</v>
      </c>
      <c r="AJ29" s="40">
        <f>X29/FL29*2</f>
        <v>6.8791917209871573E-2</v>
      </c>
      <c r="AK29" s="41"/>
      <c r="AL29" s="47">
        <f t="shared" si="13"/>
        <v>4.6631492083988174E-2</v>
      </c>
      <c r="AM29" s="6">
        <f t="shared" si="14"/>
        <v>6.5049060502770178E-2</v>
      </c>
      <c r="AN29" s="40">
        <f t="shared" si="15"/>
        <v>1.5447235147822013E-2</v>
      </c>
      <c r="AO29" s="35"/>
      <c r="AP29" s="47">
        <f t="shared" si="16"/>
        <v>0.94346784569638709</v>
      </c>
      <c r="AQ29" s="6">
        <f t="shared" si="17"/>
        <v>0.82195758267114405</v>
      </c>
      <c r="AR29" s="6">
        <f t="shared" si="18"/>
        <v>-4.9497683053611942E-2</v>
      </c>
      <c r="AS29" s="6">
        <f t="shared" si="19"/>
        <v>0.20239170854574459</v>
      </c>
      <c r="AT29" s="68">
        <v>4.8600000000000003</v>
      </c>
      <c r="AU29" s="69">
        <v>1.44</v>
      </c>
      <c r="AV29" s="35"/>
      <c r="AW29" s="47">
        <v>0.13140477692141375</v>
      </c>
      <c r="AX29" s="6">
        <v>0.10890000000000001</v>
      </c>
      <c r="AY29" s="6">
        <f t="shared" si="20"/>
        <v>0.22219995593594008</v>
      </c>
      <c r="AZ29" s="6">
        <f t="shared" si="21"/>
        <v>0.25459999999999999</v>
      </c>
      <c r="BA29" s="40">
        <f t="shared" si="22"/>
        <v>0.28699999999999998</v>
      </c>
      <c r="BB29" s="6"/>
      <c r="BC29" s="47">
        <v>0.2036</v>
      </c>
      <c r="BD29" s="6">
        <v>0.23149999999999998</v>
      </c>
      <c r="BE29" s="40">
        <v>0.2606</v>
      </c>
      <c r="BF29" s="6"/>
      <c r="BG29" s="47"/>
      <c r="BH29" s="40">
        <v>2.5999999999999999E-2</v>
      </c>
      <c r="BI29" s="6"/>
      <c r="BJ29" s="47"/>
      <c r="BK29" s="40">
        <f t="shared" si="64"/>
        <v>6.2599999999999989E-2</v>
      </c>
      <c r="BL29" s="6"/>
      <c r="BM29" s="47"/>
      <c r="BN29" s="40">
        <f t="shared" si="65"/>
        <v>7.5499999999999984E-2</v>
      </c>
      <c r="BO29" s="6"/>
      <c r="BP29" s="47"/>
      <c r="BQ29" s="40">
        <f t="shared" si="66"/>
        <v>8.4599999999999981E-2</v>
      </c>
      <c r="BR29" s="35"/>
      <c r="BS29" s="38">
        <f>Q29/FP29*2</f>
        <v>5.6917398519682491E-4</v>
      </c>
      <c r="BT29" s="6">
        <f t="shared" si="23"/>
        <v>3.7120794263651412E-2</v>
      </c>
      <c r="BU29" s="39">
        <f>EX29/E29</f>
        <v>2.7016031673055739E-2</v>
      </c>
      <c r="BV29" s="39">
        <f>EV29/E29</f>
        <v>8.418530192929128E-3</v>
      </c>
      <c r="BW29" s="6">
        <f t="shared" si="24"/>
        <v>0.14711550584463534</v>
      </c>
      <c r="BX29" s="6">
        <f t="shared" si="25"/>
        <v>0.86784412530305388</v>
      </c>
      <c r="BY29" s="40">
        <f t="shared" si="26"/>
        <v>0.90938090117591897</v>
      </c>
      <c r="BZ29" s="35"/>
      <c r="CA29" s="34">
        <v>72.97</v>
      </c>
      <c r="CB29" s="35">
        <v>190.12100000000001</v>
      </c>
      <c r="CC29" s="36">
        <f t="shared" si="27"/>
        <v>263.09100000000001</v>
      </c>
      <c r="CD29" s="32">
        <v>2418.712</v>
      </c>
      <c r="CE29" s="35">
        <v>12.194000000000001</v>
      </c>
      <c r="CF29" s="35">
        <v>7.1530000000000005</v>
      </c>
      <c r="CG29" s="36">
        <f t="shared" si="28"/>
        <v>2399.3650000000002</v>
      </c>
      <c r="CH29" s="35">
        <v>391.22500000000002</v>
      </c>
      <c r="CI29" s="35">
        <v>138.61099999999999</v>
      </c>
      <c r="CJ29" s="36">
        <f t="shared" si="29"/>
        <v>529.83600000000001</v>
      </c>
      <c r="CK29" s="35">
        <v>0.02</v>
      </c>
      <c r="CL29" s="35">
        <v>0</v>
      </c>
      <c r="CM29" s="35">
        <v>28.866</v>
      </c>
      <c r="CN29" s="35">
        <v>11.740999999999723</v>
      </c>
      <c r="CO29" s="36">
        <f t="shared" si="30"/>
        <v>3232.9189999999999</v>
      </c>
      <c r="CP29" s="35">
        <v>1.7949999999999999</v>
      </c>
      <c r="CQ29" s="32">
        <v>2281.9769999999999</v>
      </c>
      <c r="CR29" s="36">
        <f t="shared" si="31"/>
        <v>2283.7719999999999</v>
      </c>
      <c r="CS29" s="35">
        <v>402.27499999999998</v>
      </c>
      <c r="CT29" s="35">
        <v>31.826999999999941</v>
      </c>
      <c r="CU29" s="36">
        <f t="shared" si="32"/>
        <v>434.10199999999992</v>
      </c>
      <c r="CV29" s="35">
        <v>90.22399999999999</v>
      </c>
      <c r="CW29" s="35">
        <v>424.82100000000003</v>
      </c>
      <c r="CX29" s="120">
        <f t="shared" si="33"/>
        <v>3232.9189999999999</v>
      </c>
      <c r="CY29" s="35"/>
      <c r="CZ29" s="71">
        <v>654.31600000000003</v>
      </c>
      <c r="DA29" s="35"/>
      <c r="DB29" s="31">
        <v>80</v>
      </c>
      <c r="DC29" s="32">
        <v>110</v>
      </c>
      <c r="DD29" s="32">
        <v>100</v>
      </c>
      <c r="DE29" s="32">
        <v>150</v>
      </c>
      <c r="DF29" s="32">
        <v>50</v>
      </c>
      <c r="DG29" s="33">
        <v>0</v>
      </c>
      <c r="DH29" s="32">
        <f t="shared" si="34"/>
        <v>490</v>
      </c>
      <c r="DI29" s="62">
        <f t="shared" si="35"/>
        <v>0.15156581405225433</v>
      </c>
      <c r="DJ29" s="62">
        <f t="shared" si="36"/>
        <v>0.22074898608247329</v>
      </c>
      <c r="DK29" s="35"/>
      <c r="DL29" s="64" t="s">
        <v>214</v>
      </c>
      <c r="DM29" s="58">
        <v>20.2</v>
      </c>
      <c r="DN29" s="72">
        <v>4</v>
      </c>
      <c r="DO29" s="58" t="s">
        <v>155</v>
      </c>
      <c r="DP29" s="74" t="s">
        <v>152</v>
      </c>
      <c r="DQ29" s="61" t="s">
        <v>156</v>
      </c>
      <c r="DR29" s="62">
        <v>0.26373135789952706</v>
      </c>
      <c r="DS29" s="63"/>
      <c r="DT29" s="31">
        <v>308.6106302</v>
      </c>
      <c r="DU29" s="32">
        <v>353.6106302</v>
      </c>
      <c r="DV29" s="33">
        <v>398.61056899999994</v>
      </c>
      <c r="DW29" s="32"/>
      <c r="DX29" s="64">
        <f t="shared" si="37"/>
        <v>1393.8779999999999</v>
      </c>
      <c r="DY29" s="32">
        <v>1398.8689999999999</v>
      </c>
      <c r="DZ29" s="33">
        <v>1388.8869999999999</v>
      </c>
      <c r="EA29" s="32"/>
      <c r="EB29" s="31">
        <v>23.619</v>
      </c>
      <c r="EC29" s="32">
        <v>11.603</v>
      </c>
      <c r="ED29" s="32">
        <v>37.116</v>
      </c>
      <c r="EE29" s="32">
        <v>34.116</v>
      </c>
      <c r="EF29" s="32">
        <v>185.691</v>
      </c>
      <c r="EG29" s="32">
        <v>2.3159999999999998</v>
      </c>
      <c r="EH29" s="32">
        <v>34.229000000000021</v>
      </c>
      <c r="EI29" s="33">
        <v>2013.6579999999999</v>
      </c>
      <c r="EJ29" s="33">
        <f t="shared" si="38"/>
        <v>2342.348</v>
      </c>
      <c r="EK29" s="58"/>
      <c r="EL29" s="47">
        <f t="shared" si="39"/>
        <v>1.0083471798383502E-2</v>
      </c>
      <c r="EM29" s="6">
        <f t="shared" si="40"/>
        <v>4.9535764967460006E-3</v>
      </c>
      <c r="EN29" s="6">
        <f t="shared" si="41"/>
        <v>1.5845638649765108E-2</v>
      </c>
      <c r="EO29" s="6">
        <f t="shared" si="42"/>
        <v>1.45648725125387E-2</v>
      </c>
      <c r="EP29" s="6">
        <f t="shared" si="43"/>
        <v>7.9275581595902922E-2</v>
      </c>
      <c r="EQ29" s="6">
        <f t="shared" si="44"/>
        <v>9.8875145793878624E-4</v>
      </c>
      <c r="ER29" s="6">
        <f t="shared" si="45"/>
        <v>1.4613114703707571E-2</v>
      </c>
      <c r="ES29" s="6">
        <f t="shared" si="46"/>
        <v>0.85967499278501736</v>
      </c>
      <c r="ET29" s="62">
        <f t="shared" si="47"/>
        <v>1</v>
      </c>
      <c r="EU29" s="58"/>
      <c r="EV29" s="34">
        <v>20.361999999999998</v>
      </c>
      <c r="EW29" s="35">
        <v>44.981999999999999</v>
      </c>
      <c r="EX29" s="70">
        <f t="shared" si="48"/>
        <v>65.343999999999994</v>
      </c>
      <c r="EZ29" s="34">
        <f>CE29</f>
        <v>12.194000000000001</v>
      </c>
      <c r="FA29" s="35">
        <f>CF29</f>
        <v>7.1530000000000005</v>
      </c>
      <c r="FB29" s="70">
        <f t="shared" si="49"/>
        <v>19.347000000000001</v>
      </c>
      <c r="FD29" s="31">
        <f>FH29*E29</f>
        <v>2099.0650000000001</v>
      </c>
      <c r="FE29" s="32">
        <f>E29*FI29</f>
        <v>319.64699999999993</v>
      </c>
      <c r="FF29" s="33">
        <f t="shared" si="50"/>
        <v>2418.712</v>
      </c>
      <c r="FH29" s="47">
        <v>0.86784412530305388</v>
      </c>
      <c r="FI29" s="6">
        <v>0.13215587469694612</v>
      </c>
      <c r="FJ29" s="40">
        <f t="shared" si="51"/>
        <v>1</v>
      </c>
      <c r="FK29" s="58"/>
      <c r="FL29" s="64">
        <f t="shared" si="52"/>
        <v>403.62300000000005</v>
      </c>
      <c r="FM29" s="32">
        <v>382.42500000000001</v>
      </c>
      <c r="FN29" s="33">
        <f>CW29</f>
        <v>424.82100000000003</v>
      </c>
      <c r="FP29" s="64">
        <f t="shared" si="53"/>
        <v>2364.8305</v>
      </c>
      <c r="FQ29" s="32">
        <v>2310.9489999999996</v>
      </c>
      <c r="FR29" s="33">
        <f>CD29</f>
        <v>2418.712</v>
      </c>
      <c r="FT29" s="64">
        <f t="shared" si="54"/>
        <v>1054.8195000000001</v>
      </c>
      <c r="FU29" s="32">
        <v>1000.982</v>
      </c>
      <c r="FV29" s="33">
        <f t="shared" si="55"/>
        <v>1108.6569999999999</v>
      </c>
      <c r="FX29" s="64">
        <f t="shared" si="56"/>
        <v>3419.6499999999996</v>
      </c>
      <c r="FY29" s="58">
        <f t="shared" si="57"/>
        <v>3311.9309999999996</v>
      </c>
      <c r="FZ29" s="72">
        <f t="shared" si="58"/>
        <v>3527.3689999999997</v>
      </c>
      <c r="GB29" s="64">
        <f t="shared" si="59"/>
        <v>2264.62</v>
      </c>
      <c r="GC29" s="32">
        <v>2247.2629999999999</v>
      </c>
      <c r="GD29" s="33">
        <f t="shared" si="60"/>
        <v>2281.9769999999999</v>
      </c>
      <c r="GE29" s="32"/>
      <c r="GF29" s="64">
        <f t="shared" si="61"/>
        <v>3119.84</v>
      </c>
      <c r="GG29" s="32">
        <v>3006.761</v>
      </c>
      <c r="GH29" s="33">
        <f t="shared" si="62"/>
        <v>3232.9189999999999</v>
      </c>
      <c r="GI29" s="32"/>
      <c r="GJ29" s="75">
        <f>DZ29/C29</f>
        <v>0.42960773220733339</v>
      </c>
      <c r="GK29" s="66"/>
    </row>
    <row r="30" spans="1:194" x14ac:dyDescent="0.2">
      <c r="A30" s="1"/>
      <c r="B30" s="76" t="s">
        <v>179</v>
      </c>
      <c r="C30" s="31">
        <v>6909.1459999999997</v>
      </c>
      <c r="D30" s="32">
        <v>6708.0674999999992</v>
      </c>
      <c r="E30" s="32">
        <v>5445.6639999999998</v>
      </c>
      <c r="F30" s="32">
        <v>2269.252</v>
      </c>
      <c r="G30" s="32">
        <v>4534.8490000000002</v>
      </c>
      <c r="H30" s="32">
        <f t="shared" si="0"/>
        <v>9178.3979999999992</v>
      </c>
      <c r="I30" s="33">
        <f t="shared" si="1"/>
        <v>7714.9159999999993</v>
      </c>
      <c r="J30" s="32"/>
      <c r="K30" s="34">
        <v>52.933999999999997</v>
      </c>
      <c r="L30" s="35">
        <v>12.359</v>
      </c>
      <c r="M30" s="35">
        <v>0.36499999999999999</v>
      </c>
      <c r="N30" s="36">
        <f t="shared" si="2"/>
        <v>65.657999999999987</v>
      </c>
      <c r="O30" s="35">
        <v>43.968000000000004</v>
      </c>
      <c r="P30" s="36">
        <f t="shared" si="3"/>
        <v>21.689999999999984</v>
      </c>
      <c r="Q30" s="35">
        <v>-1.3000000000000012E-2</v>
      </c>
      <c r="R30" s="36">
        <f t="shared" si="4"/>
        <v>21.702999999999985</v>
      </c>
      <c r="S30" s="35">
        <v>18.195</v>
      </c>
      <c r="T30" s="35">
        <v>-2.46</v>
      </c>
      <c r="U30" s="35">
        <v>-1</v>
      </c>
      <c r="V30" s="36">
        <f t="shared" si="5"/>
        <v>36.437999999999981</v>
      </c>
      <c r="W30" s="35">
        <v>5.6050000000000004</v>
      </c>
      <c r="X30" s="37">
        <f t="shared" si="6"/>
        <v>30.832999999999981</v>
      </c>
      <c r="Y30" s="35"/>
      <c r="Z30" s="38">
        <f t="shared" si="7"/>
        <v>1.5782190623454522E-2</v>
      </c>
      <c r="AA30" s="39">
        <f t="shared" si="8"/>
        <v>3.6848168269028305E-3</v>
      </c>
      <c r="AB30" s="6">
        <f t="shared" si="9"/>
        <v>0.54019387416608322</v>
      </c>
      <c r="AC30" s="6">
        <f t="shared" si="10"/>
        <v>0.52434617723873944</v>
      </c>
      <c r="AD30" s="6">
        <f t="shared" si="11"/>
        <v>0.6696518322215117</v>
      </c>
      <c r="AE30" s="39">
        <f t="shared" si="12"/>
        <v>1.3108991524011947E-2</v>
      </c>
      <c r="AF30" s="39">
        <f t="shared" si="63"/>
        <v>9.1928114915361195E-3</v>
      </c>
      <c r="AG30" s="39">
        <f>X30/DX30*2</f>
        <v>1.9455187855540818E-2</v>
      </c>
      <c r="AH30" s="39">
        <f>(P30+S30+T30)/DX30*2</f>
        <v>2.3614646823001822E-2</v>
      </c>
      <c r="AI30" s="39">
        <f>R30/DX30*2</f>
        <v>1.3694286706736364E-2</v>
      </c>
      <c r="AJ30" s="40">
        <f>X30/FL30*2</f>
        <v>7.8148939972094142E-2</v>
      </c>
      <c r="AK30" s="41"/>
      <c r="AL30" s="47">
        <f t="shared" si="13"/>
        <v>2.6755745642994839E-2</v>
      </c>
      <c r="AM30" s="6">
        <f t="shared" si="14"/>
        <v>7.0623924507354746E-2</v>
      </c>
      <c r="AN30" s="40">
        <f t="shared" si="15"/>
        <v>6.6547739302122863E-2</v>
      </c>
      <c r="AO30" s="35"/>
      <c r="AP30" s="47">
        <f t="shared" si="16"/>
        <v>0.83274491411882934</v>
      </c>
      <c r="AQ30" s="6">
        <f t="shared" si="17"/>
        <v>0.7511258981926332</v>
      </c>
      <c r="AR30" s="6">
        <f t="shared" si="18"/>
        <v>4.9806155493023328E-2</v>
      </c>
      <c r="AS30" s="6">
        <f t="shared" si="19"/>
        <v>0.16766688676140293</v>
      </c>
      <c r="AT30" s="68">
        <v>2.5495000000000001</v>
      </c>
      <c r="AU30" s="69">
        <v>1.41</v>
      </c>
      <c r="AV30" s="35"/>
      <c r="AW30" s="47">
        <v>0.12117879691643511</v>
      </c>
      <c r="AX30" s="6">
        <v>7.9600000000000004E-2</v>
      </c>
      <c r="AY30" s="6">
        <f t="shared" si="20"/>
        <v>0.1875</v>
      </c>
      <c r="AZ30" s="6">
        <f t="shared" si="21"/>
        <v>0.1875</v>
      </c>
      <c r="BA30" s="40">
        <f t="shared" si="22"/>
        <v>0.19699999999999998</v>
      </c>
      <c r="BB30" s="6"/>
      <c r="BC30" s="47">
        <v>0.1827</v>
      </c>
      <c r="BD30" s="6">
        <v>0.18640000000000001</v>
      </c>
      <c r="BE30" s="40">
        <v>0.19829999999999998</v>
      </c>
      <c r="BF30" s="6"/>
      <c r="BG30" s="47"/>
      <c r="BH30" s="40">
        <v>2.1999999999999999E-2</v>
      </c>
      <c r="BI30" s="6"/>
      <c r="BJ30" s="47"/>
      <c r="BK30" s="40">
        <f t="shared" si="64"/>
        <v>4.5699999999999991E-2</v>
      </c>
      <c r="BL30" s="6"/>
      <c r="BM30" s="47"/>
      <c r="BN30" s="40">
        <f t="shared" si="65"/>
        <v>3.4400000000000014E-2</v>
      </c>
      <c r="BO30" s="6"/>
      <c r="BP30" s="47"/>
      <c r="BQ30" s="40">
        <f t="shared" si="66"/>
        <v>2.6299999999999962E-2</v>
      </c>
      <c r="BR30" s="35"/>
      <c r="BS30" s="38">
        <f>Q30/FP30*2</f>
        <v>-4.8374694006803384E-6</v>
      </c>
      <c r="BT30" s="6">
        <f t="shared" si="23"/>
        <v>-3.4736138944555824E-4</v>
      </c>
      <c r="BU30" s="39">
        <f>EX30/E30</f>
        <v>5.3967707151965309E-3</v>
      </c>
      <c r="BV30" s="39">
        <f>EV30/E30</f>
        <v>3.9774763922269165E-3</v>
      </c>
      <c r="BW30" s="6">
        <f t="shared" si="24"/>
        <v>3.4522657219110631E-2</v>
      </c>
      <c r="BX30" s="6">
        <f t="shared" si="25"/>
        <v>0.79782667457999612</v>
      </c>
      <c r="BY30" s="40">
        <f t="shared" si="26"/>
        <v>0.85729358556852742</v>
      </c>
      <c r="BZ30" s="35"/>
      <c r="CA30" s="34">
        <v>85.003</v>
      </c>
      <c r="CB30" s="35">
        <v>343.06200000000001</v>
      </c>
      <c r="CC30" s="36">
        <f t="shared" si="27"/>
        <v>428.065</v>
      </c>
      <c r="CD30" s="32">
        <v>5445.6639999999998</v>
      </c>
      <c r="CE30" s="35">
        <v>0.90300000000000002</v>
      </c>
      <c r="CF30" s="35">
        <v>13.151</v>
      </c>
      <c r="CG30" s="36">
        <f t="shared" si="28"/>
        <v>5431.61</v>
      </c>
      <c r="CH30" s="35">
        <v>730.37</v>
      </c>
      <c r="CI30" s="35">
        <v>292.19900000000001</v>
      </c>
      <c r="CJ30" s="36">
        <f t="shared" si="29"/>
        <v>1022.569</v>
      </c>
      <c r="CK30" s="35">
        <v>2.4430000000000001</v>
      </c>
      <c r="CL30" s="35">
        <v>0</v>
      </c>
      <c r="CM30" s="35">
        <v>12.813000000000001</v>
      </c>
      <c r="CN30" s="35">
        <v>11.646000000000496</v>
      </c>
      <c r="CO30" s="36">
        <f t="shared" si="30"/>
        <v>6909.1459999999997</v>
      </c>
      <c r="CP30" s="35">
        <v>195.67599999999999</v>
      </c>
      <c r="CQ30" s="32">
        <v>4534.8490000000002</v>
      </c>
      <c r="CR30" s="36">
        <f t="shared" si="31"/>
        <v>4730.5250000000005</v>
      </c>
      <c r="CS30" s="35">
        <v>1276.7260000000001</v>
      </c>
      <c r="CT30" s="35">
        <v>34.501999999999157</v>
      </c>
      <c r="CU30" s="36">
        <f t="shared" si="32"/>
        <v>1311.2279999999992</v>
      </c>
      <c r="CV30" s="35">
        <v>30.151</v>
      </c>
      <c r="CW30" s="35">
        <v>837.24199999999996</v>
      </c>
      <c r="CX30" s="120">
        <f t="shared" si="33"/>
        <v>6909.1459999999997</v>
      </c>
      <c r="CY30" s="35"/>
      <c r="CZ30" s="71">
        <v>1158.4349999999999</v>
      </c>
      <c r="DA30" s="35"/>
      <c r="DB30" s="31">
        <v>255</v>
      </c>
      <c r="DC30" s="32">
        <v>200</v>
      </c>
      <c r="DD30" s="32">
        <v>300</v>
      </c>
      <c r="DE30" s="32">
        <v>365</v>
      </c>
      <c r="DF30" s="32">
        <v>375</v>
      </c>
      <c r="DG30" s="33">
        <v>0</v>
      </c>
      <c r="DH30" s="32">
        <f t="shared" si="34"/>
        <v>1495</v>
      </c>
      <c r="DI30" s="62">
        <f t="shared" si="35"/>
        <v>0.21637985360274628</v>
      </c>
      <c r="DJ30" s="62">
        <f t="shared" si="36"/>
        <v>0.28403954589896846</v>
      </c>
      <c r="DK30" s="35"/>
      <c r="DL30" s="64" t="s">
        <v>213</v>
      </c>
      <c r="DM30" s="58">
        <v>41</v>
      </c>
      <c r="DN30" s="72">
        <v>4</v>
      </c>
      <c r="DO30" s="58" t="s">
        <v>155</v>
      </c>
      <c r="DP30" s="74" t="s">
        <v>152</v>
      </c>
      <c r="DQ30" s="58"/>
      <c r="DR30" s="62" t="s">
        <v>221</v>
      </c>
      <c r="DS30" s="63"/>
      <c r="DT30" s="31">
        <v>591.24956250000002</v>
      </c>
      <c r="DU30" s="32">
        <v>591.24956250000002</v>
      </c>
      <c r="DV30" s="33">
        <v>621.20620699999995</v>
      </c>
      <c r="DW30" s="32"/>
      <c r="DX30" s="64">
        <f t="shared" si="37"/>
        <v>3169.643</v>
      </c>
      <c r="DY30" s="32">
        <v>3185.9549999999999</v>
      </c>
      <c r="DZ30" s="33">
        <v>3153.3310000000001</v>
      </c>
      <c r="EA30" s="32"/>
      <c r="EB30" s="31">
        <v>55.120866999999997</v>
      </c>
      <c r="EC30" s="32">
        <v>30.093695</v>
      </c>
      <c r="ED30" s="32">
        <v>205.977991</v>
      </c>
      <c r="EE30" s="32">
        <v>15.761809999999999</v>
      </c>
      <c r="EF30" s="32">
        <v>803.87483700000007</v>
      </c>
      <c r="EG30" s="32">
        <v>12.460299000000001</v>
      </c>
      <c r="EH30" s="32">
        <v>76.077501000000666</v>
      </c>
      <c r="EI30" s="33">
        <v>4194.5050000000001</v>
      </c>
      <c r="EJ30" s="33">
        <f t="shared" si="38"/>
        <v>5393.8720000000012</v>
      </c>
      <c r="EK30" s="58"/>
      <c r="EL30" s="47">
        <f t="shared" si="39"/>
        <v>1.0219164822598679E-2</v>
      </c>
      <c r="EM30" s="6">
        <f t="shared" si="40"/>
        <v>5.5792378832868099E-3</v>
      </c>
      <c r="EN30" s="6">
        <f t="shared" si="41"/>
        <v>3.8187408043794877E-2</v>
      </c>
      <c r="EO30" s="6">
        <f t="shared" si="42"/>
        <v>2.9221698253128728E-3</v>
      </c>
      <c r="EP30" s="6">
        <f t="shared" si="43"/>
        <v>0.14903483749707072</v>
      </c>
      <c r="EQ30" s="6">
        <f t="shared" si="44"/>
        <v>2.3100842956599635E-3</v>
      </c>
      <c r="ER30" s="6">
        <f t="shared" si="45"/>
        <v>1.4104432029532894E-2</v>
      </c>
      <c r="ES30" s="6">
        <f t="shared" si="46"/>
        <v>0.77764266560274309</v>
      </c>
      <c r="ET30" s="62">
        <f t="shared" si="47"/>
        <v>0.99999999999999989</v>
      </c>
      <c r="EU30" s="58"/>
      <c r="EV30" s="34">
        <v>21.66</v>
      </c>
      <c r="EW30" s="35">
        <v>7.7289999999999992</v>
      </c>
      <c r="EX30" s="70">
        <f t="shared" si="48"/>
        <v>29.388999999999999</v>
      </c>
      <c r="EZ30" s="34">
        <f>CE30</f>
        <v>0.90300000000000002</v>
      </c>
      <c r="FA30" s="35">
        <f>CF30</f>
        <v>13.151</v>
      </c>
      <c r="FB30" s="70">
        <f t="shared" si="49"/>
        <v>14.054</v>
      </c>
      <c r="FD30" s="31">
        <f>FH30*E30</f>
        <v>4344.6959999999999</v>
      </c>
      <c r="FE30" s="32">
        <f>E30*FI30</f>
        <v>1100.9679999999998</v>
      </c>
      <c r="FF30" s="33">
        <f t="shared" si="50"/>
        <v>5445.6639999999998</v>
      </c>
      <c r="FH30" s="47">
        <v>0.79782667457999612</v>
      </c>
      <c r="FI30" s="6">
        <v>0.20217332542000388</v>
      </c>
      <c r="FJ30" s="40">
        <f t="shared" si="51"/>
        <v>1</v>
      </c>
      <c r="FK30" s="58"/>
      <c r="FL30" s="64">
        <f t="shared" si="52"/>
        <v>789.08299999999997</v>
      </c>
      <c r="FM30" s="32">
        <v>740.92399999999998</v>
      </c>
      <c r="FN30" s="33">
        <f>CW30</f>
        <v>837.24199999999996</v>
      </c>
      <c r="FP30" s="64">
        <f t="shared" si="53"/>
        <v>5374.7110000000002</v>
      </c>
      <c r="FQ30" s="32">
        <v>5303.7580000000007</v>
      </c>
      <c r="FR30" s="33">
        <f>CD30</f>
        <v>5445.6639999999998</v>
      </c>
      <c r="FT30" s="64">
        <f t="shared" si="54"/>
        <v>2085.7469999999998</v>
      </c>
      <c r="FU30" s="32">
        <v>1902.242</v>
      </c>
      <c r="FV30" s="33">
        <f t="shared" si="55"/>
        <v>2269.252</v>
      </c>
      <c r="FX30" s="64">
        <f t="shared" si="56"/>
        <v>7460.4580000000005</v>
      </c>
      <c r="FY30" s="58">
        <f t="shared" si="57"/>
        <v>7206.0000000000009</v>
      </c>
      <c r="FZ30" s="72">
        <f t="shared" si="58"/>
        <v>7714.9159999999993</v>
      </c>
      <c r="GB30" s="64">
        <f t="shared" si="59"/>
        <v>4393.3720000000003</v>
      </c>
      <c r="GC30" s="32">
        <v>4251.8950000000004</v>
      </c>
      <c r="GD30" s="33">
        <f t="shared" si="60"/>
        <v>4534.8490000000002</v>
      </c>
      <c r="GE30" s="32"/>
      <c r="GF30" s="64">
        <f t="shared" si="61"/>
        <v>6708.0674999999992</v>
      </c>
      <c r="GG30" s="32">
        <v>6506.9889999999996</v>
      </c>
      <c r="GH30" s="33">
        <f t="shared" si="62"/>
        <v>6909.1459999999997</v>
      </c>
      <c r="GI30" s="32"/>
      <c r="GJ30" s="75">
        <f>DZ30/C30</f>
        <v>0.4563995318668907</v>
      </c>
      <c r="GK30" s="66"/>
    </row>
    <row r="31" spans="1:194" x14ac:dyDescent="0.2">
      <c r="A31" s="1"/>
      <c r="B31" s="76" t="s">
        <v>181</v>
      </c>
      <c r="C31" s="31">
        <v>5320.8450000000003</v>
      </c>
      <c r="D31" s="32">
        <v>5189.8525</v>
      </c>
      <c r="E31" s="32">
        <v>4193.9740000000002</v>
      </c>
      <c r="F31" s="32">
        <v>1370.8150000000001</v>
      </c>
      <c r="G31" s="32">
        <v>4294.7110000000002</v>
      </c>
      <c r="H31" s="32">
        <f t="shared" si="0"/>
        <v>6691.66</v>
      </c>
      <c r="I31" s="33">
        <f t="shared" si="1"/>
        <v>5564.7890000000007</v>
      </c>
      <c r="J31" s="32"/>
      <c r="K31" s="34">
        <v>52.162999999999997</v>
      </c>
      <c r="L31" s="35">
        <v>16.021999999999998</v>
      </c>
      <c r="M31" s="35">
        <v>0.115</v>
      </c>
      <c r="N31" s="36">
        <f t="shared" si="2"/>
        <v>68.3</v>
      </c>
      <c r="O31" s="35">
        <v>31.885000000000002</v>
      </c>
      <c r="P31" s="36">
        <f t="shared" si="3"/>
        <v>36.414999999999992</v>
      </c>
      <c r="Q31" s="35">
        <v>0.74</v>
      </c>
      <c r="R31" s="36">
        <f t="shared" si="4"/>
        <v>35.67499999999999</v>
      </c>
      <c r="S31" s="35">
        <v>11.321</v>
      </c>
      <c r="T31" s="35">
        <v>-1.2959999999999998</v>
      </c>
      <c r="U31" s="35">
        <v>-2.5499999999999998</v>
      </c>
      <c r="V31" s="36">
        <f t="shared" si="5"/>
        <v>43.149999999999991</v>
      </c>
      <c r="W31" s="35">
        <v>8.0030000000000001</v>
      </c>
      <c r="X31" s="37">
        <f t="shared" si="6"/>
        <v>35.146999999999991</v>
      </c>
      <c r="Y31" s="35"/>
      <c r="Z31" s="38">
        <f t="shared" si="7"/>
        <v>2.010192004493384E-2</v>
      </c>
      <c r="AA31" s="39">
        <f t="shared" si="8"/>
        <v>6.1743565929860238E-3</v>
      </c>
      <c r="AB31" s="6">
        <f t="shared" si="9"/>
        <v>0.40708586019789345</v>
      </c>
      <c r="AC31" s="6">
        <f t="shared" si="10"/>
        <v>0.40045967772321378</v>
      </c>
      <c r="AD31" s="6">
        <f t="shared" si="11"/>
        <v>0.46683748169838951</v>
      </c>
      <c r="AE31" s="39">
        <f t="shared" si="12"/>
        <v>1.2287439768278579E-2</v>
      </c>
      <c r="AF31" s="39">
        <f t="shared" si="63"/>
        <v>1.3544508249511904E-2</v>
      </c>
      <c r="AG31" s="39">
        <f>X31/DX31*2</f>
        <v>2.6497250722705402E-2</v>
      </c>
      <c r="AH31" s="39">
        <f>(P31+S31+T31)/DX31*2</f>
        <v>3.5011020103065379E-2</v>
      </c>
      <c r="AI31" s="39">
        <f>R31/DX31*2</f>
        <v>2.6895308832404336E-2</v>
      </c>
      <c r="AJ31" s="40">
        <f>X31/FL31*2</f>
        <v>8.5773710127225566E-2</v>
      </c>
      <c r="AK31" s="41"/>
      <c r="AL31" s="47">
        <f t="shared" si="13"/>
        <v>6.4945577998098178E-2</v>
      </c>
      <c r="AM31" s="6">
        <f t="shared" si="14"/>
        <v>8.1863106952590206E-2</v>
      </c>
      <c r="AN31" s="40">
        <f t="shared" si="15"/>
        <v>6.8187533126612507E-2</v>
      </c>
      <c r="AO31" s="35"/>
      <c r="AP31" s="47">
        <f t="shared" si="16"/>
        <v>1.0240194622093508</v>
      </c>
      <c r="AQ31" s="6">
        <f t="shared" si="17"/>
        <v>0.97717600112672887</v>
      </c>
      <c r="AR31" s="6">
        <f t="shared" si="18"/>
        <v>-0.14583623465821688</v>
      </c>
      <c r="AS31" s="6">
        <f t="shared" si="19"/>
        <v>0.16468887930394513</v>
      </c>
      <c r="AT31" s="68">
        <v>3.39</v>
      </c>
      <c r="AU31" s="69">
        <v>1.42</v>
      </c>
      <c r="AV31" s="35"/>
      <c r="AW31" s="47">
        <v>0.16182861932644158</v>
      </c>
      <c r="AX31" s="6">
        <v>0.1346</v>
      </c>
      <c r="AY31" s="6">
        <f t="shared" si="20"/>
        <v>0.26819999999999999</v>
      </c>
      <c r="AZ31" s="6">
        <f t="shared" si="21"/>
        <v>0.26819999999999999</v>
      </c>
      <c r="BA31" s="40">
        <f t="shared" si="22"/>
        <v>0.26819999999999999</v>
      </c>
      <c r="BB31" s="6"/>
      <c r="BC31" s="47">
        <v>0.24249999999999999</v>
      </c>
      <c r="BD31" s="6">
        <v>0.24539999999999998</v>
      </c>
      <c r="BE31" s="40">
        <v>0.249</v>
      </c>
      <c r="BF31" s="6"/>
      <c r="BG31" s="47"/>
      <c r="BH31" s="40"/>
      <c r="BI31" s="6"/>
      <c r="BJ31" s="47"/>
      <c r="BK31" s="40"/>
      <c r="BL31" s="6"/>
      <c r="BM31" s="47"/>
      <c r="BN31" s="40"/>
      <c r="BO31" s="6"/>
      <c r="BP31" s="47"/>
      <c r="BQ31" s="40"/>
      <c r="BR31" s="35"/>
      <c r="BS31" s="38">
        <f>Q31/FP31*2</f>
        <v>3.6398608540220279E-4</v>
      </c>
      <c r="BT31" s="6">
        <f t="shared" si="23"/>
        <v>1.5934539190353147E-2</v>
      </c>
      <c r="BU31" s="39">
        <f>EX31/E31</f>
        <v>6.5532118224862629E-3</v>
      </c>
      <c r="BV31" s="39">
        <f>EV31/E31</f>
        <v>3.84074865509419E-3</v>
      </c>
      <c r="BW31" s="6">
        <f t="shared" si="24"/>
        <v>3.1205931443234591E-2</v>
      </c>
      <c r="BX31" s="6">
        <f t="shared" si="25"/>
        <v>0.66944048770927045</v>
      </c>
      <c r="BY31" s="40">
        <f t="shared" si="26"/>
        <v>0.75086961967470822</v>
      </c>
      <c r="BZ31" s="35"/>
      <c r="CA31" s="34">
        <v>79.213999999999999</v>
      </c>
      <c r="CB31" s="35">
        <v>357.65199999999999</v>
      </c>
      <c r="CC31" s="36">
        <f t="shared" si="27"/>
        <v>436.86599999999999</v>
      </c>
      <c r="CD31" s="32">
        <v>4193.9740000000002</v>
      </c>
      <c r="CE31" s="35">
        <v>1.0649999999999999</v>
      </c>
      <c r="CF31" s="35">
        <v>18.600000000000001</v>
      </c>
      <c r="CG31" s="36">
        <f t="shared" si="28"/>
        <v>4174.3090000000002</v>
      </c>
      <c r="CH31" s="35">
        <v>436.815</v>
      </c>
      <c r="CI31" s="35">
        <v>226.08799999999999</v>
      </c>
      <c r="CJ31" s="36">
        <f t="shared" si="29"/>
        <v>662.90300000000002</v>
      </c>
      <c r="CK31" s="35">
        <v>0</v>
      </c>
      <c r="CL31" s="35">
        <v>0</v>
      </c>
      <c r="CM31" s="35">
        <v>37.543999999999997</v>
      </c>
      <c r="CN31" s="35">
        <v>9.2230000000000558</v>
      </c>
      <c r="CO31" s="36">
        <f t="shared" si="30"/>
        <v>5320.8450000000003</v>
      </c>
      <c r="CP31" s="35">
        <v>50.185000000000002</v>
      </c>
      <c r="CQ31" s="32">
        <v>4294.7110000000002</v>
      </c>
      <c r="CR31" s="36">
        <f t="shared" si="31"/>
        <v>4344.8960000000006</v>
      </c>
      <c r="CS31" s="35">
        <v>50.127000000000002</v>
      </c>
      <c r="CT31" s="35">
        <v>64.756999999999607</v>
      </c>
      <c r="CU31" s="36">
        <f t="shared" si="32"/>
        <v>114.88399999999962</v>
      </c>
      <c r="CV31" s="35">
        <v>0</v>
      </c>
      <c r="CW31" s="35">
        <v>861.06500000000005</v>
      </c>
      <c r="CX31" s="120">
        <f t="shared" si="33"/>
        <v>5320.8450000000012</v>
      </c>
      <c r="CY31" s="35"/>
      <c r="CZ31" s="71">
        <v>876.28400000000011</v>
      </c>
      <c r="DA31" s="35"/>
      <c r="DB31" s="31">
        <v>100</v>
      </c>
      <c r="DC31" s="32">
        <v>0</v>
      </c>
      <c r="DD31" s="32">
        <v>0</v>
      </c>
      <c r="DE31" s="32">
        <v>0</v>
      </c>
      <c r="DF31" s="32">
        <v>0</v>
      </c>
      <c r="DG31" s="33">
        <v>0</v>
      </c>
      <c r="DH31" s="32">
        <f t="shared" si="34"/>
        <v>100</v>
      </c>
      <c r="DI31" s="62">
        <f t="shared" si="35"/>
        <v>1.8794007342818667E-2</v>
      </c>
      <c r="DJ31" s="62">
        <f t="shared" si="36"/>
        <v>0.1174177259454306</v>
      </c>
      <c r="DK31" s="35"/>
      <c r="DL31" s="64" t="s">
        <v>214</v>
      </c>
      <c r="DM31" s="58">
        <v>30</v>
      </c>
      <c r="DN31" s="72">
        <v>5</v>
      </c>
      <c r="DO31" s="58" t="s">
        <v>155</v>
      </c>
      <c r="DP31" s="64"/>
      <c r="DQ31" s="58"/>
      <c r="DR31" s="62" t="s">
        <v>221</v>
      </c>
      <c r="DS31" s="63"/>
      <c r="DT31" s="31">
        <v>724.80459959999996</v>
      </c>
      <c r="DU31" s="32">
        <v>724.80459959999996</v>
      </c>
      <c r="DV31" s="33">
        <v>724.80459959999996</v>
      </c>
      <c r="DW31" s="32"/>
      <c r="DX31" s="64">
        <f t="shared" si="37"/>
        <v>2652.8789999999999</v>
      </c>
      <c r="DY31" s="32">
        <v>2603.2800000000002</v>
      </c>
      <c r="DZ31" s="33">
        <v>2702.4780000000001</v>
      </c>
      <c r="EA31" s="32"/>
      <c r="EB31" s="31">
        <v>807.36390983000001</v>
      </c>
      <c r="EC31" s="32">
        <v>51.106275549999999</v>
      </c>
      <c r="ED31" s="32">
        <v>101.0422736</v>
      </c>
      <c r="EE31" s="32">
        <v>55.451683770000002</v>
      </c>
      <c r="EF31" s="32">
        <v>68.594212400000004</v>
      </c>
      <c r="EG31" s="32">
        <v>234.93839962000001</v>
      </c>
      <c r="EH31" s="32">
        <v>44.636245229999986</v>
      </c>
      <c r="EI31" s="33">
        <v>2676.402</v>
      </c>
      <c r="EJ31" s="33">
        <f t="shared" si="38"/>
        <v>4039.5349999999999</v>
      </c>
      <c r="EK31" s="58"/>
      <c r="EL31" s="47">
        <f t="shared" si="39"/>
        <v>0.19986555626575833</v>
      </c>
      <c r="EM31" s="6">
        <f t="shared" si="40"/>
        <v>1.2651524383375809E-2</v>
      </c>
      <c r="EN31" s="6">
        <f t="shared" si="41"/>
        <v>2.5013342773363766E-2</v>
      </c>
      <c r="EO31" s="6">
        <f t="shared" si="42"/>
        <v>1.3727244291731599E-2</v>
      </c>
      <c r="EP31" s="6">
        <f t="shared" si="43"/>
        <v>1.6980719909593555E-2</v>
      </c>
      <c r="EQ31" s="6">
        <f t="shared" si="44"/>
        <v>5.8159763344048265E-2</v>
      </c>
      <c r="ER31" s="6">
        <f t="shared" si="45"/>
        <v>1.1049847378473015E-2</v>
      </c>
      <c r="ES31" s="6">
        <f t="shared" si="46"/>
        <v>0.66255200165365569</v>
      </c>
      <c r="ET31" s="62">
        <f t="shared" si="47"/>
        <v>1</v>
      </c>
      <c r="EU31" s="58"/>
      <c r="EV31" s="34">
        <v>16.108000000000001</v>
      </c>
      <c r="EW31" s="35">
        <v>11.376000000000001</v>
      </c>
      <c r="EX31" s="70">
        <f t="shared" si="48"/>
        <v>27.484000000000002</v>
      </c>
      <c r="EZ31" s="34">
        <f>CE31</f>
        <v>1.0649999999999999</v>
      </c>
      <c r="FA31" s="35">
        <f>CF31</f>
        <v>18.600000000000001</v>
      </c>
      <c r="FB31" s="70">
        <f t="shared" si="49"/>
        <v>19.665000000000003</v>
      </c>
      <c r="FD31" s="31">
        <f>FH31*E31</f>
        <v>2807.616</v>
      </c>
      <c r="FE31" s="32">
        <f>E31*FI31</f>
        <v>1386.3580000000002</v>
      </c>
      <c r="FF31" s="33">
        <f t="shared" si="50"/>
        <v>4193.9740000000002</v>
      </c>
      <c r="FH31" s="47">
        <v>0.66944048770927045</v>
      </c>
      <c r="FI31" s="6">
        <v>0.33055951229072955</v>
      </c>
      <c r="FJ31" s="40">
        <f t="shared" si="51"/>
        <v>1</v>
      </c>
      <c r="FK31" s="58"/>
      <c r="FL31" s="64">
        <f t="shared" si="52"/>
        <v>819.52850000000001</v>
      </c>
      <c r="FM31" s="32">
        <v>777.99199999999996</v>
      </c>
      <c r="FN31" s="33">
        <f>CW31</f>
        <v>861.06500000000005</v>
      </c>
      <c r="FP31" s="64">
        <f t="shared" si="53"/>
        <v>4066.0895</v>
      </c>
      <c r="FQ31" s="32">
        <v>3938.2049999999999</v>
      </c>
      <c r="FR31" s="33">
        <f>CD31</f>
        <v>4193.9740000000002</v>
      </c>
      <c r="FT31" s="64">
        <f t="shared" si="54"/>
        <v>1288.1595</v>
      </c>
      <c r="FU31" s="32">
        <v>1205.5039999999999</v>
      </c>
      <c r="FV31" s="33">
        <f t="shared" si="55"/>
        <v>1370.8150000000001</v>
      </c>
      <c r="FX31" s="64">
        <f t="shared" si="56"/>
        <v>5354.2489999999998</v>
      </c>
      <c r="FY31" s="58">
        <f t="shared" si="57"/>
        <v>5143.7089999999998</v>
      </c>
      <c r="FZ31" s="72">
        <f t="shared" si="58"/>
        <v>5564.7890000000007</v>
      </c>
      <c r="GB31" s="64">
        <f t="shared" si="59"/>
        <v>4157.6350000000002</v>
      </c>
      <c r="GC31" s="32">
        <v>4020.5590000000002</v>
      </c>
      <c r="GD31" s="33">
        <f t="shared" si="60"/>
        <v>4294.7110000000002</v>
      </c>
      <c r="GE31" s="32"/>
      <c r="GF31" s="64">
        <f t="shared" si="61"/>
        <v>5189.8525</v>
      </c>
      <c r="GG31" s="32">
        <v>5058.8599999999997</v>
      </c>
      <c r="GH31" s="33">
        <f t="shared" si="62"/>
        <v>5320.8450000000003</v>
      </c>
      <c r="GI31" s="32"/>
      <c r="GJ31" s="75">
        <f>DZ31/C31</f>
        <v>0.5079039137580591</v>
      </c>
      <c r="GK31" s="66"/>
    </row>
    <row r="32" spans="1:194" x14ac:dyDescent="0.2">
      <c r="A32" s="1"/>
      <c r="B32" s="76" t="s">
        <v>233</v>
      </c>
      <c r="C32" s="31">
        <v>10752.722</v>
      </c>
      <c r="D32" s="32">
        <v>10665.248</v>
      </c>
      <c r="E32" s="32">
        <v>9004.6779999999999</v>
      </c>
      <c r="F32" s="32">
        <v>2146.489</v>
      </c>
      <c r="G32" s="32">
        <v>6913.1270000000004</v>
      </c>
      <c r="H32" s="32">
        <f t="shared" si="0"/>
        <v>12899.210999999999</v>
      </c>
      <c r="I32" s="33">
        <f t="shared" si="1"/>
        <v>11151.166999999999</v>
      </c>
      <c r="J32" s="32"/>
      <c r="K32" s="34">
        <v>87.715999999999994</v>
      </c>
      <c r="L32" s="35">
        <v>23.113</v>
      </c>
      <c r="M32" s="35">
        <v>0.46399999999999997</v>
      </c>
      <c r="N32" s="36">
        <f t="shared" si="2"/>
        <v>111.29299999999999</v>
      </c>
      <c r="O32" s="35">
        <v>58.313000000000002</v>
      </c>
      <c r="P32" s="36">
        <f t="shared" si="3"/>
        <v>52.97999999999999</v>
      </c>
      <c r="Q32" s="35">
        <v>4.4870000000000001</v>
      </c>
      <c r="R32" s="36">
        <f t="shared" si="4"/>
        <v>48.492999999999988</v>
      </c>
      <c r="S32" s="35">
        <v>18.346999999999998</v>
      </c>
      <c r="T32" s="35">
        <v>0</v>
      </c>
      <c r="U32" s="35">
        <v>-2.2000000000000002</v>
      </c>
      <c r="V32" s="36">
        <f t="shared" si="5"/>
        <v>64.639999999999986</v>
      </c>
      <c r="W32" s="35">
        <v>10.832999999999998</v>
      </c>
      <c r="X32" s="37">
        <f t="shared" si="6"/>
        <v>53.806999999999988</v>
      </c>
      <c r="Y32" s="35"/>
      <c r="Z32" s="38">
        <f t="shared" si="7"/>
        <v>1.6448937708715257E-2</v>
      </c>
      <c r="AA32" s="39">
        <f t="shared" si="8"/>
        <v>4.3342639571062949E-3</v>
      </c>
      <c r="AB32" s="6">
        <f t="shared" si="9"/>
        <v>0.44980715828448015</v>
      </c>
      <c r="AC32" s="6">
        <f t="shared" si="10"/>
        <v>0.44980715828448015</v>
      </c>
      <c r="AD32" s="6">
        <f t="shared" si="11"/>
        <v>0.52395927866083225</v>
      </c>
      <c r="AE32" s="39">
        <f t="shared" si="12"/>
        <v>1.0935141873869226E-2</v>
      </c>
      <c r="AF32" s="39">
        <f t="shared" si="63"/>
        <v>1.009015449054724E-2</v>
      </c>
      <c r="AG32" s="39">
        <f>X32/DX32*2</f>
        <v>2.0401365500357069E-2</v>
      </c>
      <c r="AH32" s="39">
        <f>(P32+S32+T32)/DX32*2</f>
        <v>2.7044217240209799E-2</v>
      </c>
      <c r="AI32" s="39">
        <f>R32/DX32*2</f>
        <v>1.8386518802550138E-2</v>
      </c>
      <c r="AJ32" s="40">
        <f>X32/FL32*2</f>
        <v>9.8139423752122562E-2</v>
      </c>
      <c r="AK32" s="41"/>
      <c r="AL32" s="47">
        <f t="shared" si="13"/>
        <v>5.8081653453588095E-2</v>
      </c>
      <c r="AM32" s="6">
        <f t="shared" si="14"/>
        <v>6.5496526749285827E-2</v>
      </c>
      <c r="AN32" s="40">
        <f t="shared" si="15"/>
        <v>2.6151920834123162E-2</v>
      </c>
      <c r="AO32" s="35"/>
      <c r="AP32" s="47">
        <f t="shared" si="16"/>
        <v>0.76772617521692621</v>
      </c>
      <c r="AQ32" s="6">
        <f t="shared" si="17"/>
        <v>0.72494895406563264</v>
      </c>
      <c r="AR32" s="6">
        <f t="shared" si="18"/>
        <v>0.15850767833484392</v>
      </c>
      <c r="AS32" s="6">
        <f t="shared" si="19"/>
        <v>8.5420510267074687E-2</v>
      </c>
      <c r="AT32" s="68">
        <v>3.68</v>
      </c>
      <c r="AU32" s="69">
        <v>1.1000000000000001</v>
      </c>
      <c r="AV32" s="35"/>
      <c r="AW32" s="47">
        <v>0.10547282818248253</v>
      </c>
      <c r="AX32" s="6">
        <v>9.1800000000000007E-2</v>
      </c>
      <c r="AY32" s="6">
        <f t="shared" si="20"/>
        <v>0.1788957227586746</v>
      </c>
      <c r="AZ32" s="6">
        <f t="shared" si="21"/>
        <v>0.19022501292011135</v>
      </c>
      <c r="BA32" s="40">
        <f t="shared" si="22"/>
        <v>0.20533016667085224</v>
      </c>
      <c r="BB32" s="6"/>
      <c r="BC32" s="47">
        <v>0.17219999999999999</v>
      </c>
      <c r="BD32" s="6">
        <v>0.18420000000000003</v>
      </c>
      <c r="BE32" s="40">
        <v>0.20010000000000003</v>
      </c>
      <c r="BF32" s="6"/>
      <c r="BG32" s="47"/>
      <c r="BH32" s="40">
        <v>2.3E-2</v>
      </c>
      <c r="BI32" s="6"/>
      <c r="BJ32" s="47"/>
      <c r="BK32" s="40">
        <f>BC32-(4.5%+2.5%+3%+1.5%+BH32)</f>
        <v>3.419999999999998E-2</v>
      </c>
      <c r="BL32" s="6"/>
      <c r="BM32" s="47"/>
      <c r="BN32" s="40">
        <f>BD32-(6%+2.5%+3%+1.5%+BH32)</f>
        <v>3.1200000000000033E-2</v>
      </c>
      <c r="BO32" s="6"/>
      <c r="BP32" s="47"/>
      <c r="BQ32" s="40">
        <f>BE32-(8%+2.5%+3%+1.5%+BH32)</f>
        <v>2.7100000000000013E-2</v>
      </c>
      <c r="BR32" s="35"/>
      <c r="BS32" s="38">
        <f>Q32/FP32*2</f>
        <v>1.0247182153368709E-3</v>
      </c>
      <c r="BT32" s="6">
        <f t="shared" si="23"/>
        <v>6.2907454400157034E-2</v>
      </c>
      <c r="BU32" s="39">
        <f>EX32/E32</f>
        <v>7.4088157288911384E-3</v>
      </c>
      <c r="BV32" s="39">
        <f>EV32/E32</f>
        <v>5.2302814159484665E-3</v>
      </c>
      <c r="BW32" s="6">
        <f t="shared" si="24"/>
        <v>5.7739692771590072E-2</v>
      </c>
      <c r="BX32" s="6">
        <f t="shared" si="25"/>
        <v>0.69832724723749151</v>
      </c>
      <c r="BY32" s="40">
        <f t="shared" si="26"/>
        <v>0.75639625879515582</v>
      </c>
      <c r="BZ32" s="35"/>
      <c r="CA32" s="34">
        <v>4.8899999999999997</v>
      </c>
      <c r="CB32" s="35">
        <v>366.45400000000001</v>
      </c>
      <c r="CC32" s="36">
        <f t="shared" si="27"/>
        <v>371.34399999999999</v>
      </c>
      <c r="CD32" s="32">
        <v>9004.6779999999999</v>
      </c>
      <c r="CE32" s="35">
        <v>8.2910000000000004</v>
      </c>
      <c r="CF32" s="35">
        <v>13.016</v>
      </c>
      <c r="CG32" s="36">
        <f t="shared" si="28"/>
        <v>8983.371000000001</v>
      </c>
      <c r="CH32" s="35">
        <v>547.15899999999999</v>
      </c>
      <c r="CI32" s="35">
        <v>609.654</v>
      </c>
      <c r="CJ32" s="36">
        <f t="shared" si="29"/>
        <v>1156.8130000000001</v>
      </c>
      <c r="CK32" s="35">
        <v>42.109000000000002</v>
      </c>
      <c r="CL32" s="35">
        <v>2.4060000000000001</v>
      </c>
      <c r="CM32" s="35">
        <v>170.089</v>
      </c>
      <c r="CN32" s="35">
        <v>26.589999999999492</v>
      </c>
      <c r="CO32" s="36">
        <f t="shared" si="30"/>
        <v>10752.722000000002</v>
      </c>
      <c r="CP32" s="35">
        <v>8.06</v>
      </c>
      <c r="CQ32" s="32">
        <v>6913.1270000000004</v>
      </c>
      <c r="CR32" s="36">
        <f t="shared" si="31"/>
        <v>6921.1870000000008</v>
      </c>
      <c r="CS32" s="35">
        <v>2474.8649999999998</v>
      </c>
      <c r="CT32" s="35">
        <v>82.582999999999174</v>
      </c>
      <c r="CU32" s="36">
        <f t="shared" si="32"/>
        <v>2557.447999999999</v>
      </c>
      <c r="CV32" s="35">
        <v>139.96699999999998</v>
      </c>
      <c r="CW32" s="35">
        <v>1134.1199999999999</v>
      </c>
      <c r="CX32" s="120">
        <f t="shared" si="33"/>
        <v>10752.722000000002</v>
      </c>
      <c r="CY32" s="35"/>
      <c r="CZ32" s="71">
        <v>918.50299999999993</v>
      </c>
      <c r="DA32" s="35"/>
      <c r="DB32" s="31">
        <v>520</v>
      </c>
      <c r="DC32" s="32">
        <v>680</v>
      </c>
      <c r="DD32" s="32">
        <v>810</v>
      </c>
      <c r="DE32" s="32">
        <v>400</v>
      </c>
      <c r="DF32" s="32">
        <v>200</v>
      </c>
      <c r="DG32" s="33">
        <v>0</v>
      </c>
      <c r="DH32" s="32">
        <f t="shared" si="34"/>
        <v>2610</v>
      </c>
      <c r="DI32" s="62">
        <f t="shared" si="35"/>
        <v>0.24272923637382238</v>
      </c>
      <c r="DJ32" s="62">
        <f t="shared" si="36"/>
        <v>0.27568891616704311</v>
      </c>
      <c r="DK32" s="35"/>
      <c r="DL32" s="64" t="s">
        <v>219</v>
      </c>
      <c r="DM32" s="58">
        <v>59</v>
      </c>
      <c r="DN32" s="72">
        <v>6</v>
      </c>
      <c r="DO32" s="58" t="s">
        <v>155</v>
      </c>
      <c r="DP32" s="74" t="s">
        <v>152</v>
      </c>
      <c r="DQ32" s="61" t="s">
        <v>153</v>
      </c>
      <c r="DR32" s="62">
        <v>0.37975418270082434</v>
      </c>
      <c r="DS32" s="63"/>
      <c r="DT32" s="31">
        <v>947.43299999999999</v>
      </c>
      <c r="DU32" s="32">
        <v>1007.433</v>
      </c>
      <c r="DV32" s="33">
        <v>1087.43</v>
      </c>
      <c r="DW32" s="32"/>
      <c r="DX32" s="64">
        <f t="shared" si="37"/>
        <v>5274.8429999999998</v>
      </c>
      <c r="DY32" s="32">
        <v>5253.6790000000001</v>
      </c>
      <c r="DZ32" s="33">
        <v>5296.0069999999996</v>
      </c>
      <c r="EA32" s="32"/>
      <c r="EB32" s="31">
        <v>142.67699999999999</v>
      </c>
      <c r="EC32" s="32">
        <v>42.128</v>
      </c>
      <c r="ED32" s="32">
        <v>646.45100000000002</v>
      </c>
      <c r="EE32" s="32">
        <v>71.597999999999999</v>
      </c>
      <c r="EF32" s="32">
        <v>1290.683</v>
      </c>
      <c r="EG32" s="32">
        <v>25.594000000000001</v>
      </c>
      <c r="EH32" s="32">
        <v>188.89299999999912</v>
      </c>
      <c r="EI32" s="33">
        <v>6228.7129999999997</v>
      </c>
      <c r="EJ32" s="33">
        <f t="shared" si="38"/>
        <v>8636.7369999999992</v>
      </c>
      <c r="EK32" s="58"/>
      <c r="EL32" s="47">
        <f t="shared" si="39"/>
        <v>1.6519780560644605E-2</v>
      </c>
      <c r="EM32" s="6">
        <f t="shared" si="40"/>
        <v>4.8777680737528539E-3</v>
      </c>
      <c r="EN32" s="6">
        <f t="shared" si="41"/>
        <v>7.4848985212818228E-2</v>
      </c>
      <c r="EO32" s="6">
        <f t="shared" si="42"/>
        <v>8.2899363498043308E-3</v>
      </c>
      <c r="EP32" s="6">
        <f t="shared" si="43"/>
        <v>0.14944104469083638</v>
      </c>
      <c r="EQ32" s="6">
        <f t="shared" si="44"/>
        <v>2.963387677545351E-3</v>
      </c>
      <c r="ER32" s="6">
        <f t="shared" si="45"/>
        <v>2.1870875540148917E-2</v>
      </c>
      <c r="ES32" s="6">
        <f t="shared" si="46"/>
        <v>0.72118822189444931</v>
      </c>
      <c r="ET32" s="62">
        <f t="shared" si="47"/>
        <v>1</v>
      </c>
      <c r="EU32" s="58"/>
      <c r="EV32" s="34">
        <v>47.097000000000001</v>
      </c>
      <c r="EW32" s="35">
        <v>19.617000000000001</v>
      </c>
      <c r="EX32" s="70">
        <f t="shared" si="48"/>
        <v>66.713999999999999</v>
      </c>
      <c r="EZ32" s="34">
        <f>CE32</f>
        <v>8.2910000000000004</v>
      </c>
      <c r="FA32" s="35">
        <f>CF32</f>
        <v>13.016</v>
      </c>
      <c r="FB32" s="70">
        <f t="shared" si="49"/>
        <v>21.307000000000002</v>
      </c>
      <c r="FD32" s="31">
        <f>FH32*E32</f>
        <v>6288.2120000000004</v>
      </c>
      <c r="FE32" s="32">
        <f>E32*FI32</f>
        <v>2716.4659999999994</v>
      </c>
      <c r="FF32" s="33">
        <f t="shared" si="50"/>
        <v>9004.6779999999999</v>
      </c>
      <c r="FH32" s="47">
        <v>0.69832724723749151</v>
      </c>
      <c r="FI32" s="6">
        <v>0.30167275276250849</v>
      </c>
      <c r="FJ32" s="40">
        <f t="shared" si="51"/>
        <v>1</v>
      </c>
      <c r="FK32" s="58"/>
      <c r="FL32" s="64">
        <f t="shared" si="52"/>
        <v>1096.5419999999999</v>
      </c>
      <c r="FM32" s="32">
        <v>1058.9640000000002</v>
      </c>
      <c r="FN32" s="33">
        <f>CW32</f>
        <v>1134.1199999999999</v>
      </c>
      <c r="FP32" s="64">
        <f t="shared" si="53"/>
        <v>8757.5295000000006</v>
      </c>
      <c r="FQ32" s="32">
        <v>8510.3809999999994</v>
      </c>
      <c r="FR32" s="33">
        <f>CD32</f>
        <v>9004.6779999999999</v>
      </c>
      <c r="FT32" s="64">
        <f t="shared" si="54"/>
        <v>2050.904</v>
      </c>
      <c r="FU32" s="32">
        <v>1955.319</v>
      </c>
      <c r="FV32" s="33">
        <f t="shared" si="55"/>
        <v>2146.489</v>
      </c>
      <c r="FX32" s="64">
        <f t="shared" si="56"/>
        <v>10808.433499999999</v>
      </c>
      <c r="FY32" s="58">
        <f t="shared" si="57"/>
        <v>10465.699999999999</v>
      </c>
      <c r="FZ32" s="72">
        <f t="shared" si="58"/>
        <v>11151.166999999999</v>
      </c>
      <c r="GB32" s="64">
        <f t="shared" si="59"/>
        <v>6825.0349999999999</v>
      </c>
      <c r="GC32" s="32">
        <v>6736.9430000000002</v>
      </c>
      <c r="GD32" s="33">
        <f t="shared" si="60"/>
        <v>6913.1270000000004</v>
      </c>
      <c r="GE32" s="32"/>
      <c r="GF32" s="64">
        <f t="shared" si="61"/>
        <v>10665.248</v>
      </c>
      <c r="GG32" s="32">
        <v>10577.773999999999</v>
      </c>
      <c r="GH32" s="33">
        <f t="shared" si="62"/>
        <v>10752.722</v>
      </c>
      <c r="GI32" s="32"/>
      <c r="GJ32" s="75">
        <f>DZ32/C32</f>
        <v>0.49252710150973861</v>
      </c>
      <c r="GK32" s="66"/>
    </row>
    <row r="33" spans="1:194" x14ac:dyDescent="0.2">
      <c r="A33" s="1"/>
      <c r="B33" s="76" t="s">
        <v>182</v>
      </c>
      <c r="C33" s="31">
        <v>4409.8649999999998</v>
      </c>
      <c r="D33" s="32">
        <v>4357.2340000000004</v>
      </c>
      <c r="E33" s="32">
        <v>3586.3609999999999</v>
      </c>
      <c r="F33" s="32">
        <v>826.46500000000003</v>
      </c>
      <c r="G33" s="32">
        <v>2864.7829999999999</v>
      </c>
      <c r="H33" s="32">
        <f t="shared" si="0"/>
        <v>5236.33</v>
      </c>
      <c r="I33" s="33">
        <f t="shared" si="1"/>
        <v>4412.826</v>
      </c>
      <c r="J33" s="32"/>
      <c r="K33" s="34">
        <v>40.677999999999997</v>
      </c>
      <c r="L33" s="35">
        <v>5.43</v>
      </c>
      <c r="M33" s="35">
        <v>0.16600000000000001</v>
      </c>
      <c r="N33" s="36">
        <f t="shared" si="2"/>
        <v>46.273999999999994</v>
      </c>
      <c r="O33" s="35">
        <v>28.286999999999999</v>
      </c>
      <c r="P33" s="36">
        <f t="shared" si="3"/>
        <v>17.986999999999995</v>
      </c>
      <c r="Q33" s="35">
        <v>0.47099999999999997</v>
      </c>
      <c r="R33" s="36">
        <f t="shared" si="4"/>
        <v>17.515999999999995</v>
      </c>
      <c r="S33" s="35">
        <v>2.4279999999999999</v>
      </c>
      <c r="T33" s="35">
        <v>-3.8639999999999999</v>
      </c>
      <c r="U33" s="35">
        <v>0</v>
      </c>
      <c r="V33" s="36">
        <f t="shared" si="5"/>
        <v>16.079999999999995</v>
      </c>
      <c r="W33" s="35">
        <v>4.0149999999999997</v>
      </c>
      <c r="X33" s="37">
        <f t="shared" si="6"/>
        <v>12.064999999999994</v>
      </c>
      <c r="Y33" s="35"/>
      <c r="Z33" s="38">
        <f t="shared" si="7"/>
        <v>1.8671478281864134E-2</v>
      </c>
      <c r="AA33" s="39">
        <f t="shared" si="8"/>
        <v>2.4924068801446052E-3</v>
      </c>
      <c r="AB33" s="6">
        <f t="shared" si="9"/>
        <v>0.63087113608992385</v>
      </c>
      <c r="AC33" s="6">
        <f t="shared" si="10"/>
        <v>0.5808180362202785</v>
      </c>
      <c r="AD33" s="6">
        <f t="shared" si="11"/>
        <v>0.6112935989972772</v>
      </c>
      <c r="AE33" s="39">
        <f t="shared" si="12"/>
        <v>1.2983925123140045E-2</v>
      </c>
      <c r="AF33" s="39">
        <f t="shared" si="63"/>
        <v>5.5379169445570258E-3</v>
      </c>
      <c r="AG33" s="39">
        <f>X33/DX33*2</f>
        <v>1.1116094081866135E-2</v>
      </c>
      <c r="AH33" s="39">
        <f>(P33+S33+T33)/DX33*2</f>
        <v>1.5249272536176249E-2</v>
      </c>
      <c r="AI33" s="39">
        <f>R33/DX33*2</f>
        <v>1.6138375792620577E-2</v>
      </c>
      <c r="AJ33" s="40">
        <f>X33/FL33*2</f>
        <v>4.8734134393514476E-2</v>
      </c>
      <c r="AK33" s="41"/>
      <c r="AL33" s="47">
        <f t="shared" si="13"/>
        <v>4.2332578740357722E-2</v>
      </c>
      <c r="AM33" s="6">
        <f t="shared" si="14"/>
        <v>8.3558602746056462E-2</v>
      </c>
      <c r="AN33" s="40">
        <f t="shared" si="15"/>
        <v>7.2173556871658103E-3</v>
      </c>
      <c r="AO33" s="35"/>
      <c r="AP33" s="47">
        <f t="shared" si="16"/>
        <v>0.79879939582211612</v>
      </c>
      <c r="AQ33" s="6">
        <f t="shared" si="17"/>
        <v>0.73578869938147973</v>
      </c>
      <c r="AR33" s="6">
        <f t="shared" si="18"/>
        <v>7.5071005575000599E-2</v>
      </c>
      <c r="AS33" s="6">
        <f t="shared" si="19"/>
        <v>0.15820212183366159</v>
      </c>
      <c r="AT33" s="68">
        <v>3.23</v>
      </c>
      <c r="AU33" s="69">
        <v>1.29</v>
      </c>
      <c r="AV33" s="35"/>
      <c r="AW33" s="47">
        <v>0.11310391587951106</v>
      </c>
      <c r="AX33" s="6">
        <v>0.105</v>
      </c>
      <c r="AY33" s="6">
        <f t="shared" si="20"/>
        <v>0.19584945191322778</v>
      </c>
      <c r="AZ33" s="6">
        <f t="shared" si="21"/>
        <v>0.21410000000000001</v>
      </c>
      <c r="BA33" s="40">
        <f t="shared" si="22"/>
        <v>0.2369</v>
      </c>
      <c r="BB33" s="6"/>
      <c r="BC33" s="47">
        <v>0.17980000000000002</v>
      </c>
      <c r="BD33" s="6">
        <v>0.19719999999999999</v>
      </c>
      <c r="BE33" s="40">
        <v>0.21909999999999999</v>
      </c>
      <c r="BF33" s="6"/>
      <c r="BG33" s="47"/>
      <c r="BH33" s="40">
        <v>2.9000000000000001E-2</v>
      </c>
      <c r="BI33" s="6"/>
      <c r="BJ33" s="47"/>
      <c r="BK33" s="40">
        <f>BC33-(4.5%+2.5%+3%+1.5%+BH33)</f>
        <v>3.5799999999999998E-2</v>
      </c>
      <c r="BL33" s="6"/>
      <c r="BM33" s="47"/>
      <c r="BN33" s="40">
        <f>BD33-(6%+2.5%+3%+1.5%+BH33)</f>
        <v>3.8199999999999984E-2</v>
      </c>
      <c r="BO33" s="6"/>
      <c r="BP33" s="47"/>
      <c r="BQ33" s="40">
        <f>BE33-(8%+2.5%+3%+1.5%+BH33)</f>
        <v>4.0099999999999969E-2</v>
      </c>
      <c r="BR33" s="35"/>
      <c r="BS33" s="38">
        <f>Q33/FP33*2</f>
        <v>2.6810612904272453E-4</v>
      </c>
      <c r="BT33" s="6">
        <f t="shared" si="23"/>
        <v>2.8457495015406932E-2</v>
      </c>
      <c r="BU33" s="39">
        <f>EX33/E33</f>
        <v>9.2073831942740842E-3</v>
      </c>
      <c r="BV33" s="39">
        <f>EV33/E33</f>
        <v>9.2073831942740842E-3</v>
      </c>
      <c r="BW33" s="6">
        <f t="shared" si="24"/>
        <v>6.5504210432350399E-2</v>
      </c>
      <c r="BX33" s="6">
        <f t="shared" si="25"/>
        <v>0.74846174158150836</v>
      </c>
      <c r="BY33" s="40">
        <f t="shared" si="26"/>
        <v>0.79557159063149108</v>
      </c>
      <c r="BZ33" s="35"/>
      <c r="CA33" s="34">
        <v>63.863</v>
      </c>
      <c r="CB33" s="35">
        <v>165.643</v>
      </c>
      <c r="CC33" s="36">
        <f t="shared" si="27"/>
        <v>229.506</v>
      </c>
      <c r="CD33" s="32">
        <v>3586.3609999999999</v>
      </c>
      <c r="CE33" s="35">
        <v>1.546</v>
      </c>
      <c r="CF33" s="35">
        <v>3.786</v>
      </c>
      <c r="CG33" s="36">
        <f t="shared" si="28"/>
        <v>3581.029</v>
      </c>
      <c r="CH33" s="35">
        <v>468.14400000000001</v>
      </c>
      <c r="CI33" s="35">
        <v>106.393</v>
      </c>
      <c r="CJ33" s="36">
        <f t="shared" si="29"/>
        <v>574.53700000000003</v>
      </c>
      <c r="CK33" s="35">
        <v>6.3280000000000003</v>
      </c>
      <c r="CL33" s="35">
        <v>0</v>
      </c>
      <c r="CM33" s="35">
        <v>10.005000000000001</v>
      </c>
      <c r="CN33" s="35">
        <v>8.4599999999994377</v>
      </c>
      <c r="CO33" s="36">
        <f t="shared" si="30"/>
        <v>4409.8649999999998</v>
      </c>
      <c r="CP33" s="35">
        <v>88.697000000000003</v>
      </c>
      <c r="CQ33" s="32">
        <v>2864.7829999999999</v>
      </c>
      <c r="CR33" s="36">
        <f t="shared" si="31"/>
        <v>2953.48</v>
      </c>
      <c r="CS33" s="35">
        <v>849.89499999999998</v>
      </c>
      <c r="CT33" s="35">
        <v>17.605999999999767</v>
      </c>
      <c r="CU33" s="36">
        <f t="shared" si="32"/>
        <v>867.50099999999975</v>
      </c>
      <c r="CV33" s="35">
        <v>90.11099999999999</v>
      </c>
      <c r="CW33" s="35">
        <v>498.77300000000002</v>
      </c>
      <c r="CX33" s="120">
        <f t="shared" si="33"/>
        <v>4409.8649999999998</v>
      </c>
      <c r="CY33" s="35"/>
      <c r="CZ33" s="71">
        <v>697.65</v>
      </c>
      <c r="DA33" s="35"/>
      <c r="DB33" s="31">
        <v>205</v>
      </c>
      <c r="DC33" s="32">
        <v>215</v>
      </c>
      <c r="DD33" s="32">
        <v>200</v>
      </c>
      <c r="DE33" s="32">
        <v>120</v>
      </c>
      <c r="DF33" s="32">
        <v>200</v>
      </c>
      <c r="DG33" s="33">
        <v>0</v>
      </c>
      <c r="DH33" s="32">
        <f t="shared" si="34"/>
        <v>940</v>
      </c>
      <c r="DI33" s="62">
        <f t="shared" si="35"/>
        <v>0.21315845269639774</v>
      </c>
      <c r="DJ33" s="62">
        <f t="shared" si="36"/>
        <v>0.25816258715550777</v>
      </c>
      <c r="DK33" s="35"/>
      <c r="DL33" s="64" t="s">
        <v>212</v>
      </c>
      <c r="DM33" s="58">
        <v>25</v>
      </c>
      <c r="DN33" s="72">
        <v>2</v>
      </c>
      <c r="DO33" s="58" t="s">
        <v>151</v>
      </c>
      <c r="DP33" s="74" t="s">
        <v>152</v>
      </c>
      <c r="DQ33" s="61" t="s">
        <v>153</v>
      </c>
      <c r="DR33" s="62">
        <v>0.25477368120282978</v>
      </c>
      <c r="DS33" s="63"/>
      <c r="DT33" s="31">
        <v>429.24618150000003</v>
      </c>
      <c r="DU33" s="32">
        <v>469.24618150000003</v>
      </c>
      <c r="DV33" s="33">
        <v>519.21728350000001</v>
      </c>
      <c r="DW33" s="32"/>
      <c r="DX33" s="64">
        <f t="shared" si="37"/>
        <v>2170.7264999999998</v>
      </c>
      <c r="DY33" s="32">
        <v>2149.7379999999998</v>
      </c>
      <c r="DZ33" s="33">
        <v>2191.7150000000001</v>
      </c>
      <c r="EA33" s="32"/>
      <c r="EB33" s="31">
        <v>57.936999999999998</v>
      </c>
      <c r="EC33" s="32">
        <v>14.388999999999999</v>
      </c>
      <c r="ED33" s="32">
        <v>216.14400000000001</v>
      </c>
      <c r="EE33" s="32">
        <v>15.474</v>
      </c>
      <c r="EF33" s="32">
        <v>482.19900000000001</v>
      </c>
      <c r="EG33" s="32">
        <v>6.1479999999999997</v>
      </c>
      <c r="EH33" s="32">
        <v>11.896999999999935</v>
      </c>
      <c r="EI33" s="33">
        <v>2782.569</v>
      </c>
      <c r="EJ33" s="33">
        <f t="shared" si="38"/>
        <v>3586.7570000000001</v>
      </c>
      <c r="EK33" s="58"/>
      <c r="EL33" s="47">
        <f t="shared" si="39"/>
        <v>1.6153031833491927E-2</v>
      </c>
      <c r="EM33" s="6">
        <f t="shared" si="40"/>
        <v>4.0117019357597964E-3</v>
      </c>
      <c r="EN33" s="6">
        <f t="shared" si="41"/>
        <v>6.02616792829846E-2</v>
      </c>
      <c r="EO33" s="6">
        <f t="shared" si="42"/>
        <v>4.3142036106711438E-3</v>
      </c>
      <c r="EP33" s="6">
        <f t="shared" si="43"/>
        <v>0.13443871441527822</v>
      </c>
      <c r="EQ33" s="6">
        <f t="shared" si="44"/>
        <v>1.7140832233686306E-3</v>
      </c>
      <c r="ER33" s="6">
        <f t="shared" si="45"/>
        <v>3.3169238953182317E-3</v>
      </c>
      <c r="ES33" s="6">
        <f t="shared" si="46"/>
        <v>0.77578966180312747</v>
      </c>
      <c r="ET33" s="62">
        <f t="shared" si="47"/>
        <v>1</v>
      </c>
      <c r="EU33" s="58"/>
      <c r="EV33" s="34">
        <v>33.021000000000001</v>
      </c>
      <c r="EW33" s="35">
        <v>0</v>
      </c>
      <c r="EX33" s="70">
        <f t="shared" si="48"/>
        <v>33.021000000000001</v>
      </c>
      <c r="EZ33" s="34">
        <f>CE33</f>
        <v>1.546</v>
      </c>
      <c r="FA33" s="35">
        <f>CF33</f>
        <v>3.786</v>
      </c>
      <c r="FB33" s="70">
        <f t="shared" si="49"/>
        <v>5.3319999999999999</v>
      </c>
      <c r="FD33" s="31">
        <f>FH33*E33</f>
        <v>2684.2539999999999</v>
      </c>
      <c r="FE33" s="32">
        <f>E33*FI33</f>
        <v>902.10700000000008</v>
      </c>
      <c r="FF33" s="33">
        <f t="shared" si="50"/>
        <v>3586.3609999999999</v>
      </c>
      <c r="FH33" s="47">
        <v>0.74846174158150836</v>
      </c>
      <c r="FI33" s="6">
        <v>0.25153825841849164</v>
      </c>
      <c r="FJ33" s="40">
        <f t="shared" si="51"/>
        <v>1</v>
      </c>
      <c r="FK33" s="58"/>
      <c r="FL33" s="64">
        <f t="shared" si="52"/>
        <v>495.13550000000004</v>
      </c>
      <c r="FM33" s="32">
        <v>491.49800000000005</v>
      </c>
      <c r="FN33" s="33">
        <f>CW33</f>
        <v>498.77300000000002</v>
      </c>
      <c r="FP33" s="64">
        <f t="shared" si="53"/>
        <v>3513.5339999999997</v>
      </c>
      <c r="FQ33" s="32">
        <v>3440.7069999999999</v>
      </c>
      <c r="FR33" s="33">
        <f>CD33</f>
        <v>3586.3609999999999</v>
      </c>
      <c r="FT33" s="64">
        <f t="shared" si="54"/>
        <v>729.14449999999999</v>
      </c>
      <c r="FU33" s="32">
        <v>631.82399999999996</v>
      </c>
      <c r="FV33" s="33">
        <f t="shared" si="55"/>
        <v>826.46500000000003</v>
      </c>
      <c r="FX33" s="64">
        <f t="shared" si="56"/>
        <v>4242.6785</v>
      </c>
      <c r="FY33" s="58">
        <f t="shared" si="57"/>
        <v>4072.5309999999999</v>
      </c>
      <c r="FZ33" s="72">
        <f t="shared" si="58"/>
        <v>4412.826</v>
      </c>
      <c r="GB33" s="64">
        <f t="shared" si="59"/>
        <v>2854.5190000000002</v>
      </c>
      <c r="GC33" s="32">
        <v>2844.2550000000001</v>
      </c>
      <c r="GD33" s="33">
        <f t="shared" si="60"/>
        <v>2864.7829999999999</v>
      </c>
      <c r="GE33" s="32"/>
      <c r="GF33" s="64">
        <f t="shared" si="61"/>
        <v>4357.2340000000004</v>
      </c>
      <c r="GG33" s="32">
        <v>4304.6030000000001</v>
      </c>
      <c r="GH33" s="33">
        <f t="shared" si="62"/>
        <v>4409.8649999999998</v>
      </c>
      <c r="GI33" s="32"/>
      <c r="GJ33" s="75">
        <f>DZ33/C33</f>
        <v>0.49700274271434619</v>
      </c>
      <c r="GK33" s="66"/>
    </row>
    <row r="34" spans="1:194" x14ac:dyDescent="0.2">
      <c r="A34" s="1"/>
      <c r="B34" s="76" t="s">
        <v>183</v>
      </c>
      <c r="C34" s="31">
        <v>6766.7920000000004</v>
      </c>
      <c r="D34" s="32">
        <v>6708.0730000000003</v>
      </c>
      <c r="E34" s="32">
        <v>5168.9120000000003</v>
      </c>
      <c r="F34" s="32">
        <v>3243.0839999999998</v>
      </c>
      <c r="G34" s="32">
        <v>4789.5959999999995</v>
      </c>
      <c r="H34" s="32">
        <f t="shared" si="0"/>
        <v>10009.876</v>
      </c>
      <c r="I34" s="33">
        <f t="shared" si="1"/>
        <v>8411.9959999999992</v>
      </c>
      <c r="J34" s="32"/>
      <c r="K34" s="34">
        <v>70.036000000000001</v>
      </c>
      <c r="L34" s="35">
        <v>22.098999999999997</v>
      </c>
      <c r="M34" s="35">
        <v>0</v>
      </c>
      <c r="N34" s="36">
        <f t="shared" si="2"/>
        <v>92.134999999999991</v>
      </c>
      <c r="O34" s="35">
        <v>47.215000000000003</v>
      </c>
      <c r="P34" s="36">
        <f t="shared" si="3"/>
        <v>44.919999999999987</v>
      </c>
      <c r="Q34" s="35">
        <v>-6.2160000000000002</v>
      </c>
      <c r="R34" s="36">
        <f t="shared" si="4"/>
        <v>51.135999999999989</v>
      </c>
      <c r="S34" s="35">
        <v>15.215</v>
      </c>
      <c r="T34" s="35">
        <v>-2.7109999999999999</v>
      </c>
      <c r="U34" s="35">
        <v>0</v>
      </c>
      <c r="V34" s="36">
        <f t="shared" si="5"/>
        <v>63.639999999999986</v>
      </c>
      <c r="W34" s="35">
        <v>12.295999999999999</v>
      </c>
      <c r="X34" s="37">
        <f t="shared" si="6"/>
        <v>51.343999999999987</v>
      </c>
      <c r="Y34" s="35"/>
      <c r="Z34" s="38">
        <f t="shared" si="7"/>
        <v>2.0881108479290551E-2</v>
      </c>
      <c r="AA34" s="39">
        <f t="shared" si="8"/>
        <v>6.5887774328037265E-3</v>
      </c>
      <c r="AB34" s="6">
        <f t="shared" si="9"/>
        <v>0.45121799711388683</v>
      </c>
      <c r="AC34" s="6">
        <f t="shared" si="10"/>
        <v>0.43982300884955755</v>
      </c>
      <c r="AD34" s="6">
        <f t="shared" si="11"/>
        <v>0.51245455038801768</v>
      </c>
      <c r="AE34" s="39">
        <f t="shared" si="12"/>
        <v>1.4077068034292413E-2</v>
      </c>
      <c r="AF34" s="39">
        <f t="shared" si="63"/>
        <v>1.5308122019542717E-2</v>
      </c>
      <c r="AG34" s="39">
        <f>X34/DX34*2</f>
        <v>2.9503222030650728E-2</v>
      </c>
      <c r="AH34" s="39">
        <f>(P34+S34+T34)/DX34*2</f>
        <v>3.2996903667187744E-2</v>
      </c>
      <c r="AI34" s="39">
        <f>R34/DX34*2</f>
        <v>2.9383701343084989E-2</v>
      </c>
      <c r="AJ34" s="40">
        <f>X34/FL34*2</f>
        <v>0.11379886608951595</v>
      </c>
      <c r="AK34" s="41"/>
      <c r="AL34" s="47">
        <f t="shared" si="13"/>
        <v>3.1697545599851815E-2</v>
      </c>
      <c r="AM34" s="6">
        <f t="shared" si="14"/>
        <v>7.854205456974056E-2</v>
      </c>
      <c r="AN34" s="40">
        <f t="shared" si="15"/>
        <v>6.1171623428214653E-2</v>
      </c>
      <c r="AO34" s="35"/>
      <c r="AP34" s="47">
        <f t="shared" si="16"/>
        <v>0.92661589131329747</v>
      </c>
      <c r="AQ34" s="6">
        <f t="shared" si="17"/>
        <v>0.83402597574468773</v>
      </c>
      <c r="AR34" s="6">
        <f t="shared" si="18"/>
        <v>-2.8172581631000355E-2</v>
      </c>
      <c r="AS34" s="6">
        <f t="shared" si="19"/>
        <v>0.16902898744338529</v>
      </c>
      <c r="AT34" s="68">
        <v>2.41</v>
      </c>
      <c r="AU34" s="69">
        <v>1.38</v>
      </c>
      <c r="AV34" s="35"/>
      <c r="AW34" s="47">
        <v>0.14209288537315762</v>
      </c>
      <c r="AX34" s="6">
        <v>9.5899999999999999E-2</v>
      </c>
      <c r="AY34" s="6">
        <f t="shared" si="20"/>
        <v>0.19317762395905311</v>
      </c>
      <c r="AZ34" s="6">
        <f t="shared" si="21"/>
        <v>0.19317762395905311</v>
      </c>
      <c r="BA34" s="40">
        <f t="shared" si="22"/>
        <v>0.20765180448161155</v>
      </c>
      <c r="BB34" s="6"/>
      <c r="BC34" s="47">
        <v>0.1807</v>
      </c>
      <c r="BD34" s="6">
        <v>0.1852</v>
      </c>
      <c r="BE34" s="40">
        <v>0.2011</v>
      </c>
      <c r="BF34" s="6"/>
      <c r="BG34" s="47"/>
      <c r="BH34" s="40">
        <v>2.9000000000000001E-2</v>
      </c>
      <c r="BI34" s="6"/>
      <c r="BJ34" s="47"/>
      <c r="BK34" s="40">
        <f>BC34-(4.5%+2.5%+3%+1.5%+BH34)</f>
        <v>3.6699999999999983E-2</v>
      </c>
      <c r="BL34" s="6"/>
      <c r="BM34" s="47"/>
      <c r="BN34" s="40">
        <f>BD34-(6%+2.5%+3%+1.5%+BH34)</f>
        <v>2.6200000000000001E-2</v>
      </c>
      <c r="BO34" s="6"/>
      <c r="BP34" s="47"/>
      <c r="BQ34" s="40"/>
      <c r="BR34" s="35"/>
      <c r="BS34" s="38">
        <f>Q34/FP34*2</f>
        <v>-2.4426722583008025E-3</v>
      </c>
      <c r="BT34" s="6">
        <f t="shared" si="23"/>
        <v>-0.10824742268041239</v>
      </c>
      <c r="BU34" s="39">
        <f>EX34/E34</f>
        <v>1.2736336002624922E-2</v>
      </c>
      <c r="BV34" s="39">
        <f>EV34/E34</f>
        <v>7.5656153558040845E-3</v>
      </c>
      <c r="BW34" s="6">
        <f t="shared" si="24"/>
        <v>6.7169265365174785E-2</v>
      </c>
      <c r="BX34" s="6">
        <f t="shared" si="25"/>
        <v>0.69400852635912536</v>
      </c>
      <c r="BY34" s="40">
        <f t="shared" si="26"/>
        <v>0.81197768044587748</v>
      </c>
      <c r="BZ34" s="35"/>
      <c r="CA34" s="34">
        <v>49.426000000000002</v>
      </c>
      <c r="CB34" s="35">
        <v>277.03300000000002</v>
      </c>
      <c r="CC34" s="36">
        <f t="shared" si="27"/>
        <v>326.459</v>
      </c>
      <c r="CD34" s="32">
        <v>5168.9120000000003</v>
      </c>
      <c r="CE34" s="35">
        <v>8.6310000000000002</v>
      </c>
      <c r="CF34" s="35">
        <v>9.9619999999999997</v>
      </c>
      <c r="CG34" s="36">
        <f t="shared" si="28"/>
        <v>5150.3189999999995</v>
      </c>
      <c r="CH34" s="35">
        <v>817.32500000000005</v>
      </c>
      <c r="CI34" s="35">
        <v>392.42700000000002</v>
      </c>
      <c r="CJ34" s="36">
        <f t="shared" si="29"/>
        <v>1209.752</v>
      </c>
      <c r="CK34" s="35">
        <v>6.8920000000000003</v>
      </c>
      <c r="CL34" s="35">
        <v>0</v>
      </c>
      <c r="CM34" s="35">
        <v>59.030999999999999</v>
      </c>
      <c r="CN34" s="35">
        <v>14.339000000001086</v>
      </c>
      <c r="CO34" s="36">
        <f t="shared" si="30"/>
        <v>6766.7919999999995</v>
      </c>
      <c r="CP34" s="35">
        <v>1.381</v>
      </c>
      <c r="CQ34" s="32">
        <v>4789.5959999999995</v>
      </c>
      <c r="CR34" s="36">
        <f t="shared" si="31"/>
        <v>4790.9769999999999</v>
      </c>
      <c r="CS34" s="35">
        <v>901.66200000000003</v>
      </c>
      <c r="CT34" s="35">
        <v>62.537000000000376</v>
      </c>
      <c r="CU34" s="36">
        <f t="shared" si="32"/>
        <v>964.19900000000041</v>
      </c>
      <c r="CV34" s="35">
        <v>50.103000000000002</v>
      </c>
      <c r="CW34" s="35">
        <v>961.51300000000003</v>
      </c>
      <c r="CX34" s="120">
        <f t="shared" si="33"/>
        <v>6766.7920000000004</v>
      </c>
      <c r="CY34" s="35"/>
      <c r="CZ34" s="71">
        <v>1143.7840000000001</v>
      </c>
      <c r="DA34" s="35"/>
      <c r="DB34" s="31">
        <v>250</v>
      </c>
      <c r="DC34" s="32">
        <v>175</v>
      </c>
      <c r="DD34" s="32">
        <v>250</v>
      </c>
      <c r="DE34" s="32">
        <v>100</v>
      </c>
      <c r="DF34" s="32">
        <v>175</v>
      </c>
      <c r="DG34" s="33">
        <v>0</v>
      </c>
      <c r="DH34" s="32">
        <f t="shared" si="34"/>
        <v>950</v>
      </c>
      <c r="DI34" s="62">
        <f t="shared" si="35"/>
        <v>0.1403914883152903</v>
      </c>
      <c r="DJ34" s="62">
        <f t="shared" si="36"/>
        <v>0.25220941797880414</v>
      </c>
      <c r="DK34" s="35"/>
      <c r="DL34" s="64" t="s">
        <v>218</v>
      </c>
      <c r="DM34" s="58">
        <v>46</v>
      </c>
      <c r="DN34" s="72">
        <v>4</v>
      </c>
      <c r="DO34" s="58" t="s">
        <v>155</v>
      </c>
      <c r="DP34" s="74" t="s">
        <v>152</v>
      </c>
      <c r="DQ34" s="58"/>
      <c r="DR34" s="62" t="s">
        <v>221</v>
      </c>
      <c r="DS34" s="63"/>
      <c r="DT34" s="31">
        <v>667.31799999999998</v>
      </c>
      <c r="DU34" s="32">
        <v>667.31799999999998</v>
      </c>
      <c r="DV34" s="33">
        <v>717.31799999999998</v>
      </c>
      <c r="DW34" s="32"/>
      <c r="DX34" s="64">
        <f t="shared" si="37"/>
        <v>3480.569</v>
      </c>
      <c r="DY34" s="32">
        <v>3506.7109999999998</v>
      </c>
      <c r="DZ34" s="33">
        <v>3454.4270000000001</v>
      </c>
      <c r="EA34" s="32"/>
      <c r="EB34" s="31">
        <v>330.66500000000002</v>
      </c>
      <c r="EC34" s="32">
        <v>37.863</v>
      </c>
      <c r="ED34" s="32">
        <v>284.13799999999998</v>
      </c>
      <c r="EE34" s="32">
        <v>79.176000000000002</v>
      </c>
      <c r="EF34" s="32">
        <v>709.54600000000005</v>
      </c>
      <c r="EG34" s="32">
        <v>15.842000000000001</v>
      </c>
      <c r="EH34" s="32">
        <v>128.07199999999921</v>
      </c>
      <c r="EI34" s="33">
        <v>3574.913</v>
      </c>
      <c r="EJ34" s="33">
        <f t="shared" si="38"/>
        <v>5160.2149999999992</v>
      </c>
      <c r="EK34" s="58"/>
      <c r="EL34" s="47">
        <f t="shared" si="39"/>
        <v>6.4079694353820549E-2</v>
      </c>
      <c r="EM34" s="6">
        <f t="shared" si="40"/>
        <v>7.3374849691340387E-3</v>
      </c>
      <c r="EN34" s="6">
        <f t="shared" si="41"/>
        <v>5.5063209575570017E-2</v>
      </c>
      <c r="EO34" s="6">
        <f t="shared" si="42"/>
        <v>1.5343546732064461E-2</v>
      </c>
      <c r="EP34" s="6">
        <f t="shared" si="43"/>
        <v>0.13750318542928933</v>
      </c>
      <c r="EQ34" s="6">
        <f t="shared" si="44"/>
        <v>3.0700271209629839E-3</v>
      </c>
      <c r="ER34" s="6">
        <f t="shared" si="45"/>
        <v>2.4819120908721678E-2</v>
      </c>
      <c r="ES34" s="6">
        <f t="shared" si="46"/>
        <v>0.69278373091043699</v>
      </c>
      <c r="ET34" s="62">
        <f t="shared" si="47"/>
        <v>1</v>
      </c>
      <c r="EU34" s="58"/>
      <c r="EV34" s="34">
        <v>39.106000000000002</v>
      </c>
      <c r="EW34" s="35">
        <v>26.727</v>
      </c>
      <c r="EX34" s="70">
        <f t="shared" si="48"/>
        <v>65.832999999999998</v>
      </c>
      <c r="EZ34" s="34">
        <f>CE34</f>
        <v>8.6310000000000002</v>
      </c>
      <c r="FA34" s="35">
        <f>CF34</f>
        <v>9.9619999999999997</v>
      </c>
      <c r="FB34" s="70">
        <f t="shared" si="49"/>
        <v>18.593</v>
      </c>
      <c r="FD34" s="31">
        <f>FH34*E34</f>
        <v>3587.2689999999993</v>
      </c>
      <c r="FE34" s="32">
        <f>E34*FI34</f>
        <v>1581.6430000000007</v>
      </c>
      <c r="FF34" s="33">
        <f t="shared" si="50"/>
        <v>5168.9120000000003</v>
      </c>
      <c r="FH34" s="47">
        <v>0.69400852635912536</v>
      </c>
      <c r="FI34" s="6">
        <v>0.30599147364087464</v>
      </c>
      <c r="FJ34" s="40">
        <f t="shared" si="51"/>
        <v>1</v>
      </c>
      <c r="FK34" s="58"/>
      <c r="FL34" s="64">
        <f t="shared" si="52"/>
        <v>902.36400000000003</v>
      </c>
      <c r="FM34" s="32">
        <v>843.21500000000003</v>
      </c>
      <c r="FN34" s="33">
        <f>CW34</f>
        <v>961.51300000000003</v>
      </c>
      <c r="FP34" s="64">
        <f t="shared" si="53"/>
        <v>5089.5079999999998</v>
      </c>
      <c r="FQ34" s="32">
        <v>5010.1040000000003</v>
      </c>
      <c r="FR34" s="33">
        <f>CD34</f>
        <v>5168.9120000000003</v>
      </c>
      <c r="FT34" s="64">
        <f t="shared" si="54"/>
        <v>3016.1970000000001</v>
      </c>
      <c r="FU34" s="32">
        <v>2789.31</v>
      </c>
      <c r="FV34" s="33">
        <f t="shared" si="55"/>
        <v>3243.0839999999998</v>
      </c>
      <c r="FX34" s="64">
        <f t="shared" si="56"/>
        <v>8105.7049999999999</v>
      </c>
      <c r="FY34" s="58">
        <f t="shared" si="57"/>
        <v>7799.4140000000007</v>
      </c>
      <c r="FZ34" s="72">
        <f t="shared" si="58"/>
        <v>8411.9959999999992</v>
      </c>
      <c r="GB34" s="64">
        <f t="shared" si="59"/>
        <v>4651.5469999999996</v>
      </c>
      <c r="GC34" s="32">
        <v>4513.4979999999996</v>
      </c>
      <c r="GD34" s="33">
        <f t="shared" si="60"/>
        <v>4789.5959999999995</v>
      </c>
      <c r="GE34" s="32"/>
      <c r="GF34" s="64">
        <f t="shared" si="61"/>
        <v>6708.0730000000003</v>
      </c>
      <c r="GG34" s="32">
        <v>6649.3540000000003</v>
      </c>
      <c r="GH34" s="33">
        <f t="shared" si="62"/>
        <v>6766.7920000000004</v>
      </c>
      <c r="GI34" s="32"/>
      <c r="GJ34" s="75">
        <f>DZ34/C34</f>
        <v>0.51049699769107726</v>
      </c>
      <c r="GK34" s="66"/>
    </row>
    <row r="35" spans="1:194" x14ac:dyDescent="0.2">
      <c r="A35" s="1"/>
      <c r="B35" s="76" t="s">
        <v>184</v>
      </c>
      <c r="C35" s="31">
        <v>3888.1779999999999</v>
      </c>
      <c r="D35" s="32">
        <v>3799.1080000000002</v>
      </c>
      <c r="E35" s="32">
        <v>3129.5129999999999</v>
      </c>
      <c r="F35" s="32">
        <v>457.57100000000003</v>
      </c>
      <c r="G35" s="32">
        <v>2784.1309999999999</v>
      </c>
      <c r="H35" s="32">
        <f t="shared" si="0"/>
        <v>4345.7489999999998</v>
      </c>
      <c r="I35" s="33">
        <f t="shared" si="1"/>
        <v>3587.0839999999998</v>
      </c>
      <c r="J35" s="32"/>
      <c r="K35" s="34">
        <v>37.496000000000002</v>
      </c>
      <c r="L35" s="35">
        <v>8.3569999999999993</v>
      </c>
      <c r="M35" s="35">
        <v>0.36199999999999999</v>
      </c>
      <c r="N35" s="36">
        <f t="shared" si="2"/>
        <v>46.215000000000003</v>
      </c>
      <c r="O35" s="35">
        <v>22.677</v>
      </c>
      <c r="P35" s="36">
        <f t="shared" si="3"/>
        <v>23.538000000000004</v>
      </c>
      <c r="Q35" s="35">
        <v>0.81799999999999995</v>
      </c>
      <c r="R35" s="36">
        <f t="shared" si="4"/>
        <v>22.720000000000002</v>
      </c>
      <c r="S35" s="35">
        <v>7.3419999999999996</v>
      </c>
      <c r="T35" s="35">
        <v>-2.1339999999999999</v>
      </c>
      <c r="U35" s="35">
        <v>-1.8</v>
      </c>
      <c r="V35" s="36">
        <f t="shared" si="5"/>
        <v>26.128</v>
      </c>
      <c r="W35" s="35">
        <v>6.5</v>
      </c>
      <c r="X35" s="37">
        <f t="shared" si="6"/>
        <v>19.628</v>
      </c>
      <c r="Y35" s="35"/>
      <c r="Z35" s="38">
        <f t="shared" si="7"/>
        <v>1.9739370399578005E-2</v>
      </c>
      <c r="AA35" s="39">
        <f t="shared" si="8"/>
        <v>4.3994537665157183E-3</v>
      </c>
      <c r="AB35" s="6">
        <f t="shared" si="9"/>
        <v>0.44098944052272326</v>
      </c>
      <c r="AC35" s="6">
        <f t="shared" si="10"/>
        <v>0.42341804059226618</v>
      </c>
      <c r="AD35" s="6">
        <f t="shared" si="11"/>
        <v>0.4906848425835767</v>
      </c>
      <c r="AE35" s="39">
        <f t="shared" si="12"/>
        <v>1.1938065461682057E-2</v>
      </c>
      <c r="AF35" s="39">
        <f t="shared" si="63"/>
        <v>1.0332951840274085E-2</v>
      </c>
      <c r="AG35" s="39">
        <f>X35/DX35*2</f>
        <v>1.8778659987428597E-2</v>
      </c>
      <c r="AH35" s="39">
        <f>(P35+S35+T35)/DX35*2</f>
        <v>2.7502107193734585E-2</v>
      </c>
      <c r="AI35" s="39">
        <f>R35/DX35*2</f>
        <v>2.1736863405052872E-2</v>
      </c>
      <c r="AJ35" s="40">
        <f>X35/FL35*2</f>
        <v>7.2312504374928616E-2</v>
      </c>
      <c r="AK35" s="41"/>
      <c r="AL35" s="47">
        <f t="shared" si="13"/>
        <v>6.8297718436874807E-2</v>
      </c>
      <c r="AM35" s="6">
        <f t="shared" si="14"/>
        <v>6.2876235153563748E-2</v>
      </c>
      <c r="AN35" s="40">
        <f t="shared" si="15"/>
        <v>5.6648335591509245E-2</v>
      </c>
      <c r="AO35" s="35"/>
      <c r="AP35" s="47">
        <f t="shared" si="16"/>
        <v>0.88963714162555008</v>
      </c>
      <c r="AQ35" s="6">
        <f t="shared" si="17"/>
        <v>0.84754342694635088</v>
      </c>
      <c r="AR35" s="6">
        <f t="shared" si="18"/>
        <v>-1.8562678972001801E-2</v>
      </c>
      <c r="AS35" s="6">
        <f t="shared" si="19"/>
        <v>0.14736619568342807</v>
      </c>
      <c r="AT35" s="68">
        <v>2.5218000000000003</v>
      </c>
      <c r="AU35" s="69">
        <v>1.38</v>
      </c>
      <c r="AV35" s="35"/>
      <c r="AW35" s="47">
        <v>0.14683226951029504</v>
      </c>
      <c r="AX35" s="6">
        <v>0.124</v>
      </c>
      <c r="AY35" s="6">
        <f t="shared" si="20"/>
        <v>0.23440000000000003</v>
      </c>
      <c r="AZ35" s="6">
        <f t="shared" si="21"/>
        <v>0.23440000000000003</v>
      </c>
      <c r="BA35" s="40">
        <f t="shared" si="22"/>
        <v>0.24859999999999999</v>
      </c>
      <c r="BB35" s="6"/>
      <c r="BC35" s="47">
        <v>0.2243</v>
      </c>
      <c r="BD35" s="6">
        <v>0.2261</v>
      </c>
      <c r="BE35" s="40">
        <v>0.2409</v>
      </c>
      <c r="BF35" s="6"/>
      <c r="BG35" s="47"/>
      <c r="BH35" s="40"/>
      <c r="BI35" s="6"/>
      <c r="BJ35" s="47"/>
      <c r="BK35" s="40"/>
      <c r="BL35" s="6"/>
      <c r="BM35" s="47"/>
      <c r="BN35" s="40"/>
      <c r="BO35" s="6"/>
      <c r="BP35" s="47"/>
      <c r="BQ35" s="40"/>
      <c r="BR35" s="35"/>
      <c r="BS35" s="38">
        <f>Q35/FP35*2</f>
        <v>5.4002738427371604E-4</v>
      </c>
      <c r="BT35" s="6">
        <f t="shared" si="23"/>
        <v>2.8456133027203782E-2</v>
      </c>
      <c r="BU35" s="39">
        <f>EX35/E35</f>
        <v>1.6184626809347014E-2</v>
      </c>
      <c r="BV35" s="39">
        <f>EV35/E35</f>
        <v>7.122513950253602E-4</v>
      </c>
      <c r="BW35" s="6">
        <f t="shared" si="24"/>
        <v>8.4742785151524794E-2</v>
      </c>
      <c r="BX35" s="6">
        <f t="shared" si="25"/>
        <v>0.69423772964036268</v>
      </c>
      <c r="BY35" s="40">
        <f t="shared" si="26"/>
        <v>0.73324098348407796</v>
      </c>
      <c r="BZ35" s="35"/>
      <c r="CA35" s="34">
        <v>72.727999999999994</v>
      </c>
      <c r="CB35" s="35">
        <v>112.024</v>
      </c>
      <c r="CC35" s="36">
        <f t="shared" si="27"/>
        <v>184.75200000000001</v>
      </c>
      <c r="CD35" s="32">
        <v>3129.5129999999999</v>
      </c>
      <c r="CE35" s="35">
        <v>19.785</v>
      </c>
      <c r="CF35" s="35">
        <v>6.9960000000000004</v>
      </c>
      <c r="CG35" s="36">
        <f t="shared" si="28"/>
        <v>3102.732</v>
      </c>
      <c r="CH35" s="35">
        <v>378.32600000000002</v>
      </c>
      <c r="CI35" s="35">
        <v>195.93899999999999</v>
      </c>
      <c r="CJ35" s="36">
        <f t="shared" si="29"/>
        <v>574.26499999999999</v>
      </c>
      <c r="CK35" s="35">
        <v>0</v>
      </c>
      <c r="CL35" s="35">
        <v>0</v>
      </c>
      <c r="CM35" s="35">
        <v>18.507999999999999</v>
      </c>
      <c r="CN35" s="35">
        <v>7.9209999999999745</v>
      </c>
      <c r="CO35" s="36">
        <f t="shared" si="30"/>
        <v>3888.1779999999994</v>
      </c>
      <c r="CP35" s="35">
        <v>0</v>
      </c>
      <c r="CQ35" s="32">
        <v>2784.1309999999999</v>
      </c>
      <c r="CR35" s="36">
        <f t="shared" si="31"/>
        <v>2784.1309999999999</v>
      </c>
      <c r="CS35" s="35">
        <v>470.79899999999998</v>
      </c>
      <c r="CT35" s="35">
        <v>32.326000000000136</v>
      </c>
      <c r="CU35" s="36">
        <f t="shared" si="32"/>
        <v>503.12500000000011</v>
      </c>
      <c r="CV35" s="35">
        <v>30.012</v>
      </c>
      <c r="CW35" s="35">
        <v>570.91</v>
      </c>
      <c r="CX35" s="120">
        <f t="shared" si="33"/>
        <v>3888.1779999999999</v>
      </c>
      <c r="CY35" s="35"/>
      <c r="CZ35" s="71">
        <v>572.98599999999999</v>
      </c>
      <c r="DA35" s="35"/>
      <c r="DB35" s="31">
        <v>90</v>
      </c>
      <c r="DC35" s="32">
        <v>145</v>
      </c>
      <c r="DD35" s="32">
        <v>215</v>
      </c>
      <c r="DE35" s="32">
        <v>0</v>
      </c>
      <c r="DF35" s="32">
        <v>50</v>
      </c>
      <c r="DG35" s="33">
        <v>0</v>
      </c>
      <c r="DH35" s="32">
        <f t="shared" si="34"/>
        <v>500</v>
      </c>
      <c r="DI35" s="62">
        <f t="shared" si="35"/>
        <v>0.12859493572567923</v>
      </c>
      <c r="DJ35" s="62">
        <f t="shared" si="36"/>
        <v>0.1609813406158524</v>
      </c>
      <c r="DK35" s="35"/>
      <c r="DL35" s="64" t="s">
        <v>215</v>
      </c>
      <c r="DM35" s="58">
        <v>24</v>
      </c>
      <c r="DN35" s="72">
        <v>2</v>
      </c>
      <c r="DO35" s="58" t="s">
        <v>155</v>
      </c>
      <c r="DP35" s="74" t="s">
        <v>152</v>
      </c>
      <c r="DQ35" s="58"/>
      <c r="DR35" s="62" t="s">
        <v>221</v>
      </c>
      <c r="DS35" s="63"/>
      <c r="DT35" s="31">
        <v>495.75904720000005</v>
      </c>
      <c r="DU35" s="32">
        <v>495.75904720000005</v>
      </c>
      <c r="DV35" s="33">
        <v>525.79223179999997</v>
      </c>
      <c r="DW35" s="32"/>
      <c r="DX35" s="64">
        <f t="shared" si="37"/>
        <v>2090.4579999999996</v>
      </c>
      <c r="DY35" s="32">
        <v>2065.9029999999998</v>
      </c>
      <c r="DZ35" s="33">
        <v>2115.0129999999999</v>
      </c>
      <c r="EA35" s="32"/>
      <c r="EB35" s="31">
        <v>169.57499999999999</v>
      </c>
      <c r="EC35" s="32">
        <v>65.995999999999995</v>
      </c>
      <c r="ED35" s="32">
        <v>155.98099999999999</v>
      </c>
      <c r="EE35" s="32">
        <v>85.734999999999999</v>
      </c>
      <c r="EF35" s="32">
        <v>371.17200000000003</v>
      </c>
      <c r="EG35" s="32">
        <v>14.856999999999999</v>
      </c>
      <c r="EH35" s="32">
        <v>68.306999999999789</v>
      </c>
      <c r="EI35" s="33">
        <v>2079.5569999999998</v>
      </c>
      <c r="EJ35" s="33">
        <f t="shared" si="38"/>
        <v>3011.1799999999994</v>
      </c>
      <c r="EK35" s="58"/>
      <c r="EL35" s="47">
        <f t="shared" si="39"/>
        <v>5.6315132273726587E-2</v>
      </c>
      <c r="EM35" s="6">
        <f t="shared" si="40"/>
        <v>2.1916989353011115E-2</v>
      </c>
      <c r="EN35" s="6">
        <f t="shared" si="41"/>
        <v>5.1800623011576868E-2</v>
      </c>
      <c r="EO35" s="6">
        <f t="shared" si="42"/>
        <v>2.8472226834662828E-2</v>
      </c>
      <c r="EP35" s="6">
        <f t="shared" si="43"/>
        <v>0.12326463379804599</v>
      </c>
      <c r="EQ35" s="6">
        <f t="shared" si="44"/>
        <v>4.9339461606413438E-3</v>
      </c>
      <c r="ER35" s="6">
        <f t="shared" si="45"/>
        <v>2.2684462569490964E-2</v>
      </c>
      <c r="ES35" s="6">
        <f t="shared" si="46"/>
        <v>0.69061198599884432</v>
      </c>
      <c r="ET35" s="62">
        <f t="shared" si="47"/>
        <v>1</v>
      </c>
      <c r="EU35" s="58"/>
      <c r="EV35" s="34">
        <v>2.2290000000000001</v>
      </c>
      <c r="EW35" s="35">
        <v>48.420999999999999</v>
      </c>
      <c r="EX35" s="70">
        <f t="shared" si="48"/>
        <v>50.65</v>
      </c>
      <c r="EZ35" s="34">
        <f>CE35</f>
        <v>19.785</v>
      </c>
      <c r="FA35" s="35">
        <f>CF35</f>
        <v>6.9960000000000004</v>
      </c>
      <c r="FB35" s="70">
        <f t="shared" si="49"/>
        <v>26.780999999999999</v>
      </c>
      <c r="FD35" s="31">
        <f>FH35*E35</f>
        <v>2172.6260000000002</v>
      </c>
      <c r="FE35" s="32">
        <f>E35*FI35</f>
        <v>956.8869999999996</v>
      </c>
      <c r="FF35" s="33">
        <f t="shared" si="50"/>
        <v>3129.5129999999999</v>
      </c>
      <c r="FH35" s="47">
        <v>0.69423772964036268</v>
      </c>
      <c r="FI35" s="6">
        <v>0.30576227035963732</v>
      </c>
      <c r="FJ35" s="40">
        <f t="shared" si="51"/>
        <v>1</v>
      </c>
      <c r="FK35" s="58"/>
      <c r="FL35" s="64">
        <f t="shared" si="52"/>
        <v>542.86599999999999</v>
      </c>
      <c r="FM35" s="32">
        <v>514.822</v>
      </c>
      <c r="FN35" s="33">
        <f>CW35</f>
        <v>570.91</v>
      </c>
      <c r="FP35" s="64">
        <f t="shared" si="53"/>
        <v>3029.4759999999997</v>
      </c>
      <c r="FQ35" s="32">
        <v>2929.4389999999999</v>
      </c>
      <c r="FR35" s="33">
        <f>CD35</f>
        <v>3129.5129999999999</v>
      </c>
      <c r="FT35" s="64">
        <f t="shared" si="54"/>
        <v>451.50800000000004</v>
      </c>
      <c r="FU35" s="32">
        <v>445.44499999999999</v>
      </c>
      <c r="FV35" s="33">
        <f t="shared" si="55"/>
        <v>457.57100000000003</v>
      </c>
      <c r="FX35" s="64">
        <f t="shared" si="56"/>
        <v>3480.9839999999999</v>
      </c>
      <c r="FY35" s="58">
        <f t="shared" si="57"/>
        <v>3374.884</v>
      </c>
      <c r="FZ35" s="72">
        <f t="shared" si="58"/>
        <v>3587.0839999999998</v>
      </c>
      <c r="GB35" s="64">
        <f t="shared" si="59"/>
        <v>2709.5005000000001</v>
      </c>
      <c r="GC35" s="32">
        <v>2634.87</v>
      </c>
      <c r="GD35" s="33">
        <f t="shared" si="60"/>
        <v>2784.1309999999999</v>
      </c>
      <c r="GE35" s="32"/>
      <c r="GF35" s="64">
        <f t="shared" si="61"/>
        <v>3799.1080000000002</v>
      </c>
      <c r="GG35" s="32">
        <v>3710.038</v>
      </c>
      <c r="GH35" s="33">
        <f t="shared" si="62"/>
        <v>3888.1779999999999</v>
      </c>
      <c r="GI35" s="32"/>
      <c r="GJ35" s="75">
        <f>DZ35/C35</f>
        <v>0.54395992158795203</v>
      </c>
      <c r="GK35" s="66"/>
    </row>
    <row r="36" spans="1:194" x14ac:dyDescent="0.2">
      <c r="A36" s="1"/>
      <c r="B36" s="76" t="s">
        <v>234</v>
      </c>
      <c r="C36" s="31">
        <v>12610.819</v>
      </c>
      <c r="D36" s="32">
        <v>12277.556</v>
      </c>
      <c r="E36" s="32">
        <v>10556.621999999999</v>
      </c>
      <c r="F36" s="32">
        <v>3099.2809999999999</v>
      </c>
      <c r="G36" s="32">
        <v>7815.8590000000004</v>
      </c>
      <c r="H36" s="32">
        <f t="shared" si="0"/>
        <v>15710.099999999999</v>
      </c>
      <c r="I36" s="33">
        <f t="shared" si="1"/>
        <v>13655.902999999998</v>
      </c>
      <c r="J36" s="32"/>
      <c r="K36" s="34">
        <v>96.444999999999993</v>
      </c>
      <c r="L36" s="35">
        <v>29.817</v>
      </c>
      <c r="M36" s="35">
        <v>0.29799999999999999</v>
      </c>
      <c r="N36" s="36">
        <f t="shared" si="2"/>
        <v>126.56</v>
      </c>
      <c r="O36" s="35">
        <v>65.649000000000001</v>
      </c>
      <c r="P36" s="36">
        <f t="shared" si="3"/>
        <v>60.911000000000001</v>
      </c>
      <c r="Q36" s="35">
        <v>1.8540000000000001</v>
      </c>
      <c r="R36" s="36">
        <f t="shared" si="4"/>
        <v>59.057000000000002</v>
      </c>
      <c r="S36" s="35">
        <v>23.571999999999999</v>
      </c>
      <c r="T36" s="35">
        <v>-6.6079999999999997</v>
      </c>
      <c r="U36" s="35">
        <v>-4</v>
      </c>
      <c r="V36" s="36">
        <f t="shared" si="5"/>
        <v>72.021000000000001</v>
      </c>
      <c r="W36" s="35">
        <v>12.035</v>
      </c>
      <c r="X36" s="37">
        <f t="shared" si="6"/>
        <v>59.986000000000004</v>
      </c>
      <c r="Y36" s="35"/>
      <c r="Z36" s="38">
        <f t="shared" si="7"/>
        <v>1.571078152687717E-2</v>
      </c>
      <c r="AA36" s="39">
        <f t="shared" si="8"/>
        <v>4.8571556097972588E-3</v>
      </c>
      <c r="AB36" s="6">
        <f t="shared" si="9"/>
        <v>0.4574078202948636</v>
      </c>
      <c r="AC36" s="6">
        <f t="shared" si="10"/>
        <v>0.43727519782591318</v>
      </c>
      <c r="AD36" s="6">
        <f t="shared" si="11"/>
        <v>0.51871839443742096</v>
      </c>
      <c r="AE36" s="39">
        <f t="shared" si="12"/>
        <v>1.0694147923251174E-2</v>
      </c>
      <c r="AF36" s="39">
        <f t="shared" si="63"/>
        <v>9.77165162187002E-3</v>
      </c>
      <c r="AG36" s="39">
        <f>X36/DX36*2</f>
        <v>2.037415509250709E-2</v>
      </c>
      <c r="AH36" s="39">
        <f>(P36+S36+T36)/DX36*2</f>
        <v>2.6450127160153863E-2</v>
      </c>
      <c r="AI36" s="39">
        <f>R36/DX36*2</f>
        <v>2.0058621633350968E-2</v>
      </c>
      <c r="AJ36" s="40">
        <f>X36/FL36*2</f>
        <v>8.071956759200731E-2</v>
      </c>
      <c r="AK36" s="41"/>
      <c r="AL36" s="47">
        <f t="shared" si="13"/>
        <v>7.5199762402593642E-2</v>
      </c>
      <c r="AM36" s="6">
        <f t="shared" si="14"/>
        <v>8.9260663858678979E-2</v>
      </c>
      <c r="AN36" s="40">
        <f t="shared" si="15"/>
        <v>5.329774660832283E-2</v>
      </c>
      <c r="AO36" s="35"/>
      <c r="AP36" s="47">
        <f t="shared" si="16"/>
        <v>0.74037499874486368</v>
      </c>
      <c r="AQ36" s="6">
        <f t="shared" si="17"/>
        <v>0.71176107126709143</v>
      </c>
      <c r="AR36" s="6">
        <f t="shared" si="18"/>
        <v>0.13557422400559396</v>
      </c>
      <c r="AS36" s="6">
        <f t="shared" si="19"/>
        <v>0.11541312265285861</v>
      </c>
      <c r="AT36" s="68">
        <v>2.2999999999999998</v>
      </c>
      <c r="AU36" s="69">
        <v>1.27</v>
      </c>
      <c r="AV36" s="35"/>
      <c r="AW36" s="47">
        <v>0.12362551551965023</v>
      </c>
      <c r="AX36" s="6">
        <v>0.1008</v>
      </c>
      <c r="AY36" s="6">
        <f t="shared" si="20"/>
        <v>0.20820816127596506</v>
      </c>
      <c r="AZ36" s="6">
        <f t="shared" si="21"/>
        <v>0.21470000000000003</v>
      </c>
      <c r="BA36" s="40">
        <f t="shared" si="22"/>
        <v>0.22639999999999999</v>
      </c>
      <c r="BB36" s="6"/>
      <c r="BC36" s="47">
        <v>0.19489999999999999</v>
      </c>
      <c r="BD36" s="6">
        <v>0.2046</v>
      </c>
      <c r="BE36" s="40">
        <v>0.21789999999999998</v>
      </c>
      <c r="BF36" s="6"/>
      <c r="BG36" s="47"/>
      <c r="BH36" s="40">
        <v>0.02</v>
      </c>
      <c r="BI36" s="6"/>
      <c r="BJ36" s="47"/>
      <c r="BK36" s="40">
        <f>BC36-(4.5%+2.5%+3%+1.5%+BH36)</f>
        <v>5.9899999999999981E-2</v>
      </c>
      <c r="BL36" s="6"/>
      <c r="BM36" s="47"/>
      <c r="BN36" s="40">
        <f>BD36-(6%+2.5%+3%+1.5%+BH36)</f>
        <v>5.460000000000001E-2</v>
      </c>
      <c r="BO36" s="6"/>
      <c r="BP36" s="47"/>
      <c r="BQ36" s="40"/>
      <c r="BR36" s="35"/>
      <c r="BS36" s="38">
        <f>Q36/FP36*2</f>
        <v>3.6397705001018168E-4</v>
      </c>
      <c r="BT36" s="6">
        <f t="shared" si="23"/>
        <v>2.3807383627608349E-2</v>
      </c>
      <c r="BU36" s="39">
        <f>EX36/E36</f>
        <v>2.1425982667561651E-2</v>
      </c>
      <c r="BV36" s="39">
        <f>EV36/E36</f>
        <v>2.0693172494004237E-3</v>
      </c>
      <c r="BW36" s="6">
        <f t="shared" si="24"/>
        <v>0.14266197740982473</v>
      </c>
      <c r="BX36" s="6">
        <f t="shared" si="25"/>
        <v>0.7896216232806289</v>
      </c>
      <c r="BY36" s="40">
        <f t="shared" si="26"/>
        <v>0.83736813303375113</v>
      </c>
      <c r="BZ36" s="35"/>
      <c r="CA36" s="34">
        <v>16.457999999999998</v>
      </c>
      <c r="CB36" s="35">
        <v>198.886</v>
      </c>
      <c r="CC36" s="36">
        <f t="shared" si="27"/>
        <v>215.34399999999999</v>
      </c>
      <c r="CD36" s="32">
        <v>10556.621999999999</v>
      </c>
      <c r="CE36" s="35">
        <v>19.905999999999999</v>
      </c>
      <c r="CF36" s="35">
        <v>6.5430000000000001</v>
      </c>
      <c r="CG36" s="36">
        <f t="shared" si="28"/>
        <v>10530.172999999999</v>
      </c>
      <c r="CH36" s="35">
        <v>1225.7349999999999</v>
      </c>
      <c r="CI36" s="35">
        <v>541.36400000000003</v>
      </c>
      <c r="CJ36" s="36">
        <f t="shared" si="29"/>
        <v>1767.0989999999999</v>
      </c>
      <c r="CK36" s="35">
        <v>6.2519999999999998</v>
      </c>
      <c r="CL36" s="35">
        <v>0</v>
      </c>
      <c r="CM36" s="35">
        <v>76.405000000000001</v>
      </c>
      <c r="CN36" s="35">
        <v>15.54600000000157</v>
      </c>
      <c r="CO36" s="36">
        <f t="shared" si="30"/>
        <v>12610.819000000001</v>
      </c>
      <c r="CP36" s="35">
        <v>7.8760000000000003</v>
      </c>
      <c r="CQ36" s="32">
        <v>7815.8590000000004</v>
      </c>
      <c r="CR36" s="36">
        <f t="shared" si="31"/>
        <v>7823.7350000000006</v>
      </c>
      <c r="CS36" s="35">
        <v>3037.1660000000002</v>
      </c>
      <c r="CT36" s="35">
        <v>70.784999999998718</v>
      </c>
      <c r="CU36" s="36">
        <f t="shared" si="32"/>
        <v>3107.9509999999991</v>
      </c>
      <c r="CV36" s="35">
        <v>120.114</v>
      </c>
      <c r="CW36" s="35">
        <v>1559.019</v>
      </c>
      <c r="CX36" s="120">
        <f t="shared" si="33"/>
        <v>12610.819</v>
      </c>
      <c r="CY36" s="35"/>
      <c r="CZ36" s="71">
        <v>1455.4539999999997</v>
      </c>
      <c r="DA36" s="35"/>
      <c r="DB36" s="31">
        <v>550</v>
      </c>
      <c r="DC36" s="32">
        <v>565</v>
      </c>
      <c r="DD36" s="32">
        <v>850</v>
      </c>
      <c r="DE36" s="32">
        <v>790</v>
      </c>
      <c r="DF36" s="32">
        <v>400</v>
      </c>
      <c r="DG36" s="33">
        <v>400</v>
      </c>
      <c r="DH36" s="32">
        <f t="shared" si="34"/>
        <v>3555</v>
      </c>
      <c r="DI36" s="62">
        <f t="shared" si="35"/>
        <v>0.28190080279480662</v>
      </c>
      <c r="DJ36" s="62">
        <f t="shared" si="36"/>
        <v>0.29246678888103839</v>
      </c>
      <c r="DK36" s="35"/>
      <c r="DL36" s="64" t="s">
        <v>219</v>
      </c>
      <c r="DM36" s="58">
        <v>63.4</v>
      </c>
      <c r="DN36" s="72">
        <v>7</v>
      </c>
      <c r="DO36" s="58" t="s">
        <v>155</v>
      </c>
      <c r="DP36" s="74" t="s">
        <v>152</v>
      </c>
      <c r="DQ36" s="58"/>
      <c r="DR36" s="62" t="s">
        <v>221</v>
      </c>
      <c r="DS36" s="63"/>
      <c r="DT36" s="31">
        <v>1247.6122433</v>
      </c>
      <c r="DU36" s="32">
        <v>1286.5122433000001</v>
      </c>
      <c r="DV36" s="33">
        <v>1356.6202696</v>
      </c>
      <c r="DW36" s="32"/>
      <c r="DX36" s="64">
        <f t="shared" si="37"/>
        <v>5888.4405000000006</v>
      </c>
      <c r="DY36" s="32">
        <v>5784.7420000000002</v>
      </c>
      <c r="DZ36" s="33">
        <v>5992.1390000000001</v>
      </c>
      <c r="EA36" s="32"/>
      <c r="EB36" s="31">
        <v>840.50400000000002</v>
      </c>
      <c r="EC36" s="32">
        <v>164.077</v>
      </c>
      <c r="ED36" s="32">
        <v>260.69400000000002</v>
      </c>
      <c r="EE36" s="32">
        <v>62.046999999999997</v>
      </c>
      <c r="EF36" s="32">
        <v>434.77600000000001</v>
      </c>
      <c r="EG36" s="32">
        <v>79.575000000000003</v>
      </c>
      <c r="EH36" s="32">
        <v>240.40700000000015</v>
      </c>
      <c r="EI36" s="33">
        <v>7844.8220000000001</v>
      </c>
      <c r="EJ36" s="33">
        <f t="shared" si="38"/>
        <v>9926.902</v>
      </c>
      <c r="EK36" s="58"/>
      <c r="EL36" s="47">
        <f t="shared" si="39"/>
        <v>8.466931576437442E-2</v>
      </c>
      <c r="EM36" s="6">
        <f t="shared" si="40"/>
        <v>1.6528520176788287E-2</v>
      </c>
      <c r="EN36" s="6">
        <f t="shared" si="41"/>
        <v>2.6261365328276637E-2</v>
      </c>
      <c r="EO36" s="6">
        <f t="shared" si="42"/>
        <v>6.250389094200789E-3</v>
      </c>
      <c r="EP36" s="6">
        <f t="shared" si="43"/>
        <v>4.3797752813516243E-2</v>
      </c>
      <c r="EQ36" s="6">
        <f t="shared" si="44"/>
        <v>8.0160960589718729E-3</v>
      </c>
      <c r="ER36" s="6">
        <f t="shared" si="45"/>
        <v>2.4217726738916145E-2</v>
      </c>
      <c r="ES36" s="6">
        <f t="shared" si="46"/>
        <v>0.79025883402495567</v>
      </c>
      <c r="ET36" s="62">
        <f t="shared" si="47"/>
        <v>1</v>
      </c>
      <c r="EU36" s="58"/>
      <c r="EV36" s="34">
        <v>21.844999999999999</v>
      </c>
      <c r="EW36" s="35">
        <v>204.34100000000001</v>
      </c>
      <c r="EX36" s="70">
        <f t="shared" si="48"/>
        <v>226.18600000000001</v>
      </c>
      <c r="EZ36" s="34">
        <f>CE36</f>
        <v>19.905999999999999</v>
      </c>
      <c r="FA36" s="35">
        <f>CF36</f>
        <v>6.5430000000000001</v>
      </c>
      <c r="FB36" s="70">
        <f t="shared" si="49"/>
        <v>26.448999999999998</v>
      </c>
      <c r="FD36" s="31">
        <f>FH36*E36</f>
        <v>8335.7369999999992</v>
      </c>
      <c r="FE36" s="32">
        <f>E36*FI36</f>
        <v>2220.8850000000007</v>
      </c>
      <c r="FF36" s="33">
        <f t="shared" si="50"/>
        <v>10556.621999999999</v>
      </c>
      <c r="FH36" s="47">
        <v>0.7896216232806289</v>
      </c>
      <c r="FI36" s="6">
        <v>0.2103783767193711</v>
      </c>
      <c r="FJ36" s="40">
        <f t="shared" si="51"/>
        <v>1</v>
      </c>
      <c r="FK36" s="58"/>
      <c r="FL36" s="64">
        <f t="shared" si="52"/>
        <v>1486.2815000000001</v>
      </c>
      <c r="FM36" s="32">
        <v>1413.5439999999999</v>
      </c>
      <c r="FN36" s="33">
        <f>CW36</f>
        <v>1559.019</v>
      </c>
      <c r="FP36" s="64">
        <f t="shared" si="53"/>
        <v>10187.4555</v>
      </c>
      <c r="FQ36" s="32">
        <v>9818.2890000000007</v>
      </c>
      <c r="FR36" s="33">
        <f>CD36</f>
        <v>10556.621999999999</v>
      </c>
      <c r="FT36" s="64">
        <f t="shared" si="54"/>
        <v>2908.9234999999999</v>
      </c>
      <c r="FU36" s="32">
        <v>2718.5659999999998</v>
      </c>
      <c r="FV36" s="33">
        <f t="shared" si="55"/>
        <v>3099.2809999999999</v>
      </c>
      <c r="FX36" s="64">
        <f t="shared" si="56"/>
        <v>13096.378999999999</v>
      </c>
      <c r="FY36" s="58">
        <f t="shared" si="57"/>
        <v>12536.855</v>
      </c>
      <c r="FZ36" s="72">
        <f t="shared" si="58"/>
        <v>13655.902999999998</v>
      </c>
      <c r="GB36" s="64">
        <f t="shared" si="59"/>
        <v>7618.1144999999997</v>
      </c>
      <c r="GC36" s="32">
        <v>7420.37</v>
      </c>
      <c r="GD36" s="33">
        <f t="shared" si="60"/>
        <v>7815.8590000000004</v>
      </c>
      <c r="GE36" s="32"/>
      <c r="GF36" s="64">
        <f t="shared" si="61"/>
        <v>12277.556</v>
      </c>
      <c r="GG36" s="32">
        <v>11944.293</v>
      </c>
      <c r="GH36" s="33">
        <f t="shared" si="62"/>
        <v>12610.819</v>
      </c>
      <c r="GI36" s="32"/>
      <c r="GJ36" s="75">
        <f>DZ36/C36</f>
        <v>0.47515859199945698</v>
      </c>
      <c r="GK36" s="66"/>
    </row>
    <row r="37" spans="1:194" x14ac:dyDescent="0.2">
      <c r="A37" s="1"/>
      <c r="B37" s="76" t="s">
        <v>168</v>
      </c>
      <c r="C37" s="31">
        <v>6677.232</v>
      </c>
      <c r="D37" s="32">
        <v>6406.3155000000006</v>
      </c>
      <c r="E37" s="32">
        <v>3346.9639999999999</v>
      </c>
      <c r="F37" s="32">
        <v>432.88499999999999</v>
      </c>
      <c r="G37" s="32">
        <v>5485.18</v>
      </c>
      <c r="H37" s="32">
        <f t="shared" ref="H37:H65" si="67">C37+F37</f>
        <v>7110.1170000000002</v>
      </c>
      <c r="I37" s="33">
        <f t="shared" ref="I37:I65" si="68">E37+F37</f>
        <v>3779.8490000000002</v>
      </c>
      <c r="J37" s="32"/>
      <c r="K37" s="34">
        <v>46.117000000000004</v>
      </c>
      <c r="L37" s="35">
        <v>1.7039999999999997</v>
      </c>
      <c r="M37" s="35">
        <v>9.0999999999999998E-2</v>
      </c>
      <c r="N37" s="36">
        <f t="shared" ref="N37:N65" si="69">K37+L37+M37</f>
        <v>47.912000000000006</v>
      </c>
      <c r="O37" s="35">
        <v>21.658999999999999</v>
      </c>
      <c r="P37" s="36">
        <f t="shared" ref="P37:P65" si="70">N37-O37</f>
        <v>26.253000000000007</v>
      </c>
      <c r="Q37" s="35">
        <v>-6.0540000000000003</v>
      </c>
      <c r="R37" s="36">
        <f t="shared" ref="R37:R65" si="71">P37-Q37</f>
        <v>32.307000000000009</v>
      </c>
      <c r="S37" s="35">
        <v>5.0069999999999997</v>
      </c>
      <c r="T37" s="35">
        <v>-2.8149999999999999</v>
      </c>
      <c r="U37" s="35">
        <v>-0.8</v>
      </c>
      <c r="V37" s="36">
        <f t="shared" ref="V37:V65" si="72">R37+S37+T37+U37</f>
        <v>33.699000000000012</v>
      </c>
      <c r="W37" s="35">
        <v>7.2330000000000005</v>
      </c>
      <c r="X37" s="37">
        <f t="shared" ref="X37:X65" si="73">V37-W37</f>
        <v>26.466000000000012</v>
      </c>
      <c r="Y37" s="35"/>
      <c r="Z37" s="38">
        <f t="shared" ref="Z37:Z65" si="74">K37/D37*2</f>
        <v>1.4397355234845989E-2</v>
      </c>
      <c r="AA37" s="39">
        <f t="shared" ref="AA37:AA65" si="75">L37/D37*2</f>
        <v>5.3197504868438016E-4</v>
      </c>
      <c r="AB37" s="6">
        <f t="shared" ref="AB37:AB65" si="76">O37/(N37+S37+T37)</f>
        <v>0.43228085581989456</v>
      </c>
      <c r="AC37" s="6">
        <f t="shared" ref="AC37:AC65" si="77">O37/(N37+S37)</f>
        <v>0.40928588975604219</v>
      </c>
      <c r="AD37" s="6">
        <f t="shared" ref="AD37:AD65" si="78">O37/N37</f>
        <v>0.45205793955585233</v>
      </c>
      <c r="AE37" s="39">
        <f t="shared" ref="AE37:AE65" si="79">O37/D37*2</f>
        <v>6.7617650114172485E-3</v>
      </c>
      <c r="AF37" s="39">
        <f t="shared" ref="AF37:AF65" si="80">X37/D37*2</f>
        <v>8.262471618826768E-3</v>
      </c>
      <c r="AG37" s="39">
        <f>X37/DX37*2</f>
        <v>2.5660541270073667E-2</v>
      </c>
      <c r="AH37" s="39">
        <f>(P37+S37+T37)/DX37*2</f>
        <v>2.7579312945939894E-2</v>
      </c>
      <c r="AI37" s="39">
        <f>R37/DX37*2</f>
        <v>3.1323777934416604E-2</v>
      </c>
      <c r="AJ37" s="40">
        <f>X37/FL37*2</f>
        <v>0.12590731069719763</v>
      </c>
      <c r="AK37" s="41"/>
      <c r="AL37" s="47">
        <f t="shared" ref="AL37:AL65" si="81">(FR37-FQ37)/FQ37</f>
        <v>7.2184380536969323E-2</v>
      </c>
      <c r="AM37" s="6">
        <f t="shared" ref="AM37:AM65" si="82">(FZ37-FY37)/FY37</f>
        <v>0.12534591627508737</v>
      </c>
      <c r="AN37" s="40">
        <f t="shared" ref="AN37:AN65" si="83">(GD37-GC37)/GC37</f>
        <v>4.6676220334811024E-2</v>
      </c>
      <c r="AO37" s="35"/>
      <c r="AP37" s="47">
        <f t="shared" ref="AP37:AP65" si="84">G37/E37</f>
        <v>1.6388524047465107</v>
      </c>
      <c r="AQ37" s="6">
        <f t="shared" ref="AQ37:AQ65" si="85">CQ37/(CQ37+CP37+CS37+CV37)</f>
        <v>0.88800754805930171</v>
      </c>
      <c r="AR37" s="6">
        <f t="shared" ref="AR37:AR65" si="86">((CP37+CS37+CV37)-CZ37)/CO37</f>
        <v>-0.36265671164338759</v>
      </c>
      <c r="AS37" s="6">
        <f t="shared" ref="AS37:AS65" si="87">CZ37/CX37</f>
        <v>0.46625832380842841</v>
      </c>
      <c r="AT37" s="68">
        <v>3.2266000000000004</v>
      </c>
      <c r="AU37" s="69">
        <v>1.5349999999999999</v>
      </c>
      <c r="AV37" s="35"/>
      <c r="AW37" s="47">
        <v>6.6553476051154123E-2</v>
      </c>
      <c r="AX37" s="6">
        <v>6.6199999999999995E-2</v>
      </c>
      <c r="AY37" s="6">
        <f t="shared" ref="AY37:AY65" si="88">(DT37)/DZ37</f>
        <v>0.18415283111977931</v>
      </c>
      <c r="AZ37" s="6">
        <f t="shared" ref="AZ37:AZ65" si="89">(DU37)/DZ37</f>
        <v>0.2019520391440183</v>
      </c>
      <c r="BA37" s="40">
        <f t="shared" ref="BA37:BA65" si="90">(DV37)/DZ37</f>
        <v>0.22197614817128711</v>
      </c>
      <c r="BB37" s="6"/>
      <c r="BC37" s="47">
        <v>0.1789</v>
      </c>
      <c r="BD37" s="6">
        <v>0.1966</v>
      </c>
      <c r="BE37" s="40">
        <v>0.2167</v>
      </c>
      <c r="BF37" s="6"/>
      <c r="BG37" s="47"/>
      <c r="BH37" s="40">
        <v>3.1E-2</v>
      </c>
      <c r="BI37" s="6"/>
      <c r="BJ37" s="47"/>
      <c r="BK37" s="40">
        <f>BC37-(4.5%+2.5%+3%+1.5%+BH37)</f>
        <v>3.2899999999999985E-2</v>
      </c>
      <c r="BL37" s="6"/>
      <c r="BM37" s="47"/>
      <c r="BN37" s="40">
        <f>BD37-(6%+2.5%+3%+1.5%+BH37)</f>
        <v>3.5599999999999993E-2</v>
      </c>
      <c r="BO37" s="6"/>
      <c r="BP37" s="47"/>
      <c r="BQ37" s="40">
        <f>BE37-(8%+2.5%+3%+1.5%+BH37)</f>
        <v>3.5699999999999982E-2</v>
      </c>
      <c r="BR37" s="35"/>
      <c r="BS37" s="38">
        <f>Q37/FP37*2</f>
        <v>-3.7436259342252844E-3</v>
      </c>
      <c r="BT37" s="6">
        <f t="shared" ref="BT37:BT66" si="91">Q37/(P37+S37+T37)</f>
        <v>-0.21283178062928457</v>
      </c>
      <c r="BU37" s="39">
        <f>EX37/E37</f>
        <v>8.1808468809344836E-3</v>
      </c>
      <c r="BV37" s="39">
        <f>EV37/E37</f>
        <v>8.1808468809344836E-3</v>
      </c>
      <c r="BW37" s="6">
        <f t="shared" ref="BW37:BW65" si="92">EX37/(FN37+FB37)</f>
        <v>5.9096108605097883E-2</v>
      </c>
      <c r="BX37" s="6">
        <f t="shared" ref="BX37:BX65" si="93">FD37/FF37</f>
        <v>0.72643117762844178</v>
      </c>
      <c r="BY37" s="40">
        <f t="shared" ref="BY37:BY66" si="94">(BX37*E37+F37)/(E37+F37)</f>
        <v>0.75776148729750847</v>
      </c>
      <c r="BZ37" s="35"/>
      <c r="CA37" s="34">
        <v>1521.518</v>
      </c>
      <c r="CB37" s="35">
        <v>1065.5219999999999</v>
      </c>
      <c r="CC37" s="36">
        <f t="shared" ref="CC37:CC65" si="95">CA37+CB37</f>
        <v>2587.04</v>
      </c>
      <c r="CD37" s="32">
        <v>3346.9639999999999</v>
      </c>
      <c r="CE37" s="35">
        <v>7.4710000000000001</v>
      </c>
      <c r="CF37" s="35">
        <v>11.466000000000001</v>
      </c>
      <c r="CG37" s="36">
        <f t="shared" ref="CG37:CG65" si="96">CD37-CE37-CF37</f>
        <v>3328.027</v>
      </c>
      <c r="CH37" s="35">
        <v>526.27499999999998</v>
      </c>
      <c r="CI37" s="35">
        <v>214.47399999999999</v>
      </c>
      <c r="CJ37" s="36">
        <f t="shared" ref="CJ37:CJ65" si="97">CH37+CI37</f>
        <v>740.74900000000002</v>
      </c>
      <c r="CK37" s="35">
        <v>0</v>
      </c>
      <c r="CL37" s="35">
        <v>0</v>
      </c>
      <c r="CM37" s="35">
        <v>14.988</v>
      </c>
      <c r="CN37" s="35">
        <v>6.4279999999999404</v>
      </c>
      <c r="CO37" s="36">
        <f t="shared" ref="CO37:CO65" si="98">CC37+CG37+CJ37+CK37+CL37+CM37+CN37</f>
        <v>6677.232</v>
      </c>
      <c r="CP37" s="35">
        <v>140</v>
      </c>
      <c r="CQ37" s="32">
        <v>5485.18</v>
      </c>
      <c r="CR37" s="36">
        <f t="shared" ref="CR37:CR65" si="99">CP37+CQ37</f>
        <v>5625.18</v>
      </c>
      <c r="CS37" s="35">
        <v>466.54199999999997</v>
      </c>
      <c r="CT37" s="35">
        <v>55.886999999999773</v>
      </c>
      <c r="CU37" s="36">
        <f t="shared" ref="CU37:CU65" si="100">CS37+CT37</f>
        <v>522.42899999999975</v>
      </c>
      <c r="CV37" s="35">
        <v>85.22999999999999</v>
      </c>
      <c r="CW37" s="35">
        <v>444.39299999999997</v>
      </c>
      <c r="CX37" s="120">
        <f t="shared" ref="CX37:CX65" si="101">CR37+CU37+CV37+CW37</f>
        <v>6677.232</v>
      </c>
      <c r="CY37" s="35"/>
      <c r="CZ37" s="71">
        <v>3113.3150000000001</v>
      </c>
      <c r="DA37" s="35"/>
      <c r="DB37" s="31">
        <v>190</v>
      </c>
      <c r="DC37" s="32">
        <v>75</v>
      </c>
      <c r="DD37" s="32">
        <v>185</v>
      </c>
      <c r="DE37" s="32">
        <v>100</v>
      </c>
      <c r="DF37" s="32">
        <v>120</v>
      </c>
      <c r="DG37" s="33">
        <v>0</v>
      </c>
      <c r="DH37" s="32">
        <f t="shared" ref="DH37:DH65" si="102">DB37+DC37+DD37+DE37+DF37+DG37</f>
        <v>670</v>
      </c>
      <c r="DI37" s="62">
        <f t="shared" ref="DI37:DI66" si="103">DH37/C37</f>
        <v>0.10034097961550535</v>
      </c>
      <c r="DJ37" s="62">
        <f t="shared" ref="DJ37:DJ66" si="104">(CP37+CS37+50%*F37)/H37</f>
        <v>0.11574837657383133</v>
      </c>
      <c r="DK37" s="35"/>
      <c r="DL37" s="64" t="s">
        <v>218</v>
      </c>
      <c r="DM37" s="58">
        <v>17</v>
      </c>
      <c r="DN37" s="72">
        <v>1</v>
      </c>
      <c r="DO37" s="58" t="s">
        <v>155</v>
      </c>
      <c r="DP37" s="74" t="s">
        <v>152</v>
      </c>
      <c r="DQ37" s="58"/>
      <c r="DR37" s="62" t="s">
        <v>221</v>
      </c>
      <c r="DS37" s="63"/>
      <c r="DT37" s="31">
        <v>413.84500000000003</v>
      </c>
      <c r="DU37" s="32">
        <v>453.84500000000003</v>
      </c>
      <c r="DV37" s="33">
        <v>498.84500000000003</v>
      </c>
      <c r="DW37" s="32"/>
      <c r="DX37" s="64">
        <f t="shared" ref="DX37:DX65" si="105">DY37/2+DZ37/2</f>
        <v>2062.7780000000002</v>
      </c>
      <c r="DY37" s="32">
        <v>1878.2650000000001</v>
      </c>
      <c r="DZ37" s="33">
        <v>2247.2910000000002</v>
      </c>
      <c r="EA37" s="32"/>
      <c r="EB37" s="31">
        <v>0</v>
      </c>
      <c r="EC37" s="32">
        <v>3.8610000000000002</v>
      </c>
      <c r="ED37" s="32">
        <v>279.983</v>
      </c>
      <c r="EE37" s="32">
        <v>9.2750000000000004</v>
      </c>
      <c r="EF37" s="32">
        <v>375.09699999999998</v>
      </c>
      <c r="EG37" s="32">
        <v>0</v>
      </c>
      <c r="EH37" s="32">
        <v>143.22399999999971</v>
      </c>
      <c r="EI37" s="33">
        <v>2308.1529999999998</v>
      </c>
      <c r="EJ37" s="33">
        <f t="shared" ref="EJ37:EJ65" si="106">EB37+EC37+ED37+EE37+EF37+EG37+EH37+EI37</f>
        <v>3119.5929999999994</v>
      </c>
      <c r="EK37" s="58"/>
      <c r="EL37" s="47">
        <f t="shared" ref="EL37:EL65" si="107">EB37/$EJ37</f>
        <v>0</v>
      </c>
      <c r="EM37" s="6">
        <f t="shared" ref="EM37:EM65" si="108">EC37/$EJ37</f>
        <v>1.2376614513495835E-3</v>
      </c>
      <c r="EN37" s="6">
        <f t="shared" ref="EN37:EN65" si="109">ED37/$EJ37</f>
        <v>8.9749848778350266E-2</v>
      </c>
      <c r="EO37" s="6">
        <f t="shared" ref="EO37:EO65" si="110">EE37/$EJ37</f>
        <v>2.9731442531125063E-3</v>
      </c>
      <c r="EP37" s="6">
        <f t="shared" ref="EP37:EP65" si="111">EF37/$EJ37</f>
        <v>0.12023908247005301</v>
      </c>
      <c r="EQ37" s="6">
        <f t="shared" ref="EQ37:EQ65" si="112">EG37/$EJ37</f>
        <v>0</v>
      </c>
      <c r="ER37" s="6">
        <f t="shared" ref="ER37:ER65" si="113">EH37/$EJ37</f>
        <v>4.5911117251513173E-2</v>
      </c>
      <c r="ES37" s="6">
        <f t="shared" ref="ES37:ES65" si="114">EI37/$EJ37</f>
        <v>0.73988914579562148</v>
      </c>
      <c r="ET37" s="62">
        <f t="shared" ref="ET37:ET65" si="115">EL37+EM37+EN37+EO37+EP37+EQ37+ER37+ES37</f>
        <v>1</v>
      </c>
      <c r="EU37" s="58"/>
      <c r="EV37" s="34">
        <v>27.381</v>
      </c>
      <c r="EW37" s="35">
        <v>0</v>
      </c>
      <c r="EX37" s="70">
        <f t="shared" ref="EX37:EX65" si="116">EV37+EW37</f>
        <v>27.381</v>
      </c>
      <c r="EZ37" s="34">
        <f>CE37</f>
        <v>7.4710000000000001</v>
      </c>
      <c r="FA37" s="35">
        <f>CF37</f>
        <v>11.466000000000001</v>
      </c>
      <c r="FB37" s="70">
        <f t="shared" ref="FB37:FB65" si="117">EZ37+FA37</f>
        <v>18.937000000000001</v>
      </c>
      <c r="FD37" s="31">
        <f>FH37*E37</f>
        <v>2431.3389999999999</v>
      </c>
      <c r="FE37" s="32">
        <f>E37*FI37</f>
        <v>915.625</v>
      </c>
      <c r="FF37" s="33">
        <f t="shared" ref="FF37:FF65" si="118">FD37+FE37</f>
        <v>3346.9639999999999</v>
      </c>
      <c r="FH37" s="47">
        <v>0.72643117762844178</v>
      </c>
      <c r="FI37" s="6">
        <v>0.27356882237155822</v>
      </c>
      <c r="FJ37" s="40">
        <f t="shared" ref="FJ37:FJ65" si="119">FH37+FI37</f>
        <v>1</v>
      </c>
      <c r="FK37" s="58"/>
      <c r="FL37" s="64">
        <f t="shared" ref="FL37:FL65" si="120">FM37/2+FN37/2</f>
        <v>420.40449999999998</v>
      </c>
      <c r="FM37" s="32">
        <v>396.416</v>
      </c>
      <c r="FN37" s="33">
        <f>CW37</f>
        <v>444.39299999999997</v>
      </c>
      <c r="FP37" s="64">
        <f t="shared" ref="FP37:FP65" si="121">FQ37/2+FR37/2</f>
        <v>3234.2974999999997</v>
      </c>
      <c r="FQ37" s="32">
        <v>3121.6309999999999</v>
      </c>
      <c r="FR37" s="33">
        <f>CD37</f>
        <v>3346.9639999999999</v>
      </c>
      <c r="FT37" s="64">
        <f t="shared" ref="FT37:FT65" si="122">FU37/2+FV37/2</f>
        <v>335.04349999999999</v>
      </c>
      <c r="FU37" s="32">
        <v>237.202</v>
      </c>
      <c r="FV37" s="33">
        <f t="shared" ref="FV37:FV65" si="123">F37</f>
        <v>432.88499999999999</v>
      </c>
      <c r="FX37" s="64">
        <f t="shared" ref="FX37:FX65" si="124">FY37/2+FZ37/2</f>
        <v>3569.3409999999999</v>
      </c>
      <c r="FY37" s="58">
        <f t="shared" ref="FY37:FY65" si="125">FQ37+FU37</f>
        <v>3358.8329999999996</v>
      </c>
      <c r="FZ37" s="72">
        <f t="shared" ref="FZ37:FZ65" si="126">FR37+FV37</f>
        <v>3779.8490000000002</v>
      </c>
      <c r="GB37" s="64">
        <f t="shared" ref="GB37:GB65" si="127">GC37/2+GD37/2</f>
        <v>5362.875</v>
      </c>
      <c r="GC37" s="32">
        <v>5240.57</v>
      </c>
      <c r="GD37" s="33">
        <f t="shared" ref="GD37:GD65" si="128">G37</f>
        <v>5485.18</v>
      </c>
      <c r="GE37" s="32"/>
      <c r="GF37" s="64">
        <f t="shared" ref="GF37:GF65" si="129">GG37/2+GH37/2</f>
        <v>6406.3155000000006</v>
      </c>
      <c r="GG37" s="32">
        <v>6135.3990000000003</v>
      </c>
      <c r="GH37" s="33">
        <f t="shared" ref="GH37:GH65" si="130">C37</f>
        <v>6677.232</v>
      </c>
      <c r="GI37" s="32"/>
      <c r="GJ37" s="75">
        <f>DZ37/C37</f>
        <v>0.3365602692852368</v>
      </c>
      <c r="GK37" s="66"/>
    </row>
    <row r="38" spans="1:194" x14ac:dyDescent="0.2">
      <c r="A38" s="1"/>
      <c r="B38" s="76" t="s">
        <v>185</v>
      </c>
      <c r="C38" s="31">
        <v>2482.8969999999999</v>
      </c>
      <c r="D38" s="32">
        <v>2391.009</v>
      </c>
      <c r="E38" s="32">
        <v>2054.598</v>
      </c>
      <c r="F38" s="32">
        <v>451.12400000000002</v>
      </c>
      <c r="G38" s="32">
        <v>1788.2460000000001</v>
      </c>
      <c r="H38" s="32">
        <f t="shared" si="67"/>
        <v>2934.0209999999997</v>
      </c>
      <c r="I38" s="33">
        <f t="shared" si="68"/>
        <v>2505.7219999999998</v>
      </c>
      <c r="J38" s="32"/>
      <c r="K38" s="34">
        <v>19.977</v>
      </c>
      <c r="L38" s="35">
        <v>4.93</v>
      </c>
      <c r="M38" s="35">
        <v>0</v>
      </c>
      <c r="N38" s="36">
        <f t="shared" si="69"/>
        <v>24.907</v>
      </c>
      <c r="O38" s="35">
        <v>13.52</v>
      </c>
      <c r="P38" s="36">
        <f t="shared" si="70"/>
        <v>11.387</v>
      </c>
      <c r="Q38" s="35">
        <v>-0.71799999999999997</v>
      </c>
      <c r="R38" s="36">
        <f t="shared" si="71"/>
        <v>12.105</v>
      </c>
      <c r="S38" s="35">
        <v>5.3840000000000003</v>
      </c>
      <c r="T38" s="35">
        <v>-2.2549999999999999</v>
      </c>
      <c r="U38" s="35">
        <v>-1</v>
      </c>
      <c r="V38" s="36">
        <f t="shared" si="72"/>
        <v>14.234000000000002</v>
      </c>
      <c r="W38" s="35">
        <v>3.3</v>
      </c>
      <c r="X38" s="37">
        <f t="shared" si="73"/>
        <v>10.934000000000001</v>
      </c>
      <c r="Y38" s="35"/>
      <c r="Z38" s="38">
        <f t="shared" si="74"/>
        <v>1.6710100212922661E-2</v>
      </c>
      <c r="AA38" s="39">
        <f t="shared" si="75"/>
        <v>4.1237820518450572E-3</v>
      </c>
      <c r="AB38" s="6">
        <f t="shared" si="76"/>
        <v>0.4822371236981024</v>
      </c>
      <c r="AC38" s="6">
        <f t="shared" si="77"/>
        <v>0.44633719586675907</v>
      </c>
      <c r="AD38" s="6">
        <f t="shared" si="78"/>
        <v>0.54281928775043153</v>
      </c>
      <c r="AE38" s="39">
        <f t="shared" si="79"/>
        <v>1.1309033132037563E-2</v>
      </c>
      <c r="AF38" s="39">
        <f t="shared" si="80"/>
        <v>9.1459296054510891E-3</v>
      </c>
      <c r="AG38" s="39">
        <f>X38/DX38*2</f>
        <v>2.0389829141474254E-2</v>
      </c>
      <c r="AH38" s="39">
        <f>(P38+S38+T38)/DX38*2</f>
        <v>2.7069577448110508E-2</v>
      </c>
      <c r="AI38" s="39">
        <f>R38/DX38*2</f>
        <v>2.2573521287501907E-2</v>
      </c>
      <c r="AJ38" s="40">
        <f>X38/FL38*2</f>
        <v>7.408561787703441E-2</v>
      </c>
      <c r="AK38" s="41"/>
      <c r="AL38" s="47">
        <f t="shared" si="81"/>
        <v>8.9956223461932633E-2</v>
      </c>
      <c r="AM38" s="6">
        <f t="shared" si="82"/>
        <v>8.9139862203740317E-2</v>
      </c>
      <c r="AN38" s="40">
        <f t="shared" si="83"/>
        <v>4.4469105372902558E-2</v>
      </c>
      <c r="AO38" s="35"/>
      <c r="AP38" s="47">
        <f t="shared" si="84"/>
        <v>0.87036296151363923</v>
      </c>
      <c r="AQ38" s="6">
        <f t="shared" si="85"/>
        <v>0.82824827356222819</v>
      </c>
      <c r="AR38" s="6">
        <f t="shared" si="86"/>
        <v>6.7380966669177032E-3</v>
      </c>
      <c r="AS38" s="6">
        <f t="shared" si="87"/>
        <v>0.14261324573673417</v>
      </c>
      <c r="AT38" s="68">
        <v>2.85</v>
      </c>
      <c r="AU38" s="69">
        <v>1.46</v>
      </c>
      <c r="AV38" s="35"/>
      <c r="AW38" s="47">
        <v>0.12567295381161603</v>
      </c>
      <c r="AX38" s="6">
        <v>9.7599999999999992E-2</v>
      </c>
      <c r="AY38" s="6">
        <f t="shared" si="88"/>
        <v>0.22289999999999999</v>
      </c>
      <c r="AZ38" s="6">
        <f t="shared" si="89"/>
        <v>0.22289999999999999</v>
      </c>
      <c r="BA38" s="40">
        <f t="shared" si="90"/>
        <v>0.25009999999999999</v>
      </c>
      <c r="BB38" s="6"/>
      <c r="BC38" s="47">
        <v>0.21760000000000002</v>
      </c>
      <c r="BD38" s="6">
        <v>0.22020000000000001</v>
      </c>
      <c r="BE38" s="40">
        <v>0.24600000000000002</v>
      </c>
      <c r="BF38" s="6"/>
      <c r="BG38" s="47"/>
      <c r="BH38" s="40"/>
      <c r="BI38" s="6"/>
      <c r="BJ38" s="47"/>
      <c r="BK38" s="40"/>
      <c r="BL38" s="6"/>
      <c r="BM38" s="47"/>
      <c r="BN38" s="40"/>
      <c r="BO38" s="6"/>
      <c r="BP38" s="47"/>
      <c r="BQ38" s="40"/>
      <c r="BR38" s="35"/>
      <c r="BS38" s="38">
        <f>Q38/FP38*2</f>
        <v>-7.2900320994937081E-4</v>
      </c>
      <c r="BT38" s="6">
        <f t="shared" si="91"/>
        <v>-4.9462661890327907E-2</v>
      </c>
      <c r="BU38" s="39">
        <f>EX38/E38</f>
        <v>8.2896994935262279E-3</v>
      </c>
      <c r="BV38" s="39">
        <f>EV38/E38</f>
        <v>4.2830763000840062E-5</v>
      </c>
      <c r="BW38" s="6">
        <f t="shared" si="92"/>
        <v>5.3394695015094848E-2</v>
      </c>
      <c r="BX38" s="6">
        <f t="shared" si="93"/>
        <v>0.8333435543108676</v>
      </c>
      <c r="BY38" s="40">
        <f t="shared" si="94"/>
        <v>0.86334796916816792</v>
      </c>
      <c r="BZ38" s="35"/>
      <c r="CA38" s="34">
        <v>73.947000000000003</v>
      </c>
      <c r="CB38" s="35">
        <v>79.400000000000006</v>
      </c>
      <c r="CC38" s="36">
        <f t="shared" si="95"/>
        <v>153.34700000000001</v>
      </c>
      <c r="CD38" s="32">
        <v>2054.598</v>
      </c>
      <c r="CE38" s="35">
        <v>5.3860000000000001</v>
      </c>
      <c r="CF38" s="35">
        <v>1.5640000000000001</v>
      </c>
      <c r="CG38" s="36">
        <f t="shared" si="96"/>
        <v>2047.6479999999999</v>
      </c>
      <c r="CH38" s="35">
        <v>191.11600000000001</v>
      </c>
      <c r="CI38" s="35">
        <v>80.185000000000002</v>
      </c>
      <c r="CJ38" s="36">
        <f t="shared" si="97"/>
        <v>271.30100000000004</v>
      </c>
      <c r="CK38" s="35">
        <v>2.621</v>
      </c>
      <c r="CL38" s="35">
        <v>0</v>
      </c>
      <c r="CM38" s="35">
        <v>5.524</v>
      </c>
      <c r="CN38" s="35">
        <v>2.4559999999997713</v>
      </c>
      <c r="CO38" s="36">
        <f t="shared" si="98"/>
        <v>2482.8969999999995</v>
      </c>
      <c r="CP38" s="35">
        <v>90.201999999999998</v>
      </c>
      <c r="CQ38" s="32">
        <v>1788.2460000000001</v>
      </c>
      <c r="CR38" s="36">
        <f t="shared" si="99"/>
        <v>1878.4480000000001</v>
      </c>
      <c r="CS38" s="35">
        <v>250.59</v>
      </c>
      <c r="CT38" s="35">
        <v>11.793999999999812</v>
      </c>
      <c r="CU38" s="36">
        <f t="shared" si="100"/>
        <v>262.38399999999979</v>
      </c>
      <c r="CV38" s="35">
        <v>30.032</v>
      </c>
      <c r="CW38" s="35">
        <v>312.03300000000002</v>
      </c>
      <c r="CX38" s="120">
        <f t="shared" si="101"/>
        <v>2482.8969999999999</v>
      </c>
      <c r="CY38" s="35"/>
      <c r="CZ38" s="71">
        <v>354.09400000000005</v>
      </c>
      <c r="DA38" s="35"/>
      <c r="DB38" s="31">
        <v>110</v>
      </c>
      <c r="DC38" s="32">
        <v>105</v>
      </c>
      <c r="DD38" s="32">
        <v>105</v>
      </c>
      <c r="DE38" s="32">
        <v>50</v>
      </c>
      <c r="DF38" s="32">
        <v>0</v>
      </c>
      <c r="DG38" s="33">
        <v>0</v>
      </c>
      <c r="DH38" s="32">
        <f t="shared" si="102"/>
        <v>370</v>
      </c>
      <c r="DI38" s="62">
        <f t="shared" si="103"/>
        <v>0.149019472011928</v>
      </c>
      <c r="DJ38" s="62">
        <f t="shared" si="104"/>
        <v>0.1930299749047468</v>
      </c>
      <c r="DK38" s="35"/>
      <c r="DL38" s="64" t="s">
        <v>213</v>
      </c>
      <c r="DM38" s="58">
        <v>14</v>
      </c>
      <c r="DN38" s="72">
        <v>2</v>
      </c>
      <c r="DO38" s="58" t="s">
        <v>155</v>
      </c>
      <c r="DP38" s="74" t="s">
        <v>152</v>
      </c>
      <c r="DQ38" s="58"/>
      <c r="DR38" s="62" t="s">
        <v>221</v>
      </c>
      <c r="DS38" s="63"/>
      <c r="DT38" s="31">
        <v>245.73253859999997</v>
      </c>
      <c r="DU38" s="32">
        <v>245.73253859999997</v>
      </c>
      <c r="DV38" s="33">
        <v>275.71874339999999</v>
      </c>
      <c r="DW38" s="32"/>
      <c r="DX38" s="64">
        <f t="shared" si="105"/>
        <v>1072.4955</v>
      </c>
      <c r="DY38" s="32">
        <v>1042.557</v>
      </c>
      <c r="DZ38" s="33">
        <v>1102.434</v>
      </c>
      <c r="EA38" s="32"/>
      <c r="EB38" s="31">
        <v>94.908000000000001</v>
      </c>
      <c r="EC38" s="32">
        <v>22.34</v>
      </c>
      <c r="ED38" s="32">
        <v>51.942999999999998</v>
      </c>
      <c r="EE38" s="32">
        <v>12.784000000000001</v>
      </c>
      <c r="EF38" s="32">
        <v>93.611000000000004</v>
      </c>
      <c r="EG38" s="32">
        <v>20.186</v>
      </c>
      <c r="EH38" s="32">
        <v>37.019999999999982</v>
      </c>
      <c r="EI38" s="33">
        <v>1614.65</v>
      </c>
      <c r="EJ38" s="33">
        <f t="shared" si="106"/>
        <v>1947.442</v>
      </c>
      <c r="EK38" s="58"/>
      <c r="EL38" s="47">
        <f t="shared" si="107"/>
        <v>4.8734699159204739E-2</v>
      </c>
      <c r="EM38" s="6">
        <f t="shared" si="108"/>
        <v>1.1471458456785875E-2</v>
      </c>
      <c r="EN38" s="6">
        <f t="shared" si="109"/>
        <v>2.667242464730657E-2</v>
      </c>
      <c r="EO38" s="6">
        <f t="shared" si="110"/>
        <v>6.5645087247784535E-3</v>
      </c>
      <c r="EP38" s="6">
        <f t="shared" si="111"/>
        <v>4.8068697296248103E-2</v>
      </c>
      <c r="EQ38" s="6">
        <f t="shared" si="112"/>
        <v>1.036539214004833E-2</v>
      </c>
      <c r="ER38" s="6">
        <f t="shared" si="113"/>
        <v>1.9009552017467006E-2</v>
      </c>
      <c r="ES38" s="6">
        <f t="shared" si="114"/>
        <v>0.82911326755816095</v>
      </c>
      <c r="ET38" s="62">
        <f t="shared" si="115"/>
        <v>1</v>
      </c>
      <c r="EU38" s="58"/>
      <c r="EV38" s="34">
        <v>8.7999999999999995E-2</v>
      </c>
      <c r="EW38" s="35">
        <v>16.943999999999999</v>
      </c>
      <c r="EX38" s="70">
        <f t="shared" si="116"/>
        <v>17.032</v>
      </c>
      <c r="EZ38" s="34">
        <f>CE38</f>
        <v>5.3860000000000001</v>
      </c>
      <c r="FA38" s="35">
        <f>CF38</f>
        <v>1.5640000000000001</v>
      </c>
      <c r="FB38" s="70">
        <f t="shared" si="117"/>
        <v>6.95</v>
      </c>
      <c r="FD38" s="31">
        <f>FH38*E38</f>
        <v>1712.1859999999999</v>
      </c>
      <c r="FE38" s="32">
        <f>E38*FI38</f>
        <v>342.41200000000003</v>
      </c>
      <c r="FF38" s="33">
        <f t="shared" si="118"/>
        <v>2054.598</v>
      </c>
      <c r="FH38" s="47">
        <v>0.8333435543108676</v>
      </c>
      <c r="FI38" s="6">
        <v>0.1666564456891324</v>
      </c>
      <c r="FJ38" s="40">
        <f t="shared" si="119"/>
        <v>1</v>
      </c>
      <c r="FK38" s="58"/>
      <c r="FL38" s="64">
        <f t="shared" si="120"/>
        <v>295.17200000000003</v>
      </c>
      <c r="FM38" s="32">
        <v>278.31099999999998</v>
      </c>
      <c r="FN38" s="33">
        <f>CW38</f>
        <v>312.03300000000002</v>
      </c>
      <c r="FP38" s="64">
        <f t="shared" si="121"/>
        <v>1969.8130000000001</v>
      </c>
      <c r="FQ38" s="32">
        <v>1885.028</v>
      </c>
      <c r="FR38" s="33">
        <f>CD38</f>
        <v>2054.598</v>
      </c>
      <c r="FT38" s="64">
        <f t="shared" si="122"/>
        <v>433.36950000000002</v>
      </c>
      <c r="FU38" s="32">
        <v>415.61500000000001</v>
      </c>
      <c r="FV38" s="33">
        <f t="shared" si="123"/>
        <v>451.12400000000002</v>
      </c>
      <c r="FX38" s="64">
        <f t="shared" si="124"/>
        <v>2403.1824999999999</v>
      </c>
      <c r="FY38" s="58">
        <f t="shared" si="125"/>
        <v>2300.643</v>
      </c>
      <c r="FZ38" s="72">
        <f t="shared" si="126"/>
        <v>2505.7219999999998</v>
      </c>
      <c r="GB38" s="64">
        <f t="shared" si="127"/>
        <v>1750.1779999999999</v>
      </c>
      <c r="GC38" s="32">
        <v>1712.11</v>
      </c>
      <c r="GD38" s="33">
        <f t="shared" si="128"/>
        <v>1788.2460000000001</v>
      </c>
      <c r="GE38" s="32"/>
      <c r="GF38" s="64">
        <f t="shared" si="129"/>
        <v>2391.009</v>
      </c>
      <c r="GG38" s="32">
        <v>2299.1210000000001</v>
      </c>
      <c r="GH38" s="33">
        <f t="shared" si="130"/>
        <v>2482.8969999999999</v>
      </c>
      <c r="GI38" s="32"/>
      <c r="GJ38" s="75">
        <f>DZ38/C38</f>
        <v>0.44401116921080497</v>
      </c>
      <c r="GK38" s="66"/>
    </row>
    <row r="39" spans="1:194" x14ac:dyDescent="0.2">
      <c r="A39" s="1"/>
      <c r="B39" s="76" t="s">
        <v>180</v>
      </c>
      <c r="C39" s="31">
        <v>12097.852999999999</v>
      </c>
      <c r="D39" s="32">
        <v>11521.6005</v>
      </c>
      <c r="E39" s="32">
        <v>9346.5480000000007</v>
      </c>
      <c r="F39" s="32">
        <v>2929.0529999999999</v>
      </c>
      <c r="G39" s="32">
        <v>8285.9879999999994</v>
      </c>
      <c r="H39" s="32">
        <f t="shared" si="67"/>
        <v>15026.905999999999</v>
      </c>
      <c r="I39" s="33">
        <f t="shared" si="68"/>
        <v>12275.601000000001</v>
      </c>
      <c r="J39" s="32"/>
      <c r="K39" s="34">
        <v>95.265000000000001</v>
      </c>
      <c r="L39" s="35">
        <v>17.491</v>
      </c>
      <c r="M39" s="35">
        <v>0</v>
      </c>
      <c r="N39" s="36">
        <f t="shared" si="69"/>
        <v>112.756</v>
      </c>
      <c r="O39" s="35">
        <v>52.804000000000002</v>
      </c>
      <c r="P39" s="36">
        <f t="shared" si="70"/>
        <v>59.951999999999998</v>
      </c>
      <c r="Q39" s="35">
        <v>0.29400000000000004</v>
      </c>
      <c r="R39" s="36">
        <f t="shared" si="71"/>
        <v>59.658000000000001</v>
      </c>
      <c r="S39" s="35">
        <v>22.042000000000002</v>
      </c>
      <c r="T39" s="35">
        <v>-5.593</v>
      </c>
      <c r="U39" s="35">
        <v>-4.2</v>
      </c>
      <c r="V39" s="36">
        <f t="shared" si="72"/>
        <v>71.906999999999996</v>
      </c>
      <c r="W39" s="35">
        <v>12.025</v>
      </c>
      <c r="X39" s="37">
        <f t="shared" si="73"/>
        <v>59.881999999999998</v>
      </c>
      <c r="Y39" s="35"/>
      <c r="Z39" s="38">
        <f t="shared" si="74"/>
        <v>1.6536765009340499E-2</v>
      </c>
      <c r="AA39" s="39">
        <f t="shared" si="75"/>
        <v>3.0362101168149337E-3</v>
      </c>
      <c r="AB39" s="6">
        <f t="shared" si="76"/>
        <v>0.40868387446306254</v>
      </c>
      <c r="AC39" s="6">
        <f t="shared" si="77"/>
        <v>0.39172688022077479</v>
      </c>
      <c r="AD39" s="6">
        <f t="shared" si="78"/>
        <v>0.46830323885203451</v>
      </c>
      <c r="AE39" s="39">
        <f t="shared" si="79"/>
        <v>9.1660876455488972E-3</v>
      </c>
      <c r="AF39" s="39">
        <f t="shared" si="80"/>
        <v>1.0394736391007482E-2</v>
      </c>
      <c r="AG39" s="39">
        <f>X39/DX39*2</f>
        <v>2.1342518245719984E-2</v>
      </c>
      <c r="AH39" s="39">
        <f>(P39+S39+T39)/DX39*2</f>
        <v>2.7230048035991661E-2</v>
      </c>
      <c r="AI39" s="39">
        <f>R39/DX39*2</f>
        <v>2.1262682500637304E-2</v>
      </c>
      <c r="AJ39" s="40">
        <f>X39/FL39*2</f>
        <v>9.5810701784350721E-2</v>
      </c>
      <c r="AK39" s="41"/>
      <c r="AL39" s="47">
        <f t="shared" si="81"/>
        <v>5.9323872287441036E-2</v>
      </c>
      <c r="AM39" s="6">
        <f t="shared" si="82"/>
        <v>5.6477421450338648E-2</v>
      </c>
      <c r="AN39" s="40">
        <f t="shared" si="83"/>
        <v>0.22531082362419247</v>
      </c>
      <c r="AO39" s="35"/>
      <c r="AP39" s="47">
        <f t="shared" si="84"/>
        <v>0.88652922982902338</v>
      </c>
      <c r="AQ39" s="6">
        <f t="shared" si="85"/>
        <v>0.78244436312987653</v>
      </c>
      <c r="AR39" s="6">
        <f t="shared" si="86"/>
        <v>-5.4204659289545029E-3</v>
      </c>
      <c r="AS39" s="6">
        <f t="shared" si="87"/>
        <v>0.19585814110983166</v>
      </c>
      <c r="AT39" s="68">
        <v>3.72</v>
      </c>
      <c r="AU39" s="69">
        <v>1.3</v>
      </c>
      <c r="AV39" s="35"/>
      <c r="AW39" s="47">
        <v>0.11730783966378168</v>
      </c>
      <c r="AX39" s="6">
        <v>9.8599999999999993E-2</v>
      </c>
      <c r="AY39" s="6">
        <f t="shared" si="88"/>
        <v>0.19315986262080218</v>
      </c>
      <c r="AZ39" s="6">
        <f t="shared" si="89"/>
        <v>0.20600000000000002</v>
      </c>
      <c r="BA39" s="40">
        <f t="shared" si="90"/>
        <v>0.23</v>
      </c>
      <c r="BB39" s="6"/>
      <c r="BC39" s="47">
        <v>0.18100000000000002</v>
      </c>
      <c r="BD39" s="6">
        <v>0.19399999999999998</v>
      </c>
      <c r="BE39" s="40">
        <v>0.218</v>
      </c>
      <c r="BF39" s="6"/>
      <c r="BG39" s="47"/>
      <c r="BH39" s="40">
        <v>2.4E-2</v>
      </c>
      <c r="BI39" s="6"/>
      <c r="BJ39" s="47"/>
      <c r="BK39" s="40">
        <f>BC39-(4.5%+2.5%+3%+1.5%+BH39)</f>
        <v>4.200000000000001E-2</v>
      </c>
      <c r="BL39" s="6"/>
      <c r="BM39" s="47"/>
      <c r="BN39" s="40">
        <f>BD39-(6%+2.5%+3%+1.5%+BH39)</f>
        <v>3.999999999999998E-2</v>
      </c>
      <c r="BO39" s="6"/>
      <c r="BP39" s="47"/>
      <c r="BQ39" s="40">
        <f>BE39-(8%+2.5%+3%+1.5%+BH39)</f>
        <v>4.3999999999999984E-2</v>
      </c>
      <c r="BR39" s="35"/>
      <c r="BS39" s="38">
        <f>Q39/FP39*2</f>
        <v>6.4723230587406262E-5</v>
      </c>
      <c r="BT39" s="6">
        <f t="shared" si="91"/>
        <v>3.8481171712412146E-3</v>
      </c>
      <c r="BU39" s="39">
        <f>EX39/E39</f>
        <v>7.7858691786529093E-3</v>
      </c>
      <c r="BV39" s="39">
        <f>EV39/E39</f>
        <v>1.877056641660643E-3</v>
      </c>
      <c r="BW39" s="6">
        <f t="shared" si="92"/>
        <v>5.0766864210794356E-2</v>
      </c>
      <c r="BX39" s="6">
        <f t="shared" si="93"/>
        <v>0.71325894865141648</v>
      </c>
      <c r="BY39" s="40">
        <f t="shared" si="94"/>
        <v>0.78167757326097509</v>
      </c>
      <c r="BZ39" s="35"/>
      <c r="CA39" s="34">
        <v>78.608999999999995</v>
      </c>
      <c r="CB39" s="35">
        <v>824.82</v>
      </c>
      <c r="CC39" s="36">
        <f t="shared" si="95"/>
        <v>903.42900000000009</v>
      </c>
      <c r="CD39" s="32">
        <v>9346.5480000000007</v>
      </c>
      <c r="CE39" s="35">
        <v>5.8710000000000004</v>
      </c>
      <c r="CF39" s="35">
        <v>8.391</v>
      </c>
      <c r="CG39" s="36">
        <f t="shared" si="96"/>
        <v>9332.2860000000019</v>
      </c>
      <c r="CH39" s="35">
        <v>1464.498</v>
      </c>
      <c r="CI39" s="35">
        <v>363.75400000000002</v>
      </c>
      <c r="CJ39" s="36">
        <f t="shared" si="97"/>
        <v>1828.252</v>
      </c>
      <c r="CK39" s="35">
        <v>11.27</v>
      </c>
      <c r="CL39" s="35">
        <v>0</v>
      </c>
      <c r="CM39" s="35">
        <v>9.6080000000000005</v>
      </c>
      <c r="CN39" s="35">
        <v>13.007999999997239</v>
      </c>
      <c r="CO39" s="36">
        <f t="shared" si="98"/>
        <v>12097.853000000001</v>
      </c>
      <c r="CP39" s="35">
        <v>58.991999999999997</v>
      </c>
      <c r="CQ39" s="32">
        <v>8285.9879999999994</v>
      </c>
      <c r="CR39" s="36">
        <f t="shared" si="99"/>
        <v>8344.98</v>
      </c>
      <c r="CS39" s="35">
        <v>2029.4960000000001</v>
      </c>
      <c r="CT39" s="35">
        <v>88.804999999999609</v>
      </c>
      <c r="CU39" s="36">
        <f t="shared" si="100"/>
        <v>2118.3009999999995</v>
      </c>
      <c r="CV39" s="35">
        <v>215.399</v>
      </c>
      <c r="CW39" s="35">
        <v>1419.173</v>
      </c>
      <c r="CX39" s="120">
        <f t="shared" si="101"/>
        <v>12097.852999999999</v>
      </c>
      <c r="CY39" s="35"/>
      <c r="CZ39" s="71">
        <v>2369.4630000000002</v>
      </c>
      <c r="DA39" s="35"/>
      <c r="DB39" s="31">
        <v>475</v>
      </c>
      <c r="DC39" s="32">
        <v>625</v>
      </c>
      <c r="DD39" s="32">
        <v>350</v>
      </c>
      <c r="DE39" s="32">
        <v>790</v>
      </c>
      <c r="DF39" s="32">
        <v>0</v>
      </c>
      <c r="DG39" s="33">
        <v>0</v>
      </c>
      <c r="DH39" s="32">
        <f t="shared" si="102"/>
        <v>2240</v>
      </c>
      <c r="DI39" s="62">
        <f t="shared" si="103"/>
        <v>0.18515682080117854</v>
      </c>
      <c r="DJ39" s="62">
        <f t="shared" si="104"/>
        <v>0.2364435167159494</v>
      </c>
      <c r="DK39" s="35"/>
      <c r="DL39" s="64" t="s">
        <v>218</v>
      </c>
      <c r="DM39" s="58">
        <v>48</v>
      </c>
      <c r="DN39" s="72">
        <v>2</v>
      </c>
      <c r="DO39" s="58" t="s">
        <v>155</v>
      </c>
      <c r="DP39" s="74" t="s">
        <v>152</v>
      </c>
      <c r="DQ39" s="61" t="s">
        <v>153</v>
      </c>
      <c r="DR39" s="62">
        <v>0.11567288738728772</v>
      </c>
      <c r="DS39" s="63"/>
      <c r="DT39" s="31">
        <v>1128.2581540000001</v>
      </c>
      <c r="DU39" s="32">
        <v>1203.2581540000001</v>
      </c>
      <c r="DV39" s="33">
        <v>1343.4435700000001</v>
      </c>
      <c r="DW39" s="32"/>
      <c r="DX39" s="64">
        <f t="shared" si="105"/>
        <v>5611.5215000000007</v>
      </c>
      <c r="DY39" s="32">
        <v>5381.9840000000004</v>
      </c>
      <c r="DZ39" s="33">
        <v>5841.0590000000002</v>
      </c>
      <c r="EA39" s="32"/>
      <c r="EB39" s="31">
        <v>27.03</v>
      </c>
      <c r="EC39" s="32">
        <v>16.068000000000001</v>
      </c>
      <c r="ED39" s="32">
        <v>549.86500000000001</v>
      </c>
      <c r="EE39" s="32">
        <v>58.298000000000002</v>
      </c>
      <c r="EF39" s="32">
        <v>1653.41</v>
      </c>
      <c r="EG39" s="32">
        <v>16.536000000000001</v>
      </c>
      <c r="EH39" s="32">
        <v>195.37199999999939</v>
      </c>
      <c r="EI39" s="33">
        <v>6601.7960000000003</v>
      </c>
      <c r="EJ39" s="33">
        <f t="shared" si="106"/>
        <v>9118.375</v>
      </c>
      <c r="EK39" s="58"/>
      <c r="EL39" s="47">
        <f t="shared" si="107"/>
        <v>2.9643439757632254E-3</v>
      </c>
      <c r="EM39" s="6">
        <f t="shared" si="108"/>
        <v>1.7621560859253981E-3</v>
      </c>
      <c r="EN39" s="6">
        <f t="shared" si="109"/>
        <v>6.0302959683057565E-2</v>
      </c>
      <c r="EO39" s="6">
        <f t="shared" si="110"/>
        <v>6.3934637476524055E-3</v>
      </c>
      <c r="EP39" s="6">
        <f t="shared" si="111"/>
        <v>0.18132726500061688</v>
      </c>
      <c r="EQ39" s="6">
        <f t="shared" si="112"/>
        <v>1.8134810204669144E-3</v>
      </c>
      <c r="ER39" s="6">
        <f t="shared" si="113"/>
        <v>2.1426186135139143E-2</v>
      </c>
      <c r="ES39" s="6">
        <f t="shared" si="114"/>
        <v>0.72401014435137845</v>
      </c>
      <c r="ET39" s="62">
        <f t="shared" si="115"/>
        <v>1</v>
      </c>
      <c r="EU39" s="58"/>
      <c r="EV39" s="34">
        <v>17.544</v>
      </c>
      <c r="EW39" s="35">
        <v>55.227000000000004</v>
      </c>
      <c r="EX39" s="70">
        <f t="shared" si="116"/>
        <v>72.771000000000001</v>
      </c>
      <c r="EZ39" s="34">
        <f>CE39</f>
        <v>5.8710000000000004</v>
      </c>
      <c r="FA39" s="35">
        <f>CF39</f>
        <v>8.391</v>
      </c>
      <c r="FB39" s="70">
        <f t="shared" si="117"/>
        <v>14.262</v>
      </c>
      <c r="FD39" s="31">
        <f>FH39*E39</f>
        <v>6666.509</v>
      </c>
      <c r="FE39" s="32">
        <f>E39*FI39</f>
        <v>2680.0390000000007</v>
      </c>
      <c r="FF39" s="33">
        <f t="shared" si="118"/>
        <v>9346.5480000000007</v>
      </c>
      <c r="FH39" s="47">
        <v>0.71325894865141648</v>
      </c>
      <c r="FI39" s="6">
        <v>0.28674105134858352</v>
      </c>
      <c r="FJ39" s="40">
        <f t="shared" si="119"/>
        <v>1</v>
      </c>
      <c r="FK39" s="58"/>
      <c r="FL39" s="64">
        <f t="shared" si="120"/>
        <v>1250.0065</v>
      </c>
      <c r="FM39" s="32">
        <v>1080.8399999999999</v>
      </c>
      <c r="FN39" s="33">
        <f>CW39</f>
        <v>1419.173</v>
      </c>
      <c r="FP39" s="64">
        <f t="shared" si="121"/>
        <v>9084.8369999999995</v>
      </c>
      <c r="FQ39" s="32">
        <v>8823.1260000000002</v>
      </c>
      <c r="FR39" s="33">
        <f>CD39</f>
        <v>9346.5480000000007</v>
      </c>
      <c r="FT39" s="64">
        <f t="shared" si="122"/>
        <v>2862.6480000000001</v>
      </c>
      <c r="FU39" s="32">
        <v>2796.2429999999999</v>
      </c>
      <c r="FV39" s="33">
        <f t="shared" si="123"/>
        <v>2929.0529999999999</v>
      </c>
      <c r="FX39" s="64">
        <f t="shared" si="124"/>
        <v>11947.485000000001</v>
      </c>
      <c r="FY39" s="58">
        <f t="shared" si="125"/>
        <v>11619.369000000001</v>
      </c>
      <c r="FZ39" s="72">
        <f t="shared" si="126"/>
        <v>12275.601000000001</v>
      </c>
      <c r="GB39" s="64">
        <f t="shared" si="127"/>
        <v>7524.1719999999996</v>
      </c>
      <c r="GC39" s="32">
        <v>6762.3559999999998</v>
      </c>
      <c r="GD39" s="33">
        <f t="shared" si="128"/>
        <v>8285.9879999999994</v>
      </c>
      <c r="GE39" s="32"/>
      <c r="GF39" s="64">
        <f t="shared" si="129"/>
        <v>11521.6005</v>
      </c>
      <c r="GG39" s="32">
        <v>10945.348</v>
      </c>
      <c r="GH39" s="33">
        <f t="shared" si="130"/>
        <v>12097.852999999999</v>
      </c>
      <c r="GI39" s="32"/>
      <c r="GJ39" s="75">
        <f>DZ39/C39</f>
        <v>0.48281781899647819</v>
      </c>
      <c r="GK39" s="66"/>
    </row>
    <row r="40" spans="1:194" ht="13.5" customHeight="1" x14ac:dyDescent="0.2">
      <c r="A40" s="1"/>
      <c r="B40" s="76" t="s">
        <v>186</v>
      </c>
      <c r="C40" s="31">
        <v>6783.7920000000004</v>
      </c>
      <c r="D40" s="32">
        <v>6628.67</v>
      </c>
      <c r="E40" s="32">
        <v>5561.4110000000001</v>
      </c>
      <c r="F40" s="32">
        <v>1844.271</v>
      </c>
      <c r="G40" s="32">
        <v>4947.5339999999997</v>
      </c>
      <c r="H40" s="32">
        <f t="shared" si="67"/>
        <v>8628.0630000000001</v>
      </c>
      <c r="I40" s="33">
        <f t="shared" si="68"/>
        <v>7405.6819999999998</v>
      </c>
      <c r="J40" s="32"/>
      <c r="K40" s="34">
        <v>63.228000000000002</v>
      </c>
      <c r="L40" s="35">
        <v>17.764000000000003</v>
      </c>
      <c r="M40" s="35">
        <v>5.3999999999999999E-2</v>
      </c>
      <c r="N40" s="36">
        <f t="shared" si="69"/>
        <v>81.046000000000006</v>
      </c>
      <c r="O40" s="35">
        <v>43.055</v>
      </c>
      <c r="P40" s="36">
        <f t="shared" si="70"/>
        <v>37.991000000000007</v>
      </c>
      <c r="Q40" s="35">
        <v>4.4260000000000002</v>
      </c>
      <c r="R40" s="36">
        <f t="shared" si="71"/>
        <v>33.565000000000005</v>
      </c>
      <c r="S40" s="35">
        <v>14.305</v>
      </c>
      <c r="T40" s="35">
        <v>-2.5859999999999999</v>
      </c>
      <c r="U40" s="35">
        <v>-4.7</v>
      </c>
      <c r="V40" s="36">
        <f t="shared" si="72"/>
        <v>40.584000000000003</v>
      </c>
      <c r="W40" s="35">
        <v>6.242</v>
      </c>
      <c r="X40" s="37">
        <f t="shared" si="73"/>
        <v>34.342000000000006</v>
      </c>
      <c r="Y40" s="35"/>
      <c r="Z40" s="38">
        <f t="shared" si="74"/>
        <v>1.9077130103022175E-2</v>
      </c>
      <c r="AA40" s="39">
        <f t="shared" si="75"/>
        <v>5.3597478830594986E-3</v>
      </c>
      <c r="AB40" s="6">
        <f t="shared" si="76"/>
        <v>0.4641297903304048</v>
      </c>
      <c r="AC40" s="6">
        <f t="shared" si="77"/>
        <v>0.45154219672578161</v>
      </c>
      <c r="AD40" s="6">
        <f t="shared" si="78"/>
        <v>0.53124151716309254</v>
      </c>
      <c r="AE40" s="39">
        <f t="shared" si="79"/>
        <v>1.2990539580338138E-2</v>
      </c>
      <c r="AF40" s="39">
        <f t="shared" si="80"/>
        <v>1.0361656259853034E-2</v>
      </c>
      <c r="AG40" s="39">
        <f>X40/DX40*2</f>
        <v>2.0179907441671405E-2</v>
      </c>
      <c r="AH40" s="39">
        <f>(P40+S40+T40)/DX40*2</f>
        <v>2.9210389579100972E-2</v>
      </c>
      <c r="AI40" s="39">
        <f>R40/DX40*2</f>
        <v>1.9723329837508029E-2</v>
      </c>
      <c r="AJ40" s="40">
        <f>X40/FL40*2</f>
        <v>9.3589850153226073E-2</v>
      </c>
      <c r="AK40" s="41"/>
      <c r="AL40" s="47">
        <f t="shared" si="81"/>
        <v>5.6543608032101622E-2</v>
      </c>
      <c r="AM40" s="6">
        <f t="shared" si="82"/>
        <v>5.4790951994695761E-2</v>
      </c>
      <c r="AN40" s="40">
        <f t="shared" si="83"/>
        <v>8.0238163858830855E-2</v>
      </c>
      <c r="AO40" s="35"/>
      <c r="AP40" s="47">
        <f t="shared" si="84"/>
        <v>0.88961847991453957</v>
      </c>
      <c r="AQ40" s="6">
        <f t="shared" si="85"/>
        <v>0.82721319599542953</v>
      </c>
      <c r="AR40" s="6">
        <f t="shared" si="86"/>
        <v>1.4611297044484852E-2</v>
      </c>
      <c r="AS40" s="6">
        <f t="shared" si="87"/>
        <v>0.13772710012335282</v>
      </c>
      <c r="AT40" s="68">
        <v>2.34</v>
      </c>
      <c r="AU40" s="69">
        <v>1.27</v>
      </c>
      <c r="AV40" s="35"/>
      <c r="AW40" s="47">
        <v>0.11173013559377998</v>
      </c>
      <c r="AX40" s="6">
        <v>9.3399999999999997E-2</v>
      </c>
      <c r="AY40" s="6">
        <f t="shared" si="88"/>
        <v>0.17193257294205136</v>
      </c>
      <c r="AZ40" s="6">
        <f t="shared" si="89"/>
        <v>0.19294836210444907</v>
      </c>
      <c r="BA40" s="40">
        <f t="shared" si="90"/>
        <v>0.20645851228027615</v>
      </c>
      <c r="BB40" s="6"/>
      <c r="BC40" s="47">
        <v>0.1678</v>
      </c>
      <c r="BD40" s="6">
        <v>0.18780000000000002</v>
      </c>
      <c r="BE40" s="40">
        <v>0.2026</v>
      </c>
      <c r="BF40" s="6"/>
      <c r="BG40" s="47"/>
      <c r="BH40" s="40">
        <v>2.1000000000000001E-2</v>
      </c>
      <c r="BI40" s="6"/>
      <c r="BJ40" s="47"/>
      <c r="BK40" s="40">
        <f>BC40-(4.5%+2.5%+3%+1.5%+BH40)</f>
        <v>3.1799999999999995E-2</v>
      </c>
      <c r="BL40" s="6"/>
      <c r="BM40" s="47"/>
      <c r="BN40" s="40">
        <f>BD40-(6%+2.5%+3%+1.5%+BH40)</f>
        <v>3.6800000000000027E-2</v>
      </c>
      <c r="BO40" s="6"/>
      <c r="BP40" s="47"/>
      <c r="BQ40" s="40">
        <f>BE40-(8%+2.5%+3%+1.5%+BH40)</f>
        <v>3.1599999999999989E-2</v>
      </c>
      <c r="BR40" s="35"/>
      <c r="BS40" s="38">
        <f>Q40/FP40*2</f>
        <v>1.635444886920681E-3</v>
      </c>
      <c r="BT40" s="6">
        <f t="shared" si="91"/>
        <v>8.9036411184872252E-2</v>
      </c>
      <c r="BU40" s="39">
        <f>EX40/E40</f>
        <v>1.7850326113283122E-2</v>
      </c>
      <c r="BV40" s="39">
        <f>EV40/E40</f>
        <v>1.1171445519850987E-2</v>
      </c>
      <c r="BW40" s="6">
        <f t="shared" si="92"/>
        <v>0.124858662554727</v>
      </c>
      <c r="BX40" s="6">
        <f t="shared" si="93"/>
        <v>0.6894014846232368</v>
      </c>
      <c r="BY40" s="40">
        <f t="shared" si="94"/>
        <v>0.76675125937084521</v>
      </c>
      <c r="BZ40" s="35"/>
      <c r="CA40" s="34">
        <v>88.54</v>
      </c>
      <c r="CB40" s="35">
        <v>292.68900000000002</v>
      </c>
      <c r="CC40" s="36">
        <f t="shared" si="95"/>
        <v>381.22900000000004</v>
      </c>
      <c r="CD40" s="32">
        <v>5561.4110000000001</v>
      </c>
      <c r="CE40" s="35">
        <v>26.053000000000001</v>
      </c>
      <c r="CF40" s="35">
        <v>11.076000000000001</v>
      </c>
      <c r="CG40" s="36">
        <f t="shared" si="96"/>
        <v>5524.2820000000002</v>
      </c>
      <c r="CH40" s="35">
        <v>553.08299999999997</v>
      </c>
      <c r="CI40" s="35">
        <v>277.78500000000003</v>
      </c>
      <c r="CJ40" s="36">
        <f t="shared" si="97"/>
        <v>830.86799999999994</v>
      </c>
      <c r="CK40" s="35">
        <v>0</v>
      </c>
      <c r="CL40" s="35">
        <v>0</v>
      </c>
      <c r="CM40" s="35">
        <v>45.493000000000002</v>
      </c>
      <c r="CN40" s="35">
        <v>1.9200000000000088</v>
      </c>
      <c r="CO40" s="36">
        <f t="shared" si="98"/>
        <v>6783.7920000000013</v>
      </c>
      <c r="CP40" s="35">
        <v>51.393000000000001</v>
      </c>
      <c r="CQ40" s="32">
        <v>4947.5339999999997</v>
      </c>
      <c r="CR40" s="36">
        <f t="shared" si="99"/>
        <v>4998.9269999999997</v>
      </c>
      <c r="CS40" s="35">
        <v>866.81899999999996</v>
      </c>
      <c r="CT40" s="35">
        <v>44.872000000000753</v>
      </c>
      <c r="CU40" s="36">
        <f t="shared" si="100"/>
        <v>911.69100000000071</v>
      </c>
      <c r="CV40" s="35">
        <v>115.22</v>
      </c>
      <c r="CW40" s="35">
        <v>757.95399999999995</v>
      </c>
      <c r="CX40" s="120">
        <f t="shared" si="101"/>
        <v>6783.7920000000004</v>
      </c>
      <c r="CY40" s="35"/>
      <c r="CZ40" s="71">
        <v>934.31200000000001</v>
      </c>
      <c r="DA40" s="35"/>
      <c r="DB40" s="31">
        <v>215</v>
      </c>
      <c r="DC40" s="32">
        <v>315</v>
      </c>
      <c r="DD40" s="32">
        <v>225</v>
      </c>
      <c r="DE40" s="32">
        <v>150</v>
      </c>
      <c r="DF40" s="32">
        <v>125</v>
      </c>
      <c r="DG40" s="33">
        <v>0</v>
      </c>
      <c r="DH40" s="32">
        <f t="shared" si="102"/>
        <v>1030</v>
      </c>
      <c r="DI40" s="62">
        <f t="shared" si="103"/>
        <v>0.15183248542997779</v>
      </c>
      <c r="DJ40" s="62">
        <f t="shared" si="104"/>
        <v>0.21329787462145325</v>
      </c>
      <c r="DK40" s="35"/>
      <c r="DL40" s="64" t="s">
        <v>216</v>
      </c>
      <c r="DM40" s="58">
        <v>44</v>
      </c>
      <c r="DN40" s="72">
        <v>3</v>
      </c>
      <c r="DO40" s="58" t="s">
        <v>155</v>
      </c>
      <c r="DP40" s="74" t="s">
        <v>152</v>
      </c>
      <c r="DQ40" s="61" t="s">
        <v>153</v>
      </c>
      <c r="DR40" s="62">
        <v>0.32168414069807871</v>
      </c>
      <c r="DS40" s="63"/>
      <c r="DT40" s="31">
        <v>572.678</v>
      </c>
      <c r="DU40" s="32">
        <v>642.678</v>
      </c>
      <c r="DV40" s="33">
        <v>687.678</v>
      </c>
      <c r="DW40" s="32"/>
      <c r="DX40" s="64">
        <f t="shared" si="105"/>
        <v>3403.5835000000002</v>
      </c>
      <c r="DY40" s="32">
        <v>3476.3380000000002</v>
      </c>
      <c r="DZ40" s="33">
        <v>3330.8290000000002</v>
      </c>
      <c r="EA40" s="32"/>
      <c r="EB40" s="31">
        <v>501.12204599999995</v>
      </c>
      <c r="EC40" s="32">
        <v>167.992876</v>
      </c>
      <c r="ED40" s="32">
        <v>243.66514699999999</v>
      </c>
      <c r="EE40" s="32">
        <v>56.154016000000006</v>
      </c>
      <c r="EF40" s="32">
        <v>619.52364699999998</v>
      </c>
      <c r="EG40" s="32">
        <v>37.506824999999999</v>
      </c>
      <c r="EH40" s="32">
        <v>60.845443000000159</v>
      </c>
      <c r="EI40" s="33">
        <v>3709.3820000000001</v>
      </c>
      <c r="EJ40" s="33">
        <f t="shared" si="106"/>
        <v>5396.192</v>
      </c>
      <c r="EK40" s="58"/>
      <c r="EL40" s="47">
        <f t="shared" si="107"/>
        <v>9.2865866522169702E-2</v>
      </c>
      <c r="EM40" s="6">
        <f t="shared" si="108"/>
        <v>3.1131745497565689E-2</v>
      </c>
      <c r="EN40" s="6">
        <f t="shared" si="109"/>
        <v>4.5155018020114922E-2</v>
      </c>
      <c r="EO40" s="6">
        <f t="shared" si="110"/>
        <v>1.0406230171202211E-2</v>
      </c>
      <c r="EP40" s="6">
        <f t="shared" si="111"/>
        <v>0.11480756188808701</v>
      </c>
      <c r="EQ40" s="6">
        <f t="shared" si="112"/>
        <v>6.9506098003925734E-3</v>
      </c>
      <c r="ER40" s="6">
        <f t="shared" si="113"/>
        <v>1.1275626034062569E-2</v>
      </c>
      <c r="ES40" s="6">
        <f t="shared" si="114"/>
        <v>0.6874073420664053</v>
      </c>
      <c r="ET40" s="62">
        <f t="shared" si="115"/>
        <v>1</v>
      </c>
      <c r="EU40" s="58"/>
      <c r="EV40" s="34">
        <v>62.128999999999998</v>
      </c>
      <c r="EW40" s="35">
        <v>37.143999999999998</v>
      </c>
      <c r="EX40" s="70">
        <f t="shared" si="116"/>
        <v>99.272999999999996</v>
      </c>
      <c r="EZ40" s="34">
        <f>CE40</f>
        <v>26.053000000000001</v>
      </c>
      <c r="FA40" s="35">
        <f>CF40</f>
        <v>11.076000000000001</v>
      </c>
      <c r="FB40" s="70">
        <f t="shared" si="117"/>
        <v>37.129000000000005</v>
      </c>
      <c r="FD40" s="31">
        <f>FH40*E40</f>
        <v>3834.0450000000001</v>
      </c>
      <c r="FE40" s="32">
        <f>E40*FI40</f>
        <v>1727.366</v>
      </c>
      <c r="FF40" s="33">
        <f t="shared" si="118"/>
        <v>5561.4110000000001</v>
      </c>
      <c r="FH40" s="47">
        <v>0.6894014846232368</v>
      </c>
      <c r="FI40" s="6">
        <v>0.3105985153767632</v>
      </c>
      <c r="FJ40" s="40">
        <f t="shared" si="119"/>
        <v>1</v>
      </c>
      <c r="FK40" s="58"/>
      <c r="FL40" s="64">
        <f t="shared" si="120"/>
        <v>733.88300000000004</v>
      </c>
      <c r="FM40" s="32">
        <v>709.81200000000001</v>
      </c>
      <c r="FN40" s="33">
        <f>CW40</f>
        <v>757.95399999999995</v>
      </c>
      <c r="FP40" s="64">
        <f t="shared" si="121"/>
        <v>5412.5945000000002</v>
      </c>
      <c r="FQ40" s="32">
        <v>5263.7780000000002</v>
      </c>
      <c r="FR40" s="33">
        <f>CD40</f>
        <v>5561.4110000000001</v>
      </c>
      <c r="FT40" s="64">
        <f t="shared" si="122"/>
        <v>1800.7440000000001</v>
      </c>
      <c r="FU40" s="32">
        <v>1757.2170000000001</v>
      </c>
      <c r="FV40" s="33">
        <f t="shared" si="123"/>
        <v>1844.271</v>
      </c>
      <c r="FX40" s="64">
        <f t="shared" si="124"/>
        <v>7213.3384999999998</v>
      </c>
      <c r="FY40" s="58">
        <f t="shared" si="125"/>
        <v>7020.9950000000008</v>
      </c>
      <c r="FZ40" s="72">
        <f t="shared" si="126"/>
        <v>7405.6819999999998</v>
      </c>
      <c r="GB40" s="64">
        <f t="shared" si="127"/>
        <v>4763.7870000000003</v>
      </c>
      <c r="GC40" s="32">
        <v>4580.04</v>
      </c>
      <c r="GD40" s="33">
        <f t="shared" si="128"/>
        <v>4947.5339999999997</v>
      </c>
      <c r="GE40" s="32"/>
      <c r="GF40" s="64">
        <f t="shared" si="129"/>
        <v>6628.67</v>
      </c>
      <c r="GG40" s="32">
        <v>6473.5479999999998</v>
      </c>
      <c r="GH40" s="33">
        <f t="shared" si="130"/>
        <v>6783.7920000000004</v>
      </c>
      <c r="GI40" s="32"/>
      <c r="GJ40" s="75">
        <f>DZ40/C40</f>
        <v>0.49099810253616266</v>
      </c>
      <c r="GK40" s="66"/>
    </row>
    <row r="41" spans="1:194" ht="13.5" customHeight="1" x14ac:dyDescent="0.2">
      <c r="A41" s="1"/>
      <c r="B41" s="76" t="s">
        <v>227</v>
      </c>
      <c r="C41" s="31">
        <v>7667.375</v>
      </c>
      <c r="D41" s="32">
        <v>7532.5709999999999</v>
      </c>
      <c r="E41" s="32">
        <v>6580.183</v>
      </c>
      <c r="F41" s="32">
        <v>1687.3989999999999</v>
      </c>
      <c r="G41" s="32">
        <v>5462.3549999999996</v>
      </c>
      <c r="H41" s="32">
        <f t="shared" si="67"/>
        <v>9354.7739999999994</v>
      </c>
      <c r="I41" s="33">
        <f t="shared" si="68"/>
        <v>8267.5820000000003</v>
      </c>
      <c r="J41" s="32"/>
      <c r="K41" s="34">
        <v>71.278999999999996</v>
      </c>
      <c r="L41" s="35">
        <v>21.948999999999998</v>
      </c>
      <c r="M41" s="35">
        <v>0.25</v>
      </c>
      <c r="N41" s="36">
        <f t="shared" si="69"/>
        <v>93.477999999999994</v>
      </c>
      <c r="O41" s="35">
        <v>44.551000000000002</v>
      </c>
      <c r="P41" s="36">
        <f t="shared" si="70"/>
        <v>48.926999999999992</v>
      </c>
      <c r="Q41" s="35">
        <v>5.12</v>
      </c>
      <c r="R41" s="36">
        <f t="shared" si="71"/>
        <v>43.806999999999995</v>
      </c>
      <c r="S41" s="35">
        <v>15.388</v>
      </c>
      <c r="T41" s="35">
        <v>-2.4300000000000002</v>
      </c>
      <c r="U41" s="35">
        <v>-0.95</v>
      </c>
      <c r="V41" s="36">
        <f t="shared" si="72"/>
        <v>55.814999999999991</v>
      </c>
      <c r="W41" s="35">
        <v>11.38</v>
      </c>
      <c r="X41" s="37">
        <f t="shared" si="73"/>
        <v>44.434999999999988</v>
      </c>
      <c r="Y41" s="35"/>
      <c r="Z41" s="38">
        <f t="shared" si="74"/>
        <v>1.8925543483094949E-2</v>
      </c>
      <c r="AA41" s="39">
        <f t="shared" si="75"/>
        <v>5.8277578797465033E-3</v>
      </c>
      <c r="AB41" s="6">
        <f t="shared" si="76"/>
        <v>0.4185707843210944</v>
      </c>
      <c r="AC41" s="6">
        <f t="shared" si="77"/>
        <v>0.40922785810078449</v>
      </c>
      <c r="AD41" s="6">
        <f t="shared" si="78"/>
        <v>0.47659342305141322</v>
      </c>
      <c r="AE41" s="39">
        <f t="shared" si="79"/>
        <v>1.1828896136524967E-2</v>
      </c>
      <c r="AF41" s="39">
        <f t="shared" si="80"/>
        <v>1.1798096559594323E-2</v>
      </c>
      <c r="AG41" s="39">
        <f>X41/DX41*2</f>
        <v>2.2905028796881589E-2</v>
      </c>
      <c r="AH41" s="39">
        <f>(P41+S41+T41)/DX41*2</f>
        <v>3.1900027165410544E-2</v>
      </c>
      <c r="AI41" s="39">
        <f>R41/DX41*2</f>
        <v>2.2581311950151724E-2</v>
      </c>
      <c r="AJ41" s="40">
        <f>X41/FL41*2</f>
        <v>0.10340941552793546</v>
      </c>
      <c r="AK41" s="41"/>
      <c r="AL41" s="47">
        <f t="shared" si="81"/>
        <v>0.12619811396157585</v>
      </c>
      <c r="AM41" s="6">
        <f t="shared" si="82"/>
        <v>9.6050307381558953E-2</v>
      </c>
      <c r="AN41" s="40">
        <f t="shared" si="83"/>
        <v>4.2098063792402829E-2</v>
      </c>
      <c r="AO41" s="35"/>
      <c r="AP41" s="47">
        <f t="shared" si="84"/>
        <v>0.83012204979709525</v>
      </c>
      <c r="AQ41" s="6">
        <f t="shared" si="85"/>
        <v>0.81506312449108498</v>
      </c>
      <c r="AR41" s="6">
        <f t="shared" si="86"/>
        <v>5.7035426074764806E-2</v>
      </c>
      <c r="AS41" s="6">
        <f t="shared" si="87"/>
        <v>0.10461076965715124</v>
      </c>
      <c r="AT41" s="68">
        <v>1.3591</v>
      </c>
      <c r="AU41" s="69">
        <v>1.39</v>
      </c>
      <c r="AV41" s="35"/>
      <c r="AW41" s="47">
        <v>0.11843831819886207</v>
      </c>
      <c r="AX41" s="6">
        <v>9.8299999999999998E-2</v>
      </c>
      <c r="AY41" s="6">
        <f t="shared" si="88"/>
        <v>0.17735917170071425</v>
      </c>
      <c r="AZ41" s="6">
        <f t="shared" si="89"/>
        <v>0.19183447104990478</v>
      </c>
      <c r="BA41" s="40">
        <f t="shared" si="90"/>
        <v>0.21197401797051771</v>
      </c>
      <c r="BB41" s="6"/>
      <c r="BC41" s="47">
        <v>0.17379999999999998</v>
      </c>
      <c r="BD41" s="6">
        <v>0.18899999999999997</v>
      </c>
      <c r="BE41" s="40">
        <v>0.20910000000000001</v>
      </c>
      <c r="BF41" s="6"/>
      <c r="BG41" s="47">
        <v>2.5999999999999999E-2</v>
      </c>
      <c r="BH41" s="40"/>
      <c r="BI41" s="6"/>
      <c r="BJ41" s="47">
        <f>AY41-(4.5%+2.5%+3%+1.5%+BG41)</f>
        <v>3.6359171700714232E-2</v>
      </c>
      <c r="BK41" s="40"/>
      <c r="BL41" s="6"/>
      <c r="BM41" s="47">
        <f>AZ41-(6%+2.5%+3%+1.5%+BG41)</f>
        <v>3.5834471049904781E-2</v>
      </c>
      <c r="BN41" s="40"/>
      <c r="BO41" s="6"/>
      <c r="BP41" s="47">
        <f>BA41-(8%+2.5%+3%+1.5%+BG41)</f>
        <v>3.5974017970517691E-2</v>
      </c>
      <c r="BQ41" s="40"/>
      <c r="BR41" s="35"/>
      <c r="BS41" s="38">
        <f>Q41/FP41*2</f>
        <v>1.6485535069917024E-3</v>
      </c>
      <c r="BT41" s="6">
        <f t="shared" si="91"/>
        <v>8.2734103579219523E-2</v>
      </c>
      <c r="BU41" s="39">
        <f>EX41/E41</f>
        <v>9.6781502885254101E-3</v>
      </c>
      <c r="BV41" s="39">
        <f>EV41/E41</f>
        <v>3.9582485775851526E-3</v>
      </c>
      <c r="BW41" s="6">
        <f t="shared" si="92"/>
        <v>6.6715484919245602E-2</v>
      </c>
      <c r="BX41" s="6">
        <f t="shared" si="93"/>
        <v>0.71519667462135927</v>
      </c>
      <c r="BY41" s="40">
        <f t="shared" si="94"/>
        <v>0.7733245343076125</v>
      </c>
      <c r="BZ41" s="35"/>
      <c r="CA41" s="34">
        <v>4.9379999999999997</v>
      </c>
      <c r="CB41" s="35">
        <v>98.123999999999995</v>
      </c>
      <c r="CC41" s="36">
        <f t="shared" si="95"/>
        <v>103.062</v>
      </c>
      <c r="CD41" s="32">
        <v>6580.183</v>
      </c>
      <c r="CE41" s="35">
        <v>24.111000000000001</v>
      </c>
      <c r="CF41" s="35">
        <v>22.338999999999999</v>
      </c>
      <c r="CG41" s="36">
        <f t="shared" si="96"/>
        <v>6533.7330000000002</v>
      </c>
      <c r="CH41" s="35">
        <v>697.38</v>
      </c>
      <c r="CI41" s="35">
        <v>291.52800000000002</v>
      </c>
      <c r="CJ41" s="36">
        <f t="shared" si="97"/>
        <v>988.90800000000002</v>
      </c>
      <c r="CK41" s="35">
        <v>9.4329999999999998</v>
      </c>
      <c r="CL41" s="35">
        <v>0</v>
      </c>
      <c r="CM41" s="35">
        <v>22.414000000000001</v>
      </c>
      <c r="CN41" s="35">
        <v>9.8249999999999105</v>
      </c>
      <c r="CO41" s="36">
        <f t="shared" si="98"/>
        <v>7667.375</v>
      </c>
      <c r="CP41" s="35">
        <v>101.134</v>
      </c>
      <c r="CQ41" s="32">
        <v>5462.3549999999996</v>
      </c>
      <c r="CR41" s="36">
        <f t="shared" si="99"/>
        <v>5563.4889999999996</v>
      </c>
      <c r="CS41" s="35">
        <v>997.89</v>
      </c>
      <c r="CT41" s="35">
        <v>57.50700000000063</v>
      </c>
      <c r="CU41" s="36">
        <f t="shared" si="100"/>
        <v>1055.3970000000006</v>
      </c>
      <c r="CV41" s="35">
        <v>140.37799999999999</v>
      </c>
      <c r="CW41" s="35">
        <v>908.11099999999999</v>
      </c>
      <c r="CX41" s="120">
        <f t="shared" si="101"/>
        <v>7667.375</v>
      </c>
      <c r="CY41" s="35"/>
      <c r="CZ41" s="71">
        <v>802.09</v>
      </c>
      <c r="DA41" s="35"/>
      <c r="DB41" s="31">
        <v>145</v>
      </c>
      <c r="DC41" s="32">
        <v>430</v>
      </c>
      <c r="DD41" s="32">
        <v>310</v>
      </c>
      <c r="DE41" s="32">
        <v>350</v>
      </c>
      <c r="DF41" s="32">
        <v>0</v>
      </c>
      <c r="DG41" s="33">
        <v>0</v>
      </c>
      <c r="DH41" s="32">
        <f t="shared" si="102"/>
        <v>1235</v>
      </c>
      <c r="DI41" s="62">
        <f t="shared" si="103"/>
        <v>0.16107207486264857</v>
      </c>
      <c r="DJ41" s="62">
        <f t="shared" si="104"/>
        <v>0.2076718796199673</v>
      </c>
      <c r="DK41" s="35"/>
      <c r="DL41" s="64" t="s">
        <v>215</v>
      </c>
      <c r="DM41" s="58">
        <v>47.75</v>
      </c>
      <c r="DN41" s="72">
        <v>2</v>
      </c>
      <c r="DO41" s="58" t="s">
        <v>155</v>
      </c>
      <c r="DP41" s="74" t="s">
        <v>152</v>
      </c>
      <c r="DQ41" s="61" t="s">
        <v>156</v>
      </c>
      <c r="DR41" s="62">
        <v>0.10133416200004386</v>
      </c>
      <c r="DS41" s="63"/>
      <c r="DT41" s="31">
        <v>704.52099999999996</v>
      </c>
      <c r="DU41" s="32">
        <v>762.02099999999996</v>
      </c>
      <c r="DV41" s="33">
        <v>842.02099999999996</v>
      </c>
      <c r="DW41" s="32"/>
      <c r="DX41" s="64">
        <f t="shared" si="105"/>
        <v>3879.9340000000002</v>
      </c>
      <c r="DY41" s="32">
        <v>3787.5839999999998</v>
      </c>
      <c r="DZ41" s="33">
        <v>3972.2840000000001</v>
      </c>
      <c r="EA41" s="32"/>
      <c r="EB41" s="31">
        <v>183.28899999999999</v>
      </c>
      <c r="EC41" s="32">
        <v>73.778999999999996</v>
      </c>
      <c r="ED41" s="32">
        <v>179.65299999999999</v>
      </c>
      <c r="EE41" s="32">
        <v>56.875999999999998</v>
      </c>
      <c r="EF41" s="32">
        <v>1061.325</v>
      </c>
      <c r="EG41" s="32">
        <v>50.177999999999997</v>
      </c>
      <c r="EH41" s="32">
        <v>171.0199999999993</v>
      </c>
      <c r="EI41" s="33">
        <v>4379.07</v>
      </c>
      <c r="EJ41" s="33">
        <f t="shared" si="106"/>
        <v>6155.1899999999987</v>
      </c>
      <c r="EK41" s="58"/>
      <c r="EL41" s="47">
        <f t="shared" si="107"/>
        <v>2.977795973804221E-2</v>
      </c>
      <c r="EM41" s="6">
        <f t="shared" si="108"/>
        <v>1.1986469954623661E-2</v>
      </c>
      <c r="EN41" s="6">
        <f t="shared" si="109"/>
        <v>2.918723873674087E-2</v>
      </c>
      <c r="EO41" s="6">
        <f t="shared" si="110"/>
        <v>9.2403321424683899E-3</v>
      </c>
      <c r="EP41" s="6">
        <f t="shared" si="111"/>
        <v>0.17242765861005108</v>
      </c>
      <c r="EQ41" s="6">
        <f t="shared" si="112"/>
        <v>8.1521447753846767E-3</v>
      </c>
      <c r="ER41" s="6">
        <f t="shared" si="113"/>
        <v>2.7784682519954598E-2</v>
      </c>
      <c r="ES41" s="6">
        <f t="shared" si="114"/>
        <v>0.71144351352273461</v>
      </c>
      <c r="ET41" s="62">
        <f t="shared" si="115"/>
        <v>1</v>
      </c>
      <c r="EU41" s="58"/>
      <c r="EV41" s="34">
        <v>26.045999999999999</v>
      </c>
      <c r="EW41" s="35">
        <v>37.637999999999998</v>
      </c>
      <c r="EX41" s="70">
        <f t="shared" si="116"/>
        <v>63.683999999999997</v>
      </c>
      <c r="EZ41" s="34">
        <f>CE41</f>
        <v>24.111000000000001</v>
      </c>
      <c r="FA41" s="35">
        <f>CF41</f>
        <v>22.338999999999999</v>
      </c>
      <c r="FB41" s="70">
        <f t="shared" si="117"/>
        <v>46.45</v>
      </c>
      <c r="FD41" s="31">
        <f>FH41*E41</f>
        <v>4706.125</v>
      </c>
      <c r="FE41" s="32">
        <f>E41*FI41</f>
        <v>1874.0580000000002</v>
      </c>
      <c r="FF41" s="33">
        <f t="shared" si="118"/>
        <v>6580.183</v>
      </c>
      <c r="FH41" s="47">
        <v>0.71519667462135927</v>
      </c>
      <c r="FI41" s="6">
        <v>0.28480332537864073</v>
      </c>
      <c r="FJ41" s="40">
        <f t="shared" si="119"/>
        <v>1</v>
      </c>
      <c r="FK41" s="58"/>
      <c r="FL41" s="64">
        <f t="shared" si="120"/>
        <v>859.39949999999999</v>
      </c>
      <c r="FM41" s="32">
        <v>810.68799999999999</v>
      </c>
      <c r="FN41" s="33">
        <f>CW41</f>
        <v>908.11099999999999</v>
      </c>
      <c r="FP41" s="64">
        <f t="shared" si="121"/>
        <v>6211.5059999999994</v>
      </c>
      <c r="FQ41" s="32">
        <v>5842.8289999999997</v>
      </c>
      <c r="FR41" s="33">
        <f>CD41</f>
        <v>6580.183</v>
      </c>
      <c r="FT41" s="64">
        <f t="shared" si="122"/>
        <v>1693.819</v>
      </c>
      <c r="FU41" s="32">
        <v>1700.239</v>
      </c>
      <c r="FV41" s="33">
        <f t="shared" si="123"/>
        <v>1687.3989999999999</v>
      </c>
      <c r="FX41" s="64">
        <f t="shared" si="124"/>
        <v>7905.3249999999998</v>
      </c>
      <c r="FY41" s="58">
        <f t="shared" si="125"/>
        <v>7543.0679999999993</v>
      </c>
      <c r="FZ41" s="72">
        <f t="shared" si="126"/>
        <v>8267.5820000000003</v>
      </c>
      <c r="GB41" s="64">
        <f t="shared" si="127"/>
        <v>5352.0224999999991</v>
      </c>
      <c r="GC41" s="32">
        <v>5241.6899999999996</v>
      </c>
      <c r="GD41" s="33">
        <f t="shared" si="128"/>
        <v>5462.3549999999996</v>
      </c>
      <c r="GE41" s="32"/>
      <c r="GF41" s="64">
        <f t="shared" si="129"/>
        <v>7532.5709999999999</v>
      </c>
      <c r="GG41" s="32">
        <v>7397.7669999999998</v>
      </c>
      <c r="GH41" s="33">
        <f t="shared" si="130"/>
        <v>7667.375</v>
      </c>
      <c r="GI41" s="32"/>
      <c r="GJ41" s="75">
        <f>DZ41/C41</f>
        <v>0.51807613427020327</v>
      </c>
      <c r="GK41" s="66"/>
      <c r="GL41" s="78"/>
    </row>
    <row r="42" spans="1:194" x14ac:dyDescent="0.2">
      <c r="A42" s="1"/>
      <c r="B42" s="76" t="s">
        <v>228</v>
      </c>
      <c r="C42" s="31">
        <v>5187.2380000000003</v>
      </c>
      <c r="D42" s="32">
        <v>4951.2465000000002</v>
      </c>
      <c r="E42" s="32">
        <v>4184.5160999999998</v>
      </c>
      <c r="F42" s="32">
        <v>973.54399999999998</v>
      </c>
      <c r="G42" s="32">
        <v>3650.5709999999999</v>
      </c>
      <c r="H42" s="32">
        <f t="shared" si="67"/>
        <v>6160.7820000000002</v>
      </c>
      <c r="I42" s="33">
        <f t="shared" si="68"/>
        <v>5158.0600999999997</v>
      </c>
      <c r="J42" s="32"/>
      <c r="K42" s="34">
        <v>43.664999999999999</v>
      </c>
      <c r="L42" s="35">
        <v>8.9939999999999998</v>
      </c>
      <c r="M42" s="35">
        <v>2.5000000000000001E-2</v>
      </c>
      <c r="N42" s="36">
        <f t="shared" si="69"/>
        <v>52.683999999999997</v>
      </c>
      <c r="O42" s="35">
        <v>34.537999999999997</v>
      </c>
      <c r="P42" s="36">
        <f t="shared" si="70"/>
        <v>18.146000000000001</v>
      </c>
      <c r="Q42" s="35">
        <v>-0.86099999999999999</v>
      </c>
      <c r="R42" s="36">
        <f t="shared" si="71"/>
        <v>19.007000000000001</v>
      </c>
      <c r="S42" s="35">
        <v>3.6930000000000001</v>
      </c>
      <c r="T42" s="35">
        <v>-3.9540000000000002</v>
      </c>
      <c r="U42" s="35">
        <v>20.8</v>
      </c>
      <c r="V42" s="36">
        <f t="shared" si="72"/>
        <v>39.546000000000006</v>
      </c>
      <c r="W42" s="35">
        <v>9.75</v>
      </c>
      <c r="X42" s="37">
        <f t="shared" si="73"/>
        <v>29.796000000000006</v>
      </c>
      <c r="Y42" s="35"/>
      <c r="Z42" s="38">
        <f t="shared" si="74"/>
        <v>1.7637982677695403E-2</v>
      </c>
      <c r="AA42" s="39">
        <f t="shared" si="75"/>
        <v>3.6330245323071674E-3</v>
      </c>
      <c r="AB42" s="6">
        <f t="shared" si="76"/>
        <v>0.65883295500066763</v>
      </c>
      <c r="AC42" s="6">
        <f t="shared" si="77"/>
        <v>0.61262571616084571</v>
      </c>
      <c r="AD42" s="6">
        <f t="shared" si="78"/>
        <v>0.65556905322298986</v>
      </c>
      <c r="AE42" s="39">
        <f t="shared" si="79"/>
        <v>1.3951234300291854E-2</v>
      </c>
      <c r="AF42" s="39">
        <f t="shared" si="80"/>
        <v>1.2035757056329151E-2</v>
      </c>
      <c r="AG42" s="39">
        <f>X42/DX42*2</f>
        <v>2.2530175963124198E-2</v>
      </c>
      <c r="AH42" s="39">
        <f>(P42+S42+T42)/DX42*2</f>
        <v>1.3523701070629487E-2</v>
      </c>
      <c r="AI42" s="39">
        <f>R42/DX42*2</f>
        <v>1.437209875591024E-2</v>
      </c>
      <c r="AJ42" s="40">
        <f>X42/FL42*2</f>
        <v>8.8712762805902887E-2</v>
      </c>
      <c r="AK42" s="41"/>
      <c r="AL42" s="47">
        <f t="shared" si="81"/>
        <v>8.1649306578739228E-2</v>
      </c>
      <c r="AM42" s="6">
        <f t="shared" si="82"/>
        <v>2.7688715559480121E-2</v>
      </c>
      <c r="AN42" s="40">
        <f t="shared" si="83"/>
        <v>0.15832711689246282</v>
      </c>
      <c r="AO42" s="35"/>
      <c r="AP42" s="47">
        <f t="shared" si="84"/>
        <v>0.87239979791211697</v>
      </c>
      <c r="AQ42" s="6">
        <f t="shared" si="85"/>
        <v>0.82044392783290365</v>
      </c>
      <c r="AR42" s="6">
        <f t="shared" si="86"/>
        <v>-1.1585741776259342E-2</v>
      </c>
      <c r="AS42" s="6">
        <f t="shared" si="87"/>
        <v>0.16560527972689895</v>
      </c>
      <c r="AT42" s="68">
        <v>1.88</v>
      </c>
      <c r="AU42" s="69">
        <v>1.41</v>
      </c>
      <c r="AV42" s="35"/>
      <c r="AW42" s="47">
        <v>0.13343478745336149</v>
      </c>
      <c r="AX42" s="6">
        <v>0.12180000000000001</v>
      </c>
      <c r="AY42" s="6">
        <f t="shared" si="88"/>
        <v>0.21744421562080804</v>
      </c>
      <c r="AZ42" s="6">
        <f t="shared" si="89"/>
        <v>0.23591097250373766</v>
      </c>
      <c r="BA42" s="40">
        <f t="shared" si="90"/>
        <v>0.25072463554008617</v>
      </c>
      <c r="BB42" s="6"/>
      <c r="BC42" s="47">
        <v>0.19670000000000001</v>
      </c>
      <c r="BD42" s="6">
        <v>0.21460000000000001</v>
      </c>
      <c r="BE42" s="40">
        <v>0.23019999999999999</v>
      </c>
      <c r="BF42" s="6"/>
      <c r="BG42" s="47"/>
      <c r="BH42" s="40">
        <v>2.9000000000000001E-2</v>
      </c>
      <c r="BI42" s="6"/>
      <c r="BJ42" s="47"/>
      <c r="BK42" s="40">
        <f>BC42-(4.5%+2.5%+3%+1.5%+BH42)</f>
        <v>5.2699999999999997E-2</v>
      </c>
      <c r="BL42" s="6"/>
      <c r="BM42" s="47"/>
      <c r="BN42" s="40">
        <f>BD42-(6%+2.5%+3%+1.5%+BH42)</f>
        <v>5.5600000000000011E-2</v>
      </c>
      <c r="BO42" s="6"/>
      <c r="BP42" s="47"/>
      <c r="BQ42" s="40">
        <f>BE42-(8%+2.5%+3%+1.5%+BH42)</f>
        <v>5.1199999999999968E-2</v>
      </c>
      <c r="BR42" s="35"/>
      <c r="BS42" s="38">
        <f>Q42/FP42*2</f>
        <v>-4.2765820587622495E-4</v>
      </c>
      <c r="BT42" s="6">
        <f t="shared" si="91"/>
        <v>-4.8140900195694711E-2</v>
      </c>
      <c r="BU42" s="39">
        <f>EX42/E42</f>
        <v>1.8527112370292944E-2</v>
      </c>
      <c r="BV42" s="39">
        <f>EV42/E42</f>
        <v>7.8049645931580949E-3</v>
      </c>
      <c r="BW42" s="6">
        <f t="shared" si="92"/>
        <v>0.10945256072148586</v>
      </c>
      <c r="BX42" s="6">
        <f t="shared" si="93"/>
        <v>0.73957273100227772</v>
      </c>
      <c r="BY42" s="40">
        <f t="shared" si="94"/>
        <v>0.78872636633295534</v>
      </c>
      <c r="BZ42" s="35"/>
      <c r="CA42" s="34">
        <v>6.11</v>
      </c>
      <c r="CB42" s="35">
        <v>276.92700000000002</v>
      </c>
      <c r="CC42" s="36">
        <f t="shared" si="95"/>
        <v>283.03700000000003</v>
      </c>
      <c r="CD42" s="32">
        <v>4184.5160999999998</v>
      </c>
      <c r="CE42" s="35">
        <v>9.8450000000000006</v>
      </c>
      <c r="CF42" s="35">
        <v>6.3129999999999997</v>
      </c>
      <c r="CG42" s="36">
        <f t="shared" si="96"/>
        <v>4168.3580999999995</v>
      </c>
      <c r="CH42" s="35">
        <v>575.99699999999996</v>
      </c>
      <c r="CI42" s="35">
        <v>129.04</v>
      </c>
      <c r="CJ42" s="36">
        <f t="shared" si="97"/>
        <v>705.03699999999992</v>
      </c>
      <c r="CK42" s="35">
        <v>0.13500000000000001</v>
      </c>
      <c r="CL42" s="35">
        <v>0</v>
      </c>
      <c r="CM42" s="35">
        <v>9.5839999999999996</v>
      </c>
      <c r="CN42" s="35">
        <v>21.086900000000632</v>
      </c>
      <c r="CO42" s="36">
        <f t="shared" si="98"/>
        <v>5187.2380000000003</v>
      </c>
      <c r="CP42" s="35">
        <v>10.058999999999999</v>
      </c>
      <c r="CQ42" s="32">
        <v>3650.5709999999999</v>
      </c>
      <c r="CR42" s="36">
        <f t="shared" si="99"/>
        <v>3660.63</v>
      </c>
      <c r="CS42" s="35">
        <v>698.76800000000003</v>
      </c>
      <c r="CT42" s="35">
        <v>45.573000000000093</v>
      </c>
      <c r="CU42" s="36">
        <f t="shared" si="100"/>
        <v>744.34100000000012</v>
      </c>
      <c r="CV42" s="35">
        <v>90.109000000000009</v>
      </c>
      <c r="CW42" s="35">
        <v>692.15800000000002</v>
      </c>
      <c r="CX42" s="120">
        <f t="shared" si="101"/>
        <v>5187.2380000000012</v>
      </c>
      <c r="CY42" s="35"/>
      <c r="CZ42" s="71">
        <v>859.03399999999999</v>
      </c>
      <c r="DA42" s="35"/>
      <c r="DB42" s="31">
        <v>215</v>
      </c>
      <c r="DC42" s="32">
        <v>330</v>
      </c>
      <c r="DD42" s="32">
        <v>0</v>
      </c>
      <c r="DE42" s="32">
        <v>240</v>
      </c>
      <c r="DF42" s="32">
        <v>0</v>
      </c>
      <c r="DG42" s="33">
        <v>0</v>
      </c>
      <c r="DH42" s="32">
        <f t="shared" si="102"/>
        <v>785</v>
      </c>
      <c r="DI42" s="62">
        <f t="shared" si="103"/>
        <v>0.15133294443015724</v>
      </c>
      <c r="DJ42" s="62">
        <f t="shared" si="104"/>
        <v>0.19406611043857744</v>
      </c>
      <c r="DK42" s="35"/>
      <c r="DL42" s="64" t="s">
        <v>212</v>
      </c>
      <c r="DM42" s="58">
        <v>38.6</v>
      </c>
      <c r="DN42" s="72">
        <v>5</v>
      </c>
      <c r="DO42" s="58" t="s">
        <v>151</v>
      </c>
      <c r="DP42" s="74" t="s">
        <v>152</v>
      </c>
      <c r="DQ42" s="61" t="s">
        <v>156</v>
      </c>
      <c r="DR42" s="62">
        <v>7.0350999754545632E-2</v>
      </c>
      <c r="DS42" s="63"/>
      <c r="DT42" s="31">
        <v>588.745</v>
      </c>
      <c r="DU42" s="32">
        <v>638.745</v>
      </c>
      <c r="DV42" s="33">
        <v>678.85400000000004</v>
      </c>
      <c r="DW42" s="32"/>
      <c r="DX42" s="64">
        <f t="shared" si="105"/>
        <v>2644.9859999999999</v>
      </c>
      <c r="DY42" s="32">
        <v>2582.404</v>
      </c>
      <c r="DZ42" s="33">
        <v>2707.5680000000002</v>
      </c>
      <c r="EA42" s="32"/>
      <c r="EB42" s="31">
        <v>250.995</v>
      </c>
      <c r="EC42" s="32">
        <v>45.98</v>
      </c>
      <c r="ED42" s="32">
        <v>116.261</v>
      </c>
      <c r="EE42" s="32">
        <v>25.798999999999999</v>
      </c>
      <c r="EF42" s="32">
        <v>457.173</v>
      </c>
      <c r="EG42" s="32">
        <v>9.8859999999999992</v>
      </c>
      <c r="EH42" s="32">
        <v>155.65899999999965</v>
      </c>
      <c r="EI42" s="33">
        <v>2820.4630000000002</v>
      </c>
      <c r="EJ42" s="33">
        <f t="shared" si="106"/>
        <v>3882.2159999999999</v>
      </c>
      <c r="EK42" s="58"/>
      <c r="EL42" s="47">
        <f t="shared" si="107"/>
        <v>6.4652507743000395E-2</v>
      </c>
      <c r="EM42" s="6">
        <f t="shared" si="108"/>
        <v>1.1843751094735584E-2</v>
      </c>
      <c r="EN42" s="6">
        <f t="shared" si="109"/>
        <v>2.9947071466399602E-2</v>
      </c>
      <c r="EO42" s="6">
        <f t="shared" si="110"/>
        <v>6.6454313721853705E-3</v>
      </c>
      <c r="EP42" s="6">
        <f t="shared" si="111"/>
        <v>0.11776083556401808</v>
      </c>
      <c r="EQ42" s="6">
        <f t="shared" si="112"/>
        <v>2.5464837608211392E-3</v>
      </c>
      <c r="ER42" s="6">
        <f t="shared" si="113"/>
        <v>4.0095399122562901E-2</v>
      </c>
      <c r="ES42" s="6">
        <f t="shared" si="114"/>
        <v>0.72650851987627696</v>
      </c>
      <c r="ET42" s="62">
        <f t="shared" si="115"/>
        <v>1</v>
      </c>
      <c r="EU42" s="58"/>
      <c r="EV42" s="34">
        <v>32.659999999999997</v>
      </c>
      <c r="EW42" s="35">
        <v>44.866999999999997</v>
      </c>
      <c r="EX42" s="70">
        <f t="shared" si="116"/>
        <v>77.526999999999987</v>
      </c>
      <c r="EZ42" s="34">
        <f>CE42</f>
        <v>9.8450000000000006</v>
      </c>
      <c r="FA42" s="35">
        <f>CF42</f>
        <v>6.3129999999999997</v>
      </c>
      <c r="FB42" s="70">
        <f t="shared" si="117"/>
        <v>16.158000000000001</v>
      </c>
      <c r="FD42" s="31">
        <f>FH42*E42</f>
        <v>3094.7539999999999</v>
      </c>
      <c r="FE42" s="32">
        <f>E42*FI42</f>
        <v>1089.7620999999997</v>
      </c>
      <c r="FF42" s="33">
        <f t="shared" si="118"/>
        <v>4184.5160999999998</v>
      </c>
      <c r="FH42" s="47">
        <v>0.73957273100227772</v>
      </c>
      <c r="FI42" s="6">
        <v>0.26042726899772228</v>
      </c>
      <c r="FJ42" s="40">
        <f t="shared" si="119"/>
        <v>1</v>
      </c>
      <c r="FK42" s="58"/>
      <c r="FL42" s="64">
        <f t="shared" si="120"/>
        <v>671.74099999999999</v>
      </c>
      <c r="FM42" s="32">
        <v>651.32399999999996</v>
      </c>
      <c r="FN42" s="33">
        <f>CW42</f>
        <v>692.15800000000002</v>
      </c>
      <c r="FP42" s="64">
        <f t="shared" si="121"/>
        <v>4026.5800499999996</v>
      </c>
      <c r="FQ42" s="32">
        <v>3868.6439999999998</v>
      </c>
      <c r="FR42" s="33">
        <f>CD42</f>
        <v>4184.5160999999998</v>
      </c>
      <c r="FT42" s="64">
        <f t="shared" si="122"/>
        <v>1061.9939999999999</v>
      </c>
      <c r="FU42" s="32">
        <v>1150.444</v>
      </c>
      <c r="FV42" s="33">
        <f t="shared" si="123"/>
        <v>973.54399999999998</v>
      </c>
      <c r="FX42" s="64">
        <f t="shared" si="124"/>
        <v>5088.5740499999993</v>
      </c>
      <c r="FY42" s="58">
        <f t="shared" si="125"/>
        <v>5019.0879999999997</v>
      </c>
      <c r="FZ42" s="72">
        <f t="shared" si="126"/>
        <v>5158.0600999999997</v>
      </c>
      <c r="GB42" s="64">
        <f t="shared" si="127"/>
        <v>3401.08</v>
      </c>
      <c r="GC42" s="32">
        <v>3151.5889999999999</v>
      </c>
      <c r="GD42" s="33">
        <f t="shared" si="128"/>
        <v>3650.5709999999999</v>
      </c>
      <c r="GE42" s="32"/>
      <c r="GF42" s="64">
        <f t="shared" si="129"/>
        <v>4951.2465000000002</v>
      </c>
      <c r="GG42" s="32">
        <v>4715.2550000000001</v>
      </c>
      <c r="GH42" s="33">
        <f t="shared" si="130"/>
        <v>5187.2380000000003</v>
      </c>
      <c r="GI42" s="32"/>
      <c r="GJ42" s="75">
        <f>DZ42/C42</f>
        <v>0.52196718176416812</v>
      </c>
      <c r="GK42" s="66"/>
    </row>
    <row r="43" spans="1:194" x14ac:dyDescent="0.2">
      <c r="A43" s="1"/>
      <c r="B43" s="76" t="s">
        <v>187</v>
      </c>
      <c r="C43" s="31">
        <v>13055.592000000001</v>
      </c>
      <c r="D43" s="32">
        <v>12769.7145</v>
      </c>
      <c r="E43" s="32">
        <v>9949.8709999999992</v>
      </c>
      <c r="F43" s="32">
        <v>4536.357</v>
      </c>
      <c r="G43" s="32">
        <v>8315.7829999999994</v>
      </c>
      <c r="H43" s="32">
        <f t="shared" si="67"/>
        <v>17591.949000000001</v>
      </c>
      <c r="I43" s="33">
        <f t="shared" si="68"/>
        <v>14486.227999999999</v>
      </c>
      <c r="J43" s="32"/>
      <c r="K43" s="34">
        <v>105.843</v>
      </c>
      <c r="L43" s="35">
        <v>29.812000000000001</v>
      </c>
      <c r="M43" s="35">
        <v>0.63200000000000001</v>
      </c>
      <c r="N43" s="36">
        <f t="shared" si="69"/>
        <v>136.28700000000001</v>
      </c>
      <c r="O43" s="35">
        <v>68.263000000000005</v>
      </c>
      <c r="P43" s="36">
        <f t="shared" si="70"/>
        <v>68.024000000000001</v>
      </c>
      <c r="Q43" s="35">
        <v>6.5309999999999997</v>
      </c>
      <c r="R43" s="36">
        <f t="shared" si="71"/>
        <v>61.493000000000002</v>
      </c>
      <c r="S43" s="35">
        <v>27.045000000000002</v>
      </c>
      <c r="T43" s="35">
        <v>-16.786999999999999</v>
      </c>
      <c r="U43" s="35">
        <v>-5.85</v>
      </c>
      <c r="V43" s="36">
        <f t="shared" si="72"/>
        <v>65.90100000000001</v>
      </c>
      <c r="W43" s="35">
        <v>14.794</v>
      </c>
      <c r="X43" s="37">
        <f t="shared" si="73"/>
        <v>51.107000000000014</v>
      </c>
      <c r="Y43" s="35"/>
      <c r="Z43" s="38">
        <f t="shared" si="74"/>
        <v>1.6577191291160035E-2</v>
      </c>
      <c r="AA43" s="39">
        <f t="shared" si="75"/>
        <v>4.6691725175218293E-3</v>
      </c>
      <c r="AB43" s="6">
        <f t="shared" si="76"/>
        <v>0.46581596096762096</v>
      </c>
      <c r="AC43" s="6">
        <f t="shared" si="77"/>
        <v>0.41794014645017513</v>
      </c>
      <c r="AD43" s="6">
        <f t="shared" si="78"/>
        <v>0.50087682610960693</v>
      </c>
      <c r="AE43" s="39">
        <f t="shared" si="79"/>
        <v>1.0691390163812983E-2</v>
      </c>
      <c r="AF43" s="39">
        <f t="shared" si="80"/>
        <v>8.0044076161608808E-3</v>
      </c>
      <c r="AG43" s="39">
        <f>X43/DX43*2</f>
        <v>1.701120597008219E-2</v>
      </c>
      <c r="AH43" s="39">
        <f>(P43+S43+T43)/DX43*2</f>
        <v>2.6056532877100469E-2</v>
      </c>
      <c r="AI43" s="39">
        <f>R43/DX43*2</f>
        <v>2.0468235050350517E-2</v>
      </c>
      <c r="AJ43" s="40">
        <f>X43/FL43*2</f>
        <v>7.2980833731091072E-2</v>
      </c>
      <c r="AK43" s="41"/>
      <c r="AL43" s="47">
        <f t="shared" si="81"/>
        <v>4.3280119415705212E-2</v>
      </c>
      <c r="AM43" s="6">
        <f t="shared" si="82"/>
        <v>7.0832068365408687E-2</v>
      </c>
      <c r="AN43" s="40">
        <f t="shared" si="83"/>
        <v>4.5498080437561636E-2</v>
      </c>
      <c r="AO43" s="35"/>
      <c r="AP43" s="47">
        <f t="shared" si="84"/>
        <v>0.8357679210112372</v>
      </c>
      <c r="AQ43" s="6">
        <f t="shared" si="85"/>
        <v>0.72655626322957101</v>
      </c>
      <c r="AR43" s="6">
        <f t="shared" si="86"/>
        <v>5.2178943704735893E-2</v>
      </c>
      <c r="AS43" s="6">
        <f t="shared" si="87"/>
        <v>0.18754162967102522</v>
      </c>
      <c r="AT43" s="68">
        <v>3.28</v>
      </c>
      <c r="AU43" s="69">
        <v>1.48</v>
      </c>
      <c r="AV43" s="35"/>
      <c r="AW43" s="47">
        <v>0.11694215015297658</v>
      </c>
      <c r="AX43" s="6">
        <v>9.0700000000000003E-2</v>
      </c>
      <c r="AY43" s="6">
        <f t="shared" si="88"/>
        <v>0.18032646717072517</v>
      </c>
      <c r="AZ43" s="6">
        <f t="shared" si="89"/>
        <v>0.19519999999999998</v>
      </c>
      <c r="BA43" s="40">
        <f t="shared" si="90"/>
        <v>0.21660000000000001</v>
      </c>
      <c r="BB43" s="6"/>
      <c r="BC43" s="47">
        <v>0.1789</v>
      </c>
      <c r="BD43" s="6">
        <v>0.19370000000000001</v>
      </c>
      <c r="BE43" s="40">
        <v>0.21440000000000001</v>
      </c>
      <c r="BF43" s="6"/>
      <c r="BG43" s="47"/>
      <c r="BH43" s="40">
        <v>2.7E-2</v>
      </c>
      <c r="BI43" s="6"/>
      <c r="BJ43" s="47"/>
      <c r="BK43" s="40">
        <f>BC43-(4.5%+2.5%+3%+1.5%+BH43)</f>
        <v>3.6899999999999988E-2</v>
      </c>
      <c r="BL43" s="6"/>
      <c r="BM43" s="47"/>
      <c r="BN43" s="40">
        <f>BD43-(6%+2.5%+3%+1.5%+BH43)</f>
        <v>3.670000000000001E-2</v>
      </c>
      <c r="BO43" s="6"/>
      <c r="BP43" s="47"/>
      <c r="BQ43" s="40">
        <f>BE43-(8%+2.5%+3%+1.5%+BH43)</f>
        <v>3.7399999999999989E-2</v>
      </c>
      <c r="BR43" s="35"/>
      <c r="BS43" s="38">
        <f>Q43/FP43*2</f>
        <v>1.3405877515622615E-3</v>
      </c>
      <c r="BT43" s="6">
        <f t="shared" si="91"/>
        <v>8.3429140798651019E-2</v>
      </c>
      <c r="BU43" s="39">
        <f>EX43/E43</f>
        <v>1.0844663212216521E-2</v>
      </c>
      <c r="BV43" s="39">
        <f>EV43/E43</f>
        <v>9.6542960205212719E-3</v>
      </c>
      <c r="BW43" s="6">
        <f t="shared" si="92"/>
        <v>6.7700189981905287E-2</v>
      </c>
      <c r="BX43" s="6">
        <f t="shared" si="93"/>
        <v>0.7268749514440942</v>
      </c>
      <c r="BY43" s="40">
        <f t="shared" si="94"/>
        <v>0.81240396050648955</v>
      </c>
      <c r="BZ43" s="35"/>
      <c r="CA43" s="34">
        <v>80.271000000000001</v>
      </c>
      <c r="CB43" s="35">
        <v>400.87099999999998</v>
      </c>
      <c r="CC43" s="36">
        <f t="shared" si="95"/>
        <v>481.142</v>
      </c>
      <c r="CD43" s="32">
        <v>9949.8709999999992</v>
      </c>
      <c r="CE43" s="35">
        <v>28.533000000000001</v>
      </c>
      <c r="CF43" s="35">
        <v>38.554000000000002</v>
      </c>
      <c r="CG43" s="36">
        <f t="shared" si="96"/>
        <v>9882.7839999999997</v>
      </c>
      <c r="CH43" s="35">
        <v>1886.83</v>
      </c>
      <c r="CI43" s="35">
        <v>668.57799999999997</v>
      </c>
      <c r="CJ43" s="36">
        <f t="shared" si="97"/>
        <v>2555.4079999999999</v>
      </c>
      <c r="CK43" s="35">
        <v>26.318000000000001</v>
      </c>
      <c r="CL43" s="35">
        <v>0</v>
      </c>
      <c r="CM43" s="35">
        <v>87.281000000000006</v>
      </c>
      <c r="CN43" s="35">
        <v>22.659000000001171</v>
      </c>
      <c r="CO43" s="36">
        <f t="shared" si="98"/>
        <v>13055.592000000001</v>
      </c>
      <c r="CP43" s="35">
        <v>1.74</v>
      </c>
      <c r="CQ43" s="32">
        <v>8315.7829999999994</v>
      </c>
      <c r="CR43" s="36">
        <f t="shared" si="99"/>
        <v>8317.5229999999992</v>
      </c>
      <c r="CS43" s="35">
        <v>2907.8020000000001</v>
      </c>
      <c r="CT43" s="35">
        <v>83.366000000001122</v>
      </c>
      <c r="CU43" s="36">
        <f t="shared" si="100"/>
        <v>2991.1680000000015</v>
      </c>
      <c r="CV43" s="35">
        <v>220.15199999999999</v>
      </c>
      <c r="CW43" s="35">
        <v>1526.749</v>
      </c>
      <c r="CX43" s="120">
        <f t="shared" si="101"/>
        <v>13055.592000000001</v>
      </c>
      <c r="CY43" s="35"/>
      <c r="CZ43" s="71">
        <v>2448.4669999999996</v>
      </c>
      <c r="DA43" s="35"/>
      <c r="DB43" s="31">
        <v>790</v>
      </c>
      <c r="DC43" s="32">
        <v>350</v>
      </c>
      <c r="DD43" s="32">
        <v>750</v>
      </c>
      <c r="DE43" s="32">
        <v>830</v>
      </c>
      <c r="DF43" s="32">
        <v>400</v>
      </c>
      <c r="DG43" s="33">
        <v>0</v>
      </c>
      <c r="DH43" s="32">
        <f t="shared" si="102"/>
        <v>3120</v>
      </c>
      <c r="DI43" s="62">
        <f t="shared" si="103"/>
        <v>0.23897805629955346</v>
      </c>
      <c r="DJ43" s="62">
        <f t="shared" si="104"/>
        <v>0.29432330096000159</v>
      </c>
      <c r="DK43" s="35"/>
      <c r="DL43" s="64" t="s">
        <v>216</v>
      </c>
      <c r="DM43" s="58">
        <v>65.400000000000006</v>
      </c>
      <c r="DN43" s="72">
        <v>4</v>
      </c>
      <c r="DO43" s="58" t="s">
        <v>155</v>
      </c>
      <c r="DP43" s="74" t="s">
        <v>152</v>
      </c>
      <c r="DQ43" s="61" t="s">
        <v>156</v>
      </c>
      <c r="DR43" s="62">
        <v>0.17111828611213906</v>
      </c>
      <c r="DS43" s="63"/>
      <c r="DT43" s="31">
        <v>1091.1585183999998</v>
      </c>
      <c r="DU43" s="32">
        <v>1181.1585183999998</v>
      </c>
      <c r="DV43" s="33">
        <v>1310.6502822</v>
      </c>
      <c r="DW43" s="32"/>
      <c r="DX43" s="64">
        <f t="shared" si="105"/>
        <v>6008.6275000000005</v>
      </c>
      <c r="DY43" s="32">
        <v>5966.2380000000003</v>
      </c>
      <c r="DZ43" s="33">
        <v>6051.0169999999998</v>
      </c>
      <c r="EA43" s="32"/>
      <c r="EB43" s="31">
        <v>67.218999999999994</v>
      </c>
      <c r="EC43" s="32">
        <v>115.91800000000001</v>
      </c>
      <c r="ED43" s="32">
        <v>308.25599999999997</v>
      </c>
      <c r="EE43" s="32">
        <v>0</v>
      </c>
      <c r="EF43" s="32">
        <v>1688.19</v>
      </c>
      <c r="EG43" s="32">
        <v>0</v>
      </c>
      <c r="EH43" s="32">
        <v>406.07000000000153</v>
      </c>
      <c r="EI43" s="33">
        <v>7258.7579999999998</v>
      </c>
      <c r="EJ43" s="33">
        <f t="shared" si="106"/>
        <v>9844.4110000000019</v>
      </c>
      <c r="EK43" s="58"/>
      <c r="EL43" s="47">
        <f t="shared" si="107"/>
        <v>6.8281383213277041E-3</v>
      </c>
      <c r="EM43" s="6">
        <f t="shared" si="108"/>
        <v>1.177500614307956E-2</v>
      </c>
      <c r="EN43" s="6">
        <f t="shared" si="109"/>
        <v>3.131279260892296E-2</v>
      </c>
      <c r="EO43" s="6">
        <f t="shared" si="110"/>
        <v>0</v>
      </c>
      <c r="EP43" s="6">
        <f t="shared" si="111"/>
        <v>0.17148715144054832</v>
      </c>
      <c r="EQ43" s="6">
        <f t="shared" si="112"/>
        <v>0</v>
      </c>
      <c r="ER43" s="6">
        <f t="shared" si="113"/>
        <v>4.1248785732330907E-2</v>
      </c>
      <c r="ES43" s="6">
        <f t="shared" si="114"/>
        <v>0.7373481257537905</v>
      </c>
      <c r="ET43" s="62">
        <f t="shared" si="115"/>
        <v>1</v>
      </c>
      <c r="EU43" s="58"/>
      <c r="EV43" s="34">
        <v>96.058999999999997</v>
      </c>
      <c r="EW43" s="35">
        <v>11.844000000000008</v>
      </c>
      <c r="EX43" s="70">
        <f t="shared" si="116"/>
        <v>107.90300000000001</v>
      </c>
      <c r="EZ43" s="34">
        <f>CE43</f>
        <v>28.533000000000001</v>
      </c>
      <c r="FA43" s="35">
        <f>CF43</f>
        <v>38.554000000000002</v>
      </c>
      <c r="FB43" s="70">
        <f t="shared" si="117"/>
        <v>67.087000000000003</v>
      </c>
      <c r="FD43" s="31">
        <f>FH43*E43</f>
        <v>7232.3120000000008</v>
      </c>
      <c r="FE43" s="32">
        <f>E43*FI43</f>
        <v>2717.5589999999988</v>
      </c>
      <c r="FF43" s="33">
        <f t="shared" si="118"/>
        <v>9949.8709999999992</v>
      </c>
      <c r="FH43" s="47">
        <v>0.7268749514440942</v>
      </c>
      <c r="FI43" s="6">
        <v>0.2731250485559058</v>
      </c>
      <c r="FJ43" s="40">
        <f t="shared" si="119"/>
        <v>1</v>
      </c>
      <c r="FK43" s="58"/>
      <c r="FL43" s="64">
        <f t="shared" si="120"/>
        <v>1400.5594999999998</v>
      </c>
      <c r="FM43" s="32">
        <v>1274.3699999999999</v>
      </c>
      <c r="FN43" s="33">
        <f>CW43</f>
        <v>1526.749</v>
      </c>
      <c r="FP43" s="64">
        <f t="shared" si="121"/>
        <v>9743.4874999999993</v>
      </c>
      <c r="FQ43" s="32">
        <v>9537.1039999999994</v>
      </c>
      <c r="FR43" s="33">
        <f>CD43</f>
        <v>9949.8709999999992</v>
      </c>
      <c r="FT43" s="64">
        <f t="shared" si="122"/>
        <v>4263.6319999999996</v>
      </c>
      <c r="FU43" s="32">
        <v>3990.9070000000002</v>
      </c>
      <c r="FV43" s="33">
        <f t="shared" si="123"/>
        <v>4536.357</v>
      </c>
      <c r="FX43" s="64">
        <f t="shared" si="124"/>
        <v>14007.119499999999</v>
      </c>
      <c r="FY43" s="58">
        <f t="shared" si="125"/>
        <v>13528.010999999999</v>
      </c>
      <c r="FZ43" s="72">
        <f t="shared" si="126"/>
        <v>14486.227999999999</v>
      </c>
      <c r="GB43" s="64">
        <f t="shared" si="127"/>
        <v>8134.8395</v>
      </c>
      <c r="GC43" s="32">
        <v>7953.8959999999997</v>
      </c>
      <c r="GD43" s="33">
        <f t="shared" si="128"/>
        <v>8315.7829999999994</v>
      </c>
      <c r="GE43" s="32"/>
      <c r="GF43" s="64">
        <f t="shared" si="129"/>
        <v>12769.7145</v>
      </c>
      <c r="GG43" s="32">
        <v>12483.837</v>
      </c>
      <c r="GH43" s="33">
        <f t="shared" si="130"/>
        <v>13055.592000000001</v>
      </c>
      <c r="GI43" s="32"/>
      <c r="GJ43" s="75">
        <f>DZ43/C43</f>
        <v>0.46348085938960099</v>
      </c>
      <c r="GK43" s="66"/>
    </row>
    <row r="44" spans="1:194" x14ac:dyDescent="0.2">
      <c r="A44" s="1"/>
      <c r="B44" s="76" t="s">
        <v>188</v>
      </c>
      <c r="C44" s="31">
        <v>16525.571</v>
      </c>
      <c r="D44" s="32">
        <v>15805.381000000001</v>
      </c>
      <c r="E44" s="32">
        <v>13467.045999999998</v>
      </c>
      <c r="F44" s="32">
        <v>2033.9690000000001</v>
      </c>
      <c r="G44" s="32">
        <v>10745.319</v>
      </c>
      <c r="H44" s="32">
        <f t="shared" si="67"/>
        <v>18559.54</v>
      </c>
      <c r="I44" s="33">
        <f t="shared" si="68"/>
        <v>15501.014999999999</v>
      </c>
      <c r="J44" s="32"/>
      <c r="K44" s="34">
        <v>150.88800000000001</v>
      </c>
      <c r="L44" s="35">
        <v>28.606000000000002</v>
      </c>
      <c r="M44" s="35">
        <v>0.97799999999999998</v>
      </c>
      <c r="N44" s="36">
        <f t="shared" si="69"/>
        <v>180.47200000000001</v>
      </c>
      <c r="O44" s="35">
        <v>87.152999999999992</v>
      </c>
      <c r="P44" s="36">
        <f t="shared" si="70"/>
        <v>93.319000000000017</v>
      </c>
      <c r="Q44" s="35">
        <v>-2.6459999999999999</v>
      </c>
      <c r="R44" s="36">
        <f t="shared" si="71"/>
        <v>95.965000000000018</v>
      </c>
      <c r="S44" s="35">
        <v>33.034999999999997</v>
      </c>
      <c r="T44" s="35">
        <v>-7.9569999999999999</v>
      </c>
      <c r="U44" s="35">
        <v>-3.8</v>
      </c>
      <c r="V44" s="36">
        <f t="shared" si="72"/>
        <v>117.24300000000001</v>
      </c>
      <c r="W44" s="35">
        <v>20.74</v>
      </c>
      <c r="X44" s="37">
        <f t="shared" si="73"/>
        <v>96.503000000000014</v>
      </c>
      <c r="Y44" s="35"/>
      <c r="Z44" s="38">
        <f t="shared" si="74"/>
        <v>1.9093244256497201E-2</v>
      </c>
      <c r="AA44" s="39">
        <f t="shared" si="75"/>
        <v>3.6197798711717229E-3</v>
      </c>
      <c r="AB44" s="6">
        <f t="shared" si="76"/>
        <v>0.42399902700072967</v>
      </c>
      <c r="AC44" s="6">
        <f t="shared" si="77"/>
        <v>0.4081973893127625</v>
      </c>
      <c r="AD44" s="6">
        <f t="shared" si="78"/>
        <v>0.48291701759829775</v>
      </c>
      <c r="AE44" s="39">
        <f t="shared" si="79"/>
        <v>1.1028269422926279E-2</v>
      </c>
      <c r="AF44" s="39">
        <f t="shared" si="80"/>
        <v>1.2211410784719458E-2</v>
      </c>
      <c r="AG44" s="39">
        <f>X44/DX44*2</f>
        <v>2.4615482721074125E-2</v>
      </c>
      <c r="AH44" s="39">
        <f>(P44+S44+T44)/DX44*2</f>
        <v>3.0200090232707928E-2</v>
      </c>
      <c r="AI44" s="39">
        <f>R44/DX44*2</f>
        <v>2.4478252482595136E-2</v>
      </c>
      <c r="AJ44" s="40">
        <f>X44/FL44*2</f>
        <v>0.11274116659530511</v>
      </c>
      <c r="AK44" s="41"/>
      <c r="AL44" s="47">
        <f t="shared" si="81"/>
        <v>0.1053091674687455</v>
      </c>
      <c r="AM44" s="6">
        <f t="shared" si="82"/>
        <v>0.10282744306705968</v>
      </c>
      <c r="AN44" s="40">
        <f t="shared" si="83"/>
        <v>7.0890871038469153E-2</v>
      </c>
      <c r="AO44" s="35"/>
      <c r="AP44" s="47">
        <f t="shared" si="84"/>
        <v>0.79789725230017039</v>
      </c>
      <c r="AQ44" s="6">
        <f t="shared" si="85"/>
        <v>0.73533506879575594</v>
      </c>
      <c r="AR44" s="6">
        <f t="shared" si="86"/>
        <v>8.2805368722206327E-2</v>
      </c>
      <c r="AS44" s="6">
        <f t="shared" si="87"/>
        <v>0.15122593948493521</v>
      </c>
      <c r="AT44" s="68">
        <v>1.8030000000000002</v>
      </c>
      <c r="AU44" s="69">
        <v>1.4530000000000001</v>
      </c>
      <c r="AV44" s="35"/>
      <c r="AW44" s="47">
        <v>0.10925970424864594</v>
      </c>
      <c r="AX44" s="6">
        <v>9.8100000000000007E-2</v>
      </c>
      <c r="AY44" s="6">
        <f t="shared" si="88"/>
        <v>0.18964270492686783</v>
      </c>
      <c r="AZ44" s="6">
        <f t="shared" si="89"/>
        <v>0.2057119102972457</v>
      </c>
      <c r="BA44" s="40">
        <f t="shared" si="90"/>
        <v>0.22548939383001848</v>
      </c>
      <c r="BB44" s="6"/>
      <c r="BC44" s="47">
        <v>0.19</v>
      </c>
      <c r="BD44" s="6">
        <v>0.20600000000000002</v>
      </c>
      <c r="BE44" s="40">
        <v>0.22579999999999997</v>
      </c>
      <c r="BF44" s="39"/>
      <c r="BG44" s="47"/>
      <c r="BH44" s="40">
        <v>2.5999999999999999E-2</v>
      </c>
      <c r="BI44" s="6"/>
      <c r="BJ44" s="47"/>
      <c r="BK44" s="40">
        <f>BC44-(4.5%+2.5%+3%+1.5%+BH44)</f>
        <v>4.8999999999999988E-2</v>
      </c>
      <c r="BL44" s="6"/>
      <c r="BM44" s="47"/>
      <c r="BN44" s="40">
        <f>BD44-(6%+2.5%+3%+1.5%+BH44)</f>
        <v>5.0000000000000017E-2</v>
      </c>
      <c r="BO44" s="6"/>
      <c r="BP44" s="47"/>
      <c r="BQ44" s="40">
        <f>BE44-(8%+2.5%+3%+1.5%+BH44)</f>
        <v>4.9799999999999955E-2</v>
      </c>
      <c r="BR44" s="35"/>
      <c r="BS44" s="38">
        <f>Q44/FP44*2</f>
        <v>-4.1261534780171806E-4</v>
      </c>
      <c r="BT44" s="6">
        <f t="shared" si="91"/>
        <v>-2.2348539236636059E-2</v>
      </c>
      <c r="BU44" s="39">
        <f>EX44/E44</f>
        <v>7.3492731813643471E-3</v>
      </c>
      <c r="BV44" s="39">
        <f>EV44/E44</f>
        <v>4.5041800555221988E-3</v>
      </c>
      <c r="BW44" s="6">
        <f t="shared" si="92"/>
        <v>5.2984822934232713E-2</v>
      </c>
      <c r="BX44" s="6">
        <f t="shared" si="93"/>
        <v>0.70539968453363866</v>
      </c>
      <c r="BY44" s="40">
        <f t="shared" si="94"/>
        <v>0.74405572796362041</v>
      </c>
      <c r="BZ44" s="35"/>
      <c r="CA44" s="34">
        <v>91.603999999999999</v>
      </c>
      <c r="CB44" s="35">
        <v>361.15100000000001</v>
      </c>
      <c r="CC44" s="36">
        <f t="shared" si="95"/>
        <v>452.755</v>
      </c>
      <c r="CD44" s="32">
        <v>13467.045999999998</v>
      </c>
      <c r="CE44" s="35">
        <v>39.604999999999997</v>
      </c>
      <c r="CF44" s="35">
        <v>22.765999999999998</v>
      </c>
      <c r="CG44" s="36">
        <f t="shared" si="96"/>
        <v>13404.674999999999</v>
      </c>
      <c r="CH44" s="35">
        <v>2040.357</v>
      </c>
      <c r="CI44" s="35">
        <v>476.25900000000001</v>
      </c>
      <c r="CJ44" s="36">
        <f t="shared" si="97"/>
        <v>2516.616</v>
      </c>
      <c r="CK44" s="35">
        <v>0</v>
      </c>
      <c r="CL44" s="35">
        <v>0.27700000000000002</v>
      </c>
      <c r="CM44" s="35">
        <v>128.55500000000001</v>
      </c>
      <c r="CN44" s="35">
        <v>22.693000000001462</v>
      </c>
      <c r="CO44" s="36">
        <f t="shared" si="98"/>
        <v>16525.571</v>
      </c>
      <c r="CP44" s="35">
        <v>3.5179999999999998</v>
      </c>
      <c r="CQ44" s="32">
        <v>10745.319</v>
      </c>
      <c r="CR44" s="36">
        <f t="shared" si="99"/>
        <v>10748.837</v>
      </c>
      <c r="CS44" s="35">
        <v>3573.7020000000002</v>
      </c>
      <c r="CT44" s="35">
        <v>107.17200000000025</v>
      </c>
      <c r="CU44" s="36">
        <f t="shared" si="100"/>
        <v>3680.8740000000007</v>
      </c>
      <c r="CV44" s="35">
        <v>290.28100000000001</v>
      </c>
      <c r="CW44" s="35">
        <v>1805.579</v>
      </c>
      <c r="CX44" s="120">
        <f t="shared" si="101"/>
        <v>16525.571</v>
      </c>
      <c r="CY44" s="35"/>
      <c r="CZ44" s="71">
        <v>2499.0950000000003</v>
      </c>
      <c r="DA44" s="35"/>
      <c r="DB44" s="31">
        <v>845</v>
      </c>
      <c r="DC44" s="32">
        <v>825</v>
      </c>
      <c r="DD44" s="32">
        <v>1000</v>
      </c>
      <c r="DE44" s="32">
        <v>890</v>
      </c>
      <c r="DF44" s="32">
        <v>300</v>
      </c>
      <c r="DG44" s="33">
        <v>0</v>
      </c>
      <c r="DH44" s="32">
        <f t="shared" si="102"/>
        <v>3860</v>
      </c>
      <c r="DI44" s="62">
        <f t="shared" si="103"/>
        <v>0.23357740558556192</v>
      </c>
      <c r="DJ44" s="62">
        <f t="shared" si="104"/>
        <v>0.2475387051618736</v>
      </c>
      <c r="DK44" s="35"/>
      <c r="DL44" s="64" t="s">
        <v>218</v>
      </c>
      <c r="DM44" s="58">
        <v>87.2</v>
      </c>
      <c r="DN44" s="72">
        <v>11</v>
      </c>
      <c r="DO44" s="58" t="s">
        <v>155</v>
      </c>
      <c r="DP44" s="74" t="s">
        <v>152</v>
      </c>
      <c r="DQ44" s="61" t="s">
        <v>153</v>
      </c>
      <c r="DR44" s="62">
        <v>0.28825036498166001</v>
      </c>
      <c r="DS44" s="63"/>
      <c r="DT44" s="31">
        <v>1534.211</v>
      </c>
      <c r="DU44" s="32">
        <v>1664.211</v>
      </c>
      <c r="DV44" s="33">
        <v>1824.211</v>
      </c>
      <c r="DW44" s="32"/>
      <c r="DX44" s="64">
        <f t="shared" si="105"/>
        <v>7840.8374999999996</v>
      </c>
      <c r="DY44" s="32">
        <v>7591.6670000000004</v>
      </c>
      <c r="DZ44" s="33">
        <v>8090.0079999999998</v>
      </c>
      <c r="EA44" s="32"/>
      <c r="EB44" s="31">
        <v>162.45400000000001</v>
      </c>
      <c r="EC44" s="32">
        <v>125.384</v>
      </c>
      <c r="ED44" s="32">
        <v>508.95499999999998</v>
      </c>
      <c r="EE44" s="32">
        <v>141.178</v>
      </c>
      <c r="EF44" s="32">
        <v>1807.5219999999999</v>
      </c>
      <c r="EG44" s="32">
        <v>32.97</v>
      </c>
      <c r="EH44" s="32">
        <v>431.28100000000086</v>
      </c>
      <c r="EI44" s="33">
        <v>9325.2139999999999</v>
      </c>
      <c r="EJ44" s="33">
        <f t="shared" si="106"/>
        <v>12534.958000000001</v>
      </c>
      <c r="EK44" s="58"/>
      <c r="EL44" s="47">
        <f t="shared" si="107"/>
        <v>1.2960075334915363E-2</v>
      </c>
      <c r="EM44" s="6">
        <f t="shared" si="108"/>
        <v>1.0002745920648478E-2</v>
      </c>
      <c r="EN44" s="6">
        <f t="shared" si="109"/>
        <v>4.0602848449911036E-2</v>
      </c>
      <c r="EO44" s="6">
        <f t="shared" si="110"/>
        <v>1.1262742164752365E-2</v>
      </c>
      <c r="EP44" s="6">
        <f t="shared" si="111"/>
        <v>0.14419848873845448</v>
      </c>
      <c r="EQ44" s="6">
        <f t="shared" si="112"/>
        <v>2.6302441539891876E-3</v>
      </c>
      <c r="ER44" s="6">
        <f t="shared" si="113"/>
        <v>3.4406258082396515E-2</v>
      </c>
      <c r="ES44" s="6">
        <f t="shared" si="114"/>
        <v>0.74393659715493254</v>
      </c>
      <c r="ET44" s="62">
        <f t="shared" si="115"/>
        <v>1</v>
      </c>
      <c r="EU44" s="58"/>
      <c r="EV44" s="34">
        <v>60.658000000000001</v>
      </c>
      <c r="EW44" s="35">
        <v>38.314999999999998</v>
      </c>
      <c r="EX44" s="70">
        <f t="shared" si="116"/>
        <v>98.972999999999999</v>
      </c>
      <c r="EZ44" s="34">
        <f>CE44</f>
        <v>39.604999999999997</v>
      </c>
      <c r="FA44" s="35">
        <f>CF44</f>
        <v>22.765999999999998</v>
      </c>
      <c r="FB44" s="70">
        <f t="shared" si="117"/>
        <v>62.370999999999995</v>
      </c>
      <c r="FD44" s="31">
        <f>FH44*E44</f>
        <v>9499.65</v>
      </c>
      <c r="FE44" s="32">
        <f>E44*FI44</f>
        <v>3967.3959999999993</v>
      </c>
      <c r="FF44" s="33">
        <f t="shared" si="118"/>
        <v>13467.045999999998</v>
      </c>
      <c r="FH44" s="47">
        <v>0.70539968453363866</v>
      </c>
      <c r="FI44" s="6">
        <v>0.29460031546636134</v>
      </c>
      <c r="FJ44" s="40">
        <f t="shared" si="119"/>
        <v>1</v>
      </c>
      <c r="FK44" s="58"/>
      <c r="FL44" s="64">
        <f t="shared" si="120"/>
        <v>1711.9389999999999</v>
      </c>
      <c r="FM44" s="32">
        <v>1618.299</v>
      </c>
      <c r="FN44" s="33">
        <f>CW44</f>
        <v>1805.579</v>
      </c>
      <c r="FP44" s="64">
        <f t="shared" si="121"/>
        <v>12825.504499999999</v>
      </c>
      <c r="FQ44" s="32">
        <v>12183.963</v>
      </c>
      <c r="FR44" s="33">
        <f>CD44</f>
        <v>13467.045999999998</v>
      </c>
      <c r="FT44" s="64">
        <f t="shared" si="122"/>
        <v>1952.8544999999999</v>
      </c>
      <c r="FU44" s="32">
        <v>1871.74</v>
      </c>
      <c r="FV44" s="33">
        <f t="shared" si="123"/>
        <v>2033.9690000000001</v>
      </c>
      <c r="FX44" s="64">
        <f t="shared" si="124"/>
        <v>14778.359</v>
      </c>
      <c r="FY44" s="58">
        <f t="shared" si="125"/>
        <v>14055.703</v>
      </c>
      <c r="FZ44" s="72">
        <f t="shared" si="126"/>
        <v>15501.014999999999</v>
      </c>
      <c r="GB44" s="64">
        <f t="shared" si="127"/>
        <v>10389.6595</v>
      </c>
      <c r="GC44" s="32">
        <v>10034</v>
      </c>
      <c r="GD44" s="33">
        <f t="shared" si="128"/>
        <v>10745.319</v>
      </c>
      <c r="GE44" s="32"/>
      <c r="GF44" s="64">
        <f t="shared" si="129"/>
        <v>15805.381000000001</v>
      </c>
      <c r="GG44" s="32">
        <v>15085.191000000001</v>
      </c>
      <c r="GH44" s="33">
        <f t="shared" si="130"/>
        <v>16525.571</v>
      </c>
      <c r="GI44" s="32"/>
      <c r="GJ44" s="75">
        <f>DZ44/C44</f>
        <v>0.4895448393280934</v>
      </c>
      <c r="GK44" s="66"/>
    </row>
    <row r="45" spans="1:194" x14ac:dyDescent="0.2">
      <c r="A45" s="1"/>
      <c r="B45" s="76" t="s">
        <v>189</v>
      </c>
      <c r="C45" s="31">
        <v>7956.4809999999998</v>
      </c>
      <c r="D45" s="32">
        <v>7877.3689999999997</v>
      </c>
      <c r="E45" s="32">
        <v>5834.4380000000001</v>
      </c>
      <c r="F45" s="32">
        <v>937.71600000000001</v>
      </c>
      <c r="G45" s="32">
        <v>6083.7650000000003</v>
      </c>
      <c r="H45" s="32">
        <f t="shared" si="67"/>
        <v>8894.1970000000001</v>
      </c>
      <c r="I45" s="33">
        <f t="shared" si="68"/>
        <v>6772.1540000000005</v>
      </c>
      <c r="J45" s="32"/>
      <c r="K45" s="34">
        <v>58.125</v>
      </c>
      <c r="L45" s="35">
        <v>11.82</v>
      </c>
      <c r="M45" s="35">
        <v>1.581</v>
      </c>
      <c r="N45" s="36">
        <f t="shared" si="69"/>
        <v>71.525999999999996</v>
      </c>
      <c r="O45" s="35">
        <v>45.387999999999998</v>
      </c>
      <c r="P45" s="36">
        <f t="shared" si="70"/>
        <v>26.137999999999998</v>
      </c>
      <c r="Q45" s="35">
        <v>3.508</v>
      </c>
      <c r="R45" s="36">
        <f t="shared" si="71"/>
        <v>22.63</v>
      </c>
      <c r="S45" s="35">
        <v>15.603999999999999</v>
      </c>
      <c r="T45" s="35">
        <v>1.9000000000000017E-2</v>
      </c>
      <c r="U45" s="35">
        <v>0</v>
      </c>
      <c r="V45" s="36">
        <f t="shared" si="72"/>
        <v>38.252999999999993</v>
      </c>
      <c r="W45" s="35">
        <v>5.59</v>
      </c>
      <c r="X45" s="37">
        <f t="shared" si="73"/>
        <v>32.662999999999997</v>
      </c>
      <c r="Y45" s="35"/>
      <c r="Z45" s="38">
        <f t="shared" si="74"/>
        <v>1.4757465341537258E-2</v>
      </c>
      <c r="AA45" s="39">
        <f t="shared" si="75"/>
        <v>3.0010019842919636E-3</v>
      </c>
      <c r="AB45" s="6">
        <f t="shared" si="76"/>
        <v>0.52080918886045735</v>
      </c>
      <c r="AC45" s="6">
        <f t="shared" si="77"/>
        <v>0.52092275909560426</v>
      </c>
      <c r="AD45" s="6">
        <f t="shared" si="78"/>
        <v>0.63456645136034451</v>
      </c>
      <c r="AE45" s="39">
        <f t="shared" si="79"/>
        <v>1.1523644506179665E-2</v>
      </c>
      <c r="AF45" s="39">
        <f t="shared" si="80"/>
        <v>8.2928703733441966E-3</v>
      </c>
      <c r="AG45" s="39">
        <f>X45/DX45*2</f>
        <v>1.75724369416062E-2</v>
      </c>
      <c r="AH45" s="39">
        <f>(P45+S45+T45)/DX45*2</f>
        <v>2.2467089340183585E-2</v>
      </c>
      <c r="AI45" s="39">
        <f>R45/DX45*2</f>
        <v>1.2174761901495523E-2</v>
      </c>
      <c r="AJ45" s="40">
        <f>X45/FL45*2</f>
        <v>6.9578091091850716E-2</v>
      </c>
      <c r="AK45" s="41"/>
      <c r="AL45" s="47">
        <f t="shared" si="81"/>
        <v>4.5433493168963628E-3</v>
      </c>
      <c r="AM45" s="6">
        <f t="shared" si="82"/>
        <v>-7.7761504817127885E-3</v>
      </c>
      <c r="AN45" s="40">
        <f t="shared" si="83"/>
        <v>2.2506258975007222E-2</v>
      </c>
      <c r="AO45" s="35"/>
      <c r="AP45" s="47">
        <f t="shared" si="84"/>
        <v>1.0427336788907517</v>
      </c>
      <c r="AQ45" s="6">
        <f t="shared" si="85"/>
        <v>0.88100537544095414</v>
      </c>
      <c r="AR45" s="6">
        <f t="shared" si="86"/>
        <v>-0.11738971035059342</v>
      </c>
      <c r="AS45" s="6">
        <f t="shared" si="87"/>
        <v>0.22066589488493721</v>
      </c>
      <c r="AT45" s="68">
        <v>1.83</v>
      </c>
      <c r="AU45" s="69">
        <v>1.49</v>
      </c>
      <c r="AV45" s="35"/>
      <c r="AW45" s="47">
        <v>0.123459604817758</v>
      </c>
      <c r="AX45" s="6">
        <v>0.10580000000000001</v>
      </c>
      <c r="AY45" s="6">
        <f t="shared" si="88"/>
        <v>0.21801197517864299</v>
      </c>
      <c r="AZ45" s="6">
        <f t="shared" si="89"/>
        <v>0.22868599126118302</v>
      </c>
      <c r="BA45" s="40">
        <f t="shared" si="90"/>
        <v>0.22868599126118302</v>
      </c>
      <c r="BB45" s="6"/>
      <c r="BC45" s="47">
        <v>0.21440000000000001</v>
      </c>
      <c r="BD45" s="6">
        <v>0.22570000000000001</v>
      </c>
      <c r="BE45" s="40">
        <v>0.2281</v>
      </c>
      <c r="BF45" s="6"/>
      <c r="BG45" s="47"/>
      <c r="BH45" s="40">
        <v>0.03</v>
      </c>
      <c r="BI45" s="6"/>
      <c r="BJ45" s="47"/>
      <c r="BK45" s="40">
        <f>BC45-(4.5%+2.5%+3%+1.5%+BH45)</f>
        <v>6.9399999999999989E-2</v>
      </c>
      <c r="BL45" s="6"/>
      <c r="BM45" s="47"/>
      <c r="BN45" s="40">
        <f>BD45-(6%+2.5%+3%+1.5%+BH45)</f>
        <v>6.5700000000000008E-2</v>
      </c>
      <c r="BO45" s="6"/>
      <c r="BP45" s="47"/>
      <c r="BQ45" s="40">
        <f>BE45-(8%+2.5%+3%+1.5%+BH45)</f>
        <v>4.8099999999999976E-2</v>
      </c>
      <c r="BR45" s="35"/>
      <c r="BS45" s="38">
        <f>Q45/FP45*2</f>
        <v>1.2052406667715696E-3</v>
      </c>
      <c r="BT45" s="6">
        <f t="shared" si="91"/>
        <v>8.4001819879792161E-2</v>
      </c>
      <c r="BU45" s="39">
        <f>EX45/E45</f>
        <v>8.9204821441242494E-3</v>
      </c>
      <c r="BV45" s="39">
        <f>EV45/E45</f>
        <v>3.2902911985695968E-3</v>
      </c>
      <c r="BW45" s="6">
        <f t="shared" si="92"/>
        <v>5.1374027717455681E-2</v>
      </c>
      <c r="BX45" s="6">
        <f t="shared" si="93"/>
        <v>0.83980153701179105</v>
      </c>
      <c r="BY45" s="40">
        <f t="shared" si="94"/>
        <v>0.86198364656208359</v>
      </c>
      <c r="BZ45" s="35"/>
      <c r="CA45" s="34">
        <v>87.832999999999998</v>
      </c>
      <c r="CB45" s="35">
        <v>1108.722</v>
      </c>
      <c r="CC45" s="36">
        <f t="shared" si="95"/>
        <v>1196.5550000000001</v>
      </c>
      <c r="CD45" s="32">
        <v>5834.4380000000001</v>
      </c>
      <c r="CE45" s="35">
        <v>15.199</v>
      </c>
      <c r="CF45" s="35">
        <v>15.576999999999998</v>
      </c>
      <c r="CG45" s="36">
        <f t="shared" si="96"/>
        <v>5803.6620000000003</v>
      </c>
      <c r="CH45" s="35">
        <v>543.01400000000001</v>
      </c>
      <c r="CI45" s="35">
        <v>318.43599999999998</v>
      </c>
      <c r="CJ45" s="36">
        <f t="shared" si="97"/>
        <v>861.45</v>
      </c>
      <c r="CK45" s="35">
        <v>7.6849999999999996</v>
      </c>
      <c r="CL45" s="35">
        <v>0</v>
      </c>
      <c r="CM45" s="35">
        <v>73.424999999999997</v>
      </c>
      <c r="CN45" s="35">
        <v>13.703999999999169</v>
      </c>
      <c r="CO45" s="36">
        <f t="shared" si="98"/>
        <v>7956.4809999999998</v>
      </c>
      <c r="CP45" s="35">
        <v>180.50399999999999</v>
      </c>
      <c r="CQ45" s="32">
        <v>6083.7650000000003</v>
      </c>
      <c r="CR45" s="36">
        <f t="shared" si="99"/>
        <v>6264.2690000000002</v>
      </c>
      <c r="CS45" s="35">
        <v>601.21100000000001</v>
      </c>
      <c r="CT45" s="35">
        <v>68.696999999999548</v>
      </c>
      <c r="CU45" s="36">
        <f t="shared" si="100"/>
        <v>669.90799999999956</v>
      </c>
      <c r="CV45" s="35">
        <v>40</v>
      </c>
      <c r="CW45" s="35">
        <v>982.30399999999997</v>
      </c>
      <c r="CX45" s="120">
        <f t="shared" si="101"/>
        <v>7956.4809999999998</v>
      </c>
      <c r="CY45" s="35"/>
      <c r="CZ45" s="71">
        <v>1755.7239999999999</v>
      </c>
      <c r="DA45" s="35"/>
      <c r="DB45" s="31">
        <v>330</v>
      </c>
      <c r="DC45" s="32">
        <v>350</v>
      </c>
      <c r="DD45" s="32">
        <v>200</v>
      </c>
      <c r="DE45" s="32">
        <v>0</v>
      </c>
      <c r="DF45" s="32">
        <v>0</v>
      </c>
      <c r="DG45" s="33">
        <v>0</v>
      </c>
      <c r="DH45" s="32">
        <f t="shared" si="102"/>
        <v>880</v>
      </c>
      <c r="DI45" s="62">
        <f t="shared" si="103"/>
        <v>0.11060165920084521</v>
      </c>
      <c r="DJ45" s="62">
        <f t="shared" si="104"/>
        <v>0.14060549816919954</v>
      </c>
      <c r="DK45" s="35"/>
      <c r="DL45" s="64" t="s">
        <v>218</v>
      </c>
      <c r="DM45" s="58">
        <v>36</v>
      </c>
      <c r="DN45" s="72">
        <v>7</v>
      </c>
      <c r="DO45" s="58" t="s">
        <v>155</v>
      </c>
      <c r="DP45" s="74" t="s">
        <v>152</v>
      </c>
      <c r="DQ45" s="61" t="s">
        <v>153</v>
      </c>
      <c r="DR45" s="62">
        <v>0.13148138658729219</v>
      </c>
      <c r="DS45" s="63"/>
      <c r="DT45" s="31">
        <v>816.98199999999997</v>
      </c>
      <c r="DU45" s="32">
        <v>856.98199999999997</v>
      </c>
      <c r="DV45" s="33">
        <v>856.98199999999997</v>
      </c>
      <c r="DW45" s="32"/>
      <c r="DX45" s="64">
        <f t="shared" si="105"/>
        <v>3717.5264999999999</v>
      </c>
      <c r="DY45" s="32">
        <v>3687.6350000000002</v>
      </c>
      <c r="DZ45" s="33">
        <v>3747.4180000000001</v>
      </c>
      <c r="EA45" s="32"/>
      <c r="EB45" s="31">
        <v>98.561999999999998</v>
      </c>
      <c r="EC45" s="32">
        <v>74.506</v>
      </c>
      <c r="ED45" s="32">
        <v>161.583</v>
      </c>
      <c r="EE45" s="32">
        <v>181.7</v>
      </c>
      <c r="EF45" s="32">
        <v>340.04300000000001</v>
      </c>
      <c r="EG45" s="32">
        <v>0</v>
      </c>
      <c r="EH45" s="32">
        <v>58.412000000001171</v>
      </c>
      <c r="EI45" s="33">
        <v>4872.8500000000004</v>
      </c>
      <c r="EJ45" s="33">
        <f t="shared" si="106"/>
        <v>5787.6560000000018</v>
      </c>
      <c r="EK45" s="58"/>
      <c r="EL45" s="47">
        <f t="shared" si="107"/>
        <v>1.7029692158621722E-2</v>
      </c>
      <c r="EM45" s="6">
        <f t="shared" si="108"/>
        <v>1.2873259917313673E-2</v>
      </c>
      <c r="EN45" s="6">
        <f t="shared" si="109"/>
        <v>2.7918556320555326E-2</v>
      </c>
      <c r="EO45" s="6">
        <f t="shared" si="110"/>
        <v>3.1394402155207557E-2</v>
      </c>
      <c r="EP45" s="6">
        <f t="shared" si="111"/>
        <v>5.8753146351476299E-2</v>
      </c>
      <c r="EQ45" s="6">
        <f t="shared" si="112"/>
        <v>0</v>
      </c>
      <c r="ER45" s="6">
        <f t="shared" si="113"/>
        <v>1.0092514136984154E-2</v>
      </c>
      <c r="ES45" s="6">
        <f t="shared" si="114"/>
        <v>0.84193842895984128</v>
      </c>
      <c r="ET45" s="62">
        <f t="shared" si="115"/>
        <v>1</v>
      </c>
      <c r="EU45" s="58"/>
      <c r="EV45" s="34">
        <v>19.197000000000003</v>
      </c>
      <c r="EW45" s="35">
        <v>32.848999999999997</v>
      </c>
      <c r="EX45" s="70">
        <f t="shared" si="116"/>
        <v>52.045999999999999</v>
      </c>
      <c r="EZ45" s="34">
        <f>CE45</f>
        <v>15.199</v>
      </c>
      <c r="FA45" s="35">
        <f>CF45</f>
        <v>15.576999999999998</v>
      </c>
      <c r="FB45" s="70">
        <f t="shared" si="117"/>
        <v>30.775999999999996</v>
      </c>
      <c r="FD45" s="31">
        <f>FH45*E45</f>
        <v>4899.7700000000004</v>
      </c>
      <c r="FE45" s="32">
        <f>E45*FI45</f>
        <v>934.66799999999989</v>
      </c>
      <c r="FF45" s="33">
        <f t="shared" si="118"/>
        <v>5834.4380000000001</v>
      </c>
      <c r="FH45" s="47">
        <v>0.83980153701179105</v>
      </c>
      <c r="FI45" s="6">
        <v>0.16019846298820895</v>
      </c>
      <c r="FJ45" s="40">
        <f t="shared" si="119"/>
        <v>1</v>
      </c>
      <c r="FK45" s="58"/>
      <c r="FL45" s="64">
        <f t="shared" si="120"/>
        <v>938.88750000000005</v>
      </c>
      <c r="FM45" s="32">
        <v>895.471</v>
      </c>
      <c r="FN45" s="33">
        <f>CW45</f>
        <v>982.30399999999997</v>
      </c>
      <c r="FP45" s="64">
        <f t="shared" si="121"/>
        <v>5821.2440000000006</v>
      </c>
      <c r="FQ45" s="32">
        <v>5808.05</v>
      </c>
      <c r="FR45" s="33">
        <f>CD45</f>
        <v>5834.4380000000001</v>
      </c>
      <c r="FT45" s="64">
        <f t="shared" si="122"/>
        <v>977.447</v>
      </c>
      <c r="FU45" s="32">
        <v>1017.178</v>
      </c>
      <c r="FV45" s="33">
        <f t="shared" si="123"/>
        <v>937.71600000000001</v>
      </c>
      <c r="FX45" s="64">
        <f t="shared" si="124"/>
        <v>6798.6910000000007</v>
      </c>
      <c r="FY45" s="58">
        <f t="shared" si="125"/>
        <v>6825.2280000000001</v>
      </c>
      <c r="FZ45" s="72">
        <f t="shared" si="126"/>
        <v>6772.1540000000005</v>
      </c>
      <c r="GB45" s="64">
        <f t="shared" si="127"/>
        <v>6016.8104999999996</v>
      </c>
      <c r="GC45" s="32">
        <v>5949.8559999999998</v>
      </c>
      <c r="GD45" s="33">
        <f t="shared" si="128"/>
        <v>6083.7650000000003</v>
      </c>
      <c r="GE45" s="32"/>
      <c r="GF45" s="64">
        <f t="shared" si="129"/>
        <v>7877.3689999999997</v>
      </c>
      <c r="GG45" s="32">
        <v>7798.2569999999996</v>
      </c>
      <c r="GH45" s="33">
        <f t="shared" si="130"/>
        <v>7956.4809999999998</v>
      </c>
      <c r="GI45" s="32"/>
      <c r="GJ45" s="75">
        <f>DZ45/C45</f>
        <v>0.47098937331717378</v>
      </c>
      <c r="GK45" s="66"/>
    </row>
    <row r="46" spans="1:194" x14ac:dyDescent="0.2">
      <c r="A46" s="1"/>
      <c r="B46" s="76" t="s">
        <v>190</v>
      </c>
      <c r="C46" s="31">
        <v>2523.1379999999999</v>
      </c>
      <c r="D46" s="32">
        <v>2454.261</v>
      </c>
      <c r="E46" s="32">
        <v>1982.675</v>
      </c>
      <c r="F46" s="32">
        <v>460.96300000000002</v>
      </c>
      <c r="G46" s="32">
        <v>1675.6849999999999</v>
      </c>
      <c r="H46" s="32">
        <f t="shared" si="67"/>
        <v>2984.1010000000001</v>
      </c>
      <c r="I46" s="33">
        <f t="shared" si="68"/>
        <v>2443.6379999999999</v>
      </c>
      <c r="J46" s="32"/>
      <c r="K46" s="34">
        <v>22.984000000000002</v>
      </c>
      <c r="L46" s="35">
        <v>4.5629999999999997</v>
      </c>
      <c r="M46" s="35">
        <v>0</v>
      </c>
      <c r="N46" s="36">
        <f t="shared" si="69"/>
        <v>27.547000000000001</v>
      </c>
      <c r="O46" s="35">
        <v>15.485000000000001</v>
      </c>
      <c r="P46" s="36">
        <f t="shared" si="70"/>
        <v>12.061999999999999</v>
      </c>
      <c r="Q46" s="35">
        <v>-0.25700000000000001</v>
      </c>
      <c r="R46" s="36">
        <f t="shared" si="71"/>
        <v>12.318999999999999</v>
      </c>
      <c r="S46" s="35">
        <v>3.8079999999999998</v>
      </c>
      <c r="T46" s="35">
        <v>-1.385</v>
      </c>
      <c r="U46" s="35">
        <v>-0.5</v>
      </c>
      <c r="V46" s="36">
        <f t="shared" si="72"/>
        <v>14.241999999999999</v>
      </c>
      <c r="W46" s="35">
        <v>1.68</v>
      </c>
      <c r="X46" s="37">
        <f t="shared" si="73"/>
        <v>12.561999999999999</v>
      </c>
      <c r="Y46" s="35"/>
      <c r="Z46" s="38">
        <f t="shared" si="74"/>
        <v>1.8729874288023973E-2</v>
      </c>
      <c r="AA46" s="39">
        <f t="shared" si="75"/>
        <v>3.7184309248282882E-3</v>
      </c>
      <c r="AB46" s="6">
        <f t="shared" si="76"/>
        <v>0.51668335001668342</v>
      </c>
      <c r="AC46" s="6">
        <f t="shared" si="77"/>
        <v>0.49386062828894917</v>
      </c>
      <c r="AD46" s="6">
        <f t="shared" si="78"/>
        <v>0.56213017751479288</v>
      </c>
      <c r="AE46" s="39">
        <f t="shared" si="79"/>
        <v>1.2618869794206893E-2</v>
      </c>
      <c r="AF46" s="39">
        <f t="shared" si="80"/>
        <v>1.0236890045516756E-2</v>
      </c>
      <c r="AG46" s="39">
        <f>X46/DX46*2</f>
        <v>2.0565165520360324E-2</v>
      </c>
      <c r="AH46" s="39">
        <f>(P46+S46+T46)/DX46*2</f>
        <v>2.3713295857540142E-2</v>
      </c>
      <c r="AI46" s="39">
        <f>R46/DX46*2</f>
        <v>2.0167351858407803E-2</v>
      </c>
      <c r="AJ46" s="40">
        <f>X46/FL46*2</f>
        <v>9.7871859697783045E-2</v>
      </c>
      <c r="AK46" s="41"/>
      <c r="AL46" s="47">
        <f t="shared" si="81"/>
        <v>2.3251169087072102E-2</v>
      </c>
      <c r="AM46" s="6">
        <f t="shared" si="82"/>
        <v>8.6118776948647544E-2</v>
      </c>
      <c r="AN46" s="40">
        <f t="shared" si="83"/>
        <v>5.6101107286891799E-2</v>
      </c>
      <c r="AO46" s="35"/>
      <c r="AP46" s="47">
        <f t="shared" si="84"/>
        <v>0.84516373081821272</v>
      </c>
      <c r="AQ46" s="6">
        <f t="shared" si="85"/>
        <v>0.74664337200478914</v>
      </c>
      <c r="AR46" s="6">
        <f t="shared" si="86"/>
        <v>3.760713841256403E-2</v>
      </c>
      <c r="AS46" s="6">
        <f t="shared" si="87"/>
        <v>0.18774954045319758</v>
      </c>
      <c r="AT46" s="68">
        <v>8.69</v>
      </c>
      <c r="AU46" s="69">
        <v>1.4</v>
      </c>
      <c r="AV46" s="35"/>
      <c r="AW46" s="47">
        <v>0.10666400331650508</v>
      </c>
      <c r="AX46" s="6">
        <v>9.0899999999999995E-2</v>
      </c>
      <c r="AY46" s="6">
        <f t="shared" si="88"/>
        <v>0.17315000104324993</v>
      </c>
      <c r="AZ46" s="6">
        <f t="shared" si="89"/>
        <v>0.18920000000000001</v>
      </c>
      <c r="BA46" s="40">
        <f t="shared" si="90"/>
        <v>0.20530000000000001</v>
      </c>
      <c r="BB46" s="6"/>
      <c r="BC46" s="47">
        <v>0.1734</v>
      </c>
      <c r="BD46" s="6">
        <v>0.1895</v>
      </c>
      <c r="BE46" s="40">
        <v>0.20610000000000001</v>
      </c>
      <c r="BF46" s="39"/>
      <c r="BG46" s="47"/>
      <c r="BH46" s="40">
        <v>2.9000000000000001E-2</v>
      </c>
      <c r="BI46" s="6"/>
      <c r="BJ46" s="47"/>
      <c r="BK46" s="40">
        <f>BC46-(4.5%+2.5%+3%+1.5%+BH46)</f>
        <v>2.9399999999999982E-2</v>
      </c>
      <c r="BL46" s="6"/>
      <c r="BM46" s="47"/>
      <c r="BN46" s="40">
        <f>BD46-(6%+2.5%+3%+1.5%+BH46)</f>
        <v>3.0499999999999999E-2</v>
      </c>
      <c r="BO46" s="6"/>
      <c r="BP46" s="47"/>
      <c r="BQ46" s="40">
        <f>BE46-(8%+2.5%+3%+1.5%+BH46)</f>
        <v>2.7099999999999985E-2</v>
      </c>
      <c r="BR46" s="35"/>
      <c r="BS46" s="38">
        <f>Q46/FP46*2</f>
        <v>-2.6222496351042702E-4</v>
      </c>
      <c r="BT46" s="6">
        <f t="shared" si="91"/>
        <v>-1.7742492233344842E-2</v>
      </c>
      <c r="BU46" s="39">
        <f>EX46/E46</f>
        <v>2.4194585597740424E-3</v>
      </c>
      <c r="BV46" s="39">
        <f>EV46/E46</f>
        <v>2.7588989622605824E-4</v>
      </c>
      <c r="BW46" s="6">
        <f t="shared" si="92"/>
        <v>1.7247144351802916E-2</v>
      </c>
      <c r="BX46" s="6">
        <f t="shared" si="93"/>
        <v>0.72358808175823075</v>
      </c>
      <c r="BY46" s="40">
        <f t="shared" si="94"/>
        <v>0.77572987488326839</v>
      </c>
      <c r="BZ46" s="35"/>
      <c r="CA46" s="34">
        <v>59.029000000000003</v>
      </c>
      <c r="CB46" s="35">
        <v>125.931</v>
      </c>
      <c r="CC46" s="36">
        <f t="shared" si="95"/>
        <v>184.96</v>
      </c>
      <c r="CD46" s="32">
        <v>1982.675</v>
      </c>
      <c r="CE46" s="35">
        <v>2.63</v>
      </c>
      <c r="CF46" s="35">
        <v>6.375</v>
      </c>
      <c r="CG46" s="36">
        <f t="shared" si="96"/>
        <v>1973.6699999999998</v>
      </c>
      <c r="CH46" s="35">
        <v>285.755</v>
      </c>
      <c r="CI46" s="35">
        <v>71.777000000000001</v>
      </c>
      <c r="CJ46" s="36">
        <f t="shared" si="97"/>
        <v>357.53199999999998</v>
      </c>
      <c r="CK46" s="35">
        <v>0</v>
      </c>
      <c r="CL46" s="35">
        <v>0</v>
      </c>
      <c r="CM46" s="35">
        <v>5.242</v>
      </c>
      <c r="CN46" s="35">
        <v>1.7340000000000559</v>
      </c>
      <c r="CO46" s="36">
        <f t="shared" si="98"/>
        <v>2523.1379999999999</v>
      </c>
      <c r="CP46" s="35">
        <v>50.518999999999998</v>
      </c>
      <c r="CQ46" s="32">
        <v>1675.6849999999999</v>
      </c>
      <c r="CR46" s="36">
        <f t="shared" si="99"/>
        <v>1726.204</v>
      </c>
      <c r="CS46" s="35">
        <v>478.036</v>
      </c>
      <c r="CT46" s="35">
        <v>9.7189999999999941</v>
      </c>
      <c r="CU46" s="36">
        <f t="shared" si="100"/>
        <v>487.755</v>
      </c>
      <c r="CV46" s="35">
        <v>40.051000000000002</v>
      </c>
      <c r="CW46" s="35">
        <v>269.12799999999999</v>
      </c>
      <c r="CX46" s="120">
        <f t="shared" si="101"/>
        <v>2523.1379999999999</v>
      </c>
      <c r="CY46" s="35"/>
      <c r="CZ46" s="71">
        <v>473.71800000000002</v>
      </c>
      <c r="DA46" s="35"/>
      <c r="DB46" s="31">
        <v>100</v>
      </c>
      <c r="DC46" s="32">
        <v>120</v>
      </c>
      <c r="DD46" s="32">
        <v>95</v>
      </c>
      <c r="DE46" s="32">
        <v>50</v>
      </c>
      <c r="DF46" s="32">
        <v>100</v>
      </c>
      <c r="DG46" s="33">
        <v>0</v>
      </c>
      <c r="DH46" s="32">
        <f t="shared" si="102"/>
        <v>465</v>
      </c>
      <c r="DI46" s="62">
        <f t="shared" si="103"/>
        <v>0.18429431921678482</v>
      </c>
      <c r="DJ46" s="62">
        <f t="shared" si="104"/>
        <v>0.25436019089166217</v>
      </c>
      <c r="DK46" s="35"/>
      <c r="DL46" s="64" t="s">
        <v>212</v>
      </c>
      <c r="DM46" s="58">
        <v>16.600000000000001</v>
      </c>
      <c r="DN46" s="72">
        <v>3</v>
      </c>
      <c r="DO46" s="58" t="s">
        <v>155</v>
      </c>
      <c r="DP46" s="64"/>
      <c r="DQ46" s="61" t="s">
        <v>156</v>
      </c>
      <c r="DR46" s="62">
        <v>0.14611529860018221</v>
      </c>
      <c r="DS46" s="63"/>
      <c r="DT46" s="31">
        <v>215.7632552</v>
      </c>
      <c r="DU46" s="32">
        <v>235.7632552</v>
      </c>
      <c r="DV46" s="33">
        <v>255.8255618</v>
      </c>
      <c r="DW46" s="32"/>
      <c r="DX46" s="64">
        <f t="shared" si="105"/>
        <v>1221.6775</v>
      </c>
      <c r="DY46" s="32">
        <v>1197.249</v>
      </c>
      <c r="DZ46" s="33">
        <v>1246.106</v>
      </c>
      <c r="EA46" s="32"/>
      <c r="EB46" s="31">
        <v>134.96</v>
      </c>
      <c r="EC46" s="32">
        <v>12.983000000000001</v>
      </c>
      <c r="ED46" s="32">
        <v>121.393</v>
      </c>
      <c r="EE46" s="32">
        <v>14.78</v>
      </c>
      <c r="EF46" s="32">
        <v>137.357</v>
      </c>
      <c r="EG46" s="32">
        <v>14.119</v>
      </c>
      <c r="EH46" s="32">
        <v>50.613000000000056</v>
      </c>
      <c r="EI46" s="33">
        <v>1431.4590000000001</v>
      </c>
      <c r="EJ46" s="33">
        <f t="shared" si="106"/>
        <v>1917.6640000000002</v>
      </c>
      <c r="EK46" s="58"/>
      <c r="EL46" s="47">
        <f t="shared" si="107"/>
        <v>7.0377292372386394E-2</v>
      </c>
      <c r="EM46" s="6">
        <f t="shared" si="108"/>
        <v>6.7702162631201289E-3</v>
      </c>
      <c r="EN46" s="6">
        <f t="shared" si="109"/>
        <v>6.3302538922355531E-2</v>
      </c>
      <c r="EO46" s="6">
        <f t="shared" si="110"/>
        <v>7.7072938742136256E-3</v>
      </c>
      <c r="EP46" s="6">
        <f t="shared" si="111"/>
        <v>7.1627250654963531E-2</v>
      </c>
      <c r="EQ46" s="6">
        <f t="shared" si="112"/>
        <v>7.3626036677958175E-3</v>
      </c>
      <c r="ER46" s="6">
        <f t="shared" si="113"/>
        <v>2.6393049043002346E-2</v>
      </c>
      <c r="ES46" s="6">
        <f t="shared" si="114"/>
        <v>0.74645975520216257</v>
      </c>
      <c r="ET46" s="62">
        <f t="shared" si="115"/>
        <v>1</v>
      </c>
      <c r="EU46" s="58"/>
      <c r="EV46" s="34">
        <v>0.54700000000000004</v>
      </c>
      <c r="EW46" s="35">
        <v>4.25</v>
      </c>
      <c r="EX46" s="70">
        <f t="shared" si="116"/>
        <v>4.7969999999999997</v>
      </c>
      <c r="EZ46" s="34">
        <f>CE46</f>
        <v>2.63</v>
      </c>
      <c r="FA46" s="35">
        <f>CF46</f>
        <v>6.375</v>
      </c>
      <c r="FB46" s="70">
        <f t="shared" si="117"/>
        <v>9.004999999999999</v>
      </c>
      <c r="FD46" s="31">
        <f>FH46*E46</f>
        <v>1434.64</v>
      </c>
      <c r="FE46" s="32">
        <f>E46*FI46</f>
        <v>548.03499999999985</v>
      </c>
      <c r="FF46" s="33">
        <f t="shared" si="118"/>
        <v>1982.675</v>
      </c>
      <c r="FH46" s="47">
        <v>0.72358808175823075</v>
      </c>
      <c r="FI46" s="6">
        <v>0.27641191824176925</v>
      </c>
      <c r="FJ46" s="40">
        <f t="shared" si="119"/>
        <v>1</v>
      </c>
      <c r="FK46" s="58"/>
      <c r="FL46" s="64">
        <f t="shared" si="120"/>
        <v>256.70299999999997</v>
      </c>
      <c r="FM46" s="32">
        <v>244.27800000000002</v>
      </c>
      <c r="FN46" s="33">
        <f>CW46</f>
        <v>269.12799999999999</v>
      </c>
      <c r="FP46" s="64">
        <f t="shared" si="121"/>
        <v>1960.1489999999999</v>
      </c>
      <c r="FQ46" s="32">
        <v>1937.623</v>
      </c>
      <c r="FR46" s="33">
        <f>CD46</f>
        <v>1982.675</v>
      </c>
      <c r="FT46" s="64">
        <f t="shared" si="122"/>
        <v>386.6105</v>
      </c>
      <c r="FU46" s="32">
        <v>312.25799999999998</v>
      </c>
      <c r="FV46" s="33">
        <f t="shared" si="123"/>
        <v>460.96300000000002</v>
      </c>
      <c r="FX46" s="64">
        <f t="shared" si="124"/>
        <v>2346.7595000000001</v>
      </c>
      <c r="FY46" s="58">
        <f t="shared" si="125"/>
        <v>2249.8809999999999</v>
      </c>
      <c r="FZ46" s="72">
        <f t="shared" si="126"/>
        <v>2443.6379999999999</v>
      </c>
      <c r="GB46" s="64">
        <f t="shared" si="127"/>
        <v>1631.1779999999999</v>
      </c>
      <c r="GC46" s="32">
        <v>1586.671</v>
      </c>
      <c r="GD46" s="33">
        <f t="shared" si="128"/>
        <v>1675.6849999999999</v>
      </c>
      <c r="GE46" s="32"/>
      <c r="GF46" s="64">
        <f t="shared" si="129"/>
        <v>2454.261</v>
      </c>
      <c r="GG46" s="32">
        <v>2385.384</v>
      </c>
      <c r="GH46" s="33">
        <f t="shared" si="130"/>
        <v>2523.1379999999999</v>
      </c>
      <c r="GI46" s="32"/>
      <c r="GJ46" s="75">
        <f>DZ46/C46</f>
        <v>0.49387152030527065</v>
      </c>
      <c r="GK46" s="66"/>
    </row>
    <row r="47" spans="1:194" x14ac:dyDescent="0.2">
      <c r="A47" s="1"/>
      <c r="B47" s="76" t="s">
        <v>191</v>
      </c>
      <c r="C47" s="31">
        <v>10828.312</v>
      </c>
      <c r="D47" s="32">
        <v>10522.037</v>
      </c>
      <c r="E47" s="32">
        <v>9188.7669999999998</v>
      </c>
      <c r="F47" s="32">
        <v>1525.2270000000001</v>
      </c>
      <c r="G47" s="32">
        <v>7184.01</v>
      </c>
      <c r="H47" s="32">
        <f t="shared" si="67"/>
        <v>12353.539000000001</v>
      </c>
      <c r="I47" s="33">
        <f t="shared" si="68"/>
        <v>10713.994000000001</v>
      </c>
      <c r="J47" s="32"/>
      <c r="K47" s="34">
        <v>108.896</v>
      </c>
      <c r="L47" s="35">
        <v>17.467999999999996</v>
      </c>
      <c r="M47" s="35">
        <v>5.2999999999999999E-2</v>
      </c>
      <c r="N47" s="36">
        <f t="shared" si="69"/>
        <v>126.417</v>
      </c>
      <c r="O47" s="35">
        <v>53.480000000000004</v>
      </c>
      <c r="P47" s="36">
        <f t="shared" si="70"/>
        <v>72.936999999999998</v>
      </c>
      <c r="Q47" s="35">
        <v>7.44</v>
      </c>
      <c r="R47" s="36">
        <f t="shared" si="71"/>
        <v>65.497</v>
      </c>
      <c r="S47" s="35">
        <v>4.601</v>
      </c>
      <c r="T47" s="35">
        <v>-2.4079999999999999</v>
      </c>
      <c r="U47" s="35">
        <v>0</v>
      </c>
      <c r="V47" s="36">
        <f t="shared" si="72"/>
        <v>67.69</v>
      </c>
      <c r="W47" s="35">
        <v>17.209</v>
      </c>
      <c r="X47" s="37">
        <f t="shared" si="73"/>
        <v>50.480999999999995</v>
      </c>
      <c r="Y47" s="35"/>
      <c r="Z47" s="38">
        <f t="shared" si="74"/>
        <v>2.0698653692246091E-2</v>
      </c>
      <c r="AA47" s="39">
        <f t="shared" si="75"/>
        <v>3.3202696398045351E-3</v>
      </c>
      <c r="AB47" s="6">
        <f t="shared" si="76"/>
        <v>0.41583080631366143</v>
      </c>
      <c r="AC47" s="6">
        <f t="shared" si="77"/>
        <v>0.40818818788258104</v>
      </c>
      <c r="AD47" s="6">
        <f t="shared" si="78"/>
        <v>0.42304436903264597</v>
      </c>
      <c r="AE47" s="39">
        <f t="shared" si="79"/>
        <v>1.0165332055000377E-2</v>
      </c>
      <c r="AF47" s="39">
        <f t="shared" si="80"/>
        <v>9.5952903415945021E-3</v>
      </c>
      <c r="AG47" s="39">
        <f>X47/DX47*2</f>
        <v>1.8465401194777045E-2</v>
      </c>
      <c r="AH47" s="39">
        <f>(P47+S47+T47)/DX47*2</f>
        <v>2.7481737520326448E-2</v>
      </c>
      <c r="AI47" s="39">
        <f>R47/DX47*2</f>
        <v>2.3958090807517922E-2</v>
      </c>
      <c r="AJ47" s="40">
        <f>X47/FL47*2</f>
        <v>7.9801606512997336E-2</v>
      </c>
      <c r="AK47" s="41"/>
      <c r="AL47" s="47">
        <f t="shared" si="81"/>
        <v>0.11537038543099257</v>
      </c>
      <c r="AM47" s="6">
        <f t="shared" si="82"/>
        <v>8.4330694125867633E-2</v>
      </c>
      <c r="AN47" s="40">
        <f t="shared" si="83"/>
        <v>6.0425418350087197E-2</v>
      </c>
      <c r="AO47" s="35"/>
      <c r="AP47" s="47">
        <f t="shared" si="84"/>
        <v>0.78182524380039242</v>
      </c>
      <c r="AQ47" s="6">
        <f t="shared" si="85"/>
        <v>0.76165694505804182</v>
      </c>
      <c r="AR47" s="6">
        <f t="shared" si="86"/>
        <v>7.6768752137914009E-2</v>
      </c>
      <c r="AS47" s="6">
        <f t="shared" si="87"/>
        <v>0.13084172306819383</v>
      </c>
      <c r="AT47" s="68">
        <v>3.07</v>
      </c>
      <c r="AU47" s="69">
        <v>1.37</v>
      </c>
      <c r="AV47" s="35"/>
      <c r="AW47" s="47">
        <v>0.12049172576482835</v>
      </c>
      <c r="AX47" s="6">
        <v>0.1084</v>
      </c>
      <c r="AY47" s="6">
        <f t="shared" si="88"/>
        <v>0.21316467788676643</v>
      </c>
      <c r="AZ47" s="6">
        <f t="shared" si="89"/>
        <v>0.21496442441046604</v>
      </c>
      <c r="BA47" s="40">
        <f t="shared" si="90"/>
        <v>0.22940163107427952</v>
      </c>
      <c r="BB47" s="6"/>
      <c r="BC47" s="47">
        <v>0.1865</v>
      </c>
      <c r="BD47" s="6">
        <v>0.19020000000000001</v>
      </c>
      <c r="BE47" s="40">
        <v>0.2054</v>
      </c>
      <c r="BF47" s="6"/>
      <c r="BG47" s="47"/>
      <c r="BH47" s="40"/>
      <c r="BI47" s="6"/>
      <c r="BJ47" s="47"/>
      <c r="BK47" s="40"/>
      <c r="BL47" s="6"/>
      <c r="BM47" s="47"/>
      <c r="BN47" s="40"/>
      <c r="BO47" s="6"/>
      <c r="BP47" s="47"/>
      <c r="BQ47" s="40"/>
      <c r="BR47" s="35"/>
      <c r="BS47" s="38">
        <f>Q47/FP47*2</f>
        <v>1.7076874108033152E-3</v>
      </c>
      <c r="BT47" s="6">
        <f t="shared" si="91"/>
        <v>9.9028350858511929E-2</v>
      </c>
      <c r="BU47" s="39">
        <f>EX47/E47</f>
        <v>2.2021888246812657E-2</v>
      </c>
      <c r="BV47" s="39">
        <f>EV47/E47</f>
        <v>1.1065793702245362E-2</v>
      </c>
      <c r="BW47" s="6">
        <f t="shared" si="92"/>
        <v>0.14984301412872839</v>
      </c>
      <c r="BX47" s="6">
        <f t="shared" si="93"/>
        <v>0.67848112809912364</v>
      </c>
      <c r="BY47" s="40">
        <f t="shared" si="94"/>
        <v>0.7242520389688476</v>
      </c>
      <c r="BZ47" s="35"/>
      <c r="CA47" s="34">
        <v>75.552999999999997</v>
      </c>
      <c r="CB47" s="35">
        <v>683.29899999999998</v>
      </c>
      <c r="CC47" s="36">
        <f t="shared" si="95"/>
        <v>758.85199999999998</v>
      </c>
      <c r="CD47" s="32">
        <v>9188.7669999999998</v>
      </c>
      <c r="CE47" s="35">
        <v>23.268999999999998</v>
      </c>
      <c r="CF47" s="35">
        <v>22.448999999999998</v>
      </c>
      <c r="CG47" s="36">
        <f t="shared" si="96"/>
        <v>9143.0489999999991</v>
      </c>
      <c r="CH47" s="35">
        <v>655.48500000000001</v>
      </c>
      <c r="CI47" s="35">
        <v>202.17599999999999</v>
      </c>
      <c r="CJ47" s="36">
        <f t="shared" si="97"/>
        <v>857.66100000000006</v>
      </c>
      <c r="CK47" s="35">
        <v>3.07</v>
      </c>
      <c r="CL47" s="35">
        <v>0</v>
      </c>
      <c r="CM47" s="35">
        <v>52.895000000000003</v>
      </c>
      <c r="CN47" s="35">
        <v>12.785000000000004</v>
      </c>
      <c r="CO47" s="36">
        <f t="shared" si="98"/>
        <v>10828.312</v>
      </c>
      <c r="CP47" s="35">
        <v>201.91300000000001</v>
      </c>
      <c r="CQ47" s="32">
        <v>7184.01</v>
      </c>
      <c r="CR47" s="36">
        <f t="shared" si="99"/>
        <v>7385.9230000000007</v>
      </c>
      <c r="CS47" s="35">
        <v>1955.9290000000001</v>
      </c>
      <c r="CT47" s="35">
        <v>91.508999999999105</v>
      </c>
      <c r="CU47" s="36">
        <f t="shared" si="100"/>
        <v>2047.4379999999992</v>
      </c>
      <c r="CV47" s="35">
        <v>90.228999999999999</v>
      </c>
      <c r="CW47" s="35">
        <v>1304.722</v>
      </c>
      <c r="CX47" s="120">
        <f t="shared" si="101"/>
        <v>10828.312</v>
      </c>
      <c r="CY47" s="35"/>
      <c r="CZ47" s="71">
        <v>1416.7950000000001</v>
      </c>
      <c r="DA47" s="35"/>
      <c r="DB47" s="31">
        <v>585</v>
      </c>
      <c r="DC47" s="32">
        <v>250</v>
      </c>
      <c r="DD47" s="32">
        <v>630</v>
      </c>
      <c r="DE47" s="32">
        <v>600</v>
      </c>
      <c r="DF47" s="32">
        <v>0</v>
      </c>
      <c r="DG47" s="33">
        <v>100</v>
      </c>
      <c r="DH47" s="32">
        <f t="shared" si="102"/>
        <v>2165</v>
      </c>
      <c r="DI47" s="62">
        <f t="shared" si="103"/>
        <v>0.19993882703047344</v>
      </c>
      <c r="DJ47" s="62">
        <f t="shared" si="104"/>
        <v>0.23640638524717492</v>
      </c>
      <c r="DK47" s="35"/>
      <c r="DL47" s="64" t="s">
        <v>212</v>
      </c>
      <c r="DM47" s="58">
        <v>56.3</v>
      </c>
      <c r="DN47" s="72">
        <v>8</v>
      </c>
      <c r="DO47" s="58" t="s">
        <v>151</v>
      </c>
      <c r="DP47" s="74" t="s">
        <v>152</v>
      </c>
      <c r="DQ47" s="61" t="s">
        <v>153</v>
      </c>
      <c r="DR47" s="62">
        <v>0.3872837262304995</v>
      </c>
      <c r="DS47" s="63"/>
      <c r="DT47" s="31">
        <v>1184.415</v>
      </c>
      <c r="DU47" s="32">
        <v>1194.415</v>
      </c>
      <c r="DV47" s="33">
        <v>1274.633</v>
      </c>
      <c r="DW47" s="32"/>
      <c r="DX47" s="64">
        <f t="shared" si="105"/>
        <v>5467.6309999999994</v>
      </c>
      <c r="DY47" s="32">
        <v>5378.924</v>
      </c>
      <c r="DZ47" s="33">
        <v>5556.3379999999997</v>
      </c>
      <c r="EA47" s="32"/>
      <c r="EB47" s="31">
        <v>484.52199999999999</v>
      </c>
      <c r="EC47" s="32">
        <v>56.19</v>
      </c>
      <c r="ED47" s="32">
        <v>219.614</v>
      </c>
      <c r="EE47" s="32">
        <v>58.106000000000002</v>
      </c>
      <c r="EF47" s="32">
        <v>1495.79</v>
      </c>
      <c r="EG47" s="32">
        <v>0</v>
      </c>
      <c r="EH47" s="32">
        <v>549.41099999999915</v>
      </c>
      <c r="EI47" s="33">
        <v>5875.143</v>
      </c>
      <c r="EJ47" s="33">
        <f t="shared" si="106"/>
        <v>8738.775999999998</v>
      </c>
      <c r="EK47" s="58"/>
      <c r="EL47" s="47">
        <f t="shared" si="107"/>
        <v>5.5445064617745107E-2</v>
      </c>
      <c r="EM47" s="6">
        <f t="shared" si="108"/>
        <v>6.4299622738928208E-3</v>
      </c>
      <c r="EN47" s="6">
        <f t="shared" si="109"/>
        <v>2.5130979441514469E-2</v>
      </c>
      <c r="EO47" s="6">
        <f t="shared" si="110"/>
        <v>6.6492149472649276E-3</v>
      </c>
      <c r="EP47" s="6">
        <f t="shared" si="111"/>
        <v>0.17116699180754838</v>
      </c>
      <c r="EQ47" s="6">
        <f t="shared" si="112"/>
        <v>0</v>
      </c>
      <c r="ER47" s="6">
        <f t="shared" si="113"/>
        <v>6.287047522444783E-2</v>
      </c>
      <c r="ES47" s="6">
        <f t="shared" si="114"/>
        <v>0.67230731168758662</v>
      </c>
      <c r="ET47" s="62">
        <f t="shared" si="115"/>
        <v>1.0000000000000002</v>
      </c>
      <c r="EU47" s="58"/>
      <c r="EV47" s="34">
        <v>101.681</v>
      </c>
      <c r="EW47" s="35">
        <v>100.673</v>
      </c>
      <c r="EX47" s="70">
        <f t="shared" si="116"/>
        <v>202.35399999999998</v>
      </c>
      <c r="EZ47" s="34">
        <f>CE47</f>
        <v>23.268999999999998</v>
      </c>
      <c r="FA47" s="35">
        <f>CF47</f>
        <v>22.448999999999998</v>
      </c>
      <c r="FB47" s="70">
        <f t="shared" si="117"/>
        <v>45.717999999999996</v>
      </c>
      <c r="FD47" s="31">
        <f>FH47*E47</f>
        <v>6234.4049999999997</v>
      </c>
      <c r="FE47" s="32">
        <f>E47*FI47</f>
        <v>2954.3620000000001</v>
      </c>
      <c r="FF47" s="33">
        <f t="shared" si="118"/>
        <v>9188.7669999999998</v>
      </c>
      <c r="FH47" s="47">
        <v>0.67848112809912364</v>
      </c>
      <c r="FI47" s="6">
        <v>0.32151887190087636</v>
      </c>
      <c r="FJ47" s="40">
        <f t="shared" si="119"/>
        <v>1</v>
      </c>
      <c r="FK47" s="58"/>
      <c r="FL47" s="64">
        <f t="shared" si="120"/>
        <v>1265.1624999999999</v>
      </c>
      <c r="FM47" s="32">
        <v>1225.6029999999998</v>
      </c>
      <c r="FN47" s="33">
        <f>CW47</f>
        <v>1304.722</v>
      </c>
      <c r="FP47" s="64">
        <f t="shared" si="121"/>
        <v>8713.5384999999987</v>
      </c>
      <c r="FQ47" s="32">
        <v>8238.31</v>
      </c>
      <c r="FR47" s="33">
        <f>CD47</f>
        <v>9188.7669999999998</v>
      </c>
      <c r="FT47" s="64">
        <f t="shared" si="122"/>
        <v>1583.8305</v>
      </c>
      <c r="FU47" s="32">
        <v>1642.434</v>
      </c>
      <c r="FV47" s="33">
        <f t="shared" si="123"/>
        <v>1525.2270000000001</v>
      </c>
      <c r="FX47" s="64">
        <f t="shared" si="124"/>
        <v>10297.368999999999</v>
      </c>
      <c r="FY47" s="58">
        <f t="shared" si="125"/>
        <v>9880.7439999999988</v>
      </c>
      <c r="FZ47" s="72">
        <f t="shared" si="126"/>
        <v>10713.994000000001</v>
      </c>
      <c r="GB47" s="64">
        <f t="shared" si="127"/>
        <v>6979.3294999999998</v>
      </c>
      <c r="GC47" s="32">
        <v>6774.6490000000003</v>
      </c>
      <c r="GD47" s="33">
        <f t="shared" si="128"/>
        <v>7184.01</v>
      </c>
      <c r="GE47" s="32"/>
      <c r="GF47" s="64">
        <f t="shared" si="129"/>
        <v>10522.037</v>
      </c>
      <c r="GG47" s="32">
        <v>10215.762000000001</v>
      </c>
      <c r="GH47" s="33">
        <f t="shared" si="130"/>
        <v>10828.312</v>
      </c>
      <c r="GI47" s="32"/>
      <c r="GJ47" s="75">
        <f>DZ47/C47</f>
        <v>0.51313057843179988</v>
      </c>
      <c r="GK47" s="66"/>
      <c r="GL47" s="78"/>
    </row>
    <row r="48" spans="1:194" x14ac:dyDescent="0.2">
      <c r="A48" s="1"/>
      <c r="B48" s="76" t="s">
        <v>192</v>
      </c>
      <c r="C48" s="31">
        <v>6666.509</v>
      </c>
      <c r="D48" s="32">
        <v>6597.4785000000002</v>
      </c>
      <c r="E48" s="32">
        <v>5567.9269999999997</v>
      </c>
      <c r="F48" s="32">
        <v>881.23500000000001</v>
      </c>
      <c r="G48" s="32">
        <v>4808.22</v>
      </c>
      <c r="H48" s="32">
        <f t="shared" si="67"/>
        <v>7547.7439999999997</v>
      </c>
      <c r="I48" s="33">
        <f t="shared" si="68"/>
        <v>6449.1619999999994</v>
      </c>
      <c r="J48" s="32"/>
      <c r="K48" s="34">
        <v>60.938000000000002</v>
      </c>
      <c r="L48" s="35">
        <v>8.7639999999999993</v>
      </c>
      <c r="M48" s="35">
        <v>0.24399999999999999</v>
      </c>
      <c r="N48" s="36">
        <f t="shared" si="69"/>
        <v>69.945999999999998</v>
      </c>
      <c r="O48" s="35">
        <v>37.173999999999999</v>
      </c>
      <c r="P48" s="36">
        <f t="shared" si="70"/>
        <v>32.771999999999998</v>
      </c>
      <c r="Q48" s="35">
        <v>3.0490000000000004</v>
      </c>
      <c r="R48" s="36">
        <f t="shared" si="71"/>
        <v>29.722999999999999</v>
      </c>
      <c r="S48" s="35">
        <v>3.0089999999999999</v>
      </c>
      <c r="T48" s="35">
        <v>-3.2669999999999999</v>
      </c>
      <c r="U48" s="35">
        <v>-3.5</v>
      </c>
      <c r="V48" s="36">
        <f t="shared" si="72"/>
        <v>25.965</v>
      </c>
      <c r="W48" s="35">
        <v>6.194</v>
      </c>
      <c r="X48" s="37">
        <f t="shared" si="73"/>
        <v>19.771000000000001</v>
      </c>
      <c r="Y48" s="35"/>
      <c r="Z48" s="38">
        <f t="shared" si="74"/>
        <v>1.847311817689137E-2</v>
      </c>
      <c r="AA48" s="39">
        <f t="shared" si="75"/>
        <v>2.6567725836469189E-3</v>
      </c>
      <c r="AB48" s="6">
        <f t="shared" si="76"/>
        <v>0.53343473768798066</v>
      </c>
      <c r="AC48" s="6">
        <f t="shared" si="77"/>
        <v>0.50954698101569462</v>
      </c>
      <c r="AD48" s="6">
        <f t="shared" si="78"/>
        <v>0.53146713178737881</v>
      </c>
      <c r="AE48" s="39">
        <f t="shared" si="79"/>
        <v>1.1269153813839635E-2</v>
      </c>
      <c r="AF48" s="39">
        <f t="shared" si="80"/>
        <v>5.9935019113741715E-3</v>
      </c>
      <c r="AG48" s="39">
        <f>X48/DX48*2</f>
        <v>1.1115196409135478E-2</v>
      </c>
      <c r="AH48" s="39">
        <f>(P48+S48+T48)/DX48*2</f>
        <v>1.8279272472137516E-2</v>
      </c>
      <c r="AI48" s="39">
        <f>R48/DX48*2</f>
        <v>1.6710180712595911E-2</v>
      </c>
      <c r="AJ48" s="40">
        <f>X48/FL48*2</f>
        <v>5.1390888910838595E-2</v>
      </c>
      <c r="AK48" s="41"/>
      <c r="AL48" s="47">
        <f t="shared" si="81"/>
        <v>5.0104681796947236E-2</v>
      </c>
      <c r="AM48" s="6">
        <f t="shared" si="82"/>
        <v>1.909720274405045E-2</v>
      </c>
      <c r="AN48" s="40">
        <f t="shared" si="83"/>
        <v>2.9464724247538196E-2</v>
      </c>
      <c r="AO48" s="35"/>
      <c r="AP48" s="47">
        <f t="shared" si="84"/>
        <v>0.86355658039338523</v>
      </c>
      <c r="AQ48" s="6">
        <f t="shared" si="85"/>
        <v>0.82989759138768648</v>
      </c>
      <c r="AR48" s="6">
        <f t="shared" si="86"/>
        <v>8.0886412963666748E-3</v>
      </c>
      <c r="AS48" s="6">
        <f t="shared" si="87"/>
        <v>0.13974450495754223</v>
      </c>
      <c r="AT48" s="68">
        <v>2.5</v>
      </c>
      <c r="AU48" s="69">
        <v>1.34</v>
      </c>
      <c r="AV48" s="35"/>
      <c r="AW48" s="47">
        <v>0.11929212125866775</v>
      </c>
      <c r="AX48" s="6">
        <v>0.111</v>
      </c>
      <c r="AY48" s="6">
        <f t="shared" si="88"/>
        <v>0.19407360299150045</v>
      </c>
      <c r="AZ48" s="6">
        <f t="shared" si="89"/>
        <v>0.20629999999999998</v>
      </c>
      <c r="BA48" s="40">
        <f t="shared" si="90"/>
        <v>0.21710000000000002</v>
      </c>
      <c r="BB48" s="6"/>
      <c r="BC48" s="47">
        <v>0.1802</v>
      </c>
      <c r="BD48" s="6">
        <v>0.19269999999999998</v>
      </c>
      <c r="BE48" s="40">
        <v>0.2046</v>
      </c>
      <c r="BF48" s="6"/>
      <c r="BG48" s="47"/>
      <c r="BH48" s="40">
        <v>0.02</v>
      </c>
      <c r="BI48" s="6"/>
      <c r="BJ48" s="47"/>
      <c r="BK48" s="40">
        <f>BC48-(4.5%+2.5%+3%+1.5%+BH48)</f>
        <v>4.519999999999999E-2</v>
      </c>
      <c r="BL48" s="6"/>
      <c r="BM48" s="47"/>
      <c r="BN48" s="40">
        <f>BD48-(6%+2.5%+3%+1.5%+BH48)</f>
        <v>4.2699999999999988E-2</v>
      </c>
      <c r="BO48" s="6"/>
      <c r="BP48" s="47"/>
      <c r="BQ48" s="40">
        <f>BE48-(8%+2.5%+3%+1.5%+BH48)</f>
        <v>3.4599999999999992E-2</v>
      </c>
      <c r="BR48" s="35"/>
      <c r="BS48" s="38">
        <f>Q48/FP48*2</f>
        <v>1.1219679221680294E-3</v>
      </c>
      <c r="BT48" s="6">
        <f t="shared" si="91"/>
        <v>9.3774989235406309E-2</v>
      </c>
      <c r="BU48" s="39">
        <f>EX48/E48</f>
        <v>1.2422576660936827E-2</v>
      </c>
      <c r="BV48" s="39">
        <f>EV48/E48</f>
        <v>8.012138090172519E-3</v>
      </c>
      <c r="BW48" s="6">
        <f t="shared" si="92"/>
        <v>8.1804215339236541E-2</v>
      </c>
      <c r="BX48" s="6">
        <f t="shared" si="93"/>
        <v>0.7598420381589055</v>
      </c>
      <c r="BY48" s="40">
        <f t="shared" si="94"/>
        <v>0.79265802285630294</v>
      </c>
      <c r="BZ48" s="35"/>
      <c r="CA48" s="34">
        <v>50.759</v>
      </c>
      <c r="CB48" s="35">
        <v>321.11599999999999</v>
      </c>
      <c r="CC48" s="36">
        <f t="shared" si="95"/>
        <v>371.875</v>
      </c>
      <c r="CD48" s="32">
        <v>5567.9269999999997</v>
      </c>
      <c r="CE48" s="35">
        <v>20.899000000000001</v>
      </c>
      <c r="CF48" s="35">
        <v>29.369999999999997</v>
      </c>
      <c r="CG48" s="36">
        <f t="shared" si="96"/>
        <v>5517.6579999999994</v>
      </c>
      <c r="CH48" s="35">
        <v>558.69200000000001</v>
      </c>
      <c r="CI48" s="35">
        <v>130.31200000000001</v>
      </c>
      <c r="CJ48" s="36">
        <f t="shared" si="97"/>
        <v>689.00400000000002</v>
      </c>
      <c r="CK48" s="35">
        <v>11.676</v>
      </c>
      <c r="CL48" s="35">
        <v>0</v>
      </c>
      <c r="CM48" s="35">
        <v>55.497</v>
      </c>
      <c r="CN48" s="35">
        <v>20.799000000000547</v>
      </c>
      <c r="CO48" s="36">
        <f t="shared" si="98"/>
        <v>6666.5090000000009</v>
      </c>
      <c r="CP48" s="35">
        <v>179.06200000000001</v>
      </c>
      <c r="CQ48" s="32">
        <v>4808.22</v>
      </c>
      <c r="CR48" s="36">
        <f t="shared" si="99"/>
        <v>4987.2820000000002</v>
      </c>
      <c r="CS48" s="35">
        <v>721.26900000000001</v>
      </c>
      <c r="CT48" s="35">
        <v>77.495999999999867</v>
      </c>
      <c r="CU48" s="36">
        <f t="shared" si="100"/>
        <v>798.76499999999987</v>
      </c>
      <c r="CV48" s="35">
        <v>85.2</v>
      </c>
      <c r="CW48" s="35">
        <v>795.26199999999994</v>
      </c>
      <c r="CX48" s="120">
        <f t="shared" si="101"/>
        <v>6666.509</v>
      </c>
      <c r="CY48" s="35"/>
      <c r="CZ48" s="71">
        <v>931.60799999999995</v>
      </c>
      <c r="DA48" s="35"/>
      <c r="DB48" s="31">
        <v>360</v>
      </c>
      <c r="DC48" s="32">
        <v>175</v>
      </c>
      <c r="DD48" s="32">
        <v>250</v>
      </c>
      <c r="DE48" s="32">
        <v>50</v>
      </c>
      <c r="DF48" s="32">
        <v>45</v>
      </c>
      <c r="DG48" s="33">
        <v>100</v>
      </c>
      <c r="DH48" s="32">
        <f t="shared" si="102"/>
        <v>980</v>
      </c>
      <c r="DI48" s="62">
        <f t="shared" si="103"/>
        <v>0.14700347663222235</v>
      </c>
      <c r="DJ48" s="62">
        <f t="shared" si="104"/>
        <v>0.17766215971288904</v>
      </c>
      <c r="DK48" s="35"/>
      <c r="DL48" s="64" t="s">
        <v>213</v>
      </c>
      <c r="DM48" s="58">
        <v>34</v>
      </c>
      <c r="DN48" s="72">
        <v>4</v>
      </c>
      <c r="DO48" s="58" t="s">
        <v>151</v>
      </c>
      <c r="DP48" s="74" t="s">
        <v>152</v>
      </c>
      <c r="DQ48" s="61" t="s">
        <v>156</v>
      </c>
      <c r="DR48" s="62">
        <v>0.6642384275619706</v>
      </c>
      <c r="DS48" s="63"/>
      <c r="DT48" s="31">
        <v>714.29973429999995</v>
      </c>
      <c r="DU48" s="32">
        <v>759.29973429999995</v>
      </c>
      <c r="DV48" s="33">
        <v>799.0497931000001</v>
      </c>
      <c r="DW48" s="32"/>
      <c r="DX48" s="64">
        <f t="shared" si="105"/>
        <v>3557.4719999999998</v>
      </c>
      <c r="DY48" s="32">
        <v>3434.3829999999998</v>
      </c>
      <c r="DZ48" s="33">
        <v>3680.5610000000001</v>
      </c>
      <c r="EA48" s="32"/>
      <c r="EB48" s="31">
        <v>127.524</v>
      </c>
      <c r="EC48" s="32">
        <v>54.845999999999997</v>
      </c>
      <c r="ED48" s="32">
        <v>153.601</v>
      </c>
      <c r="EE48" s="32">
        <v>206.00800000000001</v>
      </c>
      <c r="EF48" s="32">
        <v>429.38499999999999</v>
      </c>
      <c r="EG48" s="32">
        <v>0</v>
      </c>
      <c r="EH48" s="32">
        <v>235.89099999999962</v>
      </c>
      <c r="EI48" s="33">
        <v>4207.5420000000004</v>
      </c>
      <c r="EJ48" s="33">
        <f t="shared" si="106"/>
        <v>5414.7970000000005</v>
      </c>
      <c r="EK48" s="58"/>
      <c r="EL48" s="47">
        <f t="shared" si="107"/>
        <v>2.3551021395631266E-2</v>
      </c>
      <c r="EM48" s="6">
        <f t="shared" si="108"/>
        <v>1.0128911573231645E-2</v>
      </c>
      <c r="EN48" s="6">
        <f t="shared" si="109"/>
        <v>2.836689907304004E-2</v>
      </c>
      <c r="EO48" s="6">
        <f t="shared" si="110"/>
        <v>3.8045378247790265E-2</v>
      </c>
      <c r="EP48" s="6">
        <f t="shared" si="111"/>
        <v>7.9298448307480396E-2</v>
      </c>
      <c r="EQ48" s="6">
        <f t="shared" si="112"/>
        <v>0</v>
      </c>
      <c r="ER48" s="6">
        <f t="shared" si="113"/>
        <v>4.3564144694620978E-2</v>
      </c>
      <c r="ES48" s="6">
        <f t="shared" si="114"/>
        <v>0.77704519670820527</v>
      </c>
      <c r="ET48" s="62">
        <f t="shared" si="115"/>
        <v>0.99999999999999989</v>
      </c>
      <c r="EU48" s="58"/>
      <c r="EV48" s="34">
        <v>44.610999999999997</v>
      </c>
      <c r="EW48" s="35">
        <v>24.557000000000009</v>
      </c>
      <c r="EX48" s="70">
        <f t="shared" si="116"/>
        <v>69.168000000000006</v>
      </c>
      <c r="EZ48" s="34">
        <f>CE48</f>
        <v>20.899000000000001</v>
      </c>
      <c r="FA48" s="35">
        <f>CF48</f>
        <v>29.369999999999997</v>
      </c>
      <c r="FB48" s="70">
        <f t="shared" si="117"/>
        <v>50.268999999999998</v>
      </c>
      <c r="FD48" s="31">
        <f>FH48*E48</f>
        <v>4230.7449999999999</v>
      </c>
      <c r="FE48" s="32">
        <f>E48*FI48</f>
        <v>1337.1819999999998</v>
      </c>
      <c r="FF48" s="33">
        <f t="shared" si="118"/>
        <v>5567.9269999999997</v>
      </c>
      <c r="FH48" s="47">
        <v>0.7598420381589055</v>
      </c>
      <c r="FI48" s="6">
        <v>0.2401579618410945</v>
      </c>
      <c r="FJ48" s="40">
        <f t="shared" si="119"/>
        <v>1</v>
      </c>
      <c r="FK48" s="58"/>
      <c r="FL48" s="64">
        <f t="shared" si="120"/>
        <v>769.43599999999992</v>
      </c>
      <c r="FM48" s="32">
        <v>743.61</v>
      </c>
      <c r="FN48" s="33">
        <f>CW48</f>
        <v>795.26199999999994</v>
      </c>
      <c r="FP48" s="64">
        <f t="shared" si="121"/>
        <v>5435.0929999999998</v>
      </c>
      <c r="FQ48" s="32">
        <v>5302.259</v>
      </c>
      <c r="FR48" s="33">
        <f>CD48</f>
        <v>5567.9269999999997</v>
      </c>
      <c r="FT48" s="64">
        <f t="shared" si="122"/>
        <v>953.64249999999993</v>
      </c>
      <c r="FU48" s="32">
        <v>1026.05</v>
      </c>
      <c r="FV48" s="33">
        <f t="shared" si="123"/>
        <v>881.23500000000001</v>
      </c>
      <c r="FX48" s="64">
        <f t="shared" si="124"/>
        <v>6388.7354999999998</v>
      </c>
      <c r="FY48" s="58">
        <f t="shared" si="125"/>
        <v>6328.3090000000002</v>
      </c>
      <c r="FZ48" s="72">
        <f t="shared" si="126"/>
        <v>6449.1619999999994</v>
      </c>
      <c r="GB48" s="64">
        <f t="shared" si="127"/>
        <v>4739.4110000000001</v>
      </c>
      <c r="GC48" s="32">
        <v>4670.6019999999999</v>
      </c>
      <c r="GD48" s="33">
        <f t="shared" si="128"/>
        <v>4808.22</v>
      </c>
      <c r="GE48" s="32"/>
      <c r="GF48" s="64">
        <f t="shared" si="129"/>
        <v>6597.4785000000002</v>
      </c>
      <c r="GG48" s="32">
        <v>6528.4480000000003</v>
      </c>
      <c r="GH48" s="33">
        <f t="shared" si="130"/>
        <v>6666.509</v>
      </c>
      <c r="GI48" s="32"/>
      <c r="GJ48" s="75">
        <f>DZ48/C48</f>
        <v>0.55209720709894794</v>
      </c>
      <c r="GK48" s="66"/>
      <c r="GL48" s="78"/>
    </row>
    <row r="49" spans="1:194" x14ac:dyDescent="0.2">
      <c r="A49" s="1"/>
      <c r="B49" s="79" t="s">
        <v>193</v>
      </c>
      <c r="C49" s="31">
        <v>7307.5690000000004</v>
      </c>
      <c r="D49" s="32">
        <v>7179.1075000000001</v>
      </c>
      <c r="E49" s="32">
        <v>5548.1620000000003</v>
      </c>
      <c r="F49" s="32">
        <v>2705.2469999999998</v>
      </c>
      <c r="G49" s="32">
        <v>4928.3620000000001</v>
      </c>
      <c r="H49" s="32">
        <f t="shared" si="67"/>
        <v>10012.816000000001</v>
      </c>
      <c r="I49" s="33">
        <f t="shared" si="68"/>
        <v>8253.4089999999997</v>
      </c>
      <c r="J49" s="32"/>
      <c r="K49" s="34">
        <v>67.42</v>
      </c>
      <c r="L49" s="35">
        <v>25.792999999999999</v>
      </c>
      <c r="M49" s="35">
        <v>0</v>
      </c>
      <c r="N49" s="36">
        <f t="shared" si="69"/>
        <v>93.212999999999994</v>
      </c>
      <c r="O49" s="35">
        <v>46.940000000000005</v>
      </c>
      <c r="P49" s="36">
        <f t="shared" si="70"/>
        <v>46.272999999999989</v>
      </c>
      <c r="Q49" s="35">
        <v>-2.238</v>
      </c>
      <c r="R49" s="36">
        <f t="shared" si="71"/>
        <v>48.510999999999989</v>
      </c>
      <c r="S49" s="35">
        <v>20.102</v>
      </c>
      <c r="T49" s="35">
        <v>-1.6859999999999999</v>
      </c>
      <c r="U49" s="35">
        <v>-2.7</v>
      </c>
      <c r="V49" s="36">
        <f t="shared" si="72"/>
        <v>64.22699999999999</v>
      </c>
      <c r="W49" s="35">
        <v>11.920999999999999</v>
      </c>
      <c r="X49" s="37">
        <f t="shared" si="73"/>
        <v>52.30599999999999</v>
      </c>
      <c r="Y49" s="35"/>
      <c r="Z49" s="38">
        <f t="shared" si="74"/>
        <v>1.8782278994986495E-2</v>
      </c>
      <c r="AA49" s="39">
        <f t="shared" si="75"/>
        <v>7.1855728584646486E-3</v>
      </c>
      <c r="AB49" s="6">
        <f t="shared" si="76"/>
        <v>0.42050004927035095</v>
      </c>
      <c r="AC49" s="6">
        <f t="shared" si="77"/>
        <v>0.41424348056303228</v>
      </c>
      <c r="AD49" s="6">
        <f t="shared" si="78"/>
        <v>0.50357782712711752</v>
      </c>
      <c r="AE49" s="39">
        <f t="shared" si="79"/>
        <v>1.3076834411519817E-2</v>
      </c>
      <c r="AF49" s="39">
        <f t="shared" si="80"/>
        <v>1.4571727753066796E-2</v>
      </c>
      <c r="AG49" s="39">
        <f>X49/DX49*2</f>
        <v>2.8899979142465244E-2</v>
      </c>
      <c r="AH49" s="39">
        <f>(P49+S49+T49)/DX49*2</f>
        <v>3.5741803057907973E-2</v>
      </c>
      <c r="AI49" s="39">
        <f>R49/DX49*2</f>
        <v>2.6803175317939267E-2</v>
      </c>
      <c r="AJ49" s="40">
        <f>X49/FL49*2</f>
        <v>9.4584783361497546E-2</v>
      </c>
      <c r="AK49" s="41"/>
      <c r="AL49" s="47">
        <f t="shared" si="81"/>
        <v>3.025572919103893E-2</v>
      </c>
      <c r="AM49" s="6">
        <f t="shared" si="82"/>
        <v>4.1588795366907419E-2</v>
      </c>
      <c r="AN49" s="40">
        <f t="shared" si="83"/>
        <v>9.4475282287480838E-2</v>
      </c>
      <c r="AO49" s="35"/>
      <c r="AP49" s="47">
        <f t="shared" si="84"/>
        <v>0.88828732830800539</v>
      </c>
      <c r="AQ49" s="6">
        <f t="shared" si="85"/>
        <v>0.81065385418842706</v>
      </c>
      <c r="AR49" s="6">
        <f t="shared" si="86"/>
        <v>-2.7208364368506131E-2</v>
      </c>
      <c r="AS49" s="6">
        <f t="shared" si="87"/>
        <v>0.1847338013503533</v>
      </c>
      <c r="AT49" s="68">
        <v>1.9452</v>
      </c>
      <c r="AU49" s="69">
        <v>1.4</v>
      </c>
      <c r="AV49" s="35"/>
      <c r="AW49" s="47">
        <v>0.15876634213101509</v>
      </c>
      <c r="AX49" s="6">
        <v>0.12179999999999999</v>
      </c>
      <c r="AY49" s="6">
        <f t="shared" si="88"/>
        <v>0.2419829342255328</v>
      </c>
      <c r="AZ49" s="6">
        <f t="shared" si="89"/>
        <v>0.2419829342255328</v>
      </c>
      <c r="BA49" s="40">
        <f t="shared" si="90"/>
        <v>0.2419829342255328</v>
      </c>
      <c r="BB49" s="6"/>
      <c r="BC49" s="47">
        <v>0.21890000000000001</v>
      </c>
      <c r="BD49" s="6">
        <v>0.22289999999999999</v>
      </c>
      <c r="BE49" s="40">
        <v>0.22800000000000001</v>
      </c>
      <c r="BF49" s="6"/>
      <c r="BG49" s="47"/>
      <c r="BH49" s="40">
        <v>2.1000000000000001E-2</v>
      </c>
      <c r="BI49" s="6"/>
      <c r="BJ49" s="47"/>
      <c r="BK49" s="40">
        <f>BC49-(4.5%+2.5%+3%+1.5%+BH49)</f>
        <v>8.2900000000000001E-2</v>
      </c>
      <c r="BL49" s="6"/>
      <c r="BM49" s="47"/>
      <c r="BN49" s="40">
        <f>BD49-(6%+2.5%+3%+1.5%+BH49)</f>
        <v>7.1899999999999992E-2</v>
      </c>
      <c r="BO49" s="6"/>
      <c r="BP49" s="47"/>
      <c r="BQ49" s="40">
        <f>BE49-(8%+2.5%+3%+1.5%+BH49)</f>
        <v>5.6999999999999995E-2</v>
      </c>
      <c r="BR49" s="35"/>
      <c r="BS49" s="38">
        <f>Q49/FP49*2</f>
        <v>-8.1877624414751515E-4</v>
      </c>
      <c r="BT49" s="6">
        <f t="shared" si="91"/>
        <v>-3.4596299216250063E-2</v>
      </c>
      <c r="BU49" s="39">
        <f>EX49/E49</f>
        <v>5.5288580254145422E-3</v>
      </c>
      <c r="BV49" s="39">
        <f>EV49/E49</f>
        <v>1.1073937639167709E-3</v>
      </c>
      <c r="BW49" s="6">
        <f t="shared" si="92"/>
        <v>2.604226360119298E-2</v>
      </c>
      <c r="BX49" s="6">
        <f t="shared" si="93"/>
        <v>0.67192576568600548</v>
      </c>
      <c r="BY49" s="40">
        <f t="shared" si="94"/>
        <v>0.77945973597091811</v>
      </c>
      <c r="BZ49" s="35"/>
      <c r="CA49" s="34">
        <v>56.323999999999998</v>
      </c>
      <c r="CB49" s="35">
        <v>191.92699999999999</v>
      </c>
      <c r="CC49" s="36">
        <f t="shared" si="95"/>
        <v>248.25099999999998</v>
      </c>
      <c r="CD49" s="32">
        <v>5548.1620000000003</v>
      </c>
      <c r="CE49" s="35">
        <v>11.03</v>
      </c>
      <c r="CF49" s="35">
        <v>6.6669999999999998</v>
      </c>
      <c r="CG49" s="36">
        <f t="shared" si="96"/>
        <v>5530.4650000000001</v>
      </c>
      <c r="CH49" s="35">
        <v>1101.704</v>
      </c>
      <c r="CI49" s="35">
        <v>346.22900000000004</v>
      </c>
      <c r="CJ49" s="36">
        <f t="shared" si="97"/>
        <v>1447.933</v>
      </c>
      <c r="CK49" s="35">
        <v>0</v>
      </c>
      <c r="CL49" s="35">
        <v>0</v>
      </c>
      <c r="CM49" s="35">
        <v>66.822000000000003</v>
      </c>
      <c r="CN49" s="35">
        <v>14.09800000000007</v>
      </c>
      <c r="CO49" s="36">
        <f t="shared" si="98"/>
        <v>7307.5690000000004</v>
      </c>
      <c r="CP49" s="35">
        <v>48.665999999999997</v>
      </c>
      <c r="CQ49" s="32">
        <v>4928.3620000000001</v>
      </c>
      <c r="CR49" s="36">
        <f t="shared" si="99"/>
        <v>4977.0280000000002</v>
      </c>
      <c r="CS49" s="35">
        <v>1102.462</v>
      </c>
      <c r="CT49" s="35">
        <v>67.883000000000266</v>
      </c>
      <c r="CU49" s="36">
        <f t="shared" si="100"/>
        <v>1170.3450000000003</v>
      </c>
      <c r="CV49" s="35">
        <v>0</v>
      </c>
      <c r="CW49" s="35">
        <v>1160.1959999999999</v>
      </c>
      <c r="CX49" s="120">
        <f t="shared" si="101"/>
        <v>7307.5690000000004</v>
      </c>
      <c r="CY49" s="35"/>
      <c r="CZ49" s="71">
        <v>1349.9549999999999</v>
      </c>
      <c r="DA49" s="35"/>
      <c r="DB49" s="31">
        <v>200</v>
      </c>
      <c r="DC49" s="32">
        <v>400</v>
      </c>
      <c r="DD49" s="32">
        <v>350</v>
      </c>
      <c r="DE49" s="32">
        <v>40</v>
      </c>
      <c r="DF49" s="32">
        <v>150</v>
      </c>
      <c r="DG49" s="33">
        <v>0</v>
      </c>
      <c r="DH49" s="32">
        <f t="shared" si="102"/>
        <v>1140</v>
      </c>
      <c r="DI49" s="62">
        <f t="shared" si="103"/>
        <v>0.1560026323391541</v>
      </c>
      <c r="DJ49" s="62">
        <f t="shared" si="104"/>
        <v>0.25005467992221164</v>
      </c>
      <c r="DK49" s="35"/>
      <c r="DL49" s="64" t="s">
        <v>212</v>
      </c>
      <c r="DM49" s="58">
        <v>45</v>
      </c>
      <c r="DN49" s="72">
        <v>4</v>
      </c>
      <c r="DO49" s="58" t="s">
        <v>155</v>
      </c>
      <c r="DP49" s="74" t="s">
        <v>152</v>
      </c>
      <c r="DQ49" s="58"/>
      <c r="DR49" s="62" t="s">
        <v>221</v>
      </c>
      <c r="DS49" s="63"/>
      <c r="DT49" s="31">
        <v>865.88099999999997</v>
      </c>
      <c r="DU49" s="32">
        <v>865.88099999999997</v>
      </c>
      <c r="DV49" s="33">
        <v>865.88099999999997</v>
      </c>
      <c r="DW49" s="32"/>
      <c r="DX49" s="64">
        <f t="shared" si="105"/>
        <v>3619.7950000000001</v>
      </c>
      <c r="DY49" s="32">
        <v>3661.317</v>
      </c>
      <c r="DZ49" s="33">
        <v>3578.2730000000001</v>
      </c>
      <c r="EA49" s="32"/>
      <c r="EB49" s="31">
        <v>121.227</v>
      </c>
      <c r="EC49" s="32">
        <v>250.77799999999999</v>
      </c>
      <c r="ED49" s="32">
        <v>435.392</v>
      </c>
      <c r="EE49" s="32">
        <v>48.237000000000002</v>
      </c>
      <c r="EF49" s="32">
        <v>817.92100000000005</v>
      </c>
      <c r="EG49" s="32">
        <v>55.067</v>
      </c>
      <c r="EH49" s="32">
        <v>70.496999999999844</v>
      </c>
      <c r="EI49" s="33">
        <v>3729.8409999999999</v>
      </c>
      <c r="EJ49" s="33">
        <f t="shared" si="106"/>
        <v>5528.9599999999991</v>
      </c>
      <c r="EK49" s="58"/>
      <c r="EL49" s="47">
        <f t="shared" si="107"/>
        <v>2.1925823301308024E-2</v>
      </c>
      <c r="EM49" s="6">
        <f t="shared" si="108"/>
        <v>4.5357173862715601E-2</v>
      </c>
      <c r="EN49" s="6">
        <f t="shared" si="109"/>
        <v>7.874754022456304E-2</v>
      </c>
      <c r="EO49" s="6">
        <f t="shared" si="110"/>
        <v>8.7244255700891331E-3</v>
      </c>
      <c r="EP49" s="6">
        <f t="shared" si="111"/>
        <v>0.14793396949878462</v>
      </c>
      <c r="EQ49" s="6">
        <f t="shared" si="112"/>
        <v>9.9597392638036825E-3</v>
      </c>
      <c r="ER49" s="6">
        <f t="shared" si="113"/>
        <v>1.2750499189721006E-2</v>
      </c>
      <c r="ES49" s="6">
        <f t="shared" si="114"/>
        <v>0.67460082908901498</v>
      </c>
      <c r="ET49" s="62">
        <f t="shared" si="115"/>
        <v>1</v>
      </c>
      <c r="EU49" s="58"/>
      <c r="EV49" s="34">
        <v>6.1440000000000001</v>
      </c>
      <c r="EW49" s="35">
        <v>24.530999999999999</v>
      </c>
      <c r="EX49" s="70">
        <f t="shared" si="116"/>
        <v>30.674999999999997</v>
      </c>
      <c r="EZ49" s="34">
        <f>CE49</f>
        <v>11.03</v>
      </c>
      <c r="FA49" s="35">
        <f>CF49</f>
        <v>6.6669999999999998</v>
      </c>
      <c r="FB49" s="70">
        <f t="shared" si="117"/>
        <v>17.696999999999999</v>
      </c>
      <c r="FD49" s="31">
        <f>FH49*E49</f>
        <v>3727.9529999999995</v>
      </c>
      <c r="FE49" s="32">
        <f>E49*FI49</f>
        <v>1820.2090000000005</v>
      </c>
      <c r="FF49" s="33">
        <f t="shared" si="118"/>
        <v>5548.1620000000003</v>
      </c>
      <c r="FH49" s="47">
        <v>0.67192576568600548</v>
      </c>
      <c r="FI49" s="6">
        <v>0.32807423431399452</v>
      </c>
      <c r="FJ49" s="40">
        <f t="shared" si="119"/>
        <v>1</v>
      </c>
      <c r="FK49" s="58"/>
      <c r="FL49" s="64">
        <f t="shared" si="120"/>
        <v>1106.0129999999999</v>
      </c>
      <c r="FM49" s="32">
        <v>1051.83</v>
      </c>
      <c r="FN49" s="33">
        <f>CW49</f>
        <v>1160.1959999999999</v>
      </c>
      <c r="FP49" s="64">
        <f t="shared" si="121"/>
        <v>5466.6949999999997</v>
      </c>
      <c r="FQ49" s="32">
        <v>5385.2280000000001</v>
      </c>
      <c r="FR49" s="33">
        <f>CD49</f>
        <v>5548.1620000000003</v>
      </c>
      <c r="FT49" s="64">
        <f t="shared" si="122"/>
        <v>2621.942</v>
      </c>
      <c r="FU49" s="32">
        <v>2538.6370000000002</v>
      </c>
      <c r="FV49" s="33">
        <f t="shared" si="123"/>
        <v>2705.2469999999998</v>
      </c>
      <c r="FX49" s="64">
        <f t="shared" si="124"/>
        <v>8088.6369999999997</v>
      </c>
      <c r="FY49" s="58">
        <f t="shared" si="125"/>
        <v>7923.8649999999998</v>
      </c>
      <c r="FZ49" s="72">
        <f t="shared" si="126"/>
        <v>8253.4089999999997</v>
      </c>
      <c r="GB49" s="64">
        <f t="shared" si="127"/>
        <v>4715.6535000000003</v>
      </c>
      <c r="GC49" s="32">
        <v>4502.9449999999997</v>
      </c>
      <c r="GD49" s="33">
        <f t="shared" si="128"/>
        <v>4928.3620000000001</v>
      </c>
      <c r="GE49" s="32"/>
      <c r="GF49" s="64">
        <f t="shared" si="129"/>
        <v>7179.1075000000001</v>
      </c>
      <c r="GG49" s="32">
        <v>7050.6459999999997</v>
      </c>
      <c r="GH49" s="33">
        <f t="shared" si="130"/>
        <v>7307.5690000000004</v>
      </c>
      <c r="GI49" s="32"/>
      <c r="GJ49" s="75">
        <f>DZ49/C49</f>
        <v>0.48966667300712452</v>
      </c>
      <c r="GK49" s="66"/>
    </row>
    <row r="50" spans="1:194" x14ac:dyDescent="0.2">
      <c r="A50" s="1"/>
      <c r="B50" s="76" t="s">
        <v>194</v>
      </c>
      <c r="C50" s="31">
        <v>4486.1859999999997</v>
      </c>
      <c r="D50" s="32">
        <v>4195.402</v>
      </c>
      <c r="E50" s="32">
        <v>3757.6179999999999</v>
      </c>
      <c r="F50" s="32">
        <v>912.91300000000001</v>
      </c>
      <c r="G50" s="32">
        <v>3166.2049999999999</v>
      </c>
      <c r="H50" s="32">
        <f t="shared" si="67"/>
        <v>5399.0990000000002</v>
      </c>
      <c r="I50" s="33">
        <f t="shared" si="68"/>
        <v>4670.5309999999999</v>
      </c>
      <c r="J50" s="32"/>
      <c r="K50" s="34">
        <v>41.726999999999997</v>
      </c>
      <c r="L50" s="35">
        <v>10.162000000000001</v>
      </c>
      <c r="M50" s="35">
        <v>1.7999999999999999E-2</v>
      </c>
      <c r="N50" s="36">
        <f t="shared" si="69"/>
        <v>51.906999999999996</v>
      </c>
      <c r="O50" s="35">
        <v>25.764000000000003</v>
      </c>
      <c r="P50" s="36">
        <f t="shared" si="70"/>
        <v>26.142999999999994</v>
      </c>
      <c r="Q50" s="35">
        <v>-2.2919999999999998</v>
      </c>
      <c r="R50" s="36">
        <f t="shared" si="71"/>
        <v>28.434999999999995</v>
      </c>
      <c r="S50" s="35">
        <v>2.8260000000000001</v>
      </c>
      <c r="T50" s="35">
        <v>-2.6920000000000002</v>
      </c>
      <c r="U50" s="35">
        <v>0</v>
      </c>
      <c r="V50" s="36">
        <f t="shared" si="72"/>
        <v>28.568999999999996</v>
      </c>
      <c r="W50" s="35">
        <v>6.0590000000000002</v>
      </c>
      <c r="X50" s="37">
        <f t="shared" si="73"/>
        <v>22.509999999999994</v>
      </c>
      <c r="Y50" s="35"/>
      <c r="Z50" s="38">
        <f t="shared" si="74"/>
        <v>1.9891776759414233E-2</v>
      </c>
      <c r="AA50" s="39">
        <f t="shared" si="75"/>
        <v>4.844351030008567E-3</v>
      </c>
      <c r="AB50" s="6">
        <f t="shared" si="76"/>
        <v>0.49507119386637466</v>
      </c>
      <c r="AC50" s="6">
        <f t="shared" si="77"/>
        <v>0.47072150256700718</v>
      </c>
      <c r="AD50" s="6">
        <f t="shared" si="78"/>
        <v>0.49634923998689973</v>
      </c>
      <c r="AE50" s="39">
        <f t="shared" si="79"/>
        <v>1.2282017313239591E-2</v>
      </c>
      <c r="AF50" s="39">
        <f t="shared" si="80"/>
        <v>1.0730795284933359E-2</v>
      </c>
      <c r="AG50" s="39">
        <f>X50/DX50*2</f>
        <v>2.2010585321697019E-2</v>
      </c>
      <c r="AH50" s="39">
        <f>(P50+S50+T50)/DX50*2</f>
        <v>2.5694009351320862E-2</v>
      </c>
      <c r="AI50" s="39">
        <f>R50/DX50*2</f>
        <v>2.7804131213791862E-2</v>
      </c>
      <c r="AJ50" s="40">
        <f>X50/FL50*2</f>
        <v>9.9372136732705049E-2</v>
      </c>
      <c r="AK50" s="41"/>
      <c r="AL50" s="47">
        <f t="shared" si="81"/>
        <v>0.1588562363320167</v>
      </c>
      <c r="AM50" s="6">
        <f t="shared" si="82"/>
        <v>9.0736380540112446E-2</v>
      </c>
      <c r="AN50" s="40">
        <f t="shared" si="83"/>
        <v>0.22601231431433516</v>
      </c>
      <c r="AO50" s="35"/>
      <c r="AP50" s="47">
        <f t="shared" si="84"/>
        <v>0.84260960001788365</v>
      </c>
      <c r="AQ50" s="6">
        <f t="shared" si="85"/>
        <v>0.79260263739850911</v>
      </c>
      <c r="AR50" s="6">
        <f t="shared" si="86"/>
        <v>4.9205271471133828E-2</v>
      </c>
      <c r="AS50" s="6">
        <f t="shared" si="87"/>
        <v>0.13547030818606273</v>
      </c>
      <c r="AT50" s="68">
        <v>1.3881999999999999</v>
      </c>
      <c r="AU50" s="69">
        <v>1.36</v>
      </c>
      <c r="AV50" s="35"/>
      <c r="AW50" s="47">
        <v>0.10511935974121447</v>
      </c>
      <c r="AX50" s="6">
        <v>9.3800000000000008E-2</v>
      </c>
      <c r="AY50" s="6">
        <f t="shared" si="88"/>
        <v>0.18392296598278682</v>
      </c>
      <c r="AZ50" s="6">
        <f t="shared" si="89"/>
        <v>0.20300000000000001</v>
      </c>
      <c r="BA50" s="40">
        <f t="shared" si="90"/>
        <v>0.222</v>
      </c>
      <c r="BB50" s="6"/>
      <c r="BC50" s="47">
        <v>0.16699999999999998</v>
      </c>
      <c r="BD50" s="6">
        <v>0.18510000000000001</v>
      </c>
      <c r="BE50" s="40">
        <v>0.20399999999999999</v>
      </c>
      <c r="BF50" s="6"/>
      <c r="BG50" s="47">
        <v>3.1E-2</v>
      </c>
      <c r="BH50" s="40"/>
      <c r="BI50" s="6"/>
      <c r="BJ50" s="47">
        <f>AY50-(4.5%+2.5%+3%+1.5%+BG50)</f>
        <v>3.7922965982786799E-2</v>
      </c>
      <c r="BK50" s="40"/>
      <c r="BL50" s="6"/>
      <c r="BM50" s="47">
        <f>AZ50-(6%+2.5%+3%+1.5%+BG50)</f>
        <v>4.200000000000001E-2</v>
      </c>
      <c r="BN50" s="40"/>
      <c r="BO50" s="6"/>
      <c r="BP50" s="47">
        <f>BA50-(8%+2.5%+3%+1.5%+BG50)</f>
        <v>4.0999999999999981E-2</v>
      </c>
      <c r="BQ50" s="40"/>
      <c r="BR50" s="35"/>
      <c r="BS50" s="38">
        <f>Q50/FP50*2</f>
        <v>-1.3096879048579164E-3</v>
      </c>
      <c r="BT50" s="6">
        <f t="shared" si="91"/>
        <v>-8.7224569014727721E-2</v>
      </c>
      <c r="BU50" s="39">
        <f>EX50/E50</f>
        <v>4.1776465835537306E-3</v>
      </c>
      <c r="BV50" s="39">
        <f>EV50/E50</f>
        <v>2.3786345498664316E-3</v>
      </c>
      <c r="BW50" s="6">
        <f t="shared" si="92"/>
        <v>3.188194459958691E-2</v>
      </c>
      <c r="BX50" s="6">
        <f t="shared" si="93"/>
        <v>0.74302390503771276</v>
      </c>
      <c r="BY50" s="40">
        <f t="shared" si="94"/>
        <v>0.79325305837815874</v>
      </c>
      <c r="BZ50" s="35"/>
      <c r="CA50" s="34">
        <v>109.629</v>
      </c>
      <c r="CB50" s="35">
        <v>94.161000000000001</v>
      </c>
      <c r="CC50" s="36">
        <f t="shared" si="95"/>
        <v>203.79000000000002</v>
      </c>
      <c r="CD50" s="32">
        <v>3757.6179999999999</v>
      </c>
      <c r="CE50" s="35">
        <v>6.8739999999999997</v>
      </c>
      <c r="CF50" s="35">
        <v>13.92</v>
      </c>
      <c r="CG50" s="36">
        <f t="shared" si="96"/>
        <v>3736.8240000000001</v>
      </c>
      <c r="CH50" s="35">
        <v>403.95499999999998</v>
      </c>
      <c r="CI50" s="35">
        <v>107.77500000000001</v>
      </c>
      <c r="CJ50" s="36">
        <f t="shared" si="97"/>
        <v>511.73</v>
      </c>
      <c r="CK50" s="35">
        <v>2.7029999999999998</v>
      </c>
      <c r="CL50" s="35">
        <v>0</v>
      </c>
      <c r="CM50" s="35">
        <v>23.84</v>
      </c>
      <c r="CN50" s="35">
        <v>7.2989999999996442</v>
      </c>
      <c r="CO50" s="36">
        <f t="shared" si="98"/>
        <v>4486.1860000000006</v>
      </c>
      <c r="CP50" s="35">
        <v>27.692</v>
      </c>
      <c r="CQ50" s="32">
        <v>3166.2049999999999</v>
      </c>
      <c r="CR50" s="36">
        <f t="shared" si="99"/>
        <v>3193.8969999999999</v>
      </c>
      <c r="CS50" s="35">
        <v>720.78300000000002</v>
      </c>
      <c r="CT50" s="35">
        <v>19.906999999999755</v>
      </c>
      <c r="CU50" s="36">
        <f t="shared" si="100"/>
        <v>740.68999999999983</v>
      </c>
      <c r="CV50" s="35">
        <v>80.01400000000001</v>
      </c>
      <c r="CW50" s="35">
        <v>471.58499999999998</v>
      </c>
      <c r="CX50" s="120">
        <f t="shared" si="101"/>
        <v>4486.1859999999997</v>
      </c>
      <c r="CY50" s="35"/>
      <c r="CZ50" s="71">
        <v>607.745</v>
      </c>
      <c r="DA50" s="35"/>
      <c r="DB50" s="31">
        <v>240</v>
      </c>
      <c r="DC50" s="32">
        <v>145</v>
      </c>
      <c r="DD50" s="32">
        <v>200</v>
      </c>
      <c r="DE50" s="32">
        <v>40</v>
      </c>
      <c r="DF50" s="32">
        <v>100</v>
      </c>
      <c r="DG50" s="33">
        <v>75</v>
      </c>
      <c r="DH50" s="32">
        <f t="shared" si="102"/>
        <v>800</v>
      </c>
      <c r="DI50" s="62">
        <f t="shared" si="103"/>
        <v>0.17832519650322123</v>
      </c>
      <c r="DJ50" s="62">
        <f t="shared" si="104"/>
        <v>0.22317269974119758</v>
      </c>
      <c r="DK50" s="35"/>
      <c r="DL50" s="64" t="s">
        <v>215</v>
      </c>
      <c r="DM50" s="58">
        <v>26</v>
      </c>
      <c r="DN50" s="72">
        <v>2</v>
      </c>
      <c r="DO50" s="58" t="s">
        <v>151</v>
      </c>
      <c r="DP50" s="74" t="s">
        <v>152</v>
      </c>
      <c r="DQ50" s="61" t="s">
        <v>156</v>
      </c>
      <c r="DR50" s="62">
        <v>0.10757110473095925</v>
      </c>
      <c r="DS50" s="63"/>
      <c r="DT50" s="31">
        <v>385.64268600000008</v>
      </c>
      <c r="DU50" s="32">
        <v>425.64268600000008</v>
      </c>
      <c r="DV50" s="33">
        <v>465.48116400000004</v>
      </c>
      <c r="DW50" s="32"/>
      <c r="DX50" s="64">
        <f t="shared" si="105"/>
        <v>2045.3795</v>
      </c>
      <c r="DY50" s="32">
        <v>1993.9970000000001</v>
      </c>
      <c r="DZ50" s="33">
        <v>2096.7620000000002</v>
      </c>
      <c r="EA50" s="32"/>
      <c r="EB50" s="31">
        <v>156.71899999999999</v>
      </c>
      <c r="EC50" s="32">
        <v>15.923</v>
      </c>
      <c r="ED50" s="32">
        <v>132.905</v>
      </c>
      <c r="EE50" s="32">
        <v>67.194000000000003</v>
      </c>
      <c r="EF50" s="32">
        <v>484.49</v>
      </c>
      <c r="EG50" s="32">
        <v>0</v>
      </c>
      <c r="EH50" s="32">
        <v>91.084999999999582</v>
      </c>
      <c r="EI50" s="33">
        <v>2462.828</v>
      </c>
      <c r="EJ50" s="33">
        <f t="shared" si="106"/>
        <v>3411.1439999999993</v>
      </c>
      <c r="EK50" s="58"/>
      <c r="EL50" s="47">
        <f t="shared" si="107"/>
        <v>4.5943237811127302E-2</v>
      </c>
      <c r="EM50" s="6">
        <f t="shared" si="108"/>
        <v>4.6679354492217282E-3</v>
      </c>
      <c r="EN50" s="6">
        <f t="shared" si="109"/>
        <v>3.8962002190467485E-2</v>
      </c>
      <c r="EO50" s="6">
        <f t="shared" si="110"/>
        <v>1.9698376849526147E-2</v>
      </c>
      <c r="EP50" s="6">
        <f t="shared" si="111"/>
        <v>0.14203152959828144</v>
      </c>
      <c r="EQ50" s="6">
        <f t="shared" si="112"/>
        <v>0</v>
      </c>
      <c r="ER50" s="6">
        <f t="shared" si="113"/>
        <v>2.6702185542445467E-2</v>
      </c>
      <c r="ES50" s="6">
        <f t="shared" si="114"/>
        <v>0.72199473255893054</v>
      </c>
      <c r="ET50" s="62">
        <f t="shared" si="115"/>
        <v>1</v>
      </c>
      <c r="EU50" s="58"/>
      <c r="EV50" s="34">
        <v>8.9380000000000006</v>
      </c>
      <c r="EW50" s="35">
        <v>6.76</v>
      </c>
      <c r="EX50" s="70">
        <f t="shared" si="116"/>
        <v>15.698</v>
      </c>
      <c r="EZ50" s="34">
        <f>CE50</f>
        <v>6.8739999999999997</v>
      </c>
      <c r="FA50" s="35">
        <f>CF50</f>
        <v>13.92</v>
      </c>
      <c r="FB50" s="70">
        <f t="shared" si="117"/>
        <v>20.794</v>
      </c>
      <c r="FD50" s="31">
        <f>FH50*E50</f>
        <v>2792</v>
      </c>
      <c r="FE50" s="32">
        <f>E50*FI50</f>
        <v>965.61799999999982</v>
      </c>
      <c r="FF50" s="33">
        <f t="shared" si="118"/>
        <v>3757.6179999999999</v>
      </c>
      <c r="FH50" s="47">
        <v>0.74302390503771276</v>
      </c>
      <c r="FI50" s="6">
        <v>0.25697609496228724</v>
      </c>
      <c r="FJ50" s="40">
        <f t="shared" si="119"/>
        <v>1</v>
      </c>
      <c r="FK50" s="58"/>
      <c r="FL50" s="64">
        <f t="shared" si="120"/>
        <v>453.04449999999997</v>
      </c>
      <c r="FM50" s="32">
        <v>434.50400000000002</v>
      </c>
      <c r="FN50" s="33">
        <f>CW50</f>
        <v>471.58499999999998</v>
      </c>
      <c r="FP50" s="64">
        <f t="shared" si="121"/>
        <v>3500.0704999999998</v>
      </c>
      <c r="FQ50" s="32">
        <v>3242.5230000000001</v>
      </c>
      <c r="FR50" s="33">
        <f>CD50</f>
        <v>3757.6179999999999</v>
      </c>
      <c r="FT50" s="64">
        <f t="shared" si="122"/>
        <v>976.19399999999996</v>
      </c>
      <c r="FU50" s="32">
        <v>1039.4749999999999</v>
      </c>
      <c r="FV50" s="33">
        <f t="shared" si="123"/>
        <v>912.91300000000001</v>
      </c>
      <c r="FX50" s="64">
        <f t="shared" si="124"/>
        <v>4476.2644999999993</v>
      </c>
      <c r="FY50" s="58">
        <f t="shared" si="125"/>
        <v>4281.9979999999996</v>
      </c>
      <c r="FZ50" s="72">
        <f t="shared" si="126"/>
        <v>4670.5309999999999</v>
      </c>
      <c r="GB50" s="64">
        <f t="shared" si="127"/>
        <v>2874.364</v>
      </c>
      <c r="GC50" s="32">
        <v>2582.5230000000001</v>
      </c>
      <c r="GD50" s="33">
        <f t="shared" si="128"/>
        <v>3166.2049999999999</v>
      </c>
      <c r="GE50" s="32"/>
      <c r="GF50" s="64">
        <f t="shared" si="129"/>
        <v>4195.402</v>
      </c>
      <c r="GG50" s="32">
        <v>3904.6179999999999</v>
      </c>
      <c r="GH50" s="33">
        <f t="shared" si="130"/>
        <v>4486.1859999999997</v>
      </c>
      <c r="GI50" s="32"/>
      <c r="GJ50" s="75">
        <f>DZ50/C50</f>
        <v>0.46738186958810901</v>
      </c>
      <c r="GK50" s="66"/>
    </row>
    <row r="51" spans="1:194" x14ac:dyDescent="0.2">
      <c r="A51" s="1"/>
      <c r="B51" s="76" t="s">
        <v>235</v>
      </c>
      <c r="C51" s="31">
        <v>4146.4309999999996</v>
      </c>
      <c r="D51" s="32">
        <v>4163.1049999999996</v>
      </c>
      <c r="E51" s="32">
        <v>3224.1729999999998</v>
      </c>
      <c r="F51" s="32">
        <v>1127.4590000000001</v>
      </c>
      <c r="G51" s="32">
        <v>2877.8009999999999</v>
      </c>
      <c r="H51" s="32">
        <f t="shared" si="67"/>
        <v>5273.8899999999994</v>
      </c>
      <c r="I51" s="33">
        <f t="shared" si="68"/>
        <v>4351.6319999999996</v>
      </c>
      <c r="J51" s="32"/>
      <c r="K51" s="34">
        <v>36.411000000000001</v>
      </c>
      <c r="L51" s="35">
        <v>9.0449999999999999</v>
      </c>
      <c r="M51" s="35">
        <v>0.25900000000000001</v>
      </c>
      <c r="N51" s="36">
        <f t="shared" si="69"/>
        <v>45.715000000000003</v>
      </c>
      <c r="O51" s="35">
        <v>23.814999999999998</v>
      </c>
      <c r="P51" s="36">
        <f t="shared" si="70"/>
        <v>21.900000000000006</v>
      </c>
      <c r="Q51" s="35">
        <v>-0.95699999999999996</v>
      </c>
      <c r="R51" s="36">
        <f t="shared" si="71"/>
        <v>22.857000000000006</v>
      </c>
      <c r="S51" s="35">
        <v>7.2389999999999999</v>
      </c>
      <c r="T51" s="35">
        <v>-2.9180000000000001</v>
      </c>
      <c r="U51" s="35">
        <v>0</v>
      </c>
      <c r="V51" s="36">
        <f t="shared" si="72"/>
        <v>27.178000000000008</v>
      </c>
      <c r="W51" s="35">
        <v>6.7</v>
      </c>
      <c r="X51" s="37">
        <f t="shared" si="73"/>
        <v>20.478000000000009</v>
      </c>
      <c r="Y51" s="35"/>
      <c r="Z51" s="38">
        <f t="shared" si="74"/>
        <v>1.7492232360221519E-2</v>
      </c>
      <c r="AA51" s="39">
        <f t="shared" si="75"/>
        <v>4.3453143747275175E-3</v>
      </c>
      <c r="AB51" s="6">
        <f t="shared" si="76"/>
        <v>0.47595731073626985</v>
      </c>
      <c r="AC51" s="6">
        <f t="shared" si="77"/>
        <v>0.44972995429995838</v>
      </c>
      <c r="AD51" s="6">
        <f t="shared" si="78"/>
        <v>0.52094498523460564</v>
      </c>
      <c r="AE51" s="39">
        <f t="shared" si="79"/>
        <v>1.1440979749489865E-2</v>
      </c>
      <c r="AF51" s="39">
        <f t="shared" si="80"/>
        <v>9.8378493936617066E-3</v>
      </c>
      <c r="AG51" s="39">
        <f>X51/DX51*2</f>
        <v>1.92893243226059E-2</v>
      </c>
      <c r="AH51" s="39">
        <f>(P51+S51+T51)/DX51*2</f>
        <v>2.4698963427241392E-2</v>
      </c>
      <c r="AI51" s="39">
        <f>R51/DX51*2</f>
        <v>2.1530231762955515E-2</v>
      </c>
      <c r="AJ51" s="40">
        <f>X51/FL51*2</f>
        <v>7.6462659203859376E-2</v>
      </c>
      <c r="AK51" s="41"/>
      <c r="AL51" s="47">
        <f t="shared" si="81"/>
        <v>1.8510255371298509E-3</v>
      </c>
      <c r="AM51" s="6">
        <f t="shared" si="82"/>
        <v>1.1331261075443654E-2</v>
      </c>
      <c r="AN51" s="40">
        <f t="shared" si="83"/>
        <v>8.7086655743733791E-4</v>
      </c>
      <c r="AO51" s="35"/>
      <c r="AP51" s="47">
        <f t="shared" si="84"/>
        <v>0.89257028081309542</v>
      </c>
      <c r="AQ51" s="6">
        <f t="shared" si="85"/>
        <v>0.8079568760396707</v>
      </c>
      <c r="AR51" s="6">
        <f t="shared" si="86"/>
        <v>-1.9275130829380711E-2</v>
      </c>
      <c r="AS51" s="6">
        <f t="shared" si="87"/>
        <v>0.1842420626316946</v>
      </c>
      <c r="AT51" s="68">
        <v>4.0716999999999999</v>
      </c>
      <c r="AU51" s="69">
        <v>1.5</v>
      </c>
      <c r="AV51" s="35"/>
      <c r="AW51" s="47">
        <v>0.13541476995517351</v>
      </c>
      <c r="AX51" s="6">
        <v>0.1202</v>
      </c>
      <c r="AY51" s="6">
        <f t="shared" si="88"/>
        <v>0.22079425364068928</v>
      </c>
      <c r="AZ51" s="6">
        <f t="shared" si="89"/>
        <v>0.24</v>
      </c>
      <c r="BA51" s="40">
        <f t="shared" si="90"/>
        <v>0.25920000000000004</v>
      </c>
      <c r="BB51" s="6"/>
      <c r="BC51" s="47">
        <v>0.20069999999999999</v>
      </c>
      <c r="BD51" s="6">
        <v>0.21920000000000001</v>
      </c>
      <c r="BE51" s="40">
        <v>0.23860000000000001</v>
      </c>
      <c r="BF51" s="6"/>
      <c r="BG51" s="47"/>
      <c r="BH51" s="40"/>
      <c r="BI51" s="6"/>
      <c r="BJ51" s="47"/>
      <c r="BK51" s="40"/>
      <c r="BL51" s="6"/>
      <c r="BM51" s="47"/>
      <c r="BN51" s="40"/>
      <c r="BO51" s="6"/>
      <c r="BP51" s="47"/>
      <c r="BQ51" s="40"/>
      <c r="BR51" s="35"/>
      <c r="BS51" s="38">
        <f>Q51/FP51*2</f>
        <v>-5.9418951572157478E-4</v>
      </c>
      <c r="BT51" s="6">
        <f t="shared" si="91"/>
        <v>-3.6497463864841144E-2</v>
      </c>
      <c r="BU51" s="39">
        <f>EX51/E51</f>
        <v>1.113929060258243E-2</v>
      </c>
      <c r="BV51" s="39">
        <f>EV51/E51</f>
        <v>2.1804040912196709E-4</v>
      </c>
      <c r="BW51" s="6">
        <f t="shared" si="92"/>
        <v>6.0950153754251141E-2</v>
      </c>
      <c r="BX51" s="6">
        <f t="shared" si="93"/>
        <v>0.79254028862595149</v>
      </c>
      <c r="BY51" s="40">
        <f t="shared" si="94"/>
        <v>0.84629077091077565</v>
      </c>
      <c r="BZ51" s="35"/>
      <c r="CA51" s="34">
        <v>28.439</v>
      </c>
      <c r="CB51" s="35">
        <v>131.374</v>
      </c>
      <c r="CC51" s="36">
        <f t="shared" si="95"/>
        <v>159.81299999999999</v>
      </c>
      <c r="CD51" s="32">
        <v>3224.1729999999998</v>
      </c>
      <c r="CE51" s="35">
        <v>14.42</v>
      </c>
      <c r="CF51" s="35">
        <v>13.343999999999999</v>
      </c>
      <c r="CG51" s="36">
        <f t="shared" si="96"/>
        <v>3196.4089999999997</v>
      </c>
      <c r="CH51" s="35">
        <v>594.06100000000004</v>
      </c>
      <c r="CI51" s="35">
        <v>149.292</v>
      </c>
      <c r="CJ51" s="36">
        <f t="shared" si="97"/>
        <v>743.35300000000007</v>
      </c>
      <c r="CK51" s="35">
        <v>0</v>
      </c>
      <c r="CL51" s="35">
        <v>0</v>
      </c>
      <c r="CM51" s="35">
        <v>43.965000000000003</v>
      </c>
      <c r="CN51" s="35">
        <v>2.8909999999997638</v>
      </c>
      <c r="CO51" s="36">
        <f t="shared" si="98"/>
        <v>4146.4309999999996</v>
      </c>
      <c r="CP51" s="35">
        <v>2.7919999999999998</v>
      </c>
      <c r="CQ51" s="32">
        <v>2877.8009999999999</v>
      </c>
      <c r="CR51" s="36">
        <f t="shared" si="99"/>
        <v>2880.5929999999998</v>
      </c>
      <c r="CS51" s="35">
        <v>601.24400000000003</v>
      </c>
      <c r="CT51" s="35">
        <v>23.117999999999711</v>
      </c>
      <c r="CU51" s="36">
        <f t="shared" si="100"/>
        <v>624.36199999999974</v>
      </c>
      <c r="CV51" s="35">
        <v>79.988</v>
      </c>
      <c r="CW51" s="35">
        <v>561.48800000000006</v>
      </c>
      <c r="CX51" s="120">
        <f t="shared" si="101"/>
        <v>4146.4309999999996</v>
      </c>
      <c r="CY51" s="35"/>
      <c r="CZ51" s="71">
        <v>763.947</v>
      </c>
      <c r="DA51" s="35"/>
      <c r="DB51" s="31">
        <v>150</v>
      </c>
      <c r="DC51" s="32">
        <v>125</v>
      </c>
      <c r="DD51" s="32">
        <v>155</v>
      </c>
      <c r="DE51" s="32">
        <v>140</v>
      </c>
      <c r="DF51" s="32">
        <v>110</v>
      </c>
      <c r="DG51" s="33">
        <v>0</v>
      </c>
      <c r="DH51" s="32">
        <f t="shared" si="102"/>
        <v>680</v>
      </c>
      <c r="DI51" s="62">
        <f t="shared" si="103"/>
        <v>0.16399645864117843</v>
      </c>
      <c r="DJ51" s="62">
        <f t="shared" si="104"/>
        <v>0.22142393944507757</v>
      </c>
      <c r="DK51" s="35"/>
      <c r="DL51" s="64" t="s">
        <v>220</v>
      </c>
      <c r="DM51" s="58">
        <v>20</v>
      </c>
      <c r="DN51" s="72">
        <v>1</v>
      </c>
      <c r="DO51" s="58" t="s">
        <v>155</v>
      </c>
      <c r="DP51" s="74" t="s">
        <v>152</v>
      </c>
      <c r="DQ51" s="58"/>
      <c r="DR51" s="62" t="s">
        <v>221</v>
      </c>
      <c r="DS51" s="63"/>
      <c r="DT51" s="31">
        <v>459.85039999999998</v>
      </c>
      <c r="DU51" s="32">
        <v>499.85039999999998</v>
      </c>
      <c r="DV51" s="33">
        <v>539.83843200000013</v>
      </c>
      <c r="DW51" s="32"/>
      <c r="DX51" s="64">
        <f t="shared" si="105"/>
        <v>2123.2470000000003</v>
      </c>
      <c r="DY51" s="32">
        <v>2163.7840000000001</v>
      </c>
      <c r="DZ51" s="33">
        <v>2082.71</v>
      </c>
      <c r="EA51" s="32"/>
      <c r="EB51" s="31">
        <v>0.32215403000000004</v>
      </c>
      <c r="EC51" s="32">
        <v>4.7791555599999995</v>
      </c>
      <c r="ED51" s="32">
        <v>316.83936659</v>
      </c>
      <c r="EE51" s="32">
        <v>6.2611991100000006</v>
      </c>
      <c r="EF51" s="32">
        <v>260.79919525999998</v>
      </c>
      <c r="EG51" s="32">
        <v>12.350666279999999</v>
      </c>
      <c r="EH51" s="32">
        <v>54.431263169999966</v>
      </c>
      <c r="EI51" s="33">
        <v>2532.4490000000001</v>
      </c>
      <c r="EJ51" s="33">
        <f t="shared" si="106"/>
        <v>3188.232</v>
      </c>
      <c r="EK51" s="58"/>
      <c r="EL51" s="47">
        <f t="shared" si="107"/>
        <v>1.0104472635617485E-4</v>
      </c>
      <c r="EM51" s="6">
        <f t="shared" si="108"/>
        <v>1.4989986801462376E-3</v>
      </c>
      <c r="EN51" s="6">
        <f t="shared" si="109"/>
        <v>9.9377763785696904E-2</v>
      </c>
      <c r="EO51" s="6">
        <f t="shared" si="110"/>
        <v>1.9638467683656649E-3</v>
      </c>
      <c r="EP51" s="6">
        <f t="shared" si="111"/>
        <v>8.1800570115349192E-2</v>
      </c>
      <c r="EQ51" s="6">
        <f t="shared" si="112"/>
        <v>3.8738292194545436E-3</v>
      </c>
      <c r="ER51" s="6">
        <f t="shared" si="113"/>
        <v>1.7072554058173924E-2</v>
      </c>
      <c r="ES51" s="6">
        <f t="shared" si="114"/>
        <v>0.79431139264645734</v>
      </c>
      <c r="ET51" s="62">
        <f t="shared" si="115"/>
        <v>1</v>
      </c>
      <c r="EU51" s="58"/>
      <c r="EV51" s="34">
        <v>0.70299999999999996</v>
      </c>
      <c r="EW51" s="35">
        <v>35.211999999999996</v>
      </c>
      <c r="EX51" s="70">
        <f t="shared" si="116"/>
        <v>35.914999999999999</v>
      </c>
      <c r="EZ51" s="34">
        <f>CE51</f>
        <v>14.42</v>
      </c>
      <c r="FA51" s="35">
        <f>CF51</f>
        <v>13.343999999999999</v>
      </c>
      <c r="FB51" s="70">
        <f t="shared" si="117"/>
        <v>27.763999999999999</v>
      </c>
      <c r="FD51" s="31">
        <f>FH51*E51</f>
        <v>2555.2869999999998</v>
      </c>
      <c r="FE51" s="32">
        <f>E51*FI51</f>
        <v>668.88600000000008</v>
      </c>
      <c r="FF51" s="33">
        <f t="shared" si="118"/>
        <v>3224.1729999999998</v>
      </c>
      <c r="FH51" s="47">
        <v>0.79254028862595149</v>
      </c>
      <c r="FI51" s="6">
        <v>0.20745971137404851</v>
      </c>
      <c r="FJ51" s="40">
        <f t="shared" si="119"/>
        <v>1</v>
      </c>
      <c r="FK51" s="58"/>
      <c r="FL51" s="64">
        <f t="shared" si="120"/>
        <v>535.63400000000001</v>
      </c>
      <c r="FM51" s="32">
        <v>509.78000000000003</v>
      </c>
      <c r="FN51" s="33">
        <f>CW51</f>
        <v>561.48800000000006</v>
      </c>
      <c r="FP51" s="64">
        <f t="shared" si="121"/>
        <v>3221.1944999999996</v>
      </c>
      <c r="FQ51" s="32">
        <v>3218.2159999999999</v>
      </c>
      <c r="FR51" s="33">
        <f>CD51</f>
        <v>3224.1729999999998</v>
      </c>
      <c r="FT51" s="64">
        <f t="shared" si="122"/>
        <v>1106.0590000000002</v>
      </c>
      <c r="FU51" s="32">
        <v>1084.6590000000001</v>
      </c>
      <c r="FV51" s="33">
        <f t="shared" si="123"/>
        <v>1127.4590000000001</v>
      </c>
      <c r="FX51" s="64">
        <f t="shared" si="124"/>
        <v>4327.2534999999998</v>
      </c>
      <c r="FY51" s="58">
        <f t="shared" si="125"/>
        <v>4302.875</v>
      </c>
      <c r="FZ51" s="72">
        <f t="shared" si="126"/>
        <v>4351.6319999999996</v>
      </c>
      <c r="GB51" s="64">
        <f t="shared" si="127"/>
        <v>2876.549</v>
      </c>
      <c r="GC51" s="32">
        <v>2875.297</v>
      </c>
      <c r="GD51" s="33">
        <f t="shared" si="128"/>
        <v>2877.8009999999999</v>
      </c>
      <c r="GE51" s="32"/>
      <c r="GF51" s="64">
        <f t="shared" si="129"/>
        <v>4163.1049999999996</v>
      </c>
      <c r="GG51" s="32">
        <v>4179.7790000000005</v>
      </c>
      <c r="GH51" s="33">
        <f t="shared" si="130"/>
        <v>4146.4309999999996</v>
      </c>
      <c r="GI51" s="32"/>
      <c r="GJ51" s="75">
        <f>DZ51/C51</f>
        <v>0.50228980055377748</v>
      </c>
      <c r="GK51" s="66"/>
    </row>
    <row r="52" spans="1:194" x14ac:dyDescent="0.2">
      <c r="A52" s="1"/>
      <c r="B52" s="76" t="s">
        <v>195</v>
      </c>
      <c r="C52" s="31">
        <v>5376.6549999999997</v>
      </c>
      <c r="D52" s="32">
        <v>4928.2669999999998</v>
      </c>
      <c r="E52" s="32">
        <v>4478.8470000000007</v>
      </c>
      <c r="F52" s="32">
        <v>1829.616</v>
      </c>
      <c r="G52" s="32">
        <v>3768.69</v>
      </c>
      <c r="H52" s="32">
        <f t="shared" si="67"/>
        <v>7206.2709999999997</v>
      </c>
      <c r="I52" s="33">
        <f t="shared" si="68"/>
        <v>6308.4630000000006</v>
      </c>
      <c r="J52" s="32"/>
      <c r="K52" s="34">
        <v>50.113999999999997</v>
      </c>
      <c r="L52" s="35">
        <v>18.659000000000002</v>
      </c>
      <c r="M52" s="35">
        <v>0.18099999999999999</v>
      </c>
      <c r="N52" s="36">
        <f t="shared" si="69"/>
        <v>68.953999999999994</v>
      </c>
      <c r="O52" s="35">
        <v>32.061999999999998</v>
      </c>
      <c r="P52" s="36">
        <f t="shared" si="70"/>
        <v>36.891999999999996</v>
      </c>
      <c r="Q52" s="35">
        <v>-2.5779999999999998</v>
      </c>
      <c r="R52" s="36">
        <f t="shared" si="71"/>
        <v>39.47</v>
      </c>
      <c r="S52" s="35">
        <v>9.9250000000000007</v>
      </c>
      <c r="T52" s="35">
        <v>-3.3220000000000001</v>
      </c>
      <c r="U52" s="35">
        <v>-1.5</v>
      </c>
      <c r="V52" s="36">
        <f t="shared" si="72"/>
        <v>44.572999999999993</v>
      </c>
      <c r="W52" s="35">
        <v>8.6620000000000008</v>
      </c>
      <c r="X52" s="37">
        <f t="shared" si="73"/>
        <v>35.910999999999994</v>
      </c>
      <c r="Y52" s="35"/>
      <c r="Z52" s="38">
        <f t="shared" si="74"/>
        <v>2.0337372143189481E-2</v>
      </c>
      <c r="AA52" s="39">
        <f t="shared" si="75"/>
        <v>7.572235838683254E-3</v>
      </c>
      <c r="AB52" s="6">
        <f t="shared" si="76"/>
        <v>0.42434188758156099</v>
      </c>
      <c r="AC52" s="6">
        <f t="shared" si="77"/>
        <v>0.40647067026711803</v>
      </c>
      <c r="AD52" s="6">
        <f t="shared" si="78"/>
        <v>0.46497665110073383</v>
      </c>
      <c r="AE52" s="39">
        <f t="shared" si="79"/>
        <v>1.3011470360676481E-2</v>
      </c>
      <c r="AF52" s="39">
        <f t="shared" si="80"/>
        <v>1.4573479886540236E-2</v>
      </c>
      <c r="AG52" s="39">
        <f>X52/DX52*2</f>
        <v>2.9161681837532694E-2</v>
      </c>
      <c r="AH52" s="39">
        <f>(P52+S52+T52)/DX52*2</f>
        <v>3.5320301621327294E-2</v>
      </c>
      <c r="AI52" s="39">
        <f>R52/DX52*2</f>
        <v>3.2051783078371962E-2</v>
      </c>
      <c r="AJ52" s="40">
        <f>X52/FL52*2</f>
        <v>0.12388934791720929</v>
      </c>
      <c r="AK52" s="41"/>
      <c r="AL52" s="47">
        <f t="shared" si="81"/>
        <v>0.15528797677892461</v>
      </c>
      <c r="AM52" s="6">
        <f t="shared" si="82"/>
        <v>0.15481049994975082</v>
      </c>
      <c r="AN52" s="40">
        <f t="shared" si="83"/>
        <v>0.20768121515093257</v>
      </c>
      <c r="AO52" s="35"/>
      <c r="AP52" s="47">
        <f t="shared" si="84"/>
        <v>0.84144200505174649</v>
      </c>
      <c r="AQ52" s="6">
        <f t="shared" si="85"/>
        <v>0.80232281875422584</v>
      </c>
      <c r="AR52" s="6">
        <f t="shared" si="86"/>
        <v>4.6181873302266925E-2</v>
      </c>
      <c r="AS52" s="6">
        <f t="shared" si="87"/>
        <v>0.1265154636107394</v>
      </c>
      <c r="AT52" s="68">
        <v>6.17</v>
      </c>
      <c r="AU52" s="69">
        <v>1.41</v>
      </c>
      <c r="AV52" s="35"/>
      <c r="AW52" s="47">
        <v>0.11939821320133057</v>
      </c>
      <c r="AX52" s="6">
        <v>9.8000000000000004E-2</v>
      </c>
      <c r="AY52" s="6">
        <f t="shared" si="88"/>
        <v>0.18141187761135782</v>
      </c>
      <c r="AZ52" s="6">
        <f t="shared" si="89"/>
        <v>0.20039321743580321</v>
      </c>
      <c r="BA52" s="40">
        <f t="shared" si="90"/>
        <v>0.21178202133047044</v>
      </c>
      <c r="BB52" s="6"/>
      <c r="BC52" s="47">
        <v>0.1704</v>
      </c>
      <c r="BD52" s="6">
        <v>0.1885</v>
      </c>
      <c r="BE52" s="40">
        <v>0.20190000000000002</v>
      </c>
      <c r="BF52" s="6"/>
      <c r="BG52" s="47">
        <v>3.1E-2</v>
      </c>
      <c r="BH52" s="40"/>
      <c r="BI52" s="6"/>
      <c r="BJ52" s="47">
        <f>AY52-(4.5%+2.5%+3%+1.5%+BG52)</f>
        <v>3.5411877611357806E-2</v>
      </c>
      <c r="BK52" s="40"/>
      <c r="BL52" s="6"/>
      <c r="BM52" s="47">
        <f>AZ52-(6%+2.5%+3%+1.5%+BG52)</f>
        <v>3.9393217435803207E-2</v>
      </c>
      <c r="BN52" s="40"/>
      <c r="BO52" s="6"/>
      <c r="BP52" s="47">
        <f>BA52-(8%+2.5%+3%+1.5%+BG52)</f>
        <v>3.0782021330470422E-2</v>
      </c>
      <c r="BQ52" s="40"/>
      <c r="BR52" s="35"/>
      <c r="BS52" s="38">
        <f>Q52/FP52*2</f>
        <v>-1.2341320325000866E-3</v>
      </c>
      <c r="BT52" s="6">
        <f t="shared" si="91"/>
        <v>-5.9271180595470756E-2</v>
      </c>
      <c r="BU52" s="39">
        <f>EX52/E52</f>
        <v>6.6615358818910312E-3</v>
      </c>
      <c r="BV52" s="39">
        <f>EV52/E52</f>
        <v>2.763211156799953E-3</v>
      </c>
      <c r="BW52" s="6">
        <f t="shared" si="92"/>
        <v>4.5683172895099891E-2</v>
      </c>
      <c r="BX52" s="6">
        <f t="shared" si="93"/>
        <v>0.68687566241936815</v>
      </c>
      <c r="BY52" s="40">
        <f t="shared" si="94"/>
        <v>0.7776897478831214</v>
      </c>
      <c r="BZ52" s="35"/>
      <c r="CA52" s="34">
        <v>104.723</v>
      </c>
      <c r="CB52" s="35">
        <v>232.55099999999999</v>
      </c>
      <c r="CC52" s="36">
        <f t="shared" si="95"/>
        <v>337.274</v>
      </c>
      <c r="CD52" s="32">
        <v>4478.8470000000007</v>
      </c>
      <c r="CE52" s="35">
        <v>2.5640000000000001</v>
      </c>
      <c r="CF52" s="35">
        <v>8.58</v>
      </c>
      <c r="CG52" s="36">
        <f t="shared" si="96"/>
        <v>4467.7030000000004</v>
      </c>
      <c r="CH52" s="35">
        <v>339.72</v>
      </c>
      <c r="CI52" s="35">
        <v>189.28899999999999</v>
      </c>
      <c r="CJ52" s="36">
        <f t="shared" si="97"/>
        <v>529.00900000000001</v>
      </c>
      <c r="CK52" s="35">
        <v>2.621</v>
      </c>
      <c r="CL52" s="35">
        <v>0</v>
      </c>
      <c r="CM52" s="35">
        <v>34.040999999999997</v>
      </c>
      <c r="CN52" s="35">
        <v>6.0069999999989605</v>
      </c>
      <c r="CO52" s="36">
        <f t="shared" si="98"/>
        <v>5376.6549999999997</v>
      </c>
      <c r="CP52" s="35">
        <v>111.59699999999999</v>
      </c>
      <c r="CQ52" s="32">
        <v>3768.69</v>
      </c>
      <c r="CR52" s="36">
        <f t="shared" si="99"/>
        <v>3880.2870000000003</v>
      </c>
      <c r="CS52" s="35">
        <v>736.5</v>
      </c>
      <c r="CT52" s="35">
        <v>37.467999999999506</v>
      </c>
      <c r="CU52" s="36">
        <f t="shared" si="100"/>
        <v>773.96799999999951</v>
      </c>
      <c r="CV52" s="35">
        <v>80.436999999999998</v>
      </c>
      <c r="CW52" s="35">
        <v>641.96299999999997</v>
      </c>
      <c r="CX52" s="120">
        <f t="shared" si="101"/>
        <v>5376.6549999999997</v>
      </c>
      <c r="CY52" s="35"/>
      <c r="CZ52" s="71">
        <v>680.23</v>
      </c>
      <c r="DA52" s="35"/>
      <c r="DB52" s="31">
        <v>190</v>
      </c>
      <c r="DC52" s="32">
        <v>180</v>
      </c>
      <c r="DD52" s="32">
        <v>225</v>
      </c>
      <c r="DE52" s="32">
        <v>250</v>
      </c>
      <c r="DF52" s="32">
        <v>50</v>
      </c>
      <c r="DG52" s="33">
        <v>0</v>
      </c>
      <c r="DH52" s="32">
        <f t="shared" si="102"/>
        <v>895</v>
      </c>
      <c r="DI52" s="62">
        <f t="shared" si="103"/>
        <v>0.16646037359659491</v>
      </c>
      <c r="DJ52" s="62">
        <f t="shared" si="104"/>
        <v>0.24463484651076819</v>
      </c>
      <c r="DK52" s="35"/>
      <c r="DL52" s="64" t="s">
        <v>212</v>
      </c>
      <c r="DM52" s="58">
        <v>35</v>
      </c>
      <c r="DN52" s="72">
        <v>4</v>
      </c>
      <c r="DO52" s="58" t="s">
        <v>155</v>
      </c>
      <c r="DP52" s="74" t="s">
        <v>152</v>
      </c>
      <c r="DQ52" s="61" t="s">
        <v>153</v>
      </c>
      <c r="DR52" s="62">
        <v>0.38709847637625722</v>
      </c>
      <c r="DS52" s="63"/>
      <c r="DT52" s="31">
        <v>477.86900000000003</v>
      </c>
      <c r="DU52" s="32">
        <v>527.86900000000003</v>
      </c>
      <c r="DV52" s="33">
        <v>557.86900000000003</v>
      </c>
      <c r="DW52" s="32"/>
      <c r="DX52" s="64">
        <f t="shared" si="105"/>
        <v>2462.8895000000002</v>
      </c>
      <c r="DY52" s="32">
        <v>2291.6129999999998</v>
      </c>
      <c r="DZ52" s="33">
        <v>2634.1660000000002</v>
      </c>
      <c r="EA52" s="32"/>
      <c r="EB52" s="31">
        <v>75.725413000000003</v>
      </c>
      <c r="EC52" s="32">
        <v>78.570678000000001</v>
      </c>
      <c r="ED52" s="32">
        <v>401.82604300000003</v>
      </c>
      <c r="EE52" s="32">
        <v>31.741485000000001</v>
      </c>
      <c r="EF52" s="32">
        <v>540.43492900000001</v>
      </c>
      <c r="EG52" s="32">
        <v>16.167549000000001</v>
      </c>
      <c r="EH52" s="32">
        <v>60.932903000000806</v>
      </c>
      <c r="EI52" s="33">
        <v>2899.1979999999999</v>
      </c>
      <c r="EJ52" s="33">
        <f t="shared" si="106"/>
        <v>4104.5970000000007</v>
      </c>
      <c r="EK52" s="58"/>
      <c r="EL52" s="47">
        <f t="shared" si="107"/>
        <v>1.8448927629192341E-2</v>
      </c>
      <c r="EM52" s="6">
        <f t="shared" si="108"/>
        <v>1.9142117484371789E-2</v>
      </c>
      <c r="EN52" s="6">
        <f t="shared" si="109"/>
        <v>9.7896588386143624E-2</v>
      </c>
      <c r="EO52" s="6">
        <f t="shared" si="110"/>
        <v>7.7331550454283323E-3</v>
      </c>
      <c r="EP52" s="6">
        <f t="shared" si="111"/>
        <v>0.13166577108544394</v>
      </c>
      <c r="EQ52" s="6">
        <f t="shared" si="112"/>
        <v>3.9388882757552075E-3</v>
      </c>
      <c r="ER52" s="6">
        <f t="shared" si="113"/>
        <v>1.4845039111026198E-2</v>
      </c>
      <c r="ES52" s="6">
        <f t="shared" si="114"/>
        <v>0.70632951298263857</v>
      </c>
      <c r="ET52" s="62">
        <f t="shared" si="115"/>
        <v>1</v>
      </c>
      <c r="EU52" s="58"/>
      <c r="EV52" s="34">
        <v>12.376000000000001</v>
      </c>
      <c r="EW52" s="35">
        <v>17.46</v>
      </c>
      <c r="EX52" s="70">
        <f t="shared" si="116"/>
        <v>29.836000000000002</v>
      </c>
      <c r="EZ52" s="34">
        <f>CE52</f>
        <v>2.5640000000000001</v>
      </c>
      <c r="FA52" s="35">
        <f>CF52</f>
        <v>8.58</v>
      </c>
      <c r="FB52" s="70">
        <f t="shared" si="117"/>
        <v>11.144</v>
      </c>
      <c r="FD52" s="31">
        <f>FH52*E52</f>
        <v>3076.4110000000001</v>
      </c>
      <c r="FE52" s="32">
        <f>E52*FI52</f>
        <v>1402.4360000000004</v>
      </c>
      <c r="FF52" s="33">
        <f t="shared" si="118"/>
        <v>4478.8470000000007</v>
      </c>
      <c r="FH52" s="47">
        <v>0.68687566241936815</v>
      </c>
      <c r="FI52" s="6">
        <v>0.31312433758063185</v>
      </c>
      <c r="FJ52" s="40">
        <f t="shared" si="119"/>
        <v>1</v>
      </c>
      <c r="FK52" s="58"/>
      <c r="FL52" s="64">
        <f t="shared" si="120"/>
        <v>579.72699999999998</v>
      </c>
      <c r="FM52" s="32">
        <v>517.49099999999999</v>
      </c>
      <c r="FN52" s="33">
        <f>CW52</f>
        <v>641.96299999999997</v>
      </c>
      <c r="FP52" s="64">
        <f t="shared" si="121"/>
        <v>4177.835</v>
      </c>
      <c r="FQ52" s="32">
        <v>3876.8229999999999</v>
      </c>
      <c r="FR52" s="33">
        <f>CD52</f>
        <v>4478.8470000000007</v>
      </c>
      <c r="FT52" s="64">
        <f t="shared" si="122"/>
        <v>1707.7809999999999</v>
      </c>
      <c r="FU52" s="32">
        <v>1585.9459999999999</v>
      </c>
      <c r="FV52" s="33">
        <f t="shared" si="123"/>
        <v>1829.616</v>
      </c>
      <c r="FX52" s="64">
        <f t="shared" si="124"/>
        <v>5885.616</v>
      </c>
      <c r="FY52" s="58">
        <f t="shared" si="125"/>
        <v>5462.7690000000002</v>
      </c>
      <c r="FZ52" s="72">
        <f t="shared" si="126"/>
        <v>6308.4630000000006</v>
      </c>
      <c r="GB52" s="64">
        <f t="shared" si="127"/>
        <v>3444.645</v>
      </c>
      <c r="GC52" s="32">
        <v>3120.6</v>
      </c>
      <c r="GD52" s="33">
        <f t="shared" si="128"/>
        <v>3768.69</v>
      </c>
      <c r="GE52" s="32"/>
      <c r="GF52" s="64">
        <f t="shared" si="129"/>
        <v>4928.2669999999998</v>
      </c>
      <c r="GG52" s="32">
        <v>4479.8789999999999</v>
      </c>
      <c r="GH52" s="33">
        <f t="shared" si="130"/>
        <v>5376.6549999999997</v>
      </c>
      <c r="GI52" s="32"/>
      <c r="GJ52" s="75">
        <f>DZ52/C52</f>
        <v>0.48992654354798665</v>
      </c>
      <c r="GK52" s="66"/>
    </row>
    <row r="53" spans="1:194" x14ac:dyDescent="0.2">
      <c r="A53" s="1"/>
      <c r="B53" s="76" t="s">
        <v>196</v>
      </c>
      <c r="C53" s="31">
        <v>3868.5479999999998</v>
      </c>
      <c r="D53" s="32">
        <v>3752.0895</v>
      </c>
      <c r="E53" s="32">
        <v>2724.0430000000001</v>
      </c>
      <c r="F53" s="32">
        <v>720.16200000000003</v>
      </c>
      <c r="G53" s="32">
        <v>3175.47</v>
      </c>
      <c r="H53" s="32">
        <f t="shared" si="67"/>
        <v>4588.71</v>
      </c>
      <c r="I53" s="33">
        <f t="shared" si="68"/>
        <v>3444.2049999999999</v>
      </c>
      <c r="J53" s="32"/>
      <c r="K53" s="34">
        <v>35.036999999999999</v>
      </c>
      <c r="L53" s="35">
        <v>8.3620000000000001</v>
      </c>
      <c r="M53" s="35">
        <v>8.1000000000000003E-2</v>
      </c>
      <c r="N53" s="36">
        <f t="shared" si="69"/>
        <v>43.480000000000004</v>
      </c>
      <c r="O53" s="35">
        <v>25.625</v>
      </c>
      <c r="P53" s="36">
        <f t="shared" si="70"/>
        <v>17.855000000000004</v>
      </c>
      <c r="Q53" s="35">
        <v>-1.0780000000000001</v>
      </c>
      <c r="R53" s="36">
        <f t="shared" si="71"/>
        <v>18.933000000000003</v>
      </c>
      <c r="S53" s="35">
        <v>13.541</v>
      </c>
      <c r="T53" s="35">
        <v>-0.84499999999999997</v>
      </c>
      <c r="U53" s="35">
        <v>-1.24</v>
      </c>
      <c r="V53" s="36">
        <f t="shared" si="72"/>
        <v>30.389000000000006</v>
      </c>
      <c r="W53" s="35">
        <v>4.2119999999999997</v>
      </c>
      <c r="X53" s="37">
        <f t="shared" si="73"/>
        <v>26.177000000000007</v>
      </c>
      <c r="Y53" s="35"/>
      <c r="Z53" s="38">
        <f t="shared" si="74"/>
        <v>1.8675993736290138E-2</v>
      </c>
      <c r="AA53" s="39">
        <f t="shared" si="75"/>
        <v>4.457249753770532E-3</v>
      </c>
      <c r="AB53" s="6">
        <f t="shared" si="76"/>
        <v>0.45615565365992594</v>
      </c>
      <c r="AC53" s="6">
        <f t="shared" si="77"/>
        <v>0.44939583662159555</v>
      </c>
      <c r="AD53" s="6">
        <f t="shared" si="78"/>
        <v>0.58935142594296219</v>
      </c>
      <c r="AE53" s="39">
        <f t="shared" si="79"/>
        <v>1.3659055840752199E-2</v>
      </c>
      <c r="AF53" s="39">
        <f t="shared" si="80"/>
        <v>1.3953291892424211E-2</v>
      </c>
      <c r="AG53" s="39">
        <f>X53/DX53*2</f>
        <v>3.1364857149532743E-2</v>
      </c>
      <c r="AH53" s="39">
        <f>(P53+S53+T53)/DX53*2</f>
        <v>3.6605713060143444E-2</v>
      </c>
      <c r="AI53" s="39">
        <f>R53/DX53*2</f>
        <v>2.2685213752993216E-2</v>
      </c>
      <c r="AJ53" s="40">
        <f>X53/FL53*2</f>
        <v>0.11404510046529462</v>
      </c>
      <c r="AK53" s="41"/>
      <c r="AL53" s="47">
        <f t="shared" si="81"/>
        <v>9.1474452929104166E-2</v>
      </c>
      <c r="AM53" s="6">
        <f t="shared" si="82"/>
        <v>7.6925891021836681E-2</v>
      </c>
      <c r="AN53" s="40">
        <f t="shared" si="83"/>
        <v>7.2967551167908457E-2</v>
      </c>
      <c r="AO53" s="35"/>
      <c r="AP53" s="47">
        <f t="shared" si="84"/>
        <v>1.165719483870115</v>
      </c>
      <c r="AQ53" s="6">
        <f t="shared" si="85"/>
        <v>0.94625698264091473</v>
      </c>
      <c r="AR53" s="6">
        <f t="shared" si="86"/>
        <v>-0.19201700482971906</v>
      </c>
      <c r="AS53" s="6">
        <f t="shared" si="87"/>
        <v>0.23863708037227405</v>
      </c>
      <c r="AT53" s="68">
        <v>3.16</v>
      </c>
      <c r="AU53" s="69">
        <v>1.55</v>
      </c>
      <c r="AV53" s="35"/>
      <c r="AW53" s="47">
        <v>0.12788260608372962</v>
      </c>
      <c r="AX53" s="6">
        <v>0.1008</v>
      </c>
      <c r="AY53" s="6">
        <f t="shared" si="88"/>
        <v>0.20483404962276477</v>
      </c>
      <c r="AZ53" s="6">
        <f t="shared" si="89"/>
        <v>0.22850000000000004</v>
      </c>
      <c r="BA53" s="40">
        <f t="shared" si="90"/>
        <v>0.25209999999999999</v>
      </c>
      <c r="BB53" s="6"/>
      <c r="BC53" s="47">
        <v>0.20519999999999999</v>
      </c>
      <c r="BD53" s="6">
        <v>0.2273</v>
      </c>
      <c r="BE53" s="40">
        <v>0.25009999999999999</v>
      </c>
      <c r="BF53" s="39"/>
      <c r="BG53" s="47"/>
      <c r="BH53" s="40">
        <v>2.7E-2</v>
      </c>
      <c r="BI53" s="6"/>
      <c r="BJ53" s="47"/>
      <c r="BK53" s="40">
        <f>BC53-(4.5%+2.5%+3%+1.5%+BH53)</f>
        <v>6.3199999999999978E-2</v>
      </c>
      <c r="BL53" s="6"/>
      <c r="BM53" s="47"/>
      <c r="BN53" s="40">
        <f>BD53-(6%+2.5%+3%+1.5%+BH53)</f>
        <v>7.0300000000000001E-2</v>
      </c>
      <c r="BO53" s="6"/>
      <c r="BP53" s="47"/>
      <c r="BQ53" s="40">
        <f>BE53-(8%+2.5%+3%+1.5%+BH53)</f>
        <v>7.3099999999999971E-2</v>
      </c>
      <c r="BR53" s="35"/>
      <c r="BS53" s="38">
        <f>Q53/FP53*2</f>
        <v>-8.2608703148728802E-4</v>
      </c>
      <c r="BT53" s="6">
        <f t="shared" si="91"/>
        <v>-3.5285260711596995E-2</v>
      </c>
      <c r="BU53" s="39">
        <f>EX53/E53</f>
        <v>4.382456517756878E-3</v>
      </c>
      <c r="BV53" s="39">
        <f>EV53/E53</f>
        <v>2.6952584816025294E-3</v>
      </c>
      <c r="BW53" s="6">
        <f t="shared" si="92"/>
        <v>2.3448993822492412E-2</v>
      </c>
      <c r="BX53" s="6">
        <f t="shared" si="93"/>
        <v>0.73001417378506872</v>
      </c>
      <c r="BY53" s="40">
        <f t="shared" si="94"/>
        <v>0.78646654307743025</v>
      </c>
      <c r="BZ53" s="35"/>
      <c r="CA53" s="34">
        <v>76.206999999999994</v>
      </c>
      <c r="CB53" s="35">
        <v>508.16</v>
      </c>
      <c r="CC53" s="36">
        <f t="shared" si="95"/>
        <v>584.36699999999996</v>
      </c>
      <c r="CD53" s="32">
        <v>2724.0430000000001</v>
      </c>
      <c r="CE53" s="35">
        <v>4.8789999999999996</v>
      </c>
      <c r="CF53" s="35">
        <v>9.5060000000000002</v>
      </c>
      <c r="CG53" s="36">
        <f t="shared" si="96"/>
        <v>2709.6580000000004</v>
      </c>
      <c r="CH53" s="35">
        <v>337.65199999999999</v>
      </c>
      <c r="CI53" s="35">
        <v>219.446</v>
      </c>
      <c r="CJ53" s="36">
        <f t="shared" si="97"/>
        <v>557.09799999999996</v>
      </c>
      <c r="CK53" s="35">
        <v>0</v>
      </c>
      <c r="CL53" s="35">
        <v>0</v>
      </c>
      <c r="CM53" s="35">
        <v>14.728</v>
      </c>
      <c r="CN53" s="35">
        <v>2.6969999999992726</v>
      </c>
      <c r="CO53" s="36">
        <f t="shared" si="98"/>
        <v>3868.5479999999998</v>
      </c>
      <c r="CP53" s="35">
        <v>0</v>
      </c>
      <c r="CQ53" s="32">
        <v>3175.47</v>
      </c>
      <c r="CR53" s="36">
        <f t="shared" si="99"/>
        <v>3175.47</v>
      </c>
      <c r="CS53" s="35">
        <v>100.271</v>
      </c>
      <c r="CT53" s="35">
        <v>18.005999999999972</v>
      </c>
      <c r="CU53" s="36">
        <f t="shared" si="100"/>
        <v>118.27699999999997</v>
      </c>
      <c r="CV53" s="35">
        <v>80.081000000000003</v>
      </c>
      <c r="CW53" s="35">
        <v>494.72</v>
      </c>
      <c r="CX53" s="120">
        <f t="shared" si="101"/>
        <v>3868.5479999999998</v>
      </c>
      <c r="CY53" s="35"/>
      <c r="CZ53" s="71">
        <v>923.17899999999997</v>
      </c>
      <c r="DA53" s="35"/>
      <c r="DB53" s="31">
        <v>130</v>
      </c>
      <c r="DC53" s="32">
        <v>50</v>
      </c>
      <c r="DD53" s="32">
        <v>0</v>
      </c>
      <c r="DE53" s="32">
        <v>0</v>
      </c>
      <c r="DF53" s="32">
        <v>0</v>
      </c>
      <c r="DG53" s="33">
        <v>0</v>
      </c>
      <c r="DH53" s="32">
        <f t="shared" si="102"/>
        <v>180</v>
      </c>
      <c r="DI53" s="62">
        <f t="shared" si="103"/>
        <v>4.6529085331240561E-2</v>
      </c>
      <c r="DJ53" s="62">
        <f t="shared" si="104"/>
        <v>0.10032274865920925</v>
      </c>
      <c r="DK53" s="35"/>
      <c r="DL53" s="64" t="s">
        <v>213</v>
      </c>
      <c r="DM53" s="58">
        <v>31</v>
      </c>
      <c r="DN53" s="72">
        <v>4</v>
      </c>
      <c r="DO53" s="58" t="s">
        <v>155</v>
      </c>
      <c r="DP53" s="74" t="s">
        <v>152</v>
      </c>
      <c r="DQ53" s="58"/>
      <c r="DR53" s="62" t="s">
        <v>221</v>
      </c>
      <c r="DS53" s="63"/>
      <c r="DT53" s="31">
        <v>346.20887200000004</v>
      </c>
      <c r="DU53" s="32">
        <v>386.20887200000004</v>
      </c>
      <c r="DV53" s="33">
        <v>426.09740319999997</v>
      </c>
      <c r="DW53" s="32"/>
      <c r="DX53" s="64">
        <f t="shared" si="105"/>
        <v>1669.193</v>
      </c>
      <c r="DY53" s="32">
        <v>1648.194</v>
      </c>
      <c r="DZ53" s="33">
        <v>1690.192</v>
      </c>
      <c r="EA53" s="32"/>
      <c r="EB53" s="31">
        <v>21.905000000000001</v>
      </c>
      <c r="EC53" s="32">
        <v>48.232999999999997</v>
      </c>
      <c r="ED53" s="32">
        <v>118.562</v>
      </c>
      <c r="EE53" s="32">
        <v>59.22</v>
      </c>
      <c r="EF53" s="32">
        <v>364.09</v>
      </c>
      <c r="EG53" s="32">
        <v>33.368000000000002</v>
      </c>
      <c r="EH53" s="32">
        <v>40.912000000000262</v>
      </c>
      <c r="EI53" s="33">
        <v>1887.26</v>
      </c>
      <c r="EJ53" s="33">
        <f t="shared" si="106"/>
        <v>2573.5500000000002</v>
      </c>
      <c r="EK53" s="58"/>
      <c r="EL53" s="47">
        <f t="shared" si="107"/>
        <v>8.5115890501447408E-3</v>
      </c>
      <c r="EM53" s="6">
        <f t="shared" si="108"/>
        <v>1.8741815779759474E-2</v>
      </c>
      <c r="EN53" s="6">
        <f t="shared" si="109"/>
        <v>4.6069437158788439E-2</v>
      </c>
      <c r="EO53" s="6">
        <f t="shared" si="110"/>
        <v>2.3011015911872702E-2</v>
      </c>
      <c r="EP53" s="6">
        <f t="shared" si="111"/>
        <v>0.14147383963785432</v>
      </c>
      <c r="EQ53" s="6">
        <f t="shared" si="112"/>
        <v>1.2965747702589807E-2</v>
      </c>
      <c r="ER53" s="6">
        <f t="shared" si="113"/>
        <v>1.5897107108857514E-2</v>
      </c>
      <c r="ES53" s="6">
        <f t="shared" si="114"/>
        <v>0.73332944765013308</v>
      </c>
      <c r="ET53" s="62">
        <f t="shared" si="115"/>
        <v>1</v>
      </c>
      <c r="EU53" s="58"/>
      <c r="EV53" s="34">
        <v>7.3419999999999996</v>
      </c>
      <c r="EW53" s="35">
        <v>4.596000000000001</v>
      </c>
      <c r="EX53" s="70">
        <f t="shared" si="116"/>
        <v>11.938000000000001</v>
      </c>
      <c r="EZ53" s="34">
        <f>CE53</f>
        <v>4.8789999999999996</v>
      </c>
      <c r="FA53" s="35">
        <f>CF53</f>
        <v>9.5060000000000002</v>
      </c>
      <c r="FB53" s="70">
        <f t="shared" si="117"/>
        <v>14.385</v>
      </c>
      <c r="FD53" s="31">
        <f>FH53*E53</f>
        <v>1988.5900000000001</v>
      </c>
      <c r="FE53" s="32">
        <f>E53*FI53</f>
        <v>735.45300000000009</v>
      </c>
      <c r="FF53" s="33">
        <f t="shared" si="118"/>
        <v>2724.0430000000001</v>
      </c>
      <c r="FH53" s="47">
        <v>0.73001417378506872</v>
      </c>
      <c r="FI53" s="6">
        <v>0.26998582621493128</v>
      </c>
      <c r="FJ53" s="40">
        <f t="shared" si="119"/>
        <v>1</v>
      </c>
      <c r="FK53" s="58"/>
      <c r="FL53" s="64">
        <f t="shared" si="120"/>
        <v>459.06400000000002</v>
      </c>
      <c r="FM53" s="32">
        <v>423.40800000000002</v>
      </c>
      <c r="FN53" s="33">
        <f>CW53</f>
        <v>494.72</v>
      </c>
      <c r="FP53" s="64">
        <f t="shared" si="121"/>
        <v>2609.8945000000003</v>
      </c>
      <c r="FQ53" s="32">
        <v>2495.7460000000001</v>
      </c>
      <c r="FR53" s="33">
        <f>CD53</f>
        <v>2724.0430000000001</v>
      </c>
      <c r="FT53" s="64">
        <f t="shared" si="122"/>
        <v>711.29899999999998</v>
      </c>
      <c r="FU53" s="32">
        <v>702.43600000000004</v>
      </c>
      <c r="FV53" s="33">
        <f t="shared" si="123"/>
        <v>720.16200000000003</v>
      </c>
      <c r="FX53" s="64">
        <f t="shared" si="124"/>
        <v>3321.1935000000003</v>
      </c>
      <c r="FY53" s="58">
        <f t="shared" si="125"/>
        <v>3198.1820000000002</v>
      </c>
      <c r="FZ53" s="72">
        <f t="shared" si="126"/>
        <v>3444.2049999999999</v>
      </c>
      <c r="GB53" s="64">
        <f t="shared" si="127"/>
        <v>3067.4955</v>
      </c>
      <c r="GC53" s="32">
        <v>2959.5210000000002</v>
      </c>
      <c r="GD53" s="33">
        <f t="shared" si="128"/>
        <v>3175.47</v>
      </c>
      <c r="GE53" s="32"/>
      <c r="GF53" s="64">
        <f t="shared" si="129"/>
        <v>3752.0895</v>
      </c>
      <c r="GG53" s="32">
        <v>3635.6309999999999</v>
      </c>
      <c r="GH53" s="33">
        <f t="shared" si="130"/>
        <v>3868.5479999999998</v>
      </c>
      <c r="GI53" s="32"/>
      <c r="GJ53" s="75">
        <f>DZ53/C53</f>
        <v>0.4369060433010008</v>
      </c>
      <c r="GK53" s="66"/>
    </row>
    <row r="54" spans="1:194" x14ac:dyDescent="0.2">
      <c r="A54" s="1"/>
      <c r="B54" s="76" t="s">
        <v>197</v>
      </c>
      <c r="C54" s="31">
        <v>5263.3440000000001</v>
      </c>
      <c r="D54" s="32">
        <v>5033.8775000000005</v>
      </c>
      <c r="E54" s="32">
        <v>4226.1589999999997</v>
      </c>
      <c r="F54" s="32">
        <v>497.80099999999999</v>
      </c>
      <c r="G54" s="32">
        <v>3996.39</v>
      </c>
      <c r="H54" s="32">
        <f t="shared" si="67"/>
        <v>5761.1450000000004</v>
      </c>
      <c r="I54" s="33">
        <f t="shared" si="68"/>
        <v>4723.96</v>
      </c>
      <c r="J54" s="32"/>
      <c r="K54" s="34">
        <v>51.932000000000002</v>
      </c>
      <c r="L54" s="35">
        <v>8.8789999999999996</v>
      </c>
      <c r="M54" s="35">
        <v>0.311</v>
      </c>
      <c r="N54" s="36">
        <f t="shared" si="69"/>
        <v>61.122</v>
      </c>
      <c r="O54" s="35">
        <v>29.017000000000003</v>
      </c>
      <c r="P54" s="36">
        <f t="shared" si="70"/>
        <v>32.104999999999997</v>
      </c>
      <c r="Q54" s="35">
        <v>0.54900000000000004</v>
      </c>
      <c r="R54" s="36">
        <f t="shared" si="71"/>
        <v>31.555999999999997</v>
      </c>
      <c r="S54" s="35">
        <v>2.7690000000000001</v>
      </c>
      <c r="T54" s="35">
        <v>-3.302</v>
      </c>
      <c r="U54" s="35">
        <v>0</v>
      </c>
      <c r="V54" s="36">
        <f t="shared" si="72"/>
        <v>31.022999999999996</v>
      </c>
      <c r="W54" s="35">
        <v>8.2609999999999992</v>
      </c>
      <c r="X54" s="37">
        <f t="shared" si="73"/>
        <v>22.761999999999997</v>
      </c>
      <c r="Y54" s="35"/>
      <c r="Z54" s="38">
        <f t="shared" si="74"/>
        <v>2.0633001101039904E-2</v>
      </c>
      <c r="AA54" s="39">
        <f t="shared" si="75"/>
        <v>3.527698081647795E-3</v>
      </c>
      <c r="AB54" s="6">
        <f t="shared" si="76"/>
        <v>0.47891531466107717</v>
      </c>
      <c r="AC54" s="6">
        <f t="shared" si="77"/>
        <v>0.45416412327244843</v>
      </c>
      <c r="AD54" s="6">
        <f t="shared" si="78"/>
        <v>0.47473904649716964</v>
      </c>
      <c r="AE54" s="39">
        <f t="shared" si="79"/>
        <v>1.152868737866585E-2</v>
      </c>
      <c r="AF54" s="39">
        <f t="shared" si="80"/>
        <v>9.0435255923490363E-3</v>
      </c>
      <c r="AG54" s="39">
        <f>X54/DX54*2</f>
        <v>1.791201691576819E-2</v>
      </c>
      <c r="AH54" s="39">
        <f>(P54+S54+T54)/DX54*2</f>
        <v>2.4844837802681367E-2</v>
      </c>
      <c r="AI54" s="39">
        <f>R54/DX54*2</f>
        <v>2.4832246981547363E-2</v>
      </c>
      <c r="AJ54" s="40">
        <f>X54/FL54*2</f>
        <v>7.8156345310129965E-2</v>
      </c>
      <c r="AK54" s="41"/>
      <c r="AL54" s="47">
        <f t="shared" si="81"/>
        <v>0.10623399345393773</v>
      </c>
      <c r="AM54" s="6">
        <f t="shared" si="82"/>
        <v>6.9592720368193042E-2</v>
      </c>
      <c r="AN54" s="40">
        <f t="shared" si="83"/>
        <v>4.5563382271529021E-2</v>
      </c>
      <c r="AO54" s="35"/>
      <c r="AP54" s="47">
        <f t="shared" si="84"/>
        <v>0.94563171901483123</v>
      </c>
      <c r="AQ54" s="6">
        <f t="shared" si="85"/>
        <v>0.86282990955419614</v>
      </c>
      <c r="AR54" s="6">
        <f t="shared" si="86"/>
        <v>-5.6060177712116126E-2</v>
      </c>
      <c r="AS54" s="6">
        <f t="shared" si="87"/>
        <v>0.17676936943509675</v>
      </c>
      <c r="AT54" s="68">
        <v>4.32</v>
      </c>
      <c r="AU54" s="69">
        <v>1.57</v>
      </c>
      <c r="AV54" s="35"/>
      <c r="AW54" s="47">
        <v>0.11500901328129037</v>
      </c>
      <c r="AX54" s="6">
        <v>0.10710000000000001</v>
      </c>
      <c r="AY54" s="6">
        <f t="shared" si="88"/>
        <v>0.2057620459980144</v>
      </c>
      <c r="AZ54" s="6">
        <f t="shared" si="89"/>
        <v>0.21510000000000001</v>
      </c>
      <c r="BA54" s="40">
        <f t="shared" si="90"/>
        <v>0.23000000000000004</v>
      </c>
      <c r="BB54" s="6"/>
      <c r="BC54" s="47">
        <v>0.1905</v>
      </c>
      <c r="BD54" s="6">
        <v>0.20050000000000001</v>
      </c>
      <c r="BE54" s="40">
        <v>0.21579999999999999</v>
      </c>
      <c r="BF54" s="6"/>
      <c r="BG54" s="47">
        <v>2.8000000000000001E-2</v>
      </c>
      <c r="BH54" s="40"/>
      <c r="BI54" s="6"/>
      <c r="BJ54" s="47">
        <f>AY54-(4.5%+2.5%+3%+1.5%+BG54)</f>
        <v>6.2762045998014382E-2</v>
      </c>
      <c r="BK54" s="40"/>
      <c r="BL54" s="6"/>
      <c r="BM54" s="47">
        <f>AZ54-(6%+2.5%+3%+1.5%+BG54)</f>
        <v>5.7100000000000012E-2</v>
      </c>
      <c r="BN54" s="40"/>
      <c r="BO54" s="6"/>
      <c r="BP54" s="47">
        <f>BA54-(8%+2.5%+3%+1.5%+BG54)</f>
        <v>5.2000000000000018E-2</v>
      </c>
      <c r="BQ54" s="40"/>
      <c r="BR54" s="35"/>
      <c r="BS54" s="38">
        <f>Q54/FP54*2</f>
        <v>2.729146727801542E-4</v>
      </c>
      <c r="BT54" s="6">
        <f t="shared" si="91"/>
        <v>1.7388825541619159E-2</v>
      </c>
      <c r="BU54" s="39">
        <f>EX54/E54</f>
        <v>4.8322838776297819E-3</v>
      </c>
      <c r="BV54" s="39">
        <f>EV54/E54</f>
        <v>4.6444064220016335E-3</v>
      </c>
      <c r="BW54" s="6">
        <f t="shared" si="92"/>
        <v>3.3142536275513765E-2</v>
      </c>
      <c r="BX54" s="6">
        <f t="shared" si="93"/>
        <v>0.77906037136794903</v>
      </c>
      <c r="BY54" s="40">
        <f t="shared" si="94"/>
        <v>0.80234252618565782</v>
      </c>
      <c r="BZ54" s="35"/>
      <c r="CA54" s="34">
        <v>45.372999999999998</v>
      </c>
      <c r="CB54" s="35">
        <v>348.053</v>
      </c>
      <c r="CC54" s="36">
        <f t="shared" si="95"/>
        <v>393.42599999999999</v>
      </c>
      <c r="CD54" s="32">
        <v>4226.1589999999997</v>
      </c>
      <c r="CE54" s="35">
        <v>4.1630000000000003</v>
      </c>
      <c r="CF54" s="35">
        <v>6.6920000000000002</v>
      </c>
      <c r="CG54" s="36">
        <f t="shared" si="96"/>
        <v>4215.3040000000001</v>
      </c>
      <c r="CH54" s="35">
        <v>533.25599999999997</v>
      </c>
      <c r="CI54" s="35">
        <v>94.248000000000005</v>
      </c>
      <c r="CJ54" s="36">
        <f t="shared" si="97"/>
        <v>627.50400000000002</v>
      </c>
      <c r="CK54" s="35">
        <v>0.98</v>
      </c>
      <c r="CL54" s="35">
        <v>0</v>
      </c>
      <c r="CM54" s="35">
        <v>17.341999999999999</v>
      </c>
      <c r="CN54" s="35">
        <v>8.7879999999995597</v>
      </c>
      <c r="CO54" s="36">
        <f t="shared" si="98"/>
        <v>5263.3439999999991</v>
      </c>
      <c r="CP54" s="35">
        <v>6.3140000000000001</v>
      </c>
      <c r="CQ54" s="32">
        <v>3996.39</v>
      </c>
      <c r="CR54" s="36">
        <f t="shared" si="99"/>
        <v>4002.7039999999997</v>
      </c>
      <c r="CS54" s="35">
        <v>563.84500000000003</v>
      </c>
      <c r="CT54" s="35">
        <v>26.288000000000352</v>
      </c>
      <c r="CU54" s="36">
        <f t="shared" si="100"/>
        <v>590.13300000000038</v>
      </c>
      <c r="CV54" s="35">
        <v>65.174999999999997</v>
      </c>
      <c r="CW54" s="35">
        <v>605.33199999999999</v>
      </c>
      <c r="CX54" s="120">
        <f t="shared" si="101"/>
        <v>5263.344000000001</v>
      </c>
      <c r="CY54" s="35"/>
      <c r="CZ54" s="71">
        <v>930.39800000000002</v>
      </c>
      <c r="DA54" s="35"/>
      <c r="DB54" s="31">
        <v>163</v>
      </c>
      <c r="DC54" s="32">
        <v>150</v>
      </c>
      <c r="DD54" s="32">
        <v>175</v>
      </c>
      <c r="DE54" s="32">
        <v>75</v>
      </c>
      <c r="DF54" s="32">
        <v>65</v>
      </c>
      <c r="DG54" s="33">
        <v>0</v>
      </c>
      <c r="DH54" s="32">
        <f t="shared" si="102"/>
        <v>628</v>
      </c>
      <c r="DI54" s="62">
        <f t="shared" si="103"/>
        <v>0.11931578099398406</v>
      </c>
      <c r="DJ54" s="62">
        <f t="shared" si="104"/>
        <v>0.14216956872288405</v>
      </c>
      <c r="DK54" s="35"/>
      <c r="DL54" s="64" t="s">
        <v>215</v>
      </c>
      <c r="DM54" s="58">
        <v>30.2</v>
      </c>
      <c r="DN54" s="72">
        <v>5</v>
      </c>
      <c r="DO54" s="58" t="s">
        <v>151</v>
      </c>
      <c r="DP54" s="74" t="s">
        <v>152</v>
      </c>
      <c r="DQ54" s="61" t="s">
        <v>156</v>
      </c>
      <c r="DR54" s="62">
        <v>9.0347367704559714E-2</v>
      </c>
      <c r="DS54" s="63"/>
      <c r="DT54" s="31">
        <v>550.87561460000006</v>
      </c>
      <c r="DU54" s="32">
        <v>575.87561460000006</v>
      </c>
      <c r="DV54" s="33">
        <v>615.76658000000009</v>
      </c>
      <c r="DW54" s="32"/>
      <c r="DX54" s="64">
        <f t="shared" si="105"/>
        <v>2541.5340000000001</v>
      </c>
      <c r="DY54" s="32">
        <v>2405.8220000000001</v>
      </c>
      <c r="DZ54" s="33">
        <v>2677.2460000000001</v>
      </c>
      <c r="EA54" s="32"/>
      <c r="EB54" s="31">
        <v>367.83600000000001</v>
      </c>
      <c r="EC54" s="32">
        <v>21.86</v>
      </c>
      <c r="ED54" s="32">
        <v>81.054000000000002</v>
      </c>
      <c r="EE54" s="32">
        <v>70.119</v>
      </c>
      <c r="EF54" s="32">
        <v>280.32900000000001</v>
      </c>
      <c r="EG54" s="32">
        <v>15.673</v>
      </c>
      <c r="EH54" s="32">
        <v>95.376999999999043</v>
      </c>
      <c r="EI54" s="33">
        <v>3160.6930000000002</v>
      </c>
      <c r="EJ54" s="33">
        <f t="shared" si="106"/>
        <v>4092.9409999999993</v>
      </c>
      <c r="EK54" s="58"/>
      <c r="EL54" s="47">
        <f t="shared" si="107"/>
        <v>8.9870828824554286E-2</v>
      </c>
      <c r="EM54" s="6">
        <f t="shared" si="108"/>
        <v>5.3409027884838804E-3</v>
      </c>
      <c r="EN54" s="6">
        <f t="shared" si="109"/>
        <v>1.9803363889193619E-2</v>
      </c>
      <c r="EO54" s="6">
        <f t="shared" si="110"/>
        <v>1.7131690879492279E-2</v>
      </c>
      <c r="EP54" s="6">
        <f t="shared" si="111"/>
        <v>6.849084802346285E-2</v>
      </c>
      <c r="EQ54" s="6">
        <f t="shared" si="112"/>
        <v>3.8292758190259773E-3</v>
      </c>
      <c r="ER54" s="6">
        <f t="shared" si="113"/>
        <v>2.3302803534182157E-2</v>
      </c>
      <c r="ES54" s="6">
        <f t="shared" si="114"/>
        <v>0.77223028624160495</v>
      </c>
      <c r="ET54" s="62">
        <f t="shared" si="115"/>
        <v>1</v>
      </c>
      <c r="EU54" s="58"/>
      <c r="EV54" s="34">
        <v>19.628</v>
      </c>
      <c r="EW54" s="35">
        <v>0.79400000000000048</v>
      </c>
      <c r="EX54" s="70">
        <f t="shared" si="116"/>
        <v>20.422000000000001</v>
      </c>
      <c r="EZ54" s="34">
        <f>CE54</f>
        <v>4.1630000000000003</v>
      </c>
      <c r="FA54" s="35">
        <f>CF54</f>
        <v>6.6920000000000002</v>
      </c>
      <c r="FB54" s="70">
        <f t="shared" si="117"/>
        <v>10.855</v>
      </c>
      <c r="FD54" s="31">
        <f>FH54*E54</f>
        <v>3292.433</v>
      </c>
      <c r="FE54" s="32">
        <f>E54*FI54</f>
        <v>933.72599999999977</v>
      </c>
      <c r="FF54" s="33">
        <f t="shared" si="118"/>
        <v>4226.1589999999997</v>
      </c>
      <c r="FH54" s="47">
        <v>0.77906037136794903</v>
      </c>
      <c r="FI54" s="6">
        <v>0.22093962863205097</v>
      </c>
      <c r="FJ54" s="40">
        <f t="shared" si="119"/>
        <v>1</v>
      </c>
      <c r="FK54" s="58"/>
      <c r="FL54" s="64">
        <f t="shared" si="120"/>
        <v>582.47350000000006</v>
      </c>
      <c r="FM54" s="32">
        <v>559.61500000000001</v>
      </c>
      <c r="FN54" s="33">
        <f>CW54</f>
        <v>605.33199999999999</v>
      </c>
      <c r="FP54" s="64">
        <f t="shared" si="121"/>
        <v>4023.2354999999998</v>
      </c>
      <c r="FQ54" s="32">
        <v>3820.3119999999999</v>
      </c>
      <c r="FR54" s="33">
        <f>CD54</f>
        <v>4226.1589999999997</v>
      </c>
      <c r="FT54" s="64">
        <f t="shared" si="122"/>
        <v>547.04300000000001</v>
      </c>
      <c r="FU54" s="32">
        <v>596.28499999999997</v>
      </c>
      <c r="FV54" s="33">
        <f t="shared" si="123"/>
        <v>497.80099999999999</v>
      </c>
      <c r="FX54" s="64">
        <f t="shared" si="124"/>
        <v>4570.2785000000003</v>
      </c>
      <c r="FY54" s="58">
        <f t="shared" si="125"/>
        <v>4416.5969999999998</v>
      </c>
      <c r="FZ54" s="72">
        <f t="shared" si="126"/>
        <v>4723.96</v>
      </c>
      <c r="GB54" s="64">
        <f t="shared" si="127"/>
        <v>3909.3130000000001</v>
      </c>
      <c r="GC54" s="32">
        <v>3822.2359999999999</v>
      </c>
      <c r="GD54" s="33">
        <f t="shared" si="128"/>
        <v>3996.39</v>
      </c>
      <c r="GE54" s="32"/>
      <c r="GF54" s="64">
        <f t="shared" si="129"/>
        <v>5033.8775000000005</v>
      </c>
      <c r="GG54" s="32">
        <v>4804.4110000000001</v>
      </c>
      <c r="GH54" s="33">
        <f t="shared" si="130"/>
        <v>5263.3440000000001</v>
      </c>
      <c r="GI54" s="32"/>
      <c r="GJ54" s="75">
        <f>DZ54/C54</f>
        <v>0.50865875382646475</v>
      </c>
      <c r="GK54" s="66"/>
    </row>
    <row r="55" spans="1:194" x14ac:dyDescent="0.2">
      <c r="A55" s="1"/>
      <c r="B55" s="76" t="s">
        <v>198</v>
      </c>
      <c r="C55" s="31">
        <v>17408.196</v>
      </c>
      <c r="D55" s="32">
        <v>16700.268499999998</v>
      </c>
      <c r="E55" s="32">
        <v>13643.38</v>
      </c>
      <c r="F55" s="32">
        <v>7256</v>
      </c>
      <c r="G55" s="32">
        <v>10910.275</v>
      </c>
      <c r="H55" s="32">
        <f t="shared" si="67"/>
        <v>24664.196</v>
      </c>
      <c r="I55" s="33">
        <f t="shared" si="68"/>
        <v>20899.379999999997</v>
      </c>
      <c r="J55" s="32"/>
      <c r="K55" s="34">
        <v>165.14600000000002</v>
      </c>
      <c r="L55" s="35">
        <v>42.098999999999997</v>
      </c>
      <c r="M55" s="35">
        <v>0.29199999999999998</v>
      </c>
      <c r="N55" s="36">
        <f t="shared" si="69"/>
        <v>207.53700000000001</v>
      </c>
      <c r="O55" s="35">
        <v>96.675000000000011</v>
      </c>
      <c r="P55" s="36">
        <f t="shared" si="70"/>
        <v>110.86199999999999</v>
      </c>
      <c r="Q55" s="35">
        <v>6.7889999999999997</v>
      </c>
      <c r="R55" s="36">
        <f t="shared" si="71"/>
        <v>104.07299999999999</v>
      </c>
      <c r="S55" s="35">
        <v>41.738999999999997</v>
      </c>
      <c r="T55" s="35">
        <v>-7.6159999999999997</v>
      </c>
      <c r="U55" s="35">
        <v>-1</v>
      </c>
      <c r="V55" s="36">
        <f t="shared" si="72"/>
        <v>137.19599999999997</v>
      </c>
      <c r="W55" s="35">
        <v>21.8</v>
      </c>
      <c r="X55" s="37">
        <f t="shared" si="73"/>
        <v>115.39599999999997</v>
      </c>
      <c r="Y55" s="35"/>
      <c r="Z55" s="38">
        <f t="shared" si="74"/>
        <v>1.9777646089941613E-2</v>
      </c>
      <c r="AA55" s="39">
        <f t="shared" si="75"/>
        <v>5.0417153472712131E-3</v>
      </c>
      <c r="AB55" s="6">
        <f t="shared" si="76"/>
        <v>0.40004551849706199</v>
      </c>
      <c r="AC55" s="6">
        <f t="shared" si="77"/>
        <v>0.38782313580128053</v>
      </c>
      <c r="AD55" s="6">
        <f t="shared" si="78"/>
        <v>0.46582055247979881</v>
      </c>
      <c r="AE55" s="39">
        <f t="shared" si="79"/>
        <v>1.1577658167591738E-2</v>
      </c>
      <c r="AF55" s="39">
        <f t="shared" si="80"/>
        <v>1.3819658049210405E-2</v>
      </c>
      <c r="AG55" s="39">
        <f>X55/DX55*2</f>
        <v>2.6504475397901024E-2</v>
      </c>
      <c r="AH55" s="39">
        <f>(P55+S55+T55)/DX55*2</f>
        <v>3.3300559513021952E-2</v>
      </c>
      <c r="AI55" s="39">
        <f>R55/DX55*2</f>
        <v>2.3903777150730995E-2</v>
      </c>
      <c r="AJ55" s="40">
        <f>X55/FL55*2</f>
        <v>0.11825041725962578</v>
      </c>
      <c r="AK55" s="41"/>
      <c r="AL55" s="47">
        <f t="shared" si="81"/>
        <v>5.3570925248587586E-2</v>
      </c>
      <c r="AM55" s="6">
        <f t="shared" si="82"/>
        <v>4.7028714887927259E-2</v>
      </c>
      <c r="AN55" s="40">
        <f t="shared" si="83"/>
        <v>8.3177926204381969E-2</v>
      </c>
      <c r="AO55" s="35"/>
      <c r="AP55" s="47">
        <f t="shared" si="84"/>
        <v>0.79967537369772013</v>
      </c>
      <c r="AQ55" s="6">
        <f t="shared" si="85"/>
        <v>0.72131760446610615</v>
      </c>
      <c r="AR55" s="6">
        <f t="shared" si="86"/>
        <v>7.1850925851248471E-2</v>
      </c>
      <c r="AS55" s="6">
        <f t="shared" si="87"/>
        <v>0.17028817920018824</v>
      </c>
      <c r="AT55" s="68">
        <v>1.59</v>
      </c>
      <c r="AU55" s="69">
        <v>1.32</v>
      </c>
      <c r="AV55" s="35"/>
      <c r="AW55" s="47">
        <v>0.11874648010626718</v>
      </c>
      <c r="AX55" s="6">
        <v>9.7699999999999995E-2</v>
      </c>
      <c r="AY55" s="6">
        <f t="shared" si="88"/>
        <v>0.18664506050360558</v>
      </c>
      <c r="AZ55" s="6">
        <f t="shared" si="89"/>
        <v>0.20073309630119182</v>
      </c>
      <c r="BA55" s="40">
        <f t="shared" si="90"/>
        <v>0.22327395357732985</v>
      </c>
      <c r="BB55" s="6"/>
      <c r="BC55" s="47">
        <v>0.1709</v>
      </c>
      <c r="BD55" s="6">
        <v>0.18350000000000002</v>
      </c>
      <c r="BE55" s="40">
        <v>0.2029</v>
      </c>
      <c r="BF55" s="6"/>
      <c r="BG55" s="47"/>
      <c r="BH55" s="40">
        <v>1.6E-2</v>
      </c>
      <c r="BI55" s="6"/>
      <c r="BJ55" s="47"/>
      <c r="BK55" s="40">
        <f>BC55-(4.5%+2.5%+3%+1.5%+BH55)</f>
        <v>3.9899999999999991E-2</v>
      </c>
      <c r="BL55" s="6"/>
      <c r="BM55" s="47"/>
      <c r="BN55" s="40">
        <f>BD55-(6%+2.5%+3%+1.5%+BH55)</f>
        <v>3.7500000000000006E-2</v>
      </c>
      <c r="BO55" s="6"/>
      <c r="BP55" s="47"/>
      <c r="BQ55" s="40">
        <f>BE55-(8%+2.5%+3%+1.5%+BH55)</f>
        <v>3.6899999999999961E-2</v>
      </c>
      <c r="BR55" s="35"/>
      <c r="BS55" s="38">
        <f>Q55/FP55*2</f>
        <v>1.021169640847688E-3</v>
      </c>
      <c r="BT55" s="6">
        <f t="shared" si="91"/>
        <v>4.68255336758975E-2</v>
      </c>
      <c r="BU55" s="39">
        <f>EX55/E55</f>
        <v>9.1613661717257749E-3</v>
      </c>
      <c r="BV55" s="39">
        <f>EV55/E55</f>
        <v>4.1530031414502861E-3</v>
      </c>
      <c r="BW55" s="6">
        <f t="shared" si="92"/>
        <v>5.8404747441708336E-2</v>
      </c>
      <c r="BX55" s="6">
        <f t="shared" si="93"/>
        <v>0.63799329784848047</v>
      </c>
      <c r="BY55" s="40">
        <f t="shared" si="94"/>
        <v>0.76367743923503961</v>
      </c>
      <c r="BZ55" s="35"/>
      <c r="CA55" s="34">
        <v>89.460999999999999</v>
      </c>
      <c r="CB55" s="35">
        <v>590.00800000000004</v>
      </c>
      <c r="CC55" s="36">
        <f t="shared" si="95"/>
        <v>679.46900000000005</v>
      </c>
      <c r="CD55" s="32">
        <v>13643.38</v>
      </c>
      <c r="CE55" s="35">
        <v>32.14</v>
      </c>
      <c r="CF55" s="35">
        <v>40.798000000000002</v>
      </c>
      <c r="CG55" s="36">
        <f t="shared" si="96"/>
        <v>13570.441999999999</v>
      </c>
      <c r="CH55" s="35">
        <v>2284.9409999999998</v>
      </c>
      <c r="CI55" s="35">
        <v>493.40499999999997</v>
      </c>
      <c r="CJ55" s="36">
        <f t="shared" si="97"/>
        <v>2778.3459999999995</v>
      </c>
      <c r="CK55" s="35">
        <v>290.97800000000001</v>
      </c>
      <c r="CL55" s="35">
        <v>0</v>
      </c>
      <c r="CM55" s="35">
        <v>35.17</v>
      </c>
      <c r="CN55" s="35">
        <v>53.791000000000295</v>
      </c>
      <c r="CO55" s="36">
        <f t="shared" si="98"/>
        <v>17408.195999999996</v>
      </c>
      <c r="CP55" s="35">
        <v>105.143</v>
      </c>
      <c r="CQ55" s="32">
        <v>10910.275</v>
      </c>
      <c r="CR55" s="36">
        <f t="shared" si="99"/>
        <v>11015.418</v>
      </c>
      <c r="CS55" s="35">
        <v>3784.6509999999998</v>
      </c>
      <c r="CT55" s="35">
        <v>215.55400000000054</v>
      </c>
      <c r="CU55" s="36">
        <f t="shared" si="100"/>
        <v>4000.2050000000004</v>
      </c>
      <c r="CV55" s="35">
        <v>325.411</v>
      </c>
      <c r="CW55" s="35">
        <v>2067.1619999999998</v>
      </c>
      <c r="CX55" s="120">
        <f t="shared" si="101"/>
        <v>17408.196</v>
      </c>
      <c r="CY55" s="35"/>
      <c r="CZ55" s="71">
        <v>2964.41</v>
      </c>
      <c r="DA55" s="35"/>
      <c r="DB55" s="31">
        <v>500</v>
      </c>
      <c r="DC55" s="32">
        <v>575</v>
      </c>
      <c r="DD55" s="32">
        <v>1000</v>
      </c>
      <c r="DE55" s="32">
        <v>1000</v>
      </c>
      <c r="DF55" s="32">
        <v>1050</v>
      </c>
      <c r="DG55" s="33">
        <v>0</v>
      </c>
      <c r="DH55" s="32">
        <f t="shared" si="102"/>
        <v>4125</v>
      </c>
      <c r="DI55" s="62">
        <f t="shared" si="103"/>
        <v>0.23695735043424374</v>
      </c>
      <c r="DJ55" s="62">
        <f t="shared" si="104"/>
        <v>0.30480596245667202</v>
      </c>
      <c r="DK55" s="35"/>
      <c r="DL55" s="64" t="s">
        <v>212</v>
      </c>
      <c r="DM55" s="58">
        <v>89</v>
      </c>
      <c r="DN55" s="72">
        <v>5</v>
      </c>
      <c r="DO55" s="58" t="s">
        <v>155</v>
      </c>
      <c r="DP55" s="74" t="s">
        <v>152</v>
      </c>
      <c r="DQ55" s="61" t="s">
        <v>153</v>
      </c>
      <c r="DR55" s="62">
        <v>0.49967032056578281</v>
      </c>
      <c r="DS55" s="63"/>
      <c r="DT55" s="31">
        <v>1656.06</v>
      </c>
      <c r="DU55" s="32">
        <v>1781.06</v>
      </c>
      <c r="DV55" s="33">
        <v>1981.06</v>
      </c>
      <c r="DW55" s="32"/>
      <c r="DX55" s="64">
        <f t="shared" si="105"/>
        <v>8707.6615000000002</v>
      </c>
      <c r="DY55" s="32">
        <v>8542.5460000000003</v>
      </c>
      <c r="DZ55" s="33">
        <v>8872.777</v>
      </c>
      <c r="EA55" s="32"/>
      <c r="EB55" s="31">
        <v>870.10500000000002</v>
      </c>
      <c r="EC55" s="32">
        <v>83.614000000000004</v>
      </c>
      <c r="ED55" s="32">
        <v>1333.7529999999999</v>
      </c>
      <c r="EE55" s="32">
        <v>133.46</v>
      </c>
      <c r="EF55" s="32">
        <v>1688.5519999999999</v>
      </c>
      <c r="EG55" s="32">
        <v>90.622</v>
      </c>
      <c r="EH55" s="32">
        <v>436.06400000000156</v>
      </c>
      <c r="EI55" s="33">
        <v>8373.1440000000002</v>
      </c>
      <c r="EJ55" s="33">
        <f t="shared" si="106"/>
        <v>13009.314000000002</v>
      </c>
      <c r="EK55" s="58"/>
      <c r="EL55" s="47">
        <f t="shared" si="107"/>
        <v>6.6883234581008644E-2</v>
      </c>
      <c r="EM55" s="6">
        <f t="shared" si="108"/>
        <v>6.427241282668709E-3</v>
      </c>
      <c r="EN55" s="6">
        <f t="shared" si="109"/>
        <v>0.10252293087859972</v>
      </c>
      <c r="EO55" s="6">
        <f t="shared" si="110"/>
        <v>1.0258803807794937E-2</v>
      </c>
      <c r="EP55" s="6">
        <f t="shared" si="111"/>
        <v>0.12979562181372511</v>
      </c>
      <c r="EQ55" s="6">
        <f t="shared" si="112"/>
        <v>6.9659322543832811E-3</v>
      </c>
      <c r="ER55" s="6">
        <f t="shared" si="113"/>
        <v>3.3519369276504625E-2</v>
      </c>
      <c r="ES55" s="6">
        <f t="shared" si="114"/>
        <v>0.64362686610531494</v>
      </c>
      <c r="ET55" s="62">
        <f t="shared" si="115"/>
        <v>1</v>
      </c>
      <c r="EU55" s="58"/>
      <c r="EV55" s="34">
        <v>56.661000000000001</v>
      </c>
      <c r="EW55" s="35">
        <v>68.331000000000003</v>
      </c>
      <c r="EX55" s="70">
        <f t="shared" si="116"/>
        <v>124.992</v>
      </c>
      <c r="EZ55" s="34">
        <f>CE55</f>
        <v>32.14</v>
      </c>
      <c r="FA55" s="35">
        <f>CF55</f>
        <v>40.798000000000002</v>
      </c>
      <c r="FB55" s="70">
        <f t="shared" si="117"/>
        <v>72.938000000000002</v>
      </c>
      <c r="FD55" s="31">
        <f>FH55*E55</f>
        <v>8704.3850000000002</v>
      </c>
      <c r="FE55" s="32">
        <f>E55*FI55</f>
        <v>4938.9949999999981</v>
      </c>
      <c r="FF55" s="33">
        <f t="shared" si="118"/>
        <v>13643.379999999997</v>
      </c>
      <c r="FH55" s="47">
        <v>0.63799329784848047</v>
      </c>
      <c r="FI55" s="6">
        <v>0.36200670215151953</v>
      </c>
      <c r="FJ55" s="40">
        <f t="shared" si="119"/>
        <v>1</v>
      </c>
      <c r="FK55" s="58"/>
      <c r="FL55" s="64">
        <f t="shared" si="120"/>
        <v>1951.7224999999999</v>
      </c>
      <c r="FM55" s="32">
        <v>1836.2829999999999</v>
      </c>
      <c r="FN55" s="33">
        <f>CW55</f>
        <v>2067.1619999999998</v>
      </c>
      <c r="FP55" s="64">
        <f t="shared" si="121"/>
        <v>13296.5175</v>
      </c>
      <c r="FQ55" s="32">
        <v>12949.655000000001</v>
      </c>
      <c r="FR55" s="33">
        <f>CD55</f>
        <v>13643.38</v>
      </c>
      <c r="FT55" s="64">
        <f t="shared" si="122"/>
        <v>7133.5005000000001</v>
      </c>
      <c r="FU55" s="32">
        <v>7011.0010000000002</v>
      </c>
      <c r="FV55" s="33">
        <f t="shared" si="123"/>
        <v>7256</v>
      </c>
      <c r="FX55" s="64">
        <f t="shared" si="124"/>
        <v>20430.018</v>
      </c>
      <c r="FY55" s="58">
        <f t="shared" si="125"/>
        <v>19960.656000000003</v>
      </c>
      <c r="FZ55" s="72">
        <f t="shared" si="126"/>
        <v>20899.379999999997</v>
      </c>
      <c r="GB55" s="64">
        <f t="shared" si="127"/>
        <v>10491.371500000001</v>
      </c>
      <c r="GC55" s="32">
        <v>10072.468000000001</v>
      </c>
      <c r="GD55" s="33">
        <f t="shared" si="128"/>
        <v>10910.275</v>
      </c>
      <c r="GE55" s="32"/>
      <c r="GF55" s="64">
        <f t="shared" si="129"/>
        <v>16700.268499999998</v>
      </c>
      <c r="GG55" s="32">
        <v>15992.341</v>
      </c>
      <c r="GH55" s="33">
        <f t="shared" si="130"/>
        <v>17408.196</v>
      </c>
      <c r="GI55" s="32"/>
      <c r="GJ55" s="75">
        <f>DZ55/C55</f>
        <v>0.50968963125185407</v>
      </c>
      <c r="GK55" s="66"/>
      <c r="GL55" s="78"/>
    </row>
    <row r="56" spans="1:194" x14ac:dyDescent="0.2">
      <c r="A56" s="1"/>
      <c r="B56" s="76" t="s">
        <v>199</v>
      </c>
      <c r="C56" s="31">
        <v>3595.951</v>
      </c>
      <c r="D56" s="32">
        <v>3473.8544999999999</v>
      </c>
      <c r="E56" s="32">
        <v>2952.4229999999998</v>
      </c>
      <c r="F56" s="32">
        <v>1235.732</v>
      </c>
      <c r="G56" s="32">
        <v>2516.6550000000002</v>
      </c>
      <c r="H56" s="32">
        <f t="shared" si="67"/>
        <v>4831.683</v>
      </c>
      <c r="I56" s="33">
        <f t="shared" si="68"/>
        <v>4188.1549999999997</v>
      </c>
      <c r="J56" s="32"/>
      <c r="K56" s="34">
        <v>33.491</v>
      </c>
      <c r="L56" s="35">
        <v>14.288</v>
      </c>
      <c r="M56" s="35">
        <v>0.55900000000000005</v>
      </c>
      <c r="N56" s="36">
        <f t="shared" si="69"/>
        <v>48.337999999999994</v>
      </c>
      <c r="O56" s="35">
        <v>31.970000000000002</v>
      </c>
      <c r="P56" s="36">
        <f t="shared" si="70"/>
        <v>16.367999999999991</v>
      </c>
      <c r="Q56" s="35">
        <v>7.6999999999999957E-2</v>
      </c>
      <c r="R56" s="36">
        <f t="shared" si="71"/>
        <v>16.29099999999999</v>
      </c>
      <c r="S56" s="35">
        <v>10.933</v>
      </c>
      <c r="T56" s="35">
        <v>-3.645</v>
      </c>
      <c r="U56" s="35">
        <v>-1.5</v>
      </c>
      <c r="V56" s="36">
        <f t="shared" si="72"/>
        <v>22.07899999999999</v>
      </c>
      <c r="W56" s="35">
        <v>3.3420000000000001</v>
      </c>
      <c r="X56" s="37">
        <f t="shared" si="73"/>
        <v>18.736999999999991</v>
      </c>
      <c r="Y56" s="35"/>
      <c r="Z56" s="38">
        <f t="shared" si="74"/>
        <v>1.9281751725640783E-2</v>
      </c>
      <c r="AA56" s="39">
        <f t="shared" si="75"/>
        <v>8.2260209804411785E-3</v>
      </c>
      <c r="AB56" s="6">
        <f t="shared" si="76"/>
        <v>0.57473124078668258</v>
      </c>
      <c r="AC56" s="6">
        <f t="shared" si="77"/>
        <v>0.53938688397361279</v>
      </c>
      <c r="AD56" s="6">
        <f t="shared" si="78"/>
        <v>0.66138441805618786</v>
      </c>
      <c r="AE56" s="39">
        <f t="shared" si="79"/>
        <v>1.8406067381348298E-2</v>
      </c>
      <c r="AF56" s="39">
        <f t="shared" si="80"/>
        <v>1.0787440867198088E-2</v>
      </c>
      <c r="AG56" s="39">
        <f>X56/DX56*2</f>
        <v>2.0488937318854636E-2</v>
      </c>
      <c r="AH56" s="39">
        <f>(P56+S56+T56)/DX56*2</f>
        <v>2.5867871122102006E-2</v>
      </c>
      <c r="AI56" s="39">
        <f>R56/DX56*2</f>
        <v>1.7814232687274421E-2</v>
      </c>
      <c r="AJ56" s="40">
        <f>X56/FL56*2</f>
        <v>6.8948767720628107E-2</v>
      </c>
      <c r="AK56" s="41"/>
      <c r="AL56" s="47">
        <f t="shared" si="81"/>
        <v>0.14457891578315657</v>
      </c>
      <c r="AM56" s="6">
        <f t="shared" si="82"/>
        <v>8.3784462190571229E-2</v>
      </c>
      <c r="AN56" s="40">
        <f t="shared" si="83"/>
        <v>4.4503960694372964E-2</v>
      </c>
      <c r="AO56" s="35"/>
      <c r="AP56" s="47">
        <f t="shared" si="84"/>
        <v>0.85240326335352368</v>
      </c>
      <c r="AQ56" s="6">
        <f t="shared" si="85"/>
        <v>0.8457400046510315</v>
      </c>
      <c r="AR56" s="6">
        <f t="shared" si="86"/>
        <v>1.2554119897629308E-2</v>
      </c>
      <c r="AS56" s="6">
        <f t="shared" si="87"/>
        <v>0.11509750828084142</v>
      </c>
      <c r="AT56" s="68">
        <v>1.6</v>
      </c>
      <c r="AU56" s="69">
        <v>1.44</v>
      </c>
      <c r="AV56" s="35"/>
      <c r="AW56" s="47">
        <v>0.15914621750963792</v>
      </c>
      <c r="AX56" s="6">
        <v>0.1245</v>
      </c>
      <c r="AY56" s="6">
        <f t="shared" si="88"/>
        <v>0.24368017541223061</v>
      </c>
      <c r="AZ56" s="6">
        <f t="shared" si="89"/>
        <v>0.24368017541223061</v>
      </c>
      <c r="BA56" s="40">
        <f t="shared" si="90"/>
        <v>0.25800594005667593</v>
      </c>
      <c r="BB56" s="6"/>
      <c r="BC56" s="47">
        <v>0.2195</v>
      </c>
      <c r="BD56" s="6">
        <v>0.22329999999999997</v>
      </c>
      <c r="BE56" s="40">
        <v>0.2389</v>
      </c>
      <c r="BF56" s="6"/>
      <c r="BG56" s="47"/>
      <c r="BH56" s="40"/>
      <c r="BI56" s="6"/>
      <c r="BJ56" s="47"/>
      <c r="BK56" s="40"/>
      <c r="BL56" s="6"/>
      <c r="BM56" s="47"/>
      <c r="BN56" s="40"/>
      <c r="BO56" s="6"/>
      <c r="BP56" s="47"/>
      <c r="BQ56" s="40"/>
      <c r="BR56" s="35"/>
      <c r="BS56" s="38">
        <f>Q56/FP56*2</f>
        <v>5.567700252372281E-5</v>
      </c>
      <c r="BT56" s="6">
        <f t="shared" si="91"/>
        <v>3.2549881636794041E-3</v>
      </c>
      <c r="BU56" s="39">
        <f>EX56/E56</f>
        <v>8.1580451039705362E-3</v>
      </c>
      <c r="BV56" s="39">
        <f>EV56/E56</f>
        <v>4.2324558506690946E-3</v>
      </c>
      <c r="BW56" s="6">
        <f t="shared" si="92"/>
        <v>4.1364126589408745E-2</v>
      </c>
      <c r="BX56" s="6">
        <f t="shared" si="93"/>
        <v>0.6649907550510209</v>
      </c>
      <c r="BY56" s="40">
        <f t="shared" si="94"/>
        <v>0.76383658197941573</v>
      </c>
      <c r="BZ56" s="35"/>
      <c r="CA56" s="34">
        <v>43.52</v>
      </c>
      <c r="CB56" s="35">
        <v>42.338999999999999</v>
      </c>
      <c r="CC56" s="36">
        <f t="shared" si="95"/>
        <v>85.859000000000009</v>
      </c>
      <c r="CD56" s="32">
        <v>2952.4229999999998</v>
      </c>
      <c r="CE56" s="35">
        <v>1.7569999999999999</v>
      </c>
      <c r="CF56" s="35">
        <v>8.2530000000000001</v>
      </c>
      <c r="CG56" s="36">
        <f t="shared" si="96"/>
        <v>2942.4129999999996</v>
      </c>
      <c r="CH56" s="35">
        <v>328.02600000000001</v>
      </c>
      <c r="CI56" s="35">
        <v>176.471</v>
      </c>
      <c r="CJ56" s="36">
        <f t="shared" si="97"/>
        <v>504.49700000000001</v>
      </c>
      <c r="CK56" s="35">
        <v>0.64</v>
      </c>
      <c r="CL56" s="35">
        <v>0</v>
      </c>
      <c r="CM56" s="35">
        <v>55.151000000000003</v>
      </c>
      <c r="CN56" s="35">
        <v>7.391000000000524</v>
      </c>
      <c r="CO56" s="36">
        <f t="shared" si="98"/>
        <v>3595.9509999999996</v>
      </c>
      <c r="CP56" s="35">
        <v>1.516</v>
      </c>
      <c r="CQ56" s="32">
        <v>2516.6550000000002</v>
      </c>
      <c r="CR56" s="36">
        <f t="shared" si="99"/>
        <v>2518.1710000000003</v>
      </c>
      <c r="CS56" s="35">
        <v>431.01299999999998</v>
      </c>
      <c r="CT56" s="35">
        <v>47.984999999999786</v>
      </c>
      <c r="CU56" s="36">
        <f t="shared" si="100"/>
        <v>478.99799999999976</v>
      </c>
      <c r="CV56" s="35">
        <v>26.5</v>
      </c>
      <c r="CW56" s="35">
        <v>572.28200000000004</v>
      </c>
      <c r="CX56" s="120">
        <f t="shared" si="101"/>
        <v>3595.951</v>
      </c>
      <c r="CY56" s="35"/>
      <c r="CZ56" s="71">
        <v>413.88499999999999</v>
      </c>
      <c r="DA56" s="35"/>
      <c r="DB56" s="31">
        <v>125</v>
      </c>
      <c r="DC56" s="32">
        <v>50</v>
      </c>
      <c r="DD56" s="32">
        <v>105</v>
      </c>
      <c r="DE56" s="32">
        <v>100</v>
      </c>
      <c r="DF56" s="32">
        <v>50</v>
      </c>
      <c r="DG56" s="33">
        <v>26.5</v>
      </c>
      <c r="DH56" s="32">
        <f t="shared" si="102"/>
        <v>456.5</v>
      </c>
      <c r="DI56" s="62">
        <f t="shared" si="103"/>
        <v>0.12694833717144643</v>
      </c>
      <c r="DJ56" s="62">
        <f t="shared" si="104"/>
        <v>0.2173973333929399</v>
      </c>
      <c r="DK56" s="35"/>
      <c r="DL56" s="64" t="s">
        <v>218</v>
      </c>
      <c r="DM56" s="58">
        <v>26.8</v>
      </c>
      <c r="DN56" s="72">
        <v>3</v>
      </c>
      <c r="DO56" s="58" t="s">
        <v>155</v>
      </c>
      <c r="DP56" s="74" t="s">
        <v>152</v>
      </c>
      <c r="DQ56" s="58"/>
      <c r="DR56" s="62" t="s">
        <v>221</v>
      </c>
      <c r="DS56" s="63"/>
      <c r="DT56" s="31">
        <v>450.76299999999998</v>
      </c>
      <c r="DU56" s="32">
        <v>450.76299999999998</v>
      </c>
      <c r="DV56" s="33">
        <v>477.26299999999998</v>
      </c>
      <c r="DW56" s="32"/>
      <c r="DX56" s="64">
        <f t="shared" si="105"/>
        <v>1828.9870000000001</v>
      </c>
      <c r="DY56" s="32">
        <v>1808.16</v>
      </c>
      <c r="DZ56" s="33">
        <v>1849.8140000000001</v>
      </c>
      <c r="EA56" s="32"/>
      <c r="EB56" s="31">
        <v>254.58199999999999</v>
      </c>
      <c r="EC56" s="32">
        <v>37.270000000000003</v>
      </c>
      <c r="ED56" s="32">
        <v>142.24</v>
      </c>
      <c r="EE56" s="32">
        <v>65.864000000000004</v>
      </c>
      <c r="EF56" s="32">
        <v>290.339</v>
      </c>
      <c r="EG56" s="32">
        <v>16.896999999999998</v>
      </c>
      <c r="EH56" s="32">
        <v>62.418999999999869</v>
      </c>
      <c r="EI56" s="33">
        <v>1770.06</v>
      </c>
      <c r="EJ56" s="33">
        <f t="shared" si="106"/>
        <v>2639.6709999999998</v>
      </c>
      <c r="EK56" s="58"/>
      <c r="EL56" s="47">
        <f t="shared" si="107"/>
        <v>9.6444594799882266E-2</v>
      </c>
      <c r="EM56" s="6">
        <f t="shared" si="108"/>
        <v>1.4119183792222594E-2</v>
      </c>
      <c r="EN56" s="6">
        <f t="shared" si="109"/>
        <v>5.3885503155506886E-2</v>
      </c>
      <c r="EO56" s="6">
        <f t="shared" si="110"/>
        <v>2.495159434641666E-2</v>
      </c>
      <c r="EP56" s="6">
        <f t="shared" si="111"/>
        <v>0.10999060110142515</v>
      </c>
      <c r="EQ56" s="6">
        <f t="shared" si="112"/>
        <v>6.4011765102544972E-3</v>
      </c>
      <c r="ER56" s="6">
        <f t="shared" si="113"/>
        <v>2.3646507462482966E-2</v>
      </c>
      <c r="ES56" s="6">
        <f t="shared" si="114"/>
        <v>0.67056083883180895</v>
      </c>
      <c r="ET56" s="62">
        <f t="shared" si="115"/>
        <v>1</v>
      </c>
      <c r="EU56" s="58"/>
      <c r="EV56" s="34">
        <v>12.496</v>
      </c>
      <c r="EW56" s="35">
        <v>11.59</v>
      </c>
      <c r="EX56" s="70">
        <f t="shared" si="116"/>
        <v>24.085999999999999</v>
      </c>
      <c r="EZ56" s="34">
        <f>CE56</f>
        <v>1.7569999999999999</v>
      </c>
      <c r="FA56" s="35">
        <f>CF56</f>
        <v>8.2530000000000001</v>
      </c>
      <c r="FB56" s="70">
        <f t="shared" si="117"/>
        <v>10.01</v>
      </c>
      <c r="FD56" s="31">
        <f>FH56*E56</f>
        <v>1963.3340000000001</v>
      </c>
      <c r="FE56" s="32">
        <f>E56*FI56</f>
        <v>989.0889999999996</v>
      </c>
      <c r="FF56" s="33">
        <f t="shared" si="118"/>
        <v>2952.4229999999998</v>
      </c>
      <c r="FH56" s="47">
        <v>0.6649907550510209</v>
      </c>
      <c r="FI56" s="6">
        <v>0.3350092449489791</v>
      </c>
      <c r="FJ56" s="40">
        <f t="shared" si="119"/>
        <v>1</v>
      </c>
      <c r="FK56" s="58"/>
      <c r="FL56" s="64">
        <f t="shared" si="120"/>
        <v>543.505</v>
      </c>
      <c r="FM56" s="32">
        <v>514.72799999999995</v>
      </c>
      <c r="FN56" s="33">
        <f>CW56</f>
        <v>572.28200000000004</v>
      </c>
      <c r="FP56" s="64">
        <f t="shared" si="121"/>
        <v>2765.9534999999996</v>
      </c>
      <c r="FQ56" s="32">
        <v>2579.4839999999999</v>
      </c>
      <c r="FR56" s="33">
        <f>CD56</f>
        <v>2952.4229999999998</v>
      </c>
      <c r="FT56" s="64">
        <f t="shared" si="122"/>
        <v>1260.3139999999999</v>
      </c>
      <c r="FU56" s="32">
        <v>1284.896</v>
      </c>
      <c r="FV56" s="33">
        <f t="shared" si="123"/>
        <v>1235.732</v>
      </c>
      <c r="FX56" s="64">
        <f t="shared" si="124"/>
        <v>4026.2674999999999</v>
      </c>
      <c r="FY56" s="58">
        <f t="shared" si="125"/>
        <v>3864.38</v>
      </c>
      <c r="FZ56" s="72">
        <f t="shared" si="126"/>
        <v>4188.1549999999997</v>
      </c>
      <c r="GB56" s="64">
        <f t="shared" si="127"/>
        <v>2463.0405000000001</v>
      </c>
      <c r="GC56" s="32">
        <v>2409.4259999999999</v>
      </c>
      <c r="GD56" s="33">
        <f t="shared" si="128"/>
        <v>2516.6550000000002</v>
      </c>
      <c r="GE56" s="32"/>
      <c r="GF56" s="64">
        <f t="shared" si="129"/>
        <v>3473.8544999999999</v>
      </c>
      <c r="GG56" s="32">
        <v>3351.7579999999998</v>
      </c>
      <c r="GH56" s="33">
        <f t="shared" si="130"/>
        <v>3595.951</v>
      </c>
      <c r="GI56" s="32"/>
      <c r="GJ56" s="75">
        <f>DZ56/C56</f>
        <v>0.51441579710068353</v>
      </c>
      <c r="GK56" s="66"/>
    </row>
    <row r="57" spans="1:194" x14ac:dyDescent="0.2">
      <c r="A57" s="1"/>
      <c r="B57" s="76" t="s">
        <v>200</v>
      </c>
      <c r="C57" s="31">
        <v>3428.1779999999999</v>
      </c>
      <c r="D57" s="32">
        <v>3380.4579999999996</v>
      </c>
      <c r="E57" s="32">
        <v>2506.7269999999999</v>
      </c>
      <c r="F57" s="32">
        <v>1238.2529999999999</v>
      </c>
      <c r="G57" s="32">
        <v>2287.1410000000001</v>
      </c>
      <c r="H57" s="32">
        <f t="shared" si="67"/>
        <v>4666.4309999999996</v>
      </c>
      <c r="I57" s="33">
        <f t="shared" si="68"/>
        <v>3744.9799999999996</v>
      </c>
      <c r="J57" s="32"/>
      <c r="K57" s="34">
        <v>31.245000000000001</v>
      </c>
      <c r="L57" s="35">
        <v>6.82</v>
      </c>
      <c r="M57" s="35">
        <v>0</v>
      </c>
      <c r="N57" s="36">
        <f t="shared" si="69"/>
        <v>38.064999999999998</v>
      </c>
      <c r="O57" s="35">
        <v>18.152000000000001</v>
      </c>
      <c r="P57" s="36">
        <f t="shared" si="70"/>
        <v>19.912999999999997</v>
      </c>
      <c r="Q57" s="35">
        <v>1.5000000000000013E-2</v>
      </c>
      <c r="R57" s="36">
        <f t="shared" si="71"/>
        <v>19.897999999999996</v>
      </c>
      <c r="S57" s="35">
        <v>4.1900000000000004</v>
      </c>
      <c r="T57" s="35">
        <v>-1.4319999999999999</v>
      </c>
      <c r="U57" s="35">
        <v>-0.9</v>
      </c>
      <c r="V57" s="36">
        <f t="shared" si="72"/>
        <v>21.756</v>
      </c>
      <c r="W57" s="35">
        <v>4.2930000000000001</v>
      </c>
      <c r="X57" s="37">
        <f t="shared" si="73"/>
        <v>17.463000000000001</v>
      </c>
      <c r="Y57" s="35"/>
      <c r="Z57" s="38">
        <f t="shared" si="74"/>
        <v>1.8485660818741131E-2</v>
      </c>
      <c r="AA57" s="39">
        <f t="shared" si="75"/>
        <v>4.0349562100756766E-3</v>
      </c>
      <c r="AB57" s="6">
        <f t="shared" si="76"/>
        <v>0.4446512995125298</v>
      </c>
      <c r="AC57" s="6">
        <f t="shared" si="77"/>
        <v>0.42958229795290503</v>
      </c>
      <c r="AD57" s="6">
        <f t="shared" si="78"/>
        <v>0.47686851438329181</v>
      </c>
      <c r="AE57" s="39">
        <f t="shared" si="79"/>
        <v>1.0739373185526934E-2</v>
      </c>
      <c r="AF57" s="39">
        <f t="shared" si="80"/>
        <v>1.0331736113863862E-2</v>
      </c>
      <c r="AG57" s="39">
        <f>X57/DX57*2</f>
        <v>2.1025338946752483E-2</v>
      </c>
      <c r="AH57" s="39">
        <f>(P57+S57+T57)/DX57*2</f>
        <v>2.7295737230820908E-2</v>
      </c>
      <c r="AI57" s="39">
        <f>R57/DX57*2</f>
        <v>2.395706318287126E-2</v>
      </c>
      <c r="AJ57" s="40">
        <f>X57/FL57*2</f>
        <v>9.0113706437688512E-2</v>
      </c>
      <c r="AK57" s="41"/>
      <c r="AL57" s="47">
        <f t="shared" si="81"/>
        <v>1.2699511815171498E-2</v>
      </c>
      <c r="AM57" s="6">
        <f t="shared" si="82"/>
        <v>3.0935951695230921E-2</v>
      </c>
      <c r="AN57" s="40">
        <f t="shared" si="83"/>
        <v>5.2641244055958193E-2</v>
      </c>
      <c r="AO57" s="35"/>
      <c r="AP57" s="47">
        <f t="shared" si="84"/>
        <v>0.91240131055356255</v>
      </c>
      <c r="AQ57" s="6">
        <f t="shared" si="85"/>
        <v>0.76524618027847613</v>
      </c>
      <c r="AR57" s="6">
        <f t="shared" si="86"/>
        <v>-1.3090335449326137E-2</v>
      </c>
      <c r="AS57" s="6">
        <f t="shared" si="87"/>
        <v>0.21775415395583311</v>
      </c>
      <c r="AT57" s="68">
        <v>5.33</v>
      </c>
      <c r="AU57" s="69">
        <v>1.1499999999999999</v>
      </c>
      <c r="AV57" s="35"/>
      <c r="AW57" s="47">
        <v>0.12134784133145946</v>
      </c>
      <c r="AX57" s="6">
        <v>9.4499999999999987E-2</v>
      </c>
      <c r="AY57" s="6">
        <f t="shared" si="88"/>
        <v>0.20023261209338672</v>
      </c>
      <c r="AZ57" s="6">
        <f t="shared" si="89"/>
        <v>0.21244322067011817</v>
      </c>
      <c r="BA57" s="40">
        <f t="shared" si="90"/>
        <v>0.23075913353521538</v>
      </c>
      <c r="BB57" s="6"/>
      <c r="BC57" s="47">
        <v>0.18170000000000003</v>
      </c>
      <c r="BD57" s="6">
        <v>0.1948</v>
      </c>
      <c r="BE57" s="40">
        <v>0.21350000000000002</v>
      </c>
      <c r="BF57" s="6"/>
      <c r="BG57" s="47"/>
      <c r="BH57" s="40">
        <v>3.5000000000000003E-2</v>
      </c>
      <c r="BI57" s="6"/>
      <c r="BJ57" s="47"/>
      <c r="BK57" s="40">
        <f>BC57-(4.5%+2.5%+3%+1.5%+BH57)</f>
        <v>3.1700000000000006E-2</v>
      </c>
      <c r="BL57" s="6"/>
      <c r="BM57" s="47"/>
      <c r="BN57" s="40">
        <f>BD57-(6%+2.5%+3%+1.5%+BH57)</f>
        <v>2.9799999999999993E-2</v>
      </c>
      <c r="BO57" s="6"/>
      <c r="BP57" s="47"/>
      <c r="BQ57" s="40">
        <f>BE57-(8%+2.5%+3%+1.5%+BH57)</f>
        <v>2.8499999999999998E-2</v>
      </c>
      <c r="BR57" s="35"/>
      <c r="BS57" s="38">
        <f>Q57/FP57*2</f>
        <v>1.204331015196852E-5</v>
      </c>
      <c r="BT57" s="6">
        <f t="shared" si="91"/>
        <v>6.616382162233697E-4</v>
      </c>
      <c r="BU57" s="39">
        <f>EX57/E57</f>
        <v>2.8862337223000349E-2</v>
      </c>
      <c r="BV57" s="39">
        <f>EV57/E57</f>
        <v>2.6960654271486285E-2</v>
      </c>
      <c r="BW57" s="6">
        <f t="shared" si="92"/>
        <v>0.16660334127779119</v>
      </c>
      <c r="BX57" s="6">
        <f t="shared" si="93"/>
        <v>0.77561417737152871</v>
      </c>
      <c r="BY57" s="40">
        <f t="shared" si="94"/>
        <v>0.84980587346260872</v>
      </c>
      <c r="BZ57" s="35"/>
      <c r="CA57" s="34">
        <v>73.316999999999993</v>
      </c>
      <c r="CB57" s="35">
        <v>317.07900000000001</v>
      </c>
      <c r="CC57" s="36">
        <f t="shared" si="95"/>
        <v>390.39600000000002</v>
      </c>
      <c r="CD57" s="32">
        <v>2506.7269999999999</v>
      </c>
      <c r="CE57" s="35">
        <v>10.757</v>
      </c>
      <c r="CF57" s="35">
        <v>7.5060000000000002</v>
      </c>
      <c r="CG57" s="36">
        <f t="shared" si="96"/>
        <v>2488.4639999999999</v>
      </c>
      <c r="CH57" s="35">
        <v>356.10399999999998</v>
      </c>
      <c r="CI57" s="35">
        <v>173.494</v>
      </c>
      <c r="CJ57" s="36">
        <f t="shared" si="97"/>
        <v>529.59799999999996</v>
      </c>
      <c r="CK57" s="35">
        <v>4.75</v>
      </c>
      <c r="CL57" s="35">
        <v>0</v>
      </c>
      <c r="CM57" s="35">
        <v>9.25</v>
      </c>
      <c r="CN57" s="35">
        <v>5.7199999999997999</v>
      </c>
      <c r="CO57" s="36">
        <f t="shared" si="98"/>
        <v>3428.1779999999999</v>
      </c>
      <c r="CP57" s="35">
        <v>175.42699999999999</v>
      </c>
      <c r="CQ57" s="32">
        <v>2287.1410000000001</v>
      </c>
      <c r="CR57" s="36">
        <f t="shared" si="99"/>
        <v>2462.5680000000002</v>
      </c>
      <c r="CS57" s="35">
        <v>475.92500000000001</v>
      </c>
      <c r="CT57" s="35">
        <v>23.41099999999966</v>
      </c>
      <c r="CU57" s="36">
        <f t="shared" si="100"/>
        <v>499.33599999999967</v>
      </c>
      <c r="CV57" s="35">
        <v>50.271999999999998</v>
      </c>
      <c r="CW57" s="35">
        <v>416.00200000000001</v>
      </c>
      <c r="CX57" s="120">
        <f t="shared" si="101"/>
        <v>3428.1779999999999</v>
      </c>
      <c r="CY57" s="35"/>
      <c r="CZ57" s="71">
        <v>746.5</v>
      </c>
      <c r="DA57" s="35"/>
      <c r="DB57" s="31">
        <v>180</v>
      </c>
      <c r="DC57" s="32">
        <v>120</v>
      </c>
      <c r="DD57" s="32">
        <v>335</v>
      </c>
      <c r="DE57" s="32">
        <v>65</v>
      </c>
      <c r="DF57" s="32">
        <v>0</v>
      </c>
      <c r="DG57" s="33">
        <v>0</v>
      </c>
      <c r="DH57" s="32">
        <f t="shared" si="102"/>
        <v>700</v>
      </c>
      <c r="DI57" s="62">
        <f t="shared" si="103"/>
        <v>0.20419009748035255</v>
      </c>
      <c r="DJ57" s="62">
        <f t="shared" si="104"/>
        <v>0.27225914194381101</v>
      </c>
      <c r="DK57" s="35"/>
      <c r="DL57" s="64" t="s">
        <v>216</v>
      </c>
      <c r="DM57" s="58">
        <v>17</v>
      </c>
      <c r="DN57" s="72">
        <v>6</v>
      </c>
      <c r="DO57" s="58" t="s">
        <v>155</v>
      </c>
      <c r="DP57" s="74" t="s">
        <v>152</v>
      </c>
      <c r="DQ57" s="61" t="s">
        <v>153</v>
      </c>
      <c r="DR57" s="62">
        <v>0.50369083094087597</v>
      </c>
      <c r="DS57" s="63"/>
      <c r="DT57" s="31">
        <v>327.96499999999997</v>
      </c>
      <c r="DU57" s="32">
        <v>347.96499999999997</v>
      </c>
      <c r="DV57" s="33">
        <v>377.96499999999997</v>
      </c>
      <c r="DW57" s="32"/>
      <c r="DX57" s="64">
        <f t="shared" si="105"/>
        <v>1661.1385</v>
      </c>
      <c r="DY57" s="32">
        <v>1684.357</v>
      </c>
      <c r="DZ57" s="33">
        <v>1637.92</v>
      </c>
      <c r="EA57" s="32"/>
      <c r="EB57" s="31">
        <v>45.205800000000004</v>
      </c>
      <c r="EC57" s="32">
        <v>16.847799999999999</v>
      </c>
      <c r="ED57" s="32">
        <v>99.380750000000006</v>
      </c>
      <c r="EE57" s="32">
        <v>24.851240000000001</v>
      </c>
      <c r="EF57" s="32">
        <v>338.21807000000001</v>
      </c>
      <c r="EG57" s="32">
        <v>30.158799999999999</v>
      </c>
      <c r="EH57" s="32">
        <v>42.844540000000279</v>
      </c>
      <c r="EI57" s="33">
        <v>1891.174</v>
      </c>
      <c r="EJ57" s="33">
        <f t="shared" si="106"/>
        <v>2488.6810000000005</v>
      </c>
      <c r="EK57" s="58"/>
      <c r="EL57" s="47">
        <f t="shared" si="107"/>
        <v>1.8164561870324076E-2</v>
      </c>
      <c r="EM57" s="6">
        <f t="shared" si="108"/>
        <v>6.7697708143389995E-3</v>
      </c>
      <c r="EN57" s="6">
        <f t="shared" si="109"/>
        <v>3.99331011085792E-2</v>
      </c>
      <c r="EO57" s="6">
        <f t="shared" si="110"/>
        <v>9.9857072883185894E-3</v>
      </c>
      <c r="EP57" s="6">
        <f t="shared" si="111"/>
        <v>0.13590254034165083</v>
      </c>
      <c r="EQ57" s="6">
        <f t="shared" si="112"/>
        <v>1.2118387209931684E-2</v>
      </c>
      <c r="ER57" s="6">
        <f t="shared" si="113"/>
        <v>1.72157620844135E-2</v>
      </c>
      <c r="ES57" s="6">
        <f t="shared" si="114"/>
        <v>0.75991016928244304</v>
      </c>
      <c r="ET57" s="62">
        <f t="shared" si="115"/>
        <v>1</v>
      </c>
      <c r="EU57" s="58"/>
      <c r="EV57" s="34">
        <v>67.582999999999998</v>
      </c>
      <c r="EW57" s="35">
        <v>4.7670000000000003</v>
      </c>
      <c r="EX57" s="70">
        <f t="shared" si="116"/>
        <v>72.349999999999994</v>
      </c>
      <c r="EZ57" s="34">
        <f>CE57</f>
        <v>10.757</v>
      </c>
      <c r="FA57" s="35">
        <f>CF57</f>
        <v>7.5060000000000002</v>
      </c>
      <c r="FB57" s="70">
        <f t="shared" si="117"/>
        <v>18.262999999999998</v>
      </c>
      <c r="FD57" s="31">
        <f>FH57*E57</f>
        <v>1944.2529999999999</v>
      </c>
      <c r="FE57" s="32">
        <f>E57*FI57</f>
        <v>562.47399999999993</v>
      </c>
      <c r="FF57" s="33">
        <f t="shared" si="118"/>
        <v>2506.7269999999999</v>
      </c>
      <c r="FH57" s="47">
        <v>0.77561417737152871</v>
      </c>
      <c r="FI57" s="6">
        <v>0.22438582262847129</v>
      </c>
      <c r="FJ57" s="40">
        <f t="shared" si="119"/>
        <v>1</v>
      </c>
      <c r="FK57" s="58"/>
      <c r="FL57" s="64">
        <f t="shared" si="120"/>
        <v>387.577</v>
      </c>
      <c r="FM57" s="32">
        <v>359.15199999999999</v>
      </c>
      <c r="FN57" s="33">
        <f>CW57</f>
        <v>416.00200000000001</v>
      </c>
      <c r="FP57" s="64">
        <f t="shared" si="121"/>
        <v>2491.0095000000001</v>
      </c>
      <c r="FQ57" s="32">
        <v>2475.2920000000004</v>
      </c>
      <c r="FR57" s="33">
        <f>CD57</f>
        <v>2506.7269999999999</v>
      </c>
      <c r="FT57" s="64">
        <f t="shared" si="122"/>
        <v>1197.7815000000001</v>
      </c>
      <c r="FU57" s="32">
        <v>1157.31</v>
      </c>
      <c r="FV57" s="33">
        <f t="shared" si="123"/>
        <v>1238.2529999999999</v>
      </c>
      <c r="FX57" s="64">
        <f t="shared" si="124"/>
        <v>3688.7910000000002</v>
      </c>
      <c r="FY57" s="58">
        <f t="shared" si="125"/>
        <v>3632.6020000000003</v>
      </c>
      <c r="FZ57" s="72">
        <f t="shared" si="126"/>
        <v>3744.9799999999996</v>
      </c>
      <c r="GB57" s="64">
        <f t="shared" si="127"/>
        <v>2229.9525000000003</v>
      </c>
      <c r="GC57" s="32">
        <v>2172.7640000000001</v>
      </c>
      <c r="GD57" s="33">
        <f t="shared" si="128"/>
        <v>2287.1410000000001</v>
      </c>
      <c r="GE57" s="32"/>
      <c r="GF57" s="64">
        <f t="shared" si="129"/>
        <v>3380.4579999999996</v>
      </c>
      <c r="GG57" s="32">
        <v>3332.7379999999998</v>
      </c>
      <c r="GH57" s="33">
        <f t="shared" si="130"/>
        <v>3428.1779999999999</v>
      </c>
      <c r="GI57" s="32"/>
      <c r="GJ57" s="75">
        <f>DZ57/C57</f>
        <v>0.47778149209288434</v>
      </c>
      <c r="GK57" s="66"/>
    </row>
    <row r="58" spans="1:194" x14ac:dyDescent="0.2">
      <c r="A58" s="1"/>
      <c r="B58" s="76" t="s">
        <v>201</v>
      </c>
      <c r="C58" s="31">
        <v>2901.518</v>
      </c>
      <c r="D58" s="32">
        <v>2839.1210000000001</v>
      </c>
      <c r="E58" s="32">
        <v>2165.1419999999998</v>
      </c>
      <c r="F58" s="32">
        <v>113.142</v>
      </c>
      <c r="G58" s="32">
        <v>2544.0990000000002</v>
      </c>
      <c r="H58" s="32">
        <f t="shared" si="67"/>
        <v>3014.66</v>
      </c>
      <c r="I58" s="33">
        <f t="shared" si="68"/>
        <v>2278.2839999999997</v>
      </c>
      <c r="J58" s="32"/>
      <c r="K58" s="34">
        <v>23.846</v>
      </c>
      <c r="L58" s="35">
        <v>6.1209999999999996</v>
      </c>
      <c r="M58" s="35">
        <v>0.06</v>
      </c>
      <c r="N58" s="36">
        <f t="shared" si="69"/>
        <v>30.026999999999997</v>
      </c>
      <c r="O58" s="35">
        <v>16.792000000000002</v>
      </c>
      <c r="P58" s="36">
        <f t="shared" si="70"/>
        <v>13.234999999999996</v>
      </c>
      <c r="Q58" s="35">
        <v>-1.4710000000000001</v>
      </c>
      <c r="R58" s="36">
        <f t="shared" si="71"/>
        <v>14.705999999999996</v>
      </c>
      <c r="S58" s="35">
        <v>6.4409999999999998</v>
      </c>
      <c r="T58" s="35">
        <v>-1.9550000000000001</v>
      </c>
      <c r="U58" s="35">
        <v>-1</v>
      </c>
      <c r="V58" s="36">
        <f t="shared" si="72"/>
        <v>18.191999999999993</v>
      </c>
      <c r="W58" s="35">
        <v>3.3200000000000003</v>
      </c>
      <c r="X58" s="37">
        <f t="shared" si="73"/>
        <v>14.871999999999993</v>
      </c>
      <c r="Y58" s="35"/>
      <c r="Z58" s="38">
        <f t="shared" si="74"/>
        <v>1.6798156894334549E-2</v>
      </c>
      <c r="AA58" s="39">
        <f t="shared" si="75"/>
        <v>4.3118979430605458E-3</v>
      </c>
      <c r="AB58" s="6">
        <f t="shared" si="76"/>
        <v>0.4865413032770261</v>
      </c>
      <c r="AC58" s="6">
        <f t="shared" si="77"/>
        <v>0.46045848415048818</v>
      </c>
      <c r="AD58" s="6">
        <f t="shared" si="78"/>
        <v>0.55923002630965479</v>
      </c>
      <c r="AE58" s="39">
        <f t="shared" si="79"/>
        <v>1.1829013275587762E-2</v>
      </c>
      <c r="AF58" s="39">
        <f t="shared" si="80"/>
        <v>1.0476481981571051E-2</v>
      </c>
      <c r="AG58" s="39">
        <f>X58/DX58*2</f>
        <v>2.3232191081334917E-2</v>
      </c>
      <c r="AH58" s="39">
        <f>(P58+S58+T58)/DX58*2</f>
        <v>2.7682736562152782E-2</v>
      </c>
      <c r="AI58" s="39">
        <f>R58/DX58*2</f>
        <v>2.2972875339033846E-2</v>
      </c>
      <c r="AJ58" s="40">
        <f>X58/FL58*2</f>
        <v>0.10258780355732447</v>
      </c>
      <c r="AK58" s="41"/>
      <c r="AL58" s="47">
        <f t="shared" si="81"/>
        <v>2.6235300084226188E-2</v>
      </c>
      <c r="AM58" s="6">
        <f t="shared" si="82"/>
        <v>1.4197439359398953E-2</v>
      </c>
      <c r="AN58" s="40">
        <f t="shared" si="83"/>
        <v>4.2378579298200145E-2</v>
      </c>
      <c r="AO58" s="35"/>
      <c r="AP58" s="47">
        <f t="shared" si="84"/>
        <v>1.1750263954973856</v>
      </c>
      <c r="AQ58" s="6">
        <f t="shared" si="85"/>
        <v>0.98986363058046001</v>
      </c>
      <c r="AR58" s="6">
        <f t="shared" si="86"/>
        <v>-0.20487103647125399</v>
      </c>
      <c r="AS58" s="6">
        <f t="shared" si="87"/>
        <v>0.21384978483676476</v>
      </c>
      <c r="AT58" s="68">
        <v>1.2115</v>
      </c>
      <c r="AU58" s="69">
        <v>1.5</v>
      </c>
      <c r="AV58" s="35"/>
      <c r="AW58" s="47">
        <v>0.10637190601609225</v>
      </c>
      <c r="AX58" s="6">
        <v>8.5300000000000001E-2</v>
      </c>
      <c r="AY58" s="6">
        <f t="shared" si="88"/>
        <v>0.19406892461220515</v>
      </c>
      <c r="AZ58" s="6">
        <f t="shared" si="89"/>
        <v>0.19406892461220515</v>
      </c>
      <c r="BA58" s="40">
        <f t="shared" si="90"/>
        <v>0.19406892461220515</v>
      </c>
      <c r="BB58" s="6"/>
      <c r="BC58" s="47">
        <v>0.19839999999999999</v>
      </c>
      <c r="BD58" s="6">
        <v>0.19969999999999999</v>
      </c>
      <c r="BE58" s="40">
        <v>0.20120000000000002</v>
      </c>
      <c r="BF58" s="6"/>
      <c r="BG58" s="47"/>
      <c r="BH58" s="40"/>
      <c r="BI58" s="6"/>
      <c r="BJ58" s="47"/>
      <c r="BK58" s="40"/>
      <c r="BL58" s="6"/>
      <c r="BM58" s="47"/>
      <c r="BN58" s="40"/>
      <c r="BO58" s="6"/>
      <c r="BP58" s="47"/>
      <c r="BQ58" s="40"/>
      <c r="BR58" s="35"/>
      <c r="BS58" s="38">
        <f>Q58/FP58*2</f>
        <v>-1.3763958405897823E-3</v>
      </c>
      <c r="BT58" s="6">
        <f t="shared" si="91"/>
        <v>-8.3008859545172411E-2</v>
      </c>
      <c r="BU58" s="39">
        <f>EX58/E58</f>
        <v>9.9208273637479676E-3</v>
      </c>
      <c r="BV58" s="39">
        <f>EV58/E58</f>
        <v>8.4410168016693602E-3</v>
      </c>
      <c r="BW58" s="6">
        <f t="shared" si="92"/>
        <v>6.8180519670143408E-2</v>
      </c>
      <c r="BX58" s="6">
        <f t="shared" si="93"/>
        <v>0.78699872802800008</v>
      </c>
      <c r="BY58" s="40">
        <f t="shared" si="94"/>
        <v>0.79757659712309803</v>
      </c>
      <c r="BZ58" s="35"/>
      <c r="CA58" s="34">
        <v>71.018000000000001</v>
      </c>
      <c r="CB58" s="35">
        <v>138.19399999999999</v>
      </c>
      <c r="CC58" s="36">
        <f t="shared" si="95"/>
        <v>209.21199999999999</v>
      </c>
      <c r="CD58" s="32">
        <v>2165.1419999999998</v>
      </c>
      <c r="CE58" s="35">
        <v>2.8149999999999999</v>
      </c>
      <c r="CF58" s="35">
        <v>3.5910000000000002</v>
      </c>
      <c r="CG58" s="36">
        <f t="shared" si="96"/>
        <v>2158.7359999999999</v>
      </c>
      <c r="CH58" s="35">
        <v>411.27699999999999</v>
      </c>
      <c r="CI58" s="35">
        <v>103.48099999999999</v>
      </c>
      <c r="CJ58" s="36">
        <f t="shared" si="97"/>
        <v>514.75800000000004</v>
      </c>
      <c r="CK58" s="35">
        <v>0.7</v>
      </c>
      <c r="CL58" s="35">
        <v>0</v>
      </c>
      <c r="CM58" s="35">
        <v>11.664</v>
      </c>
      <c r="CN58" s="35">
        <v>6.4480000000001265</v>
      </c>
      <c r="CO58" s="36">
        <f t="shared" si="98"/>
        <v>2901.5180000000005</v>
      </c>
      <c r="CP58" s="35">
        <v>26.052</v>
      </c>
      <c r="CQ58" s="32">
        <v>2544.0990000000002</v>
      </c>
      <c r="CR58" s="36">
        <f t="shared" si="99"/>
        <v>2570.1510000000003</v>
      </c>
      <c r="CS58" s="35">
        <v>0</v>
      </c>
      <c r="CT58" s="35">
        <v>22.726999999999748</v>
      </c>
      <c r="CU58" s="36">
        <f t="shared" si="100"/>
        <v>22.726999999999748</v>
      </c>
      <c r="CV58" s="35">
        <v>0</v>
      </c>
      <c r="CW58" s="35">
        <v>308.64</v>
      </c>
      <c r="CX58" s="120">
        <f t="shared" si="101"/>
        <v>2901.518</v>
      </c>
      <c r="CY58" s="35"/>
      <c r="CZ58" s="71">
        <v>620.48900000000003</v>
      </c>
      <c r="DA58" s="35"/>
      <c r="DB58" s="31">
        <v>10</v>
      </c>
      <c r="DC58" s="32">
        <v>15</v>
      </c>
      <c r="DD58" s="32">
        <v>0</v>
      </c>
      <c r="DE58" s="32">
        <v>0</v>
      </c>
      <c r="DF58" s="32">
        <v>0</v>
      </c>
      <c r="DG58" s="33">
        <v>0</v>
      </c>
      <c r="DH58" s="32">
        <f t="shared" si="102"/>
        <v>25</v>
      </c>
      <c r="DI58" s="62">
        <f t="shared" si="103"/>
        <v>8.6161795308524712E-3</v>
      </c>
      <c r="DJ58" s="62">
        <f t="shared" si="104"/>
        <v>2.7407070780784564E-2</v>
      </c>
      <c r="DK58" s="35"/>
      <c r="DL58" s="64" t="s">
        <v>219</v>
      </c>
      <c r="DM58" s="58">
        <v>19.8</v>
      </c>
      <c r="DN58" s="72">
        <v>4</v>
      </c>
      <c r="DO58" s="58" t="s">
        <v>155</v>
      </c>
      <c r="DP58" s="64"/>
      <c r="DQ58" s="58"/>
      <c r="DR58" s="62" t="s">
        <v>221</v>
      </c>
      <c r="DS58" s="63"/>
      <c r="DT58" s="31">
        <v>250.63399999999999</v>
      </c>
      <c r="DU58" s="32">
        <v>250.63399999999999</v>
      </c>
      <c r="DV58" s="33">
        <v>250.63399999999999</v>
      </c>
      <c r="DW58" s="32"/>
      <c r="DX58" s="64">
        <f t="shared" si="105"/>
        <v>1280.2925</v>
      </c>
      <c r="DY58" s="32">
        <v>1269.116</v>
      </c>
      <c r="DZ58" s="33">
        <v>1291.4690000000001</v>
      </c>
      <c r="EA58" s="32"/>
      <c r="EB58" s="31">
        <v>111.955</v>
      </c>
      <c r="EC58" s="32">
        <v>31.120999999999999</v>
      </c>
      <c r="ED58" s="32">
        <v>91.23</v>
      </c>
      <c r="EE58" s="32">
        <v>32.716000000000001</v>
      </c>
      <c r="EF58" s="32">
        <v>172.91499999999999</v>
      </c>
      <c r="EG58" s="32">
        <v>7.375</v>
      </c>
      <c r="EH58" s="32">
        <v>15.272999999999911</v>
      </c>
      <c r="EI58" s="33">
        <v>1679.9860000000001</v>
      </c>
      <c r="EJ58" s="33">
        <f t="shared" si="106"/>
        <v>2142.5709999999999</v>
      </c>
      <c r="EK58" s="58"/>
      <c r="EL58" s="47">
        <f t="shared" si="107"/>
        <v>5.2252644136413687E-2</v>
      </c>
      <c r="EM58" s="6">
        <f t="shared" si="108"/>
        <v>1.4525072914736549E-2</v>
      </c>
      <c r="EN58" s="6">
        <f t="shared" si="109"/>
        <v>4.257968580737815E-2</v>
      </c>
      <c r="EO58" s="6">
        <f t="shared" si="110"/>
        <v>1.5269505654655086E-2</v>
      </c>
      <c r="EP58" s="6">
        <f t="shared" si="111"/>
        <v>8.070444340000868E-2</v>
      </c>
      <c r="EQ58" s="6">
        <f t="shared" si="112"/>
        <v>3.4421263052659633E-3</v>
      </c>
      <c r="ER58" s="6">
        <f t="shared" si="113"/>
        <v>7.128351872586678E-3</v>
      </c>
      <c r="ES58" s="6">
        <f t="shared" si="114"/>
        <v>0.78409816990895531</v>
      </c>
      <c r="ET58" s="62">
        <f t="shared" si="115"/>
        <v>1</v>
      </c>
      <c r="EU58" s="58"/>
      <c r="EV58" s="34">
        <v>18.276</v>
      </c>
      <c r="EW58" s="35">
        <v>3.2040000000000002</v>
      </c>
      <c r="EX58" s="70">
        <f t="shared" si="116"/>
        <v>21.48</v>
      </c>
      <c r="EZ58" s="34">
        <f>CE58</f>
        <v>2.8149999999999999</v>
      </c>
      <c r="FA58" s="35">
        <f>CF58</f>
        <v>3.5910000000000002</v>
      </c>
      <c r="FB58" s="70">
        <f t="shared" si="117"/>
        <v>6.4060000000000006</v>
      </c>
      <c r="FD58" s="31">
        <f>FH58*E58</f>
        <v>1703.9639999999999</v>
      </c>
      <c r="FE58" s="32">
        <f>E58*FI58</f>
        <v>461.17799999999983</v>
      </c>
      <c r="FF58" s="33">
        <f t="shared" si="118"/>
        <v>2165.1419999999998</v>
      </c>
      <c r="FH58" s="47">
        <v>0.78699872802800008</v>
      </c>
      <c r="FI58" s="6">
        <v>0.21300127197199992</v>
      </c>
      <c r="FJ58" s="40">
        <f t="shared" si="119"/>
        <v>1</v>
      </c>
      <c r="FK58" s="58"/>
      <c r="FL58" s="64">
        <f t="shared" si="120"/>
        <v>289.93700000000001</v>
      </c>
      <c r="FM58" s="32">
        <v>271.23399999999998</v>
      </c>
      <c r="FN58" s="33">
        <f>CW58</f>
        <v>308.64</v>
      </c>
      <c r="FP58" s="64">
        <f t="shared" si="121"/>
        <v>2137.4665</v>
      </c>
      <c r="FQ58" s="32">
        <v>2109.7910000000002</v>
      </c>
      <c r="FR58" s="33">
        <f>CD58</f>
        <v>2165.1419999999998</v>
      </c>
      <c r="FT58" s="64">
        <f t="shared" si="122"/>
        <v>124.871</v>
      </c>
      <c r="FU58" s="32">
        <v>136.6</v>
      </c>
      <c r="FV58" s="33">
        <f t="shared" si="123"/>
        <v>113.142</v>
      </c>
      <c r="FX58" s="64">
        <f t="shared" si="124"/>
        <v>2262.3374999999996</v>
      </c>
      <c r="FY58" s="58">
        <f t="shared" si="125"/>
        <v>2246.3910000000001</v>
      </c>
      <c r="FZ58" s="72">
        <f t="shared" si="126"/>
        <v>2278.2839999999997</v>
      </c>
      <c r="GB58" s="64">
        <f t="shared" si="127"/>
        <v>2492.3829999999998</v>
      </c>
      <c r="GC58" s="32">
        <v>2440.6669999999999</v>
      </c>
      <c r="GD58" s="33">
        <f t="shared" si="128"/>
        <v>2544.0990000000002</v>
      </c>
      <c r="GE58" s="32"/>
      <c r="GF58" s="64">
        <f t="shared" si="129"/>
        <v>2839.1210000000001</v>
      </c>
      <c r="GG58" s="32">
        <v>2776.7240000000002</v>
      </c>
      <c r="GH58" s="33">
        <f t="shared" si="130"/>
        <v>2901.518</v>
      </c>
      <c r="GI58" s="32"/>
      <c r="GJ58" s="75">
        <f>DZ58/C58</f>
        <v>0.4451011505012204</v>
      </c>
      <c r="GK58" s="66"/>
      <c r="GL58" s="78"/>
    </row>
    <row r="59" spans="1:194" x14ac:dyDescent="0.2">
      <c r="A59" s="1"/>
      <c r="B59" s="76" t="s">
        <v>202</v>
      </c>
      <c r="C59" s="31">
        <v>2170.268</v>
      </c>
      <c r="D59" s="32">
        <v>2109.7020000000002</v>
      </c>
      <c r="E59" s="32">
        <v>1753.4280000000001</v>
      </c>
      <c r="F59" s="32">
        <v>711.92499999999995</v>
      </c>
      <c r="G59" s="32">
        <v>1735.355</v>
      </c>
      <c r="H59" s="32">
        <f t="shared" si="67"/>
        <v>2882.1930000000002</v>
      </c>
      <c r="I59" s="33">
        <f t="shared" si="68"/>
        <v>2465.3530000000001</v>
      </c>
      <c r="J59" s="32"/>
      <c r="K59" s="34">
        <v>16.733000000000001</v>
      </c>
      <c r="L59" s="35">
        <v>5.4889999999999999</v>
      </c>
      <c r="M59" s="35">
        <v>0.127</v>
      </c>
      <c r="N59" s="36">
        <f t="shared" si="69"/>
        <v>22.349</v>
      </c>
      <c r="O59" s="35">
        <v>14.379000000000001</v>
      </c>
      <c r="P59" s="36">
        <f t="shared" si="70"/>
        <v>7.9699999999999989</v>
      </c>
      <c r="Q59" s="35">
        <v>0.38700000000000001</v>
      </c>
      <c r="R59" s="36">
        <f t="shared" si="71"/>
        <v>7.5829999999999984</v>
      </c>
      <c r="S59" s="35">
        <v>3.4609999999999999</v>
      </c>
      <c r="T59" s="35">
        <v>-0.60299999999999998</v>
      </c>
      <c r="U59" s="35">
        <v>-1.3</v>
      </c>
      <c r="V59" s="36">
        <f t="shared" si="72"/>
        <v>9.1409999999999982</v>
      </c>
      <c r="W59" s="35">
        <v>1.42</v>
      </c>
      <c r="X59" s="37">
        <f t="shared" si="73"/>
        <v>7.7209999999999983</v>
      </c>
      <c r="Y59" s="35"/>
      <c r="Z59" s="38">
        <f t="shared" si="74"/>
        <v>1.5862903860355632E-2</v>
      </c>
      <c r="AA59" s="39">
        <f t="shared" si="75"/>
        <v>5.2035785148803002E-3</v>
      </c>
      <c r="AB59" s="6">
        <f t="shared" si="76"/>
        <v>0.57043678343317339</v>
      </c>
      <c r="AC59" s="6">
        <f t="shared" si="77"/>
        <v>0.55710964742347935</v>
      </c>
      <c r="AD59" s="6">
        <f t="shared" si="78"/>
        <v>0.64338449147612875</v>
      </c>
      <c r="AE59" s="39">
        <f t="shared" si="79"/>
        <v>1.3631309066398952E-2</v>
      </c>
      <c r="AF59" s="39">
        <f t="shared" si="80"/>
        <v>7.3195171640354868E-3</v>
      </c>
      <c r="AG59" s="39">
        <f>X59/DX59*2</f>
        <v>1.6260813251267575E-2</v>
      </c>
      <c r="AH59" s="39">
        <f>(P59+S59+T59)/DX59*2</f>
        <v>2.2804311084668481E-2</v>
      </c>
      <c r="AI59" s="39">
        <f>R59/DX59*2</f>
        <v>1.597017832979692E-2</v>
      </c>
      <c r="AJ59" s="40">
        <f>X59/FL59*2</f>
        <v>6.0708156995178168E-2</v>
      </c>
      <c r="AK59" s="41"/>
      <c r="AL59" s="47">
        <f t="shared" si="81"/>
        <v>8.7641380576600883E-2</v>
      </c>
      <c r="AM59" s="6">
        <f t="shared" si="82"/>
        <v>6.5509281569242378E-2</v>
      </c>
      <c r="AN59" s="40">
        <f t="shared" si="83"/>
        <v>6.1727919200373488E-2</v>
      </c>
      <c r="AO59" s="35"/>
      <c r="AP59" s="47">
        <f t="shared" si="84"/>
        <v>0.98969276183567267</v>
      </c>
      <c r="AQ59" s="6">
        <f t="shared" si="85"/>
        <v>0.91761211613588245</v>
      </c>
      <c r="AR59" s="6">
        <f t="shared" si="86"/>
        <v>-6.5277191572653701E-2</v>
      </c>
      <c r="AS59" s="6">
        <f t="shared" si="87"/>
        <v>0.13706970751999292</v>
      </c>
      <c r="AT59" s="68">
        <v>1.91</v>
      </c>
      <c r="AU59" s="69">
        <v>1.4</v>
      </c>
      <c r="AV59" s="35"/>
      <c r="AW59" s="47">
        <v>0.12227982903493946</v>
      </c>
      <c r="AX59" s="6">
        <v>9.5199999999999993E-2</v>
      </c>
      <c r="AY59" s="6">
        <f t="shared" si="88"/>
        <v>0.21590000000000001</v>
      </c>
      <c r="AZ59" s="6">
        <f t="shared" si="89"/>
        <v>0.21590000000000001</v>
      </c>
      <c r="BA59" s="40">
        <f t="shared" si="90"/>
        <v>0.21590000000000001</v>
      </c>
      <c r="BB59" s="6"/>
      <c r="BC59" s="47">
        <v>0.19440000000000002</v>
      </c>
      <c r="BD59" s="6">
        <v>0.19829999999999998</v>
      </c>
      <c r="BE59" s="40">
        <v>0.20319999999999999</v>
      </c>
      <c r="BF59" s="6"/>
      <c r="BG59" s="47"/>
      <c r="BH59" s="40"/>
      <c r="BI59" s="6"/>
      <c r="BJ59" s="47"/>
      <c r="BK59" s="40"/>
      <c r="BL59" s="6"/>
      <c r="BM59" s="47"/>
      <c r="BN59" s="40"/>
      <c r="BO59" s="6"/>
      <c r="BP59" s="47"/>
      <c r="BQ59" s="40"/>
      <c r="BR59" s="35"/>
      <c r="BS59" s="38">
        <f>Q59/FP59*2</f>
        <v>4.5995235273947984E-4</v>
      </c>
      <c r="BT59" s="6">
        <f t="shared" si="91"/>
        <v>3.574067233099372E-2</v>
      </c>
      <c r="BU59" s="39">
        <f>EX59/E59</f>
        <v>3.6385868139438855E-3</v>
      </c>
      <c r="BV59" s="39">
        <f>EV59/E59</f>
        <v>2.2960737481094173E-3</v>
      </c>
      <c r="BW59" s="6">
        <f t="shared" si="92"/>
        <v>2.3589614653661568E-2</v>
      </c>
      <c r="BX59" s="6">
        <f t="shared" si="93"/>
        <v>0.90373941787173462</v>
      </c>
      <c r="BY59" s="40">
        <f t="shared" si="94"/>
        <v>0.93153678195374046</v>
      </c>
      <c r="BZ59" s="35"/>
      <c r="CA59" s="34">
        <v>43.372999999999998</v>
      </c>
      <c r="CB59" s="35">
        <v>60.23</v>
      </c>
      <c r="CC59" s="36">
        <f t="shared" si="95"/>
        <v>103.60299999999999</v>
      </c>
      <c r="CD59" s="32">
        <v>1753.4280000000001</v>
      </c>
      <c r="CE59" s="35">
        <v>2.6110000000000002</v>
      </c>
      <c r="CF59" s="35">
        <v>2.4670000000000001</v>
      </c>
      <c r="CG59" s="36">
        <f t="shared" si="96"/>
        <v>1748.35</v>
      </c>
      <c r="CH59" s="35">
        <v>193.875</v>
      </c>
      <c r="CI59" s="35">
        <v>101.824</v>
      </c>
      <c r="CJ59" s="36">
        <f t="shared" si="97"/>
        <v>295.69900000000001</v>
      </c>
      <c r="CK59" s="35">
        <v>0</v>
      </c>
      <c r="CL59" s="35">
        <v>0</v>
      </c>
      <c r="CM59" s="35">
        <v>15.935</v>
      </c>
      <c r="CN59" s="35">
        <v>6.6810000000000418</v>
      </c>
      <c r="CO59" s="36">
        <f t="shared" si="98"/>
        <v>2170.268</v>
      </c>
      <c r="CP59" s="35">
        <v>105.77800000000001</v>
      </c>
      <c r="CQ59" s="32">
        <v>1735.355</v>
      </c>
      <c r="CR59" s="36">
        <f t="shared" si="99"/>
        <v>1841.133</v>
      </c>
      <c r="CS59" s="35">
        <v>50.030999999999999</v>
      </c>
      <c r="CT59" s="35">
        <v>13.72399999999999</v>
      </c>
      <c r="CU59" s="36">
        <f t="shared" si="100"/>
        <v>63.754999999999988</v>
      </c>
      <c r="CV59" s="35">
        <v>0</v>
      </c>
      <c r="CW59" s="35">
        <v>265.38</v>
      </c>
      <c r="CX59" s="120">
        <f t="shared" si="101"/>
        <v>2170.268</v>
      </c>
      <c r="CY59" s="35"/>
      <c r="CZ59" s="71">
        <v>297.47800000000001</v>
      </c>
      <c r="DA59" s="35"/>
      <c r="DB59" s="31">
        <v>35</v>
      </c>
      <c r="DC59" s="32">
        <v>85</v>
      </c>
      <c r="DD59" s="32">
        <v>35</v>
      </c>
      <c r="DE59" s="32">
        <v>0</v>
      </c>
      <c r="DF59" s="32">
        <v>0</v>
      </c>
      <c r="DG59" s="33">
        <v>0</v>
      </c>
      <c r="DH59" s="32">
        <f t="shared" si="102"/>
        <v>155</v>
      </c>
      <c r="DI59" s="62">
        <f t="shared" si="103"/>
        <v>7.1419750924770584E-2</v>
      </c>
      <c r="DJ59" s="62">
        <f t="shared" si="104"/>
        <v>0.17756323049844333</v>
      </c>
      <c r="DK59" s="35"/>
      <c r="DL59" s="64" t="s">
        <v>214</v>
      </c>
      <c r="DM59" s="58">
        <v>14.48</v>
      </c>
      <c r="DN59" s="72">
        <v>3</v>
      </c>
      <c r="DO59" s="58" t="s">
        <v>155</v>
      </c>
      <c r="DP59" s="74" t="s">
        <v>152</v>
      </c>
      <c r="DQ59" s="58"/>
      <c r="DR59" s="62" t="s">
        <v>221</v>
      </c>
      <c r="DS59" s="63"/>
      <c r="DT59" s="31">
        <v>207.11200640000001</v>
      </c>
      <c r="DU59" s="32">
        <v>207.11200640000001</v>
      </c>
      <c r="DV59" s="33">
        <v>207.11200640000001</v>
      </c>
      <c r="DW59" s="32"/>
      <c r="DX59" s="64">
        <f t="shared" si="105"/>
        <v>949.64499999999998</v>
      </c>
      <c r="DY59" s="32">
        <v>939.99400000000003</v>
      </c>
      <c r="DZ59" s="33">
        <v>959.29600000000005</v>
      </c>
      <c r="EA59" s="32"/>
      <c r="EB59" s="31">
        <v>5.6689999999999996</v>
      </c>
      <c r="EC59" s="32">
        <v>23.055</v>
      </c>
      <c r="ED59" s="32">
        <v>38.012999999999998</v>
      </c>
      <c r="EE59" s="32">
        <v>10.602</v>
      </c>
      <c r="EF59" s="32">
        <v>87.445999999999998</v>
      </c>
      <c r="EG59" s="32">
        <v>0</v>
      </c>
      <c r="EH59" s="32">
        <v>4.709999999999809</v>
      </c>
      <c r="EI59" s="33">
        <v>1514.125</v>
      </c>
      <c r="EJ59" s="33">
        <f t="shared" si="106"/>
        <v>1683.62</v>
      </c>
      <c r="EK59" s="58"/>
      <c r="EL59" s="47">
        <f t="shared" si="107"/>
        <v>3.3671493567432082E-3</v>
      </c>
      <c r="EM59" s="6">
        <f t="shared" si="108"/>
        <v>1.3693707606229434E-2</v>
      </c>
      <c r="EN59" s="6">
        <f t="shared" si="109"/>
        <v>2.2578135208657535E-2</v>
      </c>
      <c r="EO59" s="6">
        <f t="shared" si="110"/>
        <v>6.2971454366187148E-3</v>
      </c>
      <c r="EP59" s="6">
        <f t="shared" si="111"/>
        <v>5.1939273707843812E-2</v>
      </c>
      <c r="EQ59" s="6">
        <f t="shared" si="112"/>
        <v>0</v>
      </c>
      <c r="ER59" s="6">
        <f t="shared" si="113"/>
        <v>2.7975433886505323E-3</v>
      </c>
      <c r="ES59" s="6">
        <f t="shared" si="114"/>
        <v>0.89932704529525676</v>
      </c>
      <c r="ET59" s="62">
        <f t="shared" si="115"/>
        <v>1</v>
      </c>
      <c r="EU59" s="58"/>
      <c r="EV59" s="34">
        <v>4.0259999999999998</v>
      </c>
      <c r="EW59" s="35">
        <v>2.3540000000000001</v>
      </c>
      <c r="EX59" s="70">
        <f t="shared" si="116"/>
        <v>6.38</v>
      </c>
      <c r="EZ59" s="34">
        <f>CE59</f>
        <v>2.6110000000000002</v>
      </c>
      <c r="FA59" s="35">
        <f>CF59</f>
        <v>2.4670000000000001</v>
      </c>
      <c r="FB59" s="70">
        <f t="shared" si="117"/>
        <v>5.0780000000000003</v>
      </c>
      <c r="FD59" s="31">
        <f>FH59*E59</f>
        <v>1584.6420000000001</v>
      </c>
      <c r="FE59" s="32">
        <f>E59*FI59</f>
        <v>168.78600000000012</v>
      </c>
      <c r="FF59" s="33">
        <f t="shared" si="118"/>
        <v>1753.4280000000001</v>
      </c>
      <c r="FH59" s="47">
        <v>0.90373941787173462</v>
      </c>
      <c r="FI59" s="6">
        <v>9.6260582128265382E-2</v>
      </c>
      <c r="FJ59" s="40">
        <f t="shared" si="119"/>
        <v>1</v>
      </c>
      <c r="FK59" s="58"/>
      <c r="FL59" s="64">
        <f t="shared" si="120"/>
        <v>254.36449999999999</v>
      </c>
      <c r="FM59" s="32">
        <v>243.34899999999999</v>
      </c>
      <c r="FN59" s="33">
        <f>CW59</f>
        <v>265.38</v>
      </c>
      <c r="FP59" s="64">
        <f t="shared" si="121"/>
        <v>1682.7829999999999</v>
      </c>
      <c r="FQ59" s="32">
        <v>1612.1379999999999</v>
      </c>
      <c r="FR59" s="33">
        <f>CD59</f>
        <v>1753.4280000000001</v>
      </c>
      <c r="FT59" s="64">
        <f t="shared" si="122"/>
        <v>706.7829999999999</v>
      </c>
      <c r="FU59" s="32">
        <v>701.64099999999996</v>
      </c>
      <c r="FV59" s="33">
        <f t="shared" si="123"/>
        <v>711.92499999999995</v>
      </c>
      <c r="FX59" s="64">
        <f t="shared" si="124"/>
        <v>2389.5659999999998</v>
      </c>
      <c r="FY59" s="58">
        <f t="shared" si="125"/>
        <v>2313.779</v>
      </c>
      <c r="FZ59" s="72">
        <f t="shared" si="126"/>
        <v>2465.3530000000001</v>
      </c>
      <c r="GB59" s="64">
        <f t="shared" si="127"/>
        <v>1684.9090000000001</v>
      </c>
      <c r="GC59" s="32">
        <v>1634.463</v>
      </c>
      <c r="GD59" s="33">
        <f t="shared" si="128"/>
        <v>1735.355</v>
      </c>
      <c r="GE59" s="32"/>
      <c r="GF59" s="64">
        <f t="shared" si="129"/>
        <v>2109.7020000000002</v>
      </c>
      <c r="GG59" s="32">
        <v>2049.136</v>
      </c>
      <c r="GH59" s="33">
        <f t="shared" si="130"/>
        <v>2170.268</v>
      </c>
      <c r="GI59" s="32"/>
      <c r="GJ59" s="75">
        <f>DZ59/C59</f>
        <v>0.44201729924599176</v>
      </c>
      <c r="GK59" s="66"/>
    </row>
    <row r="60" spans="1:194" x14ac:dyDescent="0.2">
      <c r="A60" s="1"/>
      <c r="B60" s="76" t="s">
        <v>236</v>
      </c>
      <c r="C60" s="31">
        <v>5779.3559999999998</v>
      </c>
      <c r="D60" s="32">
        <v>5716.3264999999992</v>
      </c>
      <c r="E60" s="32">
        <v>5083.2060000000001</v>
      </c>
      <c r="F60" s="32">
        <v>459.48</v>
      </c>
      <c r="G60" s="32">
        <v>3998.808</v>
      </c>
      <c r="H60" s="32">
        <f t="shared" si="67"/>
        <v>6238.8359999999993</v>
      </c>
      <c r="I60" s="33">
        <f t="shared" si="68"/>
        <v>5542.6859999999997</v>
      </c>
      <c r="J60" s="32"/>
      <c r="K60" s="34">
        <v>50.629000000000005</v>
      </c>
      <c r="L60" s="35">
        <v>6.5229999999999997</v>
      </c>
      <c r="M60" s="35">
        <v>1.7000000000000001E-2</v>
      </c>
      <c r="N60" s="36">
        <f t="shared" si="69"/>
        <v>57.169000000000004</v>
      </c>
      <c r="O60" s="35">
        <v>25.15</v>
      </c>
      <c r="P60" s="36">
        <f t="shared" si="70"/>
        <v>32.019000000000005</v>
      </c>
      <c r="Q60" s="35">
        <v>1.665</v>
      </c>
      <c r="R60" s="36">
        <f t="shared" si="71"/>
        <v>30.354000000000006</v>
      </c>
      <c r="S60" s="35">
        <v>3.976</v>
      </c>
      <c r="T60" s="35">
        <v>-2.8229999999999995</v>
      </c>
      <c r="U60" s="35">
        <v>-1</v>
      </c>
      <c r="V60" s="36">
        <f t="shared" si="72"/>
        <v>30.507000000000005</v>
      </c>
      <c r="W60" s="35">
        <v>6.6400000000000006</v>
      </c>
      <c r="X60" s="37">
        <f t="shared" si="73"/>
        <v>23.867000000000004</v>
      </c>
      <c r="Y60" s="35"/>
      <c r="Z60" s="38">
        <f t="shared" si="74"/>
        <v>1.7713823729277888E-2</v>
      </c>
      <c r="AA60" s="39">
        <f t="shared" si="75"/>
        <v>2.282234928323286E-3</v>
      </c>
      <c r="AB60" s="6">
        <f t="shared" si="76"/>
        <v>0.43122663831830177</v>
      </c>
      <c r="AC60" s="6">
        <f t="shared" si="77"/>
        <v>0.41131736037288408</v>
      </c>
      <c r="AD60" s="6">
        <f t="shared" si="78"/>
        <v>0.43992373489128717</v>
      </c>
      <c r="AE60" s="39">
        <f t="shared" si="79"/>
        <v>8.7993574194895983E-3</v>
      </c>
      <c r="AF60" s="39">
        <f t="shared" si="80"/>
        <v>8.3504677348293557E-3</v>
      </c>
      <c r="AG60" s="39">
        <f>X60/DX60*2</f>
        <v>1.6750385256404522E-2</v>
      </c>
      <c r="AH60" s="39">
        <f>(P60+S60+T60)/DX60*2</f>
        <v>2.3280838803597052E-2</v>
      </c>
      <c r="AI60" s="39">
        <f>R60/DX60*2</f>
        <v>2.130310445690296E-2</v>
      </c>
      <c r="AJ60" s="40">
        <f>X60/FL60*2</f>
        <v>8.3790164740163445E-2</v>
      </c>
      <c r="AK60" s="41"/>
      <c r="AL60" s="47">
        <f t="shared" si="81"/>
        <v>4.9727346281992914E-2</v>
      </c>
      <c r="AM60" s="6">
        <f t="shared" si="82"/>
        <v>7.0545881853943504E-2</v>
      </c>
      <c r="AN60" s="40">
        <f t="shared" si="83"/>
        <v>2.302832458596573E-2</v>
      </c>
      <c r="AO60" s="35"/>
      <c r="AP60" s="47">
        <f t="shared" si="84"/>
        <v>0.78667045954856052</v>
      </c>
      <c r="AQ60" s="6">
        <f t="shared" si="85"/>
        <v>0.77562372432477833</v>
      </c>
      <c r="AR60" s="6">
        <f t="shared" si="86"/>
        <v>0.17018418661179546</v>
      </c>
      <c r="AS60" s="6">
        <f t="shared" si="87"/>
        <v>2.9975658187521237E-2</v>
      </c>
      <c r="AT60" s="68">
        <v>1.64</v>
      </c>
      <c r="AU60" s="69">
        <v>1.31</v>
      </c>
      <c r="AV60" s="35"/>
      <c r="AW60" s="47">
        <v>0.10075568973428874</v>
      </c>
      <c r="AX60" s="6">
        <v>9.5000000000000001E-2</v>
      </c>
      <c r="AY60" s="6">
        <f t="shared" si="88"/>
        <v>0.18485653625359341</v>
      </c>
      <c r="AZ60" s="6">
        <f t="shared" si="89"/>
        <v>0.19890525369349563</v>
      </c>
      <c r="BA60" s="40">
        <f t="shared" si="90"/>
        <v>0.21997832985334895</v>
      </c>
      <c r="BB60" s="6"/>
      <c r="BC60" s="47">
        <v>0.18059999999999998</v>
      </c>
      <c r="BD60" s="6">
        <v>0.19489999999999999</v>
      </c>
      <c r="BE60" s="40">
        <v>0.21590000000000001</v>
      </c>
      <c r="BF60" s="6"/>
      <c r="BG60" s="47"/>
      <c r="BH60" s="40">
        <v>0.02</v>
      </c>
      <c r="BI60" s="6"/>
      <c r="BJ60" s="47"/>
      <c r="BK60" s="40">
        <f>BC60-(4.5%+2.5%+3%+1.5%+BH60)</f>
        <v>4.5599999999999974E-2</v>
      </c>
      <c r="BL60" s="6"/>
      <c r="BM60" s="47"/>
      <c r="BN60" s="40">
        <f>BD60-(6%+2.5%+3%+1.5%+BH60)</f>
        <v>4.4899999999999995E-2</v>
      </c>
      <c r="BO60" s="6"/>
      <c r="BP60" s="47"/>
      <c r="BQ60" s="40">
        <f>BE60-(8%+2.5%+3%+1.5%+BH60)</f>
        <v>4.5899999999999996E-2</v>
      </c>
      <c r="BR60" s="35"/>
      <c r="BS60" s="38">
        <f>Q60/FP60*2</f>
        <v>6.7099137060767629E-4</v>
      </c>
      <c r="BT60" s="6">
        <f t="shared" si="91"/>
        <v>5.0192933799590007E-2</v>
      </c>
      <c r="BU60" s="39">
        <f>EX60/E60</f>
        <v>1.0941323251507021E-2</v>
      </c>
      <c r="BV60" s="39">
        <f>EV60/E60</f>
        <v>3.2149002027460627E-3</v>
      </c>
      <c r="BW60" s="6">
        <f t="shared" si="92"/>
        <v>9.0942239896396798E-2</v>
      </c>
      <c r="BX60" s="6">
        <f t="shared" si="93"/>
        <v>0.80176939514157008</v>
      </c>
      <c r="BY60" s="40">
        <f t="shared" si="94"/>
        <v>0.81820240222881124</v>
      </c>
      <c r="BZ60" s="35"/>
      <c r="CA60" s="34">
        <v>79.292000000000002</v>
      </c>
      <c r="CB60" s="35">
        <v>93.947999999999993</v>
      </c>
      <c r="CC60" s="36">
        <f t="shared" si="95"/>
        <v>173.24</v>
      </c>
      <c r="CD60" s="32">
        <v>5083.2060000000001</v>
      </c>
      <c r="CE60" s="35">
        <v>20.675999999999998</v>
      </c>
      <c r="CF60" s="35">
        <v>8.5849999999999991</v>
      </c>
      <c r="CG60" s="36">
        <f t="shared" si="96"/>
        <v>5053.9449999999997</v>
      </c>
      <c r="CH60" s="35">
        <v>0</v>
      </c>
      <c r="CI60" s="35">
        <v>528.17999999999995</v>
      </c>
      <c r="CJ60" s="36">
        <f t="shared" si="97"/>
        <v>528.17999999999995</v>
      </c>
      <c r="CK60" s="35">
        <v>0</v>
      </c>
      <c r="CL60" s="35">
        <v>0</v>
      </c>
      <c r="CM60" s="35">
        <v>17.398</v>
      </c>
      <c r="CN60" s="35">
        <v>6.5930000000003268</v>
      </c>
      <c r="CO60" s="36">
        <f t="shared" si="98"/>
        <v>5779.3560000000007</v>
      </c>
      <c r="CP60" s="35">
        <v>0.02</v>
      </c>
      <c r="CQ60" s="32">
        <v>3998.808</v>
      </c>
      <c r="CR60" s="36">
        <f t="shared" si="99"/>
        <v>3998.828</v>
      </c>
      <c r="CS60" s="35">
        <v>1056.5989999999999</v>
      </c>
      <c r="CT60" s="35">
        <v>41.449999999999932</v>
      </c>
      <c r="CU60" s="36">
        <f t="shared" si="100"/>
        <v>1098.049</v>
      </c>
      <c r="CV60" s="35">
        <v>100.17599999999999</v>
      </c>
      <c r="CW60" s="35">
        <v>582.303</v>
      </c>
      <c r="CX60" s="120">
        <f t="shared" si="101"/>
        <v>5779.3560000000007</v>
      </c>
      <c r="CY60" s="35"/>
      <c r="CZ60" s="71">
        <v>173.24</v>
      </c>
      <c r="DA60" s="35"/>
      <c r="DB60" s="31">
        <v>265</v>
      </c>
      <c r="DC60" s="32">
        <v>325</v>
      </c>
      <c r="DD60" s="32">
        <v>385</v>
      </c>
      <c r="DE60" s="32">
        <v>180</v>
      </c>
      <c r="DF60" s="32">
        <v>0</v>
      </c>
      <c r="DG60" s="33">
        <v>0</v>
      </c>
      <c r="DH60" s="32">
        <f t="shared" si="102"/>
        <v>1155</v>
      </c>
      <c r="DI60" s="62">
        <f t="shared" si="103"/>
        <v>0.1998492565607656</v>
      </c>
      <c r="DJ60" s="62">
        <f t="shared" si="104"/>
        <v>0.2061857372112362</v>
      </c>
      <c r="DK60" s="35"/>
      <c r="DL60" s="64" t="s">
        <v>203</v>
      </c>
      <c r="DM60" s="58">
        <v>22</v>
      </c>
      <c r="DN60" s="72">
        <v>1</v>
      </c>
      <c r="DO60" s="58" t="s">
        <v>155</v>
      </c>
      <c r="DP60" s="74" t="s">
        <v>152</v>
      </c>
      <c r="DQ60" s="61" t="s">
        <v>204</v>
      </c>
      <c r="DR60" s="62" t="s">
        <v>221</v>
      </c>
      <c r="DS60" s="63"/>
      <c r="DT60" s="31">
        <v>526.33000000000004</v>
      </c>
      <c r="DU60" s="32">
        <v>566.33000000000004</v>
      </c>
      <c r="DV60" s="33">
        <v>626.33000000000004</v>
      </c>
      <c r="DW60" s="32"/>
      <c r="DX60" s="64">
        <f t="shared" si="105"/>
        <v>2849.7255</v>
      </c>
      <c r="DY60" s="32">
        <v>2852.2159999999999</v>
      </c>
      <c r="DZ60" s="33">
        <v>2847.2350000000001</v>
      </c>
      <c r="EA60" s="32"/>
      <c r="EB60" s="31">
        <v>36.603136190000001</v>
      </c>
      <c r="EC60" s="32">
        <v>74.507318990000016</v>
      </c>
      <c r="ED60" s="32">
        <v>68.284555139999952</v>
      </c>
      <c r="EE60" s="32">
        <v>72.989846529999966</v>
      </c>
      <c r="EF60" s="32">
        <v>562.93187355999987</v>
      </c>
      <c r="EG60" s="32">
        <v>23.024791740000005</v>
      </c>
      <c r="EH60" s="32">
        <v>97.86047784999937</v>
      </c>
      <c r="EI60" s="33">
        <v>4097.1019999999999</v>
      </c>
      <c r="EJ60" s="33">
        <f t="shared" si="106"/>
        <v>5033.3039999999992</v>
      </c>
      <c r="EK60" s="58"/>
      <c r="EL60" s="47">
        <f t="shared" si="107"/>
        <v>7.2721886438808399E-3</v>
      </c>
      <c r="EM60" s="6">
        <f t="shared" si="108"/>
        <v>1.4802864875636366E-2</v>
      </c>
      <c r="EN60" s="6">
        <f t="shared" si="109"/>
        <v>1.3566546971929366E-2</v>
      </c>
      <c r="EO60" s="6">
        <f t="shared" si="110"/>
        <v>1.4501378523927817E-2</v>
      </c>
      <c r="EP60" s="6">
        <f t="shared" si="111"/>
        <v>0.1118414213725219</v>
      </c>
      <c r="EQ60" s="6">
        <f t="shared" si="112"/>
        <v>4.5744885943706176E-3</v>
      </c>
      <c r="ER60" s="6">
        <f t="shared" si="113"/>
        <v>1.9442592350869207E-2</v>
      </c>
      <c r="ES60" s="6">
        <f t="shared" si="114"/>
        <v>0.8139985186668639</v>
      </c>
      <c r="ET60" s="62">
        <f t="shared" si="115"/>
        <v>1</v>
      </c>
      <c r="EU60" s="58"/>
      <c r="EV60" s="34">
        <v>16.342000000000002</v>
      </c>
      <c r="EW60" s="35">
        <v>39.274999999999999</v>
      </c>
      <c r="EX60" s="70">
        <f t="shared" si="116"/>
        <v>55.617000000000004</v>
      </c>
      <c r="EZ60" s="34">
        <f>CE60</f>
        <v>20.675999999999998</v>
      </c>
      <c r="FA60" s="35">
        <f>CF60</f>
        <v>8.5849999999999991</v>
      </c>
      <c r="FB60" s="70">
        <f t="shared" si="117"/>
        <v>29.260999999999996</v>
      </c>
      <c r="FD60" s="31">
        <f>FH60*E60</f>
        <v>4075.5590000000002</v>
      </c>
      <c r="FE60" s="32">
        <f>E60*FI60</f>
        <v>1007.6470000000002</v>
      </c>
      <c r="FF60" s="33">
        <f t="shared" si="118"/>
        <v>5083.2060000000001</v>
      </c>
      <c r="FH60" s="47">
        <v>0.80176939514157008</v>
      </c>
      <c r="FI60" s="6">
        <v>0.19823060485842992</v>
      </c>
      <c r="FJ60" s="40">
        <f t="shared" si="119"/>
        <v>1</v>
      </c>
      <c r="FK60" s="58"/>
      <c r="FL60" s="64">
        <f t="shared" si="120"/>
        <v>569.68499999999995</v>
      </c>
      <c r="FM60" s="32">
        <v>557.06700000000001</v>
      </c>
      <c r="FN60" s="33">
        <f>CW60</f>
        <v>582.303</v>
      </c>
      <c r="FP60" s="64">
        <f t="shared" si="121"/>
        <v>4962.8060000000005</v>
      </c>
      <c r="FQ60" s="32">
        <v>4842.4059999999999</v>
      </c>
      <c r="FR60" s="33">
        <f>CD60</f>
        <v>5083.2060000000001</v>
      </c>
      <c r="FT60" s="64">
        <f t="shared" si="122"/>
        <v>397.25650000000002</v>
      </c>
      <c r="FU60" s="32">
        <v>335.03300000000002</v>
      </c>
      <c r="FV60" s="33">
        <f t="shared" si="123"/>
        <v>459.48</v>
      </c>
      <c r="FX60" s="64">
        <f t="shared" si="124"/>
        <v>5360.0625</v>
      </c>
      <c r="FY60" s="58">
        <f t="shared" si="125"/>
        <v>5177.4390000000003</v>
      </c>
      <c r="FZ60" s="72">
        <f t="shared" si="126"/>
        <v>5542.6859999999997</v>
      </c>
      <c r="GB60" s="64">
        <f t="shared" si="127"/>
        <v>3953.8015</v>
      </c>
      <c r="GC60" s="32">
        <v>3908.7950000000001</v>
      </c>
      <c r="GD60" s="33">
        <f t="shared" si="128"/>
        <v>3998.808</v>
      </c>
      <c r="GE60" s="32"/>
      <c r="GF60" s="64">
        <f t="shared" si="129"/>
        <v>5716.3264999999992</v>
      </c>
      <c r="GG60" s="32">
        <v>5653.2969999999996</v>
      </c>
      <c r="GH60" s="33">
        <f t="shared" si="130"/>
        <v>5779.3559999999998</v>
      </c>
      <c r="GI60" s="32"/>
      <c r="GJ60" s="75">
        <f>DZ60/C60</f>
        <v>0.49265610216778483</v>
      </c>
      <c r="GK60" s="66"/>
    </row>
    <row r="61" spans="1:194" ht="13.5" customHeight="1" x14ac:dyDescent="0.2">
      <c r="A61" s="1"/>
      <c r="B61" s="76" t="s">
        <v>205</v>
      </c>
      <c r="C61" s="31">
        <v>4277.9830000000002</v>
      </c>
      <c r="D61" s="32">
        <v>4079.8710000000001</v>
      </c>
      <c r="E61" s="32">
        <v>3582.1370000000002</v>
      </c>
      <c r="F61" s="32">
        <v>441.971</v>
      </c>
      <c r="G61" s="32">
        <v>2552.4349999999999</v>
      </c>
      <c r="H61" s="32">
        <f t="shared" si="67"/>
        <v>4719.9539999999997</v>
      </c>
      <c r="I61" s="33">
        <f t="shared" si="68"/>
        <v>4024.1080000000002</v>
      </c>
      <c r="J61" s="32"/>
      <c r="K61" s="34">
        <v>39.585000000000001</v>
      </c>
      <c r="L61" s="35">
        <v>5.5570000000000004</v>
      </c>
      <c r="M61" s="35">
        <v>0</v>
      </c>
      <c r="N61" s="36">
        <f t="shared" si="69"/>
        <v>45.142000000000003</v>
      </c>
      <c r="O61" s="35">
        <v>28.702000000000002</v>
      </c>
      <c r="P61" s="36">
        <f t="shared" si="70"/>
        <v>16.440000000000001</v>
      </c>
      <c r="Q61" s="35">
        <v>2.153</v>
      </c>
      <c r="R61" s="36">
        <f t="shared" si="71"/>
        <v>14.287000000000001</v>
      </c>
      <c r="S61" s="35">
        <v>1.7030000000000001</v>
      </c>
      <c r="T61" s="35">
        <v>-2.6219999999999999</v>
      </c>
      <c r="U61" s="35">
        <v>0</v>
      </c>
      <c r="V61" s="36">
        <f t="shared" si="72"/>
        <v>13.368</v>
      </c>
      <c r="W61" s="35">
        <v>2.968</v>
      </c>
      <c r="X61" s="37">
        <f t="shared" si="73"/>
        <v>10.4</v>
      </c>
      <c r="Y61" s="35"/>
      <c r="Z61" s="38">
        <f t="shared" si="74"/>
        <v>1.9405025305947173E-2</v>
      </c>
      <c r="AA61" s="39">
        <f t="shared" si="75"/>
        <v>2.7241057376569014E-3</v>
      </c>
      <c r="AB61" s="6">
        <f t="shared" si="76"/>
        <v>0.64902878592587565</v>
      </c>
      <c r="AC61" s="6">
        <f t="shared" si="77"/>
        <v>0.61270146226918554</v>
      </c>
      <c r="AD61" s="6">
        <f t="shared" si="78"/>
        <v>0.63581586992158079</v>
      </c>
      <c r="AE61" s="39">
        <f t="shared" si="79"/>
        <v>1.4070052705097784E-2</v>
      </c>
      <c r="AF61" s="39">
        <f t="shared" si="80"/>
        <v>5.0982004087874351E-3</v>
      </c>
      <c r="AG61" s="39">
        <f>X61/DX61*2</f>
        <v>1.0190723306184202E-2</v>
      </c>
      <c r="AH61" s="39">
        <f>(P61+S61+T61)/DX61*2</f>
        <v>1.5208674657238941E-2</v>
      </c>
      <c r="AI61" s="39">
        <f>R61/DX61*2</f>
        <v>1.3999506141870547E-2</v>
      </c>
      <c r="AJ61" s="40">
        <f>X61/FL61*2</f>
        <v>3.6581526680771657E-2</v>
      </c>
      <c r="AK61" s="41"/>
      <c r="AL61" s="47">
        <f t="shared" si="81"/>
        <v>0.13522151501591528</v>
      </c>
      <c r="AM61" s="6">
        <f t="shared" si="82"/>
        <v>9.3848544641495626E-2</v>
      </c>
      <c r="AN61" s="40">
        <f t="shared" si="83"/>
        <v>9.4684351898194519E-2</v>
      </c>
      <c r="AO61" s="35"/>
      <c r="AP61" s="47">
        <f t="shared" si="84"/>
        <v>0.71254533257661556</v>
      </c>
      <c r="AQ61" s="6">
        <f t="shared" si="85"/>
        <v>0.69654542874452163</v>
      </c>
      <c r="AR61" s="6">
        <f t="shared" si="86"/>
        <v>0.12470690042480302</v>
      </c>
      <c r="AS61" s="6">
        <f t="shared" si="87"/>
        <v>0.13522517504160253</v>
      </c>
      <c r="AT61" s="68">
        <v>2.1800000000000002</v>
      </c>
      <c r="AU61" s="69">
        <v>1.26</v>
      </c>
      <c r="AV61" s="35"/>
      <c r="AW61" s="47">
        <v>0.13499469259228006</v>
      </c>
      <c r="AX61" s="6">
        <v>0.10929999999999999</v>
      </c>
      <c r="AY61" s="6">
        <f t="shared" si="88"/>
        <v>0.26340000000000002</v>
      </c>
      <c r="AZ61" s="6">
        <f t="shared" si="89"/>
        <v>0.26340000000000002</v>
      </c>
      <c r="BA61" s="40">
        <f t="shared" si="90"/>
        <v>0.26340000000000002</v>
      </c>
      <c r="BB61" s="6"/>
      <c r="BC61" s="47">
        <v>0.2228</v>
      </c>
      <c r="BD61" s="6">
        <v>0.21829999999999999</v>
      </c>
      <c r="BE61" s="40">
        <v>0.22030000000000002</v>
      </c>
      <c r="BF61" s="6"/>
      <c r="BG61" s="47"/>
      <c r="BH61" s="40"/>
      <c r="BI61" s="6"/>
      <c r="BJ61" s="47"/>
      <c r="BK61" s="40"/>
      <c r="BL61" s="6"/>
      <c r="BM61" s="47"/>
      <c r="BN61" s="40"/>
      <c r="BO61" s="6"/>
      <c r="BP61" s="47"/>
      <c r="BQ61" s="40"/>
      <c r="BR61" s="35"/>
      <c r="BS61" s="38">
        <f>Q61/FP61*2</f>
        <v>1.2782020393348422E-3</v>
      </c>
      <c r="BT61" s="6">
        <f t="shared" si="91"/>
        <v>0.13871528896333998</v>
      </c>
      <c r="BU61" s="39">
        <f>EX61/E61</f>
        <v>2.5442912987415054E-2</v>
      </c>
      <c r="BV61" s="39">
        <f>EV61/E61</f>
        <v>6.0045162985111955E-3</v>
      </c>
      <c r="BW61" s="6">
        <f t="shared" si="92"/>
        <v>0.14974811952246223</v>
      </c>
      <c r="BX61" s="6">
        <f t="shared" si="93"/>
        <v>0.77631173793743791</v>
      </c>
      <c r="BY61" s="40">
        <f t="shared" si="94"/>
        <v>0.80087959865888292</v>
      </c>
      <c r="BZ61" s="35"/>
      <c r="CA61" s="34">
        <v>70.912999999999997</v>
      </c>
      <c r="CB61" s="35">
        <v>114.94</v>
      </c>
      <c r="CC61" s="36">
        <f t="shared" si="95"/>
        <v>185.85300000000001</v>
      </c>
      <c r="CD61" s="32">
        <v>3582.1370000000002</v>
      </c>
      <c r="CE61" s="35">
        <v>20.454000000000001</v>
      </c>
      <c r="CF61" s="35">
        <v>10.663</v>
      </c>
      <c r="CG61" s="36">
        <f t="shared" si="96"/>
        <v>3551.02</v>
      </c>
      <c r="CH61" s="35">
        <v>392.63799999999998</v>
      </c>
      <c r="CI61" s="35">
        <v>83.677000000000007</v>
      </c>
      <c r="CJ61" s="36">
        <f t="shared" si="97"/>
        <v>476.315</v>
      </c>
      <c r="CK61" s="35">
        <v>1.1020000000000001</v>
      </c>
      <c r="CL61" s="35">
        <v>0</v>
      </c>
      <c r="CM61" s="35">
        <v>57.197000000000003</v>
      </c>
      <c r="CN61" s="35">
        <v>6.4960000000001301</v>
      </c>
      <c r="CO61" s="36">
        <f t="shared" si="98"/>
        <v>4277.9830000000002</v>
      </c>
      <c r="CP61" s="35">
        <v>152.55799999999999</v>
      </c>
      <c r="CQ61" s="32">
        <v>2552.4349999999999</v>
      </c>
      <c r="CR61" s="36">
        <f t="shared" si="99"/>
        <v>2704.9929999999999</v>
      </c>
      <c r="CS61" s="35">
        <v>959.42700000000002</v>
      </c>
      <c r="CT61" s="35">
        <v>36.05800000000022</v>
      </c>
      <c r="CU61" s="36">
        <f t="shared" si="100"/>
        <v>995.48500000000024</v>
      </c>
      <c r="CV61" s="35">
        <v>0</v>
      </c>
      <c r="CW61" s="35">
        <v>577.505</v>
      </c>
      <c r="CX61" s="120">
        <f t="shared" si="101"/>
        <v>4277.9830000000002</v>
      </c>
      <c r="CY61" s="35"/>
      <c r="CZ61" s="71">
        <v>578.49099999999999</v>
      </c>
      <c r="DA61" s="35"/>
      <c r="DB61" s="31">
        <v>280</v>
      </c>
      <c r="DC61" s="32">
        <v>280</v>
      </c>
      <c r="DD61" s="32">
        <v>300</v>
      </c>
      <c r="DE61" s="32">
        <v>125</v>
      </c>
      <c r="DF61" s="32">
        <v>125</v>
      </c>
      <c r="DG61" s="33">
        <v>0</v>
      </c>
      <c r="DH61" s="32">
        <f t="shared" si="102"/>
        <v>1110</v>
      </c>
      <c r="DI61" s="62">
        <f t="shared" si="103"/>
        <v>0.2594680717525058</v>
      </c>
      <c r="DJ61" s="62">
        <f t="shared" si="104"/>
        <v>0.28241175655525463</v>
      </c>
      <c r="DK61" s="35"/>
      <c r="DL61" s="64" t="s">
        <v>215</v>
      </c>
      <c r="DM61" s="58">
        <v>31</v>
      </c>
      <c r="DN61" s="72">
        <v>1</v>
      </c>
      <c r="DO61" s="58" t="s">
        <v>151</v>
      </c>
      <c r="DP61" s="74" t="s">
        <v>152</v>
      </c>
      <c r="DQ61" s="61" t="s">
        <v>156</v>
      </c>
      <c r="DR61" s="62">
        <v>7.6599337367121642E-2</v>
      </c>
      <c r="DS61" s="63"/>
      <c r="DT61" s="31">
        <v>541.48929120000003</v>
      </c>
      <c r="DU61" s="32">
        <v>541.48929120000003</v>
      </c>
      <c r="DV61" s="33">
        <v>541.48929120000003</v>
      </c>
      <c r="DW61" s="32"/>
      <c r="DX61" s="64">
        <f t="shared" si="105"/>
        <v>2041.0720000000001</v>
      </c>
      <c r="DY61" s="32">
        <v>2026.376</v>
      </c>
      <c r="DZ61" s="33">
        <v>2055.768</v>
      </c>
      <c r="EA61" s="32"/>
      <c r="EB61" s="31">
        <v>122.086</v>
      </c>
      <c r="EC61" s="32">
        <v>31.372</v>
      </c>
      <c r="ED61" s="32">
        <v>140.04400000000001</v>
      </c>
      <c r="EE61" s="32">
        <v>9.4079999999999995</v>
      </c>
      <c r="EF61" s="32">
        <v>240.13</v>
      </c>
      <c r="EG61" s="32">
        <v>32.860999999999997</v>
      </c>
      <c r="EH61" s="32">
        <v>95.871000000000549</v>
      </c>
      <c r="EI61" s="33">
        <v>2616.2220000000002</v>
      </c>
      <c r="EJ61" s="33">
        <f t="shared" si="106"/>
        <v>3287.9940000000006</v>
      </c>
      <c r="EK61" s="58"/>
      <c r="EL61" s="47">
        <f t="shared" si="107"/>
        <v>3.7130846345826661E-2</v>
      </c>
      <c r="EM61" s="6">
        <f t="shared" si="108"/>
        <v>9.5413799416908893E-3</v>
      </c>
      <c r="EN61" s="6">
        <f t="shared" si="109"/>
        <v>4.2592535144528848E-2</v>
      </c>
      <c r="EO61" s="6">
        <f t="shared" si="110"/>
        <v>2.8613190899983388E-3</v>
      </c>
      <c r="EP61" s="6">
        <f t="shared" si="111"/>
        <v>7.3032371713573671E-2</v>
      </c>
      <c r="EQ61" s="6">
        <f t="shared" si="112"/>
        <v>9.9942396488558044E-3</v>
      </c>
      <c r="ER61" s="6">
        <f t="shared" si="113"/>
        <v>2.9157899923175204E-2</v>
      </c>
      <c r="ES61" s="6">
        <f t="shared" si="114"/>
        <v>0.79568940819235068</v>
      </c>
      <c r="ET61" s="62">
        <f t="shared" si="115"/>
        <v>1</v>
      </c>
      <c r="EU61" s="58"/>
      <c r="EV61" s="34">
        <v>21.509</v>
      </c>
      <c r="EW61" s="35">
        <v>69.631</v>
      </c>
      <c r="EX61" s="70">
        <f t="shared" si="116"/>
        <v>91.14</v>
      </c>
      <c r="EZ61" s="34">
        <f>CE61</f>
        <v>20.454000000000001</v>
      </c>
      <c r="FA61" s="35">
        <f>CF61</f>
        <v>10.663</v>
      </c>
      <c r="FB61" s="70">
        <f t="shared" si="117"/>
        <v>31.117000000000001</v>
      </c>
      <c r="FD61" s="31">
        <f>FH61*E61</f>
        <v>2780.855</v>
      </c>
      <c r="FE61" s="32">
        <f>E61*FI61</f>
        <v>801.28200000000004</v>
      </c>
      <c r="FF61" s="33">
        <f t="shared" si="118"/>
        <v>3582.1370000000002</v>
      </c>
      <c r="FH61" s="47">
        <v>0.77631173793743791</v>
      </c>
      <c r="FI61" s="6">
        <v>0.22368826206256209</v>
      </c>
      <c r="FJ61" s="40">
        <f t="shared" si="119"/>
        <v>1</v>
      </c>
      <c r="FK61" s="58"/>
      <c r="FL61" s="64">
        <f t="shared" si="120"/>
        <v>568.59300000000007</v>
      </c>
      <c r="FM61" s="32">
        <v>559.68100000000004</v>
      </c>
      <c r="FN61" s="33">
        <f>CW61</f>
        <v>577.505</v>
      </c>
      <c r="FP61" s="64">
        <f t="shared" si="121"/>
        <v>3368.7945</v>
      </c>
      <c r="FQ61" s="32">
        <v>3155.4520000000002</v>
      </c>
      <c r="FR61" s="33">
        <f>CD61</f>
        <v>3582.1370000000002</v>
      </c>
      <c r="FT61" s="64">
        <f t="shared" si="122"/>
        <v>482.68599999999998</v>
      </c>
      <c r="FU61" s="32">
        <v>523.40099999999995</v>
      </c>
      <c r="FV61" s="33">
        <f t="shared" si="123"/>
        <v>441.971</v>
      </c>
      <c r="FX61" s="64">
        <f t="shared" si="124"/>
        <v>3851.4805000000001</v>
      </c>
      <c r="FY61" s="58">
        <f t="shared" si="125"/>
        <v>3678.8530000000001</v>
      </c>
      <c r="FZ61" s="72">
        <f t="shared" si="126"/>
        <v>4024.1080000000002</v>
      </c>
      <c r="GB61" s="64">
        <f t="shared" si="127"/>
        <v>2442.049</v>
      </c>
      <c r="GC61" s="32">
        <v>2331.663</v>
      </c>
      <c r="GD61" s="33">
        <f t="shared" si="128"/>
        <v>2552.4349999999999</v>
      </c>
      <c r="GE61" s="32"/>
      <c r="GF61" s="64">
        <f t="shared" si="129"/>
        <v>4079.8710000000001</v>
      </c>
      <c r="GG61" s="32">
        <v>3881.759</v>
      </c>
      <c r="GH61" s="33">
        <f t="shared" si="130"/>
        <v>4277.9830000000002</v>
      </c>
      <c r="GI61" s="32"/>
      <c r="GJ61" s="75">
        <f>DZ61/C61</f>
        <v>0.48054608912658137</v>
      </c>
      <c r="GK61" s="66"/>
      <c r="GL61" s="78"/>
    </row>
    <row r="62" spans="1:194" ht="13.5" customHeight="1" x14ac:dyDescent="0.2">
      <c r="A62" s="1"/>
      <c r="B62" s="76" t="s">
        <v>206</v>
      </c>
      <c r="C62" s="31">
        <v>3351.9580000000001</v>
      </c>
      <c r="D62" s="32">
        <v>3230.0115000000001</v>
      </c>
      <c r="E62" s="32">
        <v>2831.9459999999999</v>
      </c>
      <c r="F62" s="32">
        <v>817.07100000000003</v>
      </c>
      <c r="G62" s="32">
        <v>2485.8809999999999</v>
      </c>
      <c r="H62" s="32">
        <f t="shared" si="67"/>
        <v>4169.0290000000005</v>
      </c>
      <c r="I62" s="33">
        <f t="shared" si="68"/>
        <v>3649.0169999999998</v>
      </c>
      <c r="J62" s="32"/>
      <c r="K62" s="34">
        <v>29.306999999999999</v>
      </c>
      <c r="L62" s="35">
        <v>9.1419999999999995</v>
      </c>
      <c r="M62" s="35">
        <v>0.29499999999999998</v>
      </c>
      <c r="N62" s="36">
        <f t="shared" si="69"/>
        <v>38.744</v>
      </c>
      <c r="O62" s="35">
        <v>21.436</v>
      </c>
      <c r="P62" s="36">
        <f t="shared" si="70"/>
        <v>17.308</v>
      </c>
      <c r="Q62" s="35">
        <v>2.06</v>
      </c>
      <c r="R62" s="36">
        <f t="shared" si="71"/>
        <v>15.247999999999999</v>
      </c>
      <c r="S62" s="35">
        <v>4.766</v>
      </c>
      <c r="T62" s="35">
        <v>-1.2</v>
      </c>
      <c r="U62" s="35">
        <v>-0.6</v>
      </c>
      <c r="V62" s="36">
        <f t="shared" si="72"/>
        <v>18.213999999999999</v>
      </c>
      <c r="W62" s="35">
        <v>3.3620000000000001</v>
      </c>
      <c r="X62" s="37">
        <f t="shared" si="73"/>
        <v>14.851999999999999</v>
      </c>
      <c r="Y62" s="35"/>
      <c r="Z62" s="38">
        <f t="shared" si="74"/>
        <v>1.8146684617067151E-2</v>
      </c>
      <c r="AA62" s="39">
        <f t="shared" si="75"/>
        <v>5.6606609604950321E-3</v>
      </c>
      <c r="AB62" s="6">
        <f t="shared" si="76"/>
        <v>0.50664145592058618</v>
      </c>
      <c r="AC62" s="6">
        <f t="shared" si="77"/>
        <v>0.49266835210296483</v>
      </c>
      <c r="AD62" s="6">
        <f t="shared" si="78"/>
        <v>0.55327276481519716</v>
      </c>
      <c r="AE62" s="39">
        <f t="shared" si="79"/>
        <v>1.3273017758605503E-2</v>
      </c>
      <c r="AF62" s="39">
        <f t="shared" si="80"/>
        <v>9.1962520876473653E-3</v>
      </c>
      <c r="AG62" s="39">
        <f>X62/DX62*2</f>
        <v>1.767481353946412E-2</v>
      </c>
      <c r="AH62" s="39">
        <f>(P62+S62+T62)/DX62*2</f>
        <v>2.4841372059168733E-2</v>
      </c>
      <c r="AI62" s="39">
        <f>R62/DX62*2</f>
        <v>1.8146078430497502E-2</v>
      </c>
      <c r="AJ62" s="40">
        <f>X62/FL62*2</f>
        <v>8.282550291592948E-2</v>
      </c>
      <c r="AK62" s="41"/>
      <c r="AL62" s="47">
        <f t="shared" si="81"/>
        <v>7.6074442060721892E-2</v>
      </c>
      <c r="AM62" s="6">
        <f t="shared" si="82"/>
        <v>8.7985375922688708E-2</v>
      </c>
      <c r="AN62" s="40">
        <f t="shared" si="83"/>
        <v>0.14564647325852015</v>
      </c>
      <c r="AO62" s="35"/>
      <c r="AP62" s="47">
        <f t="shared" si="84"/>
        <v>0.87779957668684361</v>
      </c>
      <c r="AQ62" s="6">
        <f t="shared" si="85"/>
        <v>0.84198480832243272</v>
      </c>
      <c r="AR62" s="6">
        <f t="shared" si="86"/>
        <v>1.6830163146435602E-2</v>
      </c>
      <c r="AS62" s="6">
        <f t="shared" si="87"/>
        <v>0.12234968337908771</v>
      </c>
      <c r="AT62" s="68">
        <v>2.08</v>
      </c>
      <c r="AU62" s="69">
        <v>1.43</v>
      </c>
      <c r="AV62" s="35"/>
      <c r="AW62" s="47">
        <v>0.11092859755402662</v>
      </c>
      <c r="AX62" s="6">
        <v>8.8800000000000004E-2</v>
      </c>
      <c r="AY62" s="6">
        <f t="shared" si="88"/>
        <v>0.17620000000000005</v>
      </c>
      <c r="AZ62" s="6">
        <f t="shared" si="89"/>
        <v>0.17620000000000005</v>
      </c>
      <c r="BA62" s="40">
        <f t="shared" si="90"/>
        <v>0.19940000000000002</v>
      </c>
      <c r="BB62" s="6"/>
      <c r="BC62" s="47">
        <v>0.16889999999999999</v>
      </c>
      <c r="BD62" s="6">
        <v>0.17170000000000002</v>
      </c>
      <c r="BE62" s="40">
        <v>0.19440000000000002</v>
      </c>
      <c r="BF62" s="6"/>
      <c r="BG62" s="47"/>
      <c r="BH62" s="40"/>
      <c r="BI62" s="6"/>
      <c r="BJ62" s="47"/>
      <c r="BK62" s="40"/>
      <c r="BL62" s="6"/>
      <c r="BM62" s="47"/>
      <c r="BN62" s="40"/>
      <c r="BO62" s="6"/>
      <c r="BP62" s="47"/>
      <c r="BQ62" s="40"/>
      <c r="BR62" s="35"/>
      <c r="BS62" s="38">
        <f>Q62/FP62*2</f>
        <v>1.5081399290295709E-3</v>
      </c>
      <c r="BT62" s="6">
        <f t="shared" si="91"/>
        <v>9.8687362268851206E-2</v>
      </c>
      <c r="BU62" s="39">
        <f>EX62/E62</f>
        <v>7.0227327780967583E-3</v>
      </c>
      <c r="BV62" s="39">
        <f>EV62/E62</f>
        <v>1.5826572964314999E-3</v>
      </c>
      <c r="BW62" s="6">
        <f t="shared" si="92"/>
        <v>5.2504580422718904E-2</v>
      </c>
      <c r="BX62" s="6">
        <f t="shared" si="93"/>
        <v>0.77488271315907864</v>
      </c>
      <c r="BY62" s="40">
        <f t="shared" si="94"/>
        <v>0.82528993424804542</v>
      </c>
      <c r="BZ62" s="35"/>
      <c r="CA62" s="34">
        <v>76.602999999999994</v>
      </c>
      <c r="CB62" s="35">
        <v>36.658000000000001</v>
      </c>
      <c r="CC62" s="36">
        <f t="shared" si="95"/>
        <v>113.261</v>
      </c>
      <c r="CD62" s="32">
        <v>2831.9459999999999</v>
      </c>
      <c r="CE62" s="35">
        <v>3.1480000000000001</v>
      </c>
      <c r="CF62" s="35">
        <v>3.8099999999999996</v>
      </c>
      <c r="CG62" s="36">
        <f t="shared" si="96"/>
        <v>2824.9879999999998</v>
      </c>
      <c r="CH62" s="35">
        <v>295.87700000000001</v>
      </c>
      <c r="CI62" s="35">
        <v>95.533000000000001</v>
      </c>
      <c r="CJ62" s="36">
        <f t="shared" si="97"/>
        <v>391.41</v>
      </c>
      <c r="CK62" s="35">
        <v>0</v>
      </c>
      <c r="CL62" s="35">
        <v>0</v>
      </c>
      <c r="CM62" s="35">
        <v>11.289</v>
      </c>
      <c r="CN62" s="35">
        <v>11.010000000000263</v>
      </c>
      <c r="CO62" s="36">
        <f t="shared" si="98"/>
        <v>3351.9580000000001</v>
      </c>
      <c r="CP62" s="35">
        <v>175.649</v>
      </c>
      <c r="CQ62" s="32">
        <v>2485.8809999999999</v>
      </c>
      <c r="CR62" s="36">
        <f t="shared" si="99"/>
        <v>2661.5299999999997</v>
      </c>
      <c r="CS62" s="35">
        <v>250.75399999999999</v>
      </c>
      <c r="CT62" s="35">
        <v>27.724000000000331</v>
      </c>
      <c r="CU62" s="36">
        <f t="shared" si="100"/>
        <v>278.47800000000029</v>
      </c>
      <c r="CV62" s="35">
        <v>40.122</v>
      </c>
      <c r="CW62" s="35">
        <v>371.82799999999997</v>
      </c>
      <c r="CX62" s="120">
        <f t="shared" si="101"/>
        <v>3351.9579999999996</v>
      </c>
      <c r="CY62" s="35"/>
      <c r="CZ62" s="71">
        <v>410.11100000000005</v>
      </c>
      <c r="DA62" s="35"/>
      <c r="DB62" s="31">
        <v>50</v>
      </c>
      <c r="DC62" s="32">
        <v>125</v>
      </c>
      <c r="DD62" s="32">
        <v>100</v>
      </c>
      <c r="DE62" s="32">
        <v>140</v>
      </c>
      <c r="DF62" s="32">
        <v>50</v>
      </c>
      <c r="DG62" s="33">
        <v>0</v>
      </c>
      <c r="DH62" s="32">
        <f t="shared" si="102"/>
        <v>465</v>
      </c>
      <c r="DI62" s="62">
        <f t="shared" si="103"/>
        <v>0.13872488855767284</v>
      </c>
      <c r="DJ62" s="62">
        <f t="shared" si="104"/>
        <v>0.20027169396039218</v>
      </c>
      <c r="DK62" s="35"/>
      <c r="DL62" s="64" t="s">
        <v>212</v>
      </c>
      <c r="DM62" s="58">
        <v>22.4</v>
      </c>
      <c r="DN62" s="72">
        <v>2</v>
      </c>
      <c r="DO62" s="58" t="s">
        <v>155</v>
      </c>
      <c r="DP62" s="74" t="s">
        <v>152</v>
      </c>
      <c r="DQ62" s="58"/>
      <c r="DR62" s="62" t="s">
        <v>221</v>
      </c>
      <c r="DS62" s="63"/>
      <c r="DT62" s="31">
        <v>303.27632100000005</v>
      </c>
      <c r="DU62" s="32">
        <v>303.27632100000005</v>
      </c>
      <c r="DV62" s="33">
        <v>343.20827700000001</v>
      </c>
      <c r="DW62" s="32"/>
      <c r="DX62" s="64">
        <f t="shared" si="105"/>
        <v>1680.5835</v>
      </c>
      <c r="DY62" s="32">
        <v>1639.962</v>
      </c>
      <c r="DZ62" s="33">
        <v>1721.2049999999999</v>
      </c>
      <c r="EA62" s="32"/>
      <c r="EB62" s="31">
        <v>61.822000000000003</v>
      </c>
      <c r="EC62" s="32">
        <v>21.481000000000002</v>
      </c>
      <c r="ED62" s="32">
        <v>78.224999999999994</v>
      </c>
      <c r="EE62" s="32">
        <v>76.200999999999993</v>
      </c>
      <c r="EF62" s="32">
        <v>304.25299999999999</v>
      </c>
      <c r="EG62" s="32">
        <v>9.1240000000000006</v>
      </c>
      <c r="EH62" s="32">
        <v>57.851999999999862</v>
      </c>
      <c r="EI62" s="33">
        <v>2072.6350000000002</v>
      </c>
      <c r="EJ62" s="33">
        <f t="shared" si="106"/>
        <v>2681.5929999999998</v>
      </c>
      <c r="EK62" s="58"/>
      <c r="EL62" s="47">
        <f t="shared" si="107"/>
        <v>2.3054206958326637E-2</v>
      </c>
      <c r="EM62" s="6">
        <f t="shared" si="108"/>
        <v>8.0105370203457441E-3</v>
      </c>
      <c r="EN62" s="6">
        <f t="shared" si="109"/>
        <v>2.9171093450795851E-2</v>
      </c>
      <c r="EO62" s="6">
        <f t="shared" si="110"/>
        <v>2.8416318210854517E-2</v>
      </c>
      <c r="EP62" s="6">
        <f t="shared" si="111"/>
        <v>0.11345979796337476</v>
      </c>
      <c r="EQ62" s="6">
        <f t="shared" si="112"/>
        <v>3.4024551824232839E-3</v>
      </c>
      <c r="ER62" s="6">
        <f t="shared" si="113"/>
        <v>2.1573743666544427E-2</v>
      </c>
      <c r="ES62" s="6">
        <f t="shared" si="114"/>
        <v>0.77291184754733488</v>
      </c>
      <c r="ET62" s="62">
        <f t="shared" si="115"/>
        <v>1</v>
      </c>
      <c r="EU62" s="58"/>
      <c r="EV62" s="34">
        <v>4.4820000000000002</v>
      </c>
      <c r="EW62" s="35">
        <v>15.406000000000002</v>
      </c>
      <c r="EX62" s="70">
        <f t="shared" si="116"/>
        <v>19.888000000000002</v>
      </c>
      <c r="EZ62" s="34">
        <f>CE62</f>
        <v>3.1480000000000001</v>
      </c>
      <c r="FA62" s="35">
        <f>CF62</f>
        <v>3.8099999999999996</v>
      </c>
      <c r="FB62" s="70">
        <f t="shared" si="117"/>
        <v>6.9580000000000002</v>
      </c>
      <c r="FD62" s="31">
        <f>FH62*E62</f>
        <v>2194.4259999999999</v>
      </c>
      <c r="FE62" s="32">
        <f>E62*FI62</f>
        <v>637.51999999999987</v>
      </c>
      <c r="FF62" s="33">
        <f t="shared" si="118"/>
        <v>2831.9459999999999</v>
      </c>
      <c r="FH62" s="47">
        <v>0.77488271315907864</v>
      </c>
      <c r="FI62" s="6">
        <v>0.22511728684092136</v>
      </c>
      <c r="FJ62" s="40">
        <f t="shared" si="119"/>
        <v>1</v>
      </c>
      <c r="FK62" s="58"/>
      <c r="FL62" s="64">
        <f t="shared" si="120"/>
        <v>358.63350000000003</v>
      </c>
      <c r="FM62" s="32">
        <v>345.43900000000002</v>
      </c>
      <c r="FN62" s="33">
        <f>CW62</f>
        <v>371.82799999999997</v>
      </c>
      <c r="FP62" s="64">
        <f t="shared" si="121"/>
        <v>2731.8419999999996</v>
      </c>
      <c r="FQ62" s="32">
        <v>2631.7379999999998</v>
      </c>
      <c r="FR62" s="33">
        <f>CD62</f>
        <v>2831.9459999999999</v>
      </c>
      <c r="FT62" s="64">
        <f t="shared" si="122"/>
        <v>769.62699999999995</v>
      </c>
      <c r="FU62" s="32">
        <v>722.18299999999999</v>
      </c>
      <c r="FV62" s="33">
        <f t="shared" si="123"/>
        <v>817.07100000000003</v>
      </c>
      <c r="FX62" s="64">
        <f t="shared" si="124"/>
        <v>3501.4690000000001</v>
      </c>
      <c r="FY62" s="58">
        <f t="shared" si="125"/>
        <v>3353.9209999999998</v>
      </c>
      <c r="FZ62" s="72">
        <f t="shared" si="126"/>
        <v>3649.0169999999998</v>
      </c>
      <c r="GB62" s="64">
        <f t="shared" si="127"/>
        <v>2327.8654999999999</v>
      </c>
      <c r="GC62" s="32">
        <v>2169.85</v>
      </c>
      <c r="GD62" s="33">
        <f t="shared" si="128"/>
        <v>2485.8809999999999</v>
      </c>
      <c r="GE62" s="32"/>
      <c r="GF62" s="64">
        <f t="shared" si="129"/>
        <v>3230.0115000000001</v>
      </c>
      <c r="GG62" s="32">
        <v>3108.0650000000001</v>
      </c>
      <c r="GH62" s="33">
        <f t="shared" si="130"/>
        <v>3351.9580000000001</v>
      </c>
      <c r="GI62" s="32"/>
      <c r="GJ62" s="75">
        <f>DZ62/C62</f>
        <v>0.51349241249442856</v>
      </c>
      <c r="GK62" s="66"/>
    </row>
    <row r="63" spans="1:194" ht="13.5" customHeight="1" x14ac:dyDescent="0.2">
      <c r="A63" s="1"/>
      <c r="B63" s="76" t="s">
        <v>207</v>
      </c>
      <c r="C63" s="31">
        <v>3138.6570000000002</v>
      </c>
      <c r="D63" s="32">
        <v>3020.7920000000004</v>
      </c>
      <c r="E63" s="32">
        <v>2535.6289999999999</v>
      </c>
      <c r="F63" s="32">
        <v>1334.2149999999999</v>
      </c>
      <c r="G63" s="32">
        <v>2389.5410000000002</v>
      </c>
      <c r="H63" s="32">
        <f t="shared" si="67"/>
        <v>4472.8720000000003</v>
      </c>
      <c r="I63" s="33">
        <f t="shared" si="68"/>
        <v>3869.8440000000001</v>
      </c>
      <c r="J63" s="32"/>
      <c r="K63" s="34">
        <v>27.968</v>
      </c>
      <c r="L63" s="35">
        <v>13.95</v>
      </c>
      <c r="M63" s="35">
        <v>8.6999999999999994E-2</v>
      </c>
      <c r="N63" s="36">
        <f t="shared" si="69"/>
        <v>42.005000000000003</v>
      </c>
      <c r="O63" s="35">
        <v>23.398</v>
      </c>
      <c r="P63" s="36">
        <f t="shared" si="70"/>
        <v>18.607000000000003</v>
      </c>
      <c r="Q63" s="35">
        <v>-0.72399999999999998</v>
      </c>
      <c r="R63" s="36">
        <f t="shared" si="71"/>
        <v>19.331000000000003</v>
      </c>
      <c r="S63" s="35">
        <v>8.4510000000000005</v>
      </c>
      <c r="T63" s="35">
        <v>-0.98799999999999999</v>
      </c>
      <c r="U63" s="35">
        <v>-3.17</v>
      </c>
      <c r="V63" s="36">
        <f t="shared" si="72"/>
        <v>23.624000000000002</v>
      </c>
      <c r="W63" s="35">
        <v>4.077</v>
      </c>
      <c r="X63" s="37">
        <f t="shared" si="73"/>
        <v>19.547000000000004</v>
      </c>
      <c r="Y63" s="35"/>
      <c r="Z63" s="38">
        <f t="shared" si="74"/>
        <v>1.8516998191202835E-2</v>
      </c>
      <c r="AA63" s="39">
        <f t="shared" si="75"/>
        <v>9.2359884427660015E-3</v>
      </c>
      <c r="AB63" s="6">
        <f t="shared" si="76"/>
        <v>0.47299264170777067</v>
      </c>
      <c r="AC63" s="6">
        <f t="shared" si="77"/>
        <v>0.46373077532899948</v>
      </c>
      <c r="AD63" s="6">
        <f t="shared" si="78"/>
        <v>0.55702892512796087</v>
      </c>
      <c r="AE63" s="39">
        <f t="shared" si="79"/>
        <v>1.5491301618913184E-2</v>
      </c>
      <c r="AF63" s="39">
        <f t="shared" si="80"/>
        <v>1.2941639146290113E-2</v>
      </c>
      <c r="AG63" s="39">
        <f>X63/DX63*2</f>
        <v>2.7369486669854438E-2</v>
      </c>
      <c r="AH63" s="39">
        <f>(P63+S63+T63)/DX63*2</f>
        <v>3.6502916942912217E-2</v>
      </c>
      <c r="AI63" s="39">
        <f>R63/DX63*2</f>
        <v>2.7067045931086924E-2</v>
      </c>
      <c r="AJ63" s="40">
        <f>X63/FL63*2</f>
        <v>0.11297652126293038</v>
      </c>
      <c r="AK63" s="41"/>
      <c r="AL63" s="47">
        <f t="shared" si="81"/>
        <v>0.12824445550902788</v>
      </c>
      <c r="AM63" s="6">
        <f t="shared" si="82"/>
        <v>0.11319042882284133</v>
      </c>
      <c r="AN63" s="40">
        <f t="shared" si="83"/>
        <v>3.7866379656691353E-2</v>
      </c>
      <c r="AO63" s="35"/>
      <c r="AP63" s="47">
        <f t="shared" si="84"/>
        <v>0.94238589320440813</v>
      </c>
      <c r="AQ63" s="6">
        <f t="shared" si="85"/>
        <v>0.87177804280705151</v>
      </c>
      <c r="AR63" s="6">
        <f t="shared" si="86"/>
        <v>-2.1721392302503899E-2</v>
      </c>
      <c r="AS63" s="6">
        <f t="shared" si="87"/>
        <v>0.13369794788025577</v>
      </c>
      <c r="AT63" s="68">
        <v>1.62</v>
      </c>
      <c r="AU63" s="69">
        <v>1.33</v>
      </c>
      <c r="AV63" s="35"/>
      <c r="AW63" s="47">
        <v>0.11707077262663616</v>
      </c>
      <c r="AX63" s="6">
        <v>7.5499999999999998E-2</v>
      </c>
      <c r="AY63" s="6">
        <f t="shared" si="88"/>
        <v>0.15906270417746779</v>
      </c>
      <c r="AZ63" s="6">
        <f t="shared" si="89"/>
        <v>0.1759</v>
      </c>
      <c r="BA63" s="40">
        <f t="shared" si="90"/>
        <v>0.1961</v>
      </c>
      <c r="BB63" s="6"/>
      <c r="BC63" s="47">
        <v>0.15939999999999999</v>
      </c>
      <c r="BD63" s="6">
        <v>0.17579999999999998</v>
      </c>
      <c r="BE63" s="40">
        <v>0.19579999999999997</v>
      </c>
      <c r="BF63" s="39"/>
      <c r="BG63" s="47"/>
      <c r="BH63" s="40">
        <v>2.1999999999999999E-2</v>
      </c>
      <c r="BI63" s="6"/>
      <c r="BJ63" s="47"/>
      <c r="BK63" s="40">
        <f>BC63-(4.5%+2.5%+3%+1.5%+BH63)</f>
        <v>2.2399999999999975E-2</v>
      </c>
      <c r="BL63" s="6"/>
      <c r="BM63" s="47"/>
      <c r="BN63" s="40">
        <f>BD63-(6%+2.5%+3%+1.5%+BH63)</f>
        <v>2.3799999999999988E-2</v>
      </c>
      <c r="BO63" s="6"/>
      <c r="BP63" s="47"/>
      <c r="BQ63" s="40">
        <f>BE63-(8%+2.5%+3%+1.5%+BH63)</f>
        <v>2.379999999999996E-2</v>
      </c>
      <c r="BR63" s="35"/>
      <c r="BS63" s="38">
        <f>Q63/FP63*2</f>
        <v>-6.0547267010102363E-4</v>
      </c>
      <c r="BT63" s="6">
        <f t="shared" si="91"/>
        <v>-2.7771384733410044E-2</v>
      </c>
      <c r="BU63" s="39">
        <f>EX63/E63</f>
        <v>9.8717123049152696E-3</v>
      </c>
      <c r="BV63" s="39">
        <f>EV63/E63</f>
        <v>5.3130801075393919E-3</v>
      </c>
      <c r="BW63" s="6">
        <f t="shared" si="92"/>
        <v>6.5734221659650566E-2</v>
      </c>
      <c r="BX63" s="6">
        <f t="shared" si="93"/>
        <v>0.83210990251334094</v>
      </c>
      <c r="BY63" s="40">
        <f t="shared" si="94"/>
        <v>0.88999375685428139</v>
      </c>
      <c r="BZ63" s="35"/>
      <c r="CA63" s="34">
        <v>74.608999999999995</v>
      </c>
      <c r="CB63" s="35">
        <v>81.489999999999995</v>
      </c>
      <c r="CC63" s="36">
        <f t="shared" si="95"/>
        <v>156.09899999999999</v>
      </c>
      <c r="CD63" s="32">
        <v>2535.6289999999999</v>
      </c>
      <c r="CE63" s="35">
        <v>4.3710000000000004</v>
      </c>
      <c r="CF63" s="35">
        <v>8.9749999999999996</v>
      </c>
      <c r="CG63" s="36">
        <f t="shared" si="96"/>
        <v>2522.2829999999999</v>
      </c>
      <c r="CH63" s="35">
        <v>263.53300000000002</v>
      </c>
      <c r="CI63" s="35">
        <v>171.49600000000001</v>
      </c>
      <c r="CJ63" s="36">
        <f t="shared" si="97"/>
        <v>435.029</v>
      </c>
      <c r="CK63" s="35">
        <v>0</v>
      </c>
      <c r="CL63" s="35">
        <v>0</v>
      </c>
      <c r="CM63" s="35">
        <v>19.881</v>
      </c>
      <c r="CN63" s="35">
        <v>5.3650000000000944</v>
      </c>
      <c r="CO63" s="36">
        <f t="shared" si="98"/>
        <v>3138.6570000000002</v>
      </c>
      <c r="CP63" s="35">
        <v>0.58799999999999997</v>
      </c>
      <c r="CQ63" s="32">
        <v>2389.5410000000002</v>
      </c>
      <c r="CR63" s="36">
        <f t="shared" si="99"/>
        <v>2390.1290000000004</v>
      </c>
      <c r="CS63" s="35">
        <v>295.71100000000001</v>
      </c>
      <c r="CT63" s="35">
        <v>30.214999999999804</v>
      </c>
      <c r="CU63" s="36">
        <f t="shared" si="100"/>
        <v>325.92599999999982</v>
      </c>
      <c r="CV63" s="35">
        <v>55.156999999999996</v>
      </c>
      <c r="CW63" s="35">
        <v>367.44499999999999</v>
      </c>
      <c r="CX63" s="120">
        <f t="shared" si="101"/>
        <v>3138.6570000000006</v>
      </c>
      <c r="CY63" s="35"/>
      <c r="CZ63" s="71">
        <v>419.63200000000001</v>
      </c>
      <c r="DA63" s="35"/>
      <c r="DB63" s="31">
        <v>50</v>
      </c>
      <c r="DC63" s="32">
        <v>65</v>
      </c>
      <c r="DD63" s="32">
        <v>125</v>
      </c>
      <c r="DE63" s="32">
        <v>110</v>
      </c>
      <c r="DF63" s="32">
        <v>0</v>
      </c>
      <c r="DG63" s="33">
        <v>0</v>
      </c>
      <c r="DH63" s="32">
        <f t="shared" si="102"/>
        <v>350</v>
      </c>
      <c r="DI63" s="62">
        <f t="shared" si="103"/>
        <v>0.11151266290008752</v>
      </c>
      <c r="DJ63" s="62">
        <f t="shared" si="104"/>
        <v>0.21538879270410599</v>
      </c>
      <c r="DK63" s="35"/>
      <c r="DL63" s="64" t="s">
        <v>214</v>
      </c>
      <c r="DM63" s="58">
        <v>24</v>
      </c>
      <c r="DN63" s="72">
        <v>4</v>
      </c>
      <c r="DO63" s="58" t="s">
        <v>155</v>
      </c>
      <c r="DP63" s="74" t="s">
        <v>152</v>
      </c>
      <c r="DQ63" s="61" t="s">
        <v>156</v>
      </c>
      <c r="DR63" s="62">
        <v>0.13868698047007633</v>
      </c>
      <c r="DS63" s="63"/>
      <c r="DT63" s="31">
        <v>236.17614409999999</v>
      </c>
      <c r="DU63" s="32">
        <v>261.17614409999999</v>
      </c>
      <c r="DV63" s="33">
        <v>291.16908389999998</v>
      </c>
      <c r="DW63" s="32"/>
      <c r="DX63" s="64">
        <f t="shared" si="105"/>
        <v>1428.3789999999999</v>
      </c>
      <c r="DY63" s="32">
        <v>1371.9590000000001</v>
      </c>
      <c r="DZ63" s="33">
        <v>1484.799</v>
      </c>
      <c r="EA63" s="32"/>
      <c r="EB63" s="31">
        <v>16.885000000000002</v>
      </c>
      <c r="EC63" s="32">
        <v>21.210999999999999</v>
      </c>
      <c r="ED63" s="32">
        <v>44.021999999999998</v>
      </c>
      <c r="EE63" s="32">
        <v>39.073</v>
      </c>
      <c r="EF63" s="32">
        <v>210.55199999999999</v>
      </c>
      <c r="EG63" s="32">
        <v>7.9539999999999997</v>
      </c>
      <c r="EH63" s="32">
        <v>76.990000000000165</v>
      </c>
      <c r="EI63" s="33">
        <v>2033.367</v>
      </c>
      <c r="EJ63" s="33">
        <f t="shared" si="106"/>
        <v>2450.0540000000001</v>
      </c>
      <c r="EK63" s="58"/>
      <c r="EL63" s="47">
        <f t="shared" si="107"/>
        <v>6.8916848363342201E-3</v>
      </c>
      <c r="EM63" s="6">
        <f t="shared" si="108"/>
        <v>8.657360205122009E-3</v>
      </c>
      <c r="EN63" s="6">
        <f t="shared" si="109"/>
        <v>1.7967767241048562E-2</v>
      </c>
      <c r="EO63" s="6">
        <f t="shared" si="110"/>
        <v>1.5947811762516254E-2</v>
      </c>
      <c r="EP63" s="6">
        <f t="shared" si="111"/>
        <v>8.5937697699724161E-2</v>
      </c>
      <c r="EQ63" s="6">
        <f t="shared" si="112"/>
        <v>3.2464590576370966E-3</v>
      </c>
      <c r="ER63" s="6">
        <f t="shared" si="113"/>
        <v>3.1423797189776288E-2</v>
      </c>
      <c r="ES63" s="6">
        <f t="shared" si="114"/>
        <v>0.82992742200784142</v>
      </c>
      <c r="ET63" s="62">
        <f t="shared" si="115"/>
        <v>1</v>
      </c>
      <c r="EU63" s="58"/>
      <c r="EV63" s="34">
        <v>13.472</v>
      </c>
      <c r="EW63" s="35">
        <v>11.558999999999999</v>
      </c>
      <c r="EX63" s="70">
        <f t="shared" si="116"/>
        <v>25.030999999999999</v>
      </c>
      <c r="EZ63" s="34">
        <f>CE63</f>
        <v>4.3710000000000004</v>
      </c>
      <c r="FA63" s="35">
        <f>CF63</f>
        <v>8.9749999999999996</v>
      </c>
      <c r="FB63" s="70">
        <f t="shared" si="117"/>
        <v>13.346</v>
      </c>
      <c r="FD63" s="31">
        <f>FH63*E63</f>
        <v>2109.922</v>
      </c>
      <c r="FE63" s="32">
        <f>E63*FI63</f>
        <v>425.70699999999982</v>
      </c>
      <c r="FF63" s="33">
        <f t="shared" si="118"/>
        <v>2535.6289999999999</v>
      </c>
      <c r="FH63" s="47">
        <v>0.83210990251334094</v>
      </c>
      <c r="FI63" s="6">
        <v>0.16789009748665906</v>
      </c>
      <c r="FJ63" s="40">
        <f t="shared" si="119"/>
        <v>1</v>
      </c>
      <c r="FK63" s="58"/>
      <c r="FL63" s="64">
        <f t="shared" si="120"/>
        <v>346.03649999999999</v>
      </c>
      <c r="FM63" s="32">
        <v>324.62799999999999</v>
      </c>
      <c r="FN63" s="33">
        <f>CW63</f>
        <v>367.44499999999999</v>
      </c>
      <c r="FP63" s="64">
        <f t="shared" si="121"/>
        <v>2391.52</v>
      </c>
      <c r="FQ63" s="32">
        <v>2247.4110000000001</v>
      </c>
      <c r="FR63" s="33">
        <f>CD63</f>
        <v>2535.6289999999999</v>
      </c>
      <c r="FT63" s="64">
        <f t="shared" si="122"/>
        <v>1281.579</v>
      </c>
      <c r="FU63" s="32">
        <v>1228.943</v>
      </c>
      <c r="FV63" s="33">
        <f t="shared" si="123"/>
        <v>1334.2149999999999</v>
      </c>
      <c r="FX63" s="64">
        <f t="shared" si="124"/>
        <v>3673.0990000000002</v>
      </c>
      <c r="FY63" s="58">
        <f t="shared" si="125"/>
        <v>3476.3540000000003</v>
      </c>
      <c r="FZ63" s="72">
        <f t="shared" si="126"/>
        <v>3869.8440000000001</v>
      </c>
      <c r="GB63" s="64">
        <f t="shared" si="127"/>
        <v>2345.9499999999998</v>
      </c>
      <c r="GC63" s="32">
        <v>2302.3589999999999</v>
      </c>
      <c r="GD63" s="33">
        <f t="shared" si="128"/>
        <v>2389.5410000000002</v>
      </c>
      <c r="GE63" s="32"/>
      <c r="GF63" s="64">
        <f t="shared" si="129"/>
        <v>3020.7920000000004</v>
      </c>
      <c r="GG63" s="32">
        <v>2902.9270000000001</v>
      </c>
      <c r="GH63" s="33">
        <f t="shared" si="130"/>
        <v>3138.6570000000002</v>
      </c>
      <c r="GI63" s="32"/>
      <c r="GJ63" s="75">
        <f>DZ63/C63</f>
        <v>0.47306825817539155</v>
      </c>
      <c r="GK63" s="66"/>
    </row>
    <row r="64" spans="1:194" ht="13.5" customHeight="1" x14ac:dyDescent="0.2">
      <c r="A64" s="1"/>
      <c r="B64" s="76" t="s">
        <v>208</v>
      </c>
      <c r="C64" s="31">
        <v>2871.741</v>
      </c>
      <c r="D64" s="32">
        <v>2796.261</v>
      </c>
      <c r="E64" s="32">
        <v>2240.8780000000002</v>
      </c>
      <c r="F64" s="32">
        <v>375.464</v>
      </c>
      <c r="G64" s="32">
        <v>2196.8330000000001</v>
      </c>
      <c r="H64" s="32">
        <f t="shared" si="67"/>
        <v>3247.2049999999999</v>
      </c>
      <c r="I64" s="33">
        <f t="shared" si="68"/>
        <v>2616.3420000000001</v>
      </c>
      <c r="J64" s="32"/>
      <c r="K64" s="34">
        <v>29.928000000000001</v>
      </c>
      <c r="L64" s="35">
        <v>8.7230000000000008</v>
      </c>
      <c r="M64" s="35">
        <v>0.54200000000000004</v>
      </c>
      <c r="N64" s="36">
        <f t="shared" si="69"/>
        <v>39.193000000000005</v>
      </c>
      <c r="O64" s="35">
        <v>20.595000000000002</v>
      </c>
      <c r="P64" s="36">
        <f t="shared" si="70"/>
        <v>18.598000000000003</v>
      </c>
      <c r="Q64" s="35">
        <v>-0.49100000000000005</v>
      </c>
      <c r="R64" s="36">
        <f t="shared" si="71"/>
        <v>19.089000000000002</v>
      </c>
      <c r="S64" s="35">
        <v>4.1429999999999998</v>
      </c>
      <c r="T64" s="35">
        <v>-1.0629999999999999</v>
      </c>
      <c r="U64" s="35">
        <v>-4.3</v>
      </c>
      <c r="V64" s="36">
        <f t="shared" si="72"/>
        <v>17.869000000000003</v>
      </c>
      <c r="W64" s="35">
        <v>3.7149999999999999</v>
      </c>
      <c r="X64" s="37">
        <f t="shared" si="73"/>
        <v>14.154000000000003</v>
      </c>
      <c r="Y64" s="35"/>
      <c r="Z64" s="38">
        <f t="shared" si="74"/>
        <v>2.1405727147787709E-2</v>
      </c>
      <c r="AA64" s="39">
        <f t="shared" si="75"/>
        <v>6.2390456398741037E-3</v>
      </c>
      <c r="AB64" s="6">
        <f t="shared" si="76"/>
        <v>0.48719040522319212</v>
      </c>
      <c r="AC64" s="6">
        <f t="shared" si="77"/>
        <v>0.47523998523167804</v>
      </c>
      <c r="AD64" s="6">
        <f t="shared" si="78"/>
        <v>0.52547648814839387</v>
      </c>
      <c r="AE64" s="39">
        <f t="shared" si="79"/>
        <v>1.4730384610020311E-2</v>
      </c>
      <c r="AF64" s="39">
        <f t="shared" si="80"/>
        <v>1.0123518512756859E-2</v>
      </c>
      <c r="AG64" s="39">
        <f>X64/DX64*2</f>
        <v>2.0397185983815843E-2</v>
      </c>
      <c r="AH64" s="39">
        <f>(P64+S64+T64)/DX64*2</f>
        <v>3.1239946146471659E-2</v>
      </c>
      <c r="AI64" s="39">
        <f>R64/DX64*2</f>
        <v>2.7508964479656676E-2</v>
      </c>
      <c r="AJ64" s="40">
        <f>X64/FL64*2</f>
        <v>0.10523400514125442</v>
      </c>
      <c r="AK64" s="41"/>
      <c r="AL64" s="47">
        <f t="shared" si="81"/>
        <v>9.6061496261644855E-2</v>
      </c>
      <c r="AM64" s="6">
        <f t="shared" si="82"/>
        <v>7.2301195279212832E-2</v>
      </c>
      <c r="AN64" s="40">
        <f t="shared" si="83"/>
        <v>5.9498983343815058E-2</v>
      </c>
      <c r="AO64" s="35"/>
      <c r="AP64" s="47">
        <f t="shared" si="84"/>
        <v>0.98034475772442764</v>
      </c>
      <c r="AQ64" s="6">
        <f t="shared" si="85"/>
        <v>0.85518716086253954</v>
      </c>
      <c r="AR64" s="6">
        <f t="shared" si="86"/>
        <v>-3.3031182129586209E-2</v>
      </c>
      <c r="AS64" s="6">
        <f t="shared" si="87"/>
        <v>0.16256932641209637</v>
      </c>
      <c r="AT64" s="68">
        <v>1.43</v>
      </c>
      <c r="AU64" s="69">
        <v>1.4</v>
      </c>
      <c r="AV64" s="35"/>
      <c r="AW64" s="47">
        <v>9.8336862551323401E-2</v>
      </c>
      <c r="AX64" s="6">
        <v>8.7400000000000005E-2</v>
      </c>
      <c r="AY64" s="6">
        <f t="shared" si="88"/>
        <v>0.16190348664354251</v>
      </c>
      <c r="AZ64" s="6">
        <f t="shared" si="89"/>
        <v>0.17949999999999999</v>
      </c>
      <c r="BA64" s="40">
        <f t="shared" si="90"/>
        <v>0.2006</v>
      </c>
      <c r="BB64" s="6"/>
      <c r="BC64" s="47">
        <v>0.16010000000000002</v>
      </c>
      <c r="BD64" s="6">
        <v>0.17739999999999997</v>
      </c>
      <c r="BE64" s="40">
        <v>0.19839999999999999</v>
      </c>
      <c r="BF64" s="6"/>
      <c r="BG64" s="47"/>
      <c r="BH64" s="40">
        <v>3.3000000000000002E-2</v>
      </c>
      <c r="BI64" s="6"/>
      <c r="BJ64" s="47"/>
      <c r="BK64" s="40">
        <f>BC64-(4.5%+2.5%+3%+1.5%+BH64)</f>
        <v>1.21E-2</v>
      </c>
      <c r="BL64" s="6"/>
      <c r="BM64" s="47"/>
      <c r="BN64" s="40">
        <f>BD64-(6%+2.5%+3%+1.5%+BH64)</f>
        <v>1.4399999999999968E-2</v>
      </c>
      <c r="BO64" s="6"/>
      <c r="BP64" s="47"/>
      <c r="BQ64" s="40">
        <f>BE64-(8%+2.5%+3%+1.5%+BH64)</f>
        <v>1.5399999999999969E-2</v>
      </c>
      <c r="BR64" s="35"/>
      <c r="BS64" s="38">
        <f>Q64/FP64*2</f>
        <v>-4.5830455317639589E-4</v>
      </c>
      <c r="BT64" s="6">
        <f t="shared" si="91"/>
        <v>-2.2649690930897682E-2</v>
      </c>
      <c r="BU64" s="39">
        <f>EX64/E64</f>
        <v>2.779357019882385E-2</v>
      </c>
      <c r="BV64" s="39">
        <f>EV64/E64</f>
        <v>5.3095259982917408E-3</v>
      </c>
      <c r="BW64" s="6">
        <f t="shared" si="92"/>
        <v>0.20745937051360197</v>
      </c>
      <c r="BX64" s="6">
        <f t="shared" si="93"/>
        <v>0.72590921951128073</v>
      </c>
      <c r="BY64" s="40">
        <f t="shared" si="94"/>
        <v>0.76524322890508945</v>
      </c>
      <c r="BZ64" s="35"/>
      <c r="CA64" s="34">
        <v>54.570999999999998</v>
      </c>
      <c r="CB64" s="35">
        <v>12.914</v>
      </c>
      <c r="CC64" s="36">
        <f t="shared" si="95"/>
        <v>67.484999999999999</v>
      </c>
      <c r="CD64" s="32">
        <v>2240.8780000000002</v>
      </c>
      <c r="CE64" s="35">
        <v>11.933</v>
      </c>
      <c r="CF64" s="35">
        <v>5.8819999999999997</v>
      </c>
      <c r="CG64" s="36">
        <f t="shared" si="96"/>
        <v>2223.0630000000001</v>
      </c>
      <c r="CH64" s="35">
        <v>399.37200000000001</v>
      </c>
      <c r="CI64" s="35">
        <v>110.749</v>
      </c>
      <c r="CJ64" s="36">
        <f t="shared" si="97"/>
        <v>510.12099999999998</v>
      </c>
      <c r="CK64" s="35">
        <v>0</v>
      </c>
      <c r="CL64" s="35">
        <v>0</v>
      </c>
      <c r="CM64" s="35">
        <v>56.985999999999997</v>
      </c>
      <c r="CN64" s="35">
        <v>14.085999999999778</v>
      </c>
      <c r="CO64" s="36">
        <f t="shared" si="98"/>
        <v>2871.741</v>
      </c>
      <c r="CP64" s="35">
        <v>15.976000000000001</v>
      </c>
      <c r="CQ64" s="32">
        <v>2196.8330000000001</v>
      </c>
      <c r="CR64" s="36">
        <f t="shared" si="99"/>
        <v>2212.8090000000002</v>
      </c>
      <c r="CS64" s="35">
        <v>300.75</v>
      </c>
      <c r="CT64" s="35">
        <v>20.509999999999764</v>
      </c>
      <c r="CU64" s="36">
        <f t="shared" si="100"/>
        <v>321.25999999999976</v>
      </c>
      <c r="CV64" s="35">
        <v>55.274000000000001</v>
      </c>
      <c r="CW64" s="35">
        <v>282.39800000000002</v>
      </c>
      <c r="CX64" s="120">
        <f t="shared" si="101"/>
        <v>2871.741</v>
      </c>
      <c r="CY64" s="35"/>
      <c r="CZ64" s="71">
        <v>466.85700000000003</v>
      </c>
      <c r="DA64" s="35"/>
      <c r="DB64" s="31">
        <v>100</v>
      </c>
      <c r="DC64" s="32">
        <v>105</v>
      </c>
      <c r="DD64" s="32">
        <v>150</v>
      </c>
      <c r="DE64" s="32">
        <v>0</v>
      </c>
      <c r="DF64" s="32">
        <v>0</v>
      </c>
      <c r="DG64" s="33">
        <v>0</v>
      </c>
      <c r="DH64" s="32">
        <f t="shared" si="102"/>
        <v>355</v>
      </c>
      <c r="DI64" s="62">
        <f t="shared" si="103"/>
        <v>0.12361839037712663</v>
      </c>
      <c r="DJ64" s="62">
        <f t="shared" si="104"/>
        <v>0.15535144839946968</v>
      </c>
      <c r="DK64" s="35"/>
      <c r="DL64" s="64" t="s">
        <v>213</v>
      </c>
      <c r="DM64" s="123">
        <v>22</v>
      </c>
      <c r="DN64" s="72">
        <v>1</v>
      </c>
      <c r="DO64" s="123" t="s">
        <v>155</v>
      </c>
      <c r="DP64" s="64"/>
      <c r="DQ64" s="125" t="s">
        <v>156</v>
      </c>
      <c r="DR64" s="62">
        <v>0.16845821829307084</v>
      </c>
      <c r="DS64" s="63"/>
      <c r="DT64" s="31">
        <v>230.02211200000002</v>
      </c>
      <c r="DU64" s="32">
        <v>255.02211200000002</v>
      </c>
      <c r="DV64" s="33">
        <v>284.99964160000002</v>
      </c>
      <c r="DW64" s="32"/>
      <c r="DX64" s="64">
        <f t="shared" si="105"/>
        <v>1387.8385000000001</v>
      </c>
      <c r="DY64" s="32">
        <v>1354.941</v>
      </c>
      <c r="DZ64" s="33">
        <v>1420.7360000000001</v>
      </c>
      <c r="EA64" s="32"/>
      <c r="EB64" s="31">
        <v>102.35480899999999</v>
      </c>
      <c r="EC64" s="32">
        <v>37.748366000000004</v>
      </c>
      <c r="ED64" s="32">
        <v>60.802329</v>
      </c>
      <c r="EE64" s="32">
        <v>25.129270000000002</v>
      </c>
      <c r="EF64" s="32">
        <v>279.880155</v>
      </c>
      <c r="EG64" s="32">
        <v>14.554193</v>
      </c>
      <c r="EH64" s="32">
        <v>74.581878000000188</v>
      </c>
      <c r="EI64" s="33">
        <v>1566.78</v>
      </c>
      <c r="EJ64" s="33">
        <f t="shared" si="106"/>
        <v>2161.8310000000001</v>
      </c>
      <c r="EK64" s="58"/>
      <c r="EL64" s="47">
        <f t="shared" si="107"/>
        <v>4.7346350847961745E-2</v>
      </c>
      <c r="EM64" s="6">
        <f t="shared" si="108"/>
        <v>1.7461293690394855E-2</v>
      </c>
      <c r="EN64" s="6">
        <f t="shared" si="109"/>
        <v>2.8125384916767311E-2</v>
      </c>
      <c r="EO64" s="6">
        <f t="shared" si="110"/>
        <v>1.1624067746276188E-2</v>
      </c>
      <c r="EP64" s="6">
        <f t="shared" si="111"/>
        <v>0.12946440077878427</v>
      </c>
      <c r="EQ64" s="6">
        <f t="shared" si="112"/>
        <v>6.7323454053531467E-3</v>
      </c>
      <c r="ER64" s="6">
        <f t="shared" si="113"/>
        <v>3.4499402589749234E-2</v>
      </c>
      <c r="ES64" s="6">
        <f t="shared" si="114"/>
        <v>0.72474675402471322</v>
      </c>
      <c r="ET64" s="62">
        <f t="shared" si="115"/>
        <v>1</v>
      </c>
      <c r="EU64" s="58"/>
      <c r="EV64" s="34">
        <v>11.898</v>
      </c>
      <c r="EW64" s="35">
        <v>50.384</v>
      </c>
      <c r="EX64" s="70">
        <f t="shared" si="116"/>
        <v>62.281999999999996</v>
      </c>
      <c r="EZ64" s="34">
        <f>CE64</f>
        <v>11.933</v>
      </c>
      <c r="FA64" s="35">
        <f>CF64</f>
        <v>5.8819999999999997</v>
      </c>
      <c r="FB64" s="70">
        <f t="shared" si="117"/>
        <v>17.814999999999998</v>
      </c>
      <c r="FD64" s="31">
        <f>FH64*E64</f>
        <v>1626.6739999999998</v>
      </c>
      <c r="FE64" s="32">
        <f>E64*FI64</f>
        <v>614.20400000000029</v>
      </c>
      <c r="FF64" s="33">
        <f t="shared" si="118"/>
        <v>2240.8780000000002</v>
      </c>
      <c r="FH64" s="47">
        <v>0.72590921951128073</v>
      </c>
      <c r="FI64" s="6">
        <v>0.27409078048871927</v>
      </c>
      <c r="FJ64" s="40">
        <f t="shared" si="119"/>
        <v>1</v>
      </c>
      <c r="FK64" s="58"/>
      <c r="FL64" s="64">
        <f t="shared" si="120"/>
        <v>269.00049999999999</v>
      </c>
      <c r="FM64" s="32">
        <v>255.60300000000001</v>
      </c>
      <c r="FN64" s="33">
        <f>CW64</f>
        <v>282.39800000000002</v>
      </c>
      <c r="FP64" s="64">
        <f t="shared" si="121"/>
        <v>2142.6800000000003</v>
      </c>
      <c r="FQ64" s="32">
        <v>2044.482</v>
      </c>
      <c r="FR64" s="33">
        <f>CD64</f>
        <v>2240.8780000000002</v>
      </c>
      <c r="FT64" s="64">
        <f t="shared" si="122"/>
        <v>385.45699999999999</v>
      </c>
      <c r="FU64" s="32">
        <v>395.45</v>
      </c>
      <c r="FV64" s="33">
        <f t="shared" si="123"/>
        <v>375.464</v>
      </c>
      <c r="FX64" s="64">
        <f t="shared" si="124"/>
        <v>2528.1369999999997</v>
      </c>
      <c r="FY64" s="123">
        <f t="shared" si="125"/>
        <v>2439.9319999999998</v>
      </c>
      <c r="FZ64" s="72">
        <f t="shared" si="126"/>
        <v>2616.3420000000001</v>
      </c>
      <c r="GB64" s="64">
        <f t="shared" si="127"/>
        <v>2135.1485000000002</v>
      </c>
      <c r="GC64" s="32">
        <v>2073.4639999999999</v>
      </c>
      <c r="GD64" s="33">
        <f t="shared" si="128"/>
        <v>2196.8330000000001</v>
      </c>
      <c r="GE64" s="32"/>
      <c r="GF64" s="64">
        <f t="shared" si="129"/>
        <v>2796.261</v>
      </c>
      <c r="GG64" s="32">
        <v>2720.7809999999999</v>
      </c>
      <c r="GH64" s="33">
        <f t="shared" si="130"/>
        <v>2871.741</v>
      </c>
      <c r="GI64" s="32"/>
      <c r="GJ64" s="75">
        <f>DZ64/C64</f>
        <v>0.49472985203052788</v>
      </c>
      <c r="GK64" s="66"/>
    </row>
    <row r="65" spans="1:208" ht="13.5" customHeight="1" x14ac:dyDescent="0.2">
      <c r="A65" s="1"/>
      <c r="B65" s="80" t="s">
        <v>150</v>
      </c>
      <c r="C65" s="81">
        <v>5250.4759999999997</v>
      </c>
      <c r="D65" s="82">
        <v>4954.9489999999996</v>
      </c>
      <c r="E65" s="82">
        <v>4395.0010000000002</v>
      </c>
      <c r="F65" s="82">
        <v>1519.739</v>
      </c>
      <c r="G65" s="82">
        <v>3567.7840000000001</v>
      </c>
      <c r="H65" s="82">
        <f t="shared" si="67"/>
        <v>6770.2150000000001</v>
      </c>
      <c r="I65" s="83">
        <f t="shared" si="68"/>
        <v>5914.74</v>
      </c>
      <c r="J65" s="32"/>
      <c r="K65" s="84">
        <v>48.019000000000005</v>
      </c>
      <c r="L65" s="85">
        <v>9.266</v>
      </c>
      <c r="M65" s="85">
        <v>0.16700000000000001</v>
      </c>
      <c r="N65" s="86">
        <f t="shared" si="69"/>
        <v>57.452000000000005</v>
      </c>
      <c r="O65" s="85">
        <v>30.021000000000001</v>
      </c>
      <c r="P65" s="86">
        <f t="shared" si="70"/>
        <v>27.431000000000004</v>
      </c>
      <c r="Q65" s="85">
        <v>1.492</v>
      </c>
      <c r="R65" s="86">
        <f t="shared" si="71"/>
        <v>25.939000000000004</v>
      </c>
      <c r="S65" s="85">
        <v>2.887</v>
      </c>
      <c r="T65" s="85">
        <v>-2.1559999999999997</v>
      </c>
      <c r="U65" s="85">
        <v>0</v>
      </c>
      <c r="V65" s="86">
        <f t="shared" si="72"/>
        <v>26.670000000000005</v>
      </c>
      <c r="W65" s="85">
        <v>7.7949999999999999</v>
      </c>
      <c r="X65" s="87">
        <f t="shared" si="73"/>
        <v>18.875000000000007</v>
      </c>
      <c r="Y65" s="35"/>
      <c r="Z65" s="88">
        <f t="shared" si="74"/>
        <v>1.9382237839380388E-2</v>
      </c>
      <c r="AA65" s="89">
        <f t="shared" si="75"/>
        <v>3.7400990403735745E-3</v>
      </c>
      <c r="AB65" s="90">
        <f t="shared" si="76"/>
        <v>0.51597545674853473</v>
      </c>
      <c r="AC65" s="90">
        <f t="shared" si="77"/>
        <v>0.49753890518570076</v>
      </c>
      <c r="AD65" s="90">
        <f t="shared" si="78"/>
        <v>0.52254055559423518</v>
      </c>
      <c r="AE65" s="89">
        <f t="shared" si="79"/>
        <v>1.2117581835857445E-2</v>
      </c>
      <c r="AF65" s="89">
        <f t="shared" si="80"/>
        <v>7.6186455198630739E-3</v>
      </c>
      <c r="AG65" s="89">
        <f>X65/DX65*2</f>
        <v>1.6123035632335855E-2</v>
      </c>
      <c r="AH65" s="89">
        <f>(P65+S65+T65)/DX65*2</f>
        <v>2.4055996263726741E-2</v>
      </c>
      <c r="AI65" s="89">
        <f>R65/DX65*2</f>
        <v>2.2157108411505144E-2</v>
      </c>
      <c r="AJ65" s="91">
        <f>X65/FL65*2</f>
        <v>7.2111550360127979E-2</v>
      </c>
      <c r="AK65" s="41"/>
      <c r="AL65" s="92">
        <f t="shared" si="81"/>
        <v>0.12476925600689351</v>
      </c>
      <c r="AM65" s="90">
        <f t="shared" si="82"/>
        <v>0.12098722473247209</v>
      </c>
      <c r="AN65" s="91">
        <f t="shared" si="83"/>
        <v>0.12111404255212171</v>
      </c>
      <c r="AO65" s="35"/>
      <c r="AP65" s="92">
        <f t="shared" si="84"/>
        <v>0.81178229538514324</v>
      </c>
      <c r="AQ65" s="90">
        <f t="shared" si="85"/>
        <v>0.76597886131035831</v>
      </c>
      <c r="AR65" s="90">
        <f t="shared" si="86"/>
        <v>7.7262518674497321E-2</v>
      </c>
      <c r="AS65" s="90">
        <f t="shared" si="87"/>
        <v>0.13034265845610948</v>
      </c>
      <c r="AT65" s="93">
        <v>3.58</v>
      </c>
      <c r="AU65" s="94">
        <v>1.42</v>
      </c>
      <c r="AV65" s="35"/>
      <c r="AW65" s="92">
        <v>0.10287600590879761</v>
      </c>
      <c r="AX65" s="90">
        <v>8.8999999999999996E-2</v>
      </c>
      <c r="AY65" s="90">
        <f t="shared" si="88"/>
        <v>0.17809137150513299</v>
      </c>
      <c r="AZ65" s="90">
        <f t="shared" si="89"/>
        <v>0.19459678713831993</v>
      </c>
      <c r="BA65" s="91">
        <f t="shared" si="90"/>
        <v>0.21729173363395196</v>
      </c>
      <c r="BB65" s="6"/>
      <c r="BC65" s="92">
        <v>0.1623</v>
      </c>
      <c r="BD65" s="90">
        <v>0.1784</v>
      </c>
      <c r="BE65" s="91">
        <v>0.20019999999999999</v>
      </c>
      <c r="BF65" s="6"/>
      <c r="BG65" s="92"/>
      <c r="BH65" s="91">
        <v>2.5999999999999999E-2</v>
      </c>
      <c r="BI65" s="6"/>
      <c r="BJ65" s="92"/>
      <c r="BK65" s="91">
        <f>BC65-(4.5%+2.5%+3%+1.5%+BH65)</f>
        <v>2.1299999999999986E-2</v>
      </c>
      <c r="BL65" s="6"/>
      <c r="BM65" s="92"/>
      <c r="BN65" s="91">
        <f>BD65-(6%+2.5%+3%+1.5%+BH65)</f>
        <v>2.2400000000000003E-2</v>
      </c>
      <c r="BO65" s="6"/>
      <c r="BP65" s="92"/>
      <c r="BQ65" s="91">
        <f>BE65-(8%+2.5%+3%+1.5%+BH65)</f>
        <v>2.4199999999999972E-2</v>
      </c>
      <c r="BR65" s="35"/>
      <c r="BS65" s="88">
        <f>Q65/FP65*2</f>
        <v>7.1882223001106893E-4</v>
      </c>
      <c r="BT65" s="90">
        <f t="shared" si="91"/>
        <v>5.2979191818762858E-2</v>
      </c>
      <c r="BU65" s="89">
        <f>EX65/E65</f>
        <v>1.7556082467330494E-2</v>
      </c>
      <c r="BV65" s="89">
        <f>EV65/E65</f>
        <v>7.7071654818736098E-3</v>
      </c>
      <c r="BW65" s="90">
        <f t="shared" si="92"/>
        <v>0.13427900671229703</v>
      </c>
      <c r="BX65" s="90">
        <f t="shared" si="93"/>
        <v>0.73429676125215892</v>
      </c>
      <c r="BY65" s="91">
        <f t="shared" si="94"/>
        <v>0.80256680767032873</v>
      </c>
      <c r="BZ65" s="35"/>
      <c r="CA65" s="84">
        <v>71.228999999999999</v>
      </c>
      <c r="CB65" s="85">
        <v>236.44399999999999</v>
      </c>
      <c r="CC65" s="86">
        <f t="shared" si="95"/>
        <v>307.673</v>
      </c>
      <c r="CD65" s="82">
        <v>4395.0010000000002</v>
      </c>
      <c r="CE65" s="85">
        <v>19.722000000000001</v>
      </c>
      <c r="CF65" s="85">
        <v>14.747</v>
      </c>
      <c r="CG65" s="86">
        <f t="shared" si="96"/>
        <v>4360.5320000000002</v>
      </c>
      <c r="CH65" s="85">
        <v>376.68799999999999</v>
      </c>
      <c r="CI65" s="85">
        <v>139.94499999999999</v>
      </c>
      <c r="CJ65" s="86">
        <f t="shared" si="97"/>
        <v>516.63300000000004</v>
      </c>
      <c r="CK65" s="85">
        <v>8.6</v>
      </c>
      <c r="CL65" s="85">
        <v>0</v>
      </c>
      <c r="CM65" s="85">
        <v>26.14</v>
      </c>
      <c r="CN65" s="85">
        <v>30.897999999999691</v>
      </c>
      <c r="CO65" s="86">
        <f t="shared" si="98"/>
        <v>5250.4760000000006</v>
      </c>
      <c r="CP65" s="85">
        <v>62.091999999999999</v>
      </c>
      <c r="CQ65" s="82">
        <v>3567.7840000000001</v>
      </c>
      <c r="CR65" s="86">
        <f t="shared" si="99"/>
        <v>3629.8760000000002</v>
      </c>
      <c r="CS65" s="85">
        <v>932.82100000000003</v>
      </c>
      <c r="CT65" s="85">
        <v>52.517999999999461</v>
      </c>
      <c r="CU65" s="86">
        <f t="shared" si="100"/>
        <v>985.33899999999949</v>
      </c>
      <c r="CV65" s="85">
        <v>95.113</v>
      </c>
      <c r="CW65" s="85">
        <v>540.14800000000002</v>
      </c>
      <c r="CX65" s="121">
        <f t="shared" si="101"/>
        <v>5250.4760000000006</v>
      </c>
      <c r="CY65" s="35"/>
      <c r="CZ65" s="96">
        <v>684.36099999999999</v>
      </c>
      <c r="DA65" s="35"/>
      <c r="DB65" s="81">
        <v>180</v>
      </c>
      <c r="DC65" s="82">
        <v>240</v>
      </c>
      <c r="DD65" s="82">
        <v>215</v>
      </c>
      <c r="DE65" s="82">
        <v>215</v>
      </c>
      <c r="DF65" s="82">
        <v>175</v>
      </c>
      <c r="DG65" s="83">
        <v>0</v>
      </c>
      <c r="DH65" s="82">
        <f t="shared" si="102"/>
        <v>1025</v>
      </c>
      <c r="DI65" s="97">
        <f t="shared" si="103"/>
        <v>0.19522039525559207</v>
      </c>
      <c r="DJ65" s="97">
        <f t="shared" si="104"/>
        <v>0.25919154709266989</v>
      </c>
      <c r="DK65" s="35"/>
      <c r="DL65" s="98" t="s">
        <v>212</v>
      </c>
      <c r="DM65" s="99">
        <v>32.700000000000003</v>
      </c>
      <c r="DN65" s="100">
        <v>3</v>
      </c>
      <c r="DO65" s="101" t="s">
        <v>151</v>
      </c>
      <c r="DP65" s="124" t="s">
        <v>152</v>
      </c>
      <c r="DQ65" s="102" t="s">
        <v>153</v>
      </c>
      <c r="DR65" s="97">
        <v>0.23047621753477365</v>
      </c>
      <c r="DS65" s="63"/>
      <c r="DT65" s="81">
        <v>431.59500000000003</v>
      </c>
      <c r="DU65" s="82">
        <v>471.59500000000003</v>
      </c>
      <c r="DV65" s="83">
        <v>526.59500000000003</v>
      </c>
      <c r="DW65" s="32"/>
      <c r="DX65" s="98">
        <f t="shared" si="105"/>
        <v>2341.3705</v>
      </c>
      <c r="DY65" s="82">
        <v>2259.2939999999999</v>
      </c>
      <c r="DZ65" s="83">
        <v>2423.4470000000001</v>
      </c>
      <c r="EA65" s="32"/>
      <c r="EB65" s="81">
        <v>431.96499999999997</v>
      </c>
      <c r="EC65" s="82">
        <v>26.206</v>
      </c>
      <c r="ED65" s="82">
        <v>268.78500000000003</v>
      </c>
      <c r="EE65" s="82">
        <v>22.527000000000001</v>
      </c>
      <c r="EF65" s="82">
        <v>230.8116</v>
      </c>
      <c r="EG65" s="82">
        <v>0</v>
      </c>
      <c r="EH65" s="82">
        <v>95.730999999999995</v>
      </c>
      <c r="EI65" s="83">
        <v>3062.5344000000005</v>
      </c>
      <c r="EJ65" s="83">
        <f t="shared" si="106"/>
        <v>4138.5600000000004</v>
      </c>
      <c r="EK65" s="58"/>
      <c r="EL65" s="92">
        <f t="shared" si="107"/>
        <v>0.10437567656382894</v>
      </c>
      <c r="EM65" s="90">
        <f t="shared" si="108"/>
        <v>6.3321541792314227E-3</v>
      </c>
      <c r="EN65" s="90">
        <f t="shared" si="109"/>
        <v>6.4946503131524003E-2</v>
      </c>
      <c r="EO65" s="90">
        <f t="shared" si="110"/>
        <v>5.4431976339596377E-3</v>
      </c>
      <c r="EP65" s="90">
        <f t="shared" si="111"/>
        <v>5.5770992809093013E-2</v>
      </c>
      <c r="EQ65" s="90">
        <f t="shared" si="112"/>
        <v>0</v>
      </c>
      <c r="ER65" s="90">
        <f t="shared" si="113"/>
        <v>2.3131475682362942E-2</v>
      </c>
      <c r="ES65" s="90">
        <f t="shared" si="114"/>
        <v>0.74</v>
      </c>
      <c r="ET65" s="97">
        <f t="shared" si="115"/>
        <v>1</v>
      </c>
      <c r="EU65" s="58"/>
      <c r="EV65" s="84">
        <v>33.872999999999998</v>
      </c>
      <c r="EW65" s="85">
        <v>43.286000000000001</v>
      </c>
      <c r="EX65" s="95">
        <f t="shared" si="116"/>
        <v>77.158999999999992</v>
      </c>
      <c r="EZ65" s="84">
        <f>CE65</f>
        <v>19.722000000000001</v>
      </c>
      <c r="FA65" s="85">
        <f>CF65</f>
        <v>14.747</v>
      </c>
      <c r="FB65" s="95">
        <f t="shared" si="117"/>
        <v>34.469000000000001</v>
      </c>
      <c r="FD65" s="81">
        <f>FH65*E65</f>
        <v>3227.2349999999997</v>
      </c>
      <c r="FE65" s="82">
        <f>E65*FI65</f>
        <v>1167.7660000000003</v>
      </c>
      <c r="FF65" s="83">
        <f t="shared" si="118"/>
        <v>4395.0010000000002</v>
      </c>
      <c r="FH65" s="92">
        <v>0.73429676125215892</v>
      </c>
      <c r="FI65" s="90">
        <v>0.26570323874784108</v>
      </c>
      <c r="FJ65" s="91">
        <f t="shared" si="119"/>
        <v>1</v>
      </c>
      <c r="FK65" s="58"/>
      <c r="FL65" s="98">
        <f t="shared" si="120"/>
        <v>523.49450000000002</v>
      </c>
      <c r="FM65" s="82">
        <v>506.84100000000001</v>
      </c>
      <c r="FN65" s="83">
        <f>CW65</f>
        <v>540.14800000000002</v>
      </c>
      <c r="FP65" s="98">
        <f t="shared" si="121"/>
        <v>4151.2350000000006</v>
      </c>
      <c r="FQ65" s="82">
        <v>3907.4690000000001</v>
      </c>
      <c r="FR65" s="83">
        <f>CD65</f>
        <v>4395.0010000000002</v>
      </c>
      <c r="FT65" s="98">
        <f t="shared" si="122"/>
        <v>1444.3184999999999</v>
      </c>
      <c r="FU65" s="82">
        <v>1368.8979999999999</v>
      </c>
      <c r="FV65" s="83">
        <f t="shared" si="123"/>
        <v>1519.739</v>
      </c>
      <c r="FX65" s="98">
        <f t="shared" si="124"/>
        <v>5595.5535</v>
      </c>
      <c r="FY65" s="99">
        <f t="shared" si="125"/>
        <v>5276.3670000000002</v>
      </c>
      <c r="FZ65" s="100">
        <f t="shared" si="126"/>
        <v>5914.74</v>
      </c>
      <c r="GB65" s="98">
        <f t="shared" si="127"/>
        <v>3375.07</v>
      </c>
      <c r="GC65" s="82">
        <v>3182.3560000000002</v>
      </c>
      <c r="GD65" s="83">
        <f t="shared" si="128"/>
        <v>3567.7840000000001</v>
      </c>
      <c r="GE65" s="32"/>
      <c r="GF65" s="98">
        <f t="shared" si="129"/>
        <v>4954.9489999999996</v>
      </c>
      <c r="GG65" s="82">
        <v>4659.4219999999996</v>
      </c>
      <c r="GH65" s="83">
        <f t="shared" si="130"/>
        <v>5250.4759999999997</v>
      </c>
      <c r="GI65" s="32"/>
      <c r="GJ65" s="103">
        <f>DZ65/C65</f>
        <v>0.4615671036302233</v>
      </c>
      <c r="GK65" s="66"/>
    </row>
    <row r="66" spans="1:208" ht="13.5" customHeight="1" x14ac:dyDescent="0.2">
      <c r="A66" s="1"/>
      <c r="B66" s="104" t="s">
        <v>209</v>
      </c>
      <c r="C66" s="32">
        <v>373733.25499999995</v>
      </c>
      <c r="D66" s="32">
        <v>361932.91200000007</v>
      </c>
      <c r="E66" s="32">
        <v>297804.88710000011</v>
      </c>
      <c r="F66" s="32">
        <v>98226.445000000022</v>
      </c>
      <c r="G66" s="32">
        <v>259108.818</v>
      </c>
      <c r="H66" s="32">
        <f t="shared" ref="H66:I66" si="131">SUM(H5:H65)</f>
        <v>471959.70000000013</v>
      </c>
      <c r="I66" s="32">
        <f t="shared" si="131"/>
        <v>396031.33209999994</v>
      </c>
      <c r="J66" s="32"/>
      <c r="K66" s="35">
        <v>3242.6509999999998</v>
      </c>
      <c r="L66" s="35">
        <v>873.35000000000014</v>
      </c>
      <c r="M66" s="35">
        <v>14.665000000000001</v>
      </c>
      <c r="N66" s="105">
        <f t="shared" ref="N66" si="132">K66+L66+M66</f>
        <v>4130.6660000000002</v>
      </c>
      <c r="O66" s="35">
        <v>2159.2439999999997</v>
      </c>
      <c r="P66" s="105">
        <f t="shared" ref="P66" si="133">N66-O66</f>
        <v>1971.4220000000005</v>
      </c>
      <c r="Q66" s="35">
        <v>28.713999999999988</v>
      </c>
      <c r="R66" s="105">
        <f t="shared" ref="R66" si="134">P66-Q66</f>
        <v>1942.7080000000005</v>
      </c>
      <c r="S66" s="35">
        <v>662.8520000000002</v>
      </c>
      <c r="T66" s="35">
        <v>-198.46199999999999</v>
      </c>
      <c r="U66" s="35">
        <v>-46.215999999999994</v>
      </c>
      <c r="V66" s="36">
        <f t="shared" ref="V66" si="135">R66+S66+T66+U66</f>
        <v>2360.882000000001</v>
      </c>
      <c r="W66" s="35">
        <v>443.13499999999999</v>
      </c>
      <c r="X66" s="36">
        <f t="shared" ref="X66" si="136">V66-W66</f>
        <v>1917.747000000001</v>
      </c>
      <c r="Y66" s="35"/>
      <c r="Z66" s="38">
        <f t="shared" ref="Z66" si="137">K66/D66*2</f>
        <v>1.7918519662008518E-2</v>
      </c>
      <c r="AA66" s="39">
        <f t="shared" ref="AA66" si="138">L66/D66*2</f>
        <v>4.8260325106880579E-3</v>
      </c>
      <c r="AB66" s="39">
        <f t="shared" ref="AB66" si="139">O66/(N66+S66+T66)</f>
        <v>0.46990591627174932</v>
      </c>
      <c r="AC66" s="39">
        <f t="shared" ref="AC66" si="140">O66/(N66+S66)</f>
        <v>0.45045079626278645</v>
      </c>
      <c r="AD66" s="39">
        <f t="shared" ref="AD66" si="141">O66/N66</f>
        <v>0.52273507468287184</v>
      </c>
      <c r="AE66" s="39">
        <f t="shared" ref="AE66" si="142">O66/D66*2</f>
        <v>1.1931736122411545E-2</v>
      </c>
      <c r="AF66" s="39">
        <f t="shared" ref="AF66" si="143">X66/D66*2</f>
        <v>1.0597251238649446E-2</v>
      </c>
      <c r="AG66" s="39">
        <f>X66/DX66*2</f>
        <v>2.1646927761532406E-2</v>
      </c>
      <c r="AH66" s="39">
        <f>(P66+S66+T66)/DX66*2</f>
        <v>2.749468329486307E-2</v>
      </c>
      <c r="AI66" s="39">
        <f>R66/DX66*2</f>
        <v>2.1928679715181976E-2</v>
      </c>
      <c r="AJ66" s="40">
        <f>X66/FL66*2</f>
        <v>9.0766736611947563E-2</v>
      </c>
      <c r="AK66" s="35"/>
      <c r="AL66" s="6">
        <f t="shared" ref="AL66" si="144">(FR66-FQ66)/FQ66</f>
        <v>7.5925012162034997E-2</v>
      </c>
      <c r="AM66" s="6">
        <f t="shared" ref="AM66" si="145">(FZ66-FY66)/FY66</f>
        <v>7.6381898969699033E-2</v>
      </c>
      <c r="AN66" s="6">
        <f t="shared" ref="AN66" si="146">(GD66-GC66)/GC66</f>
        <v>6.9048786078859226E-2</v>
      </c>
      <c r="AO66" s="35"/>
      <c r="AP66" s="6">
        <f t="shared" ref="AP66" si="147">G66/E66</f>
        <v>0.87006234358066015</v>
      </c>
      <c r="AQ66" s="6">
        <f t="shared" ref="AQ66" si="148">CQ66/(CQ66+CP66+CS66+CV66)</f>
        <v>0.79457928674789802</v>
      </c>
      <c r="AR66" s="6">
        <f t="shared" ref="AR66" si="149">((CP66+CS66+CV66)-CZ66)/CO66</f>
        <v>2.298728808599072E-2</v>
      </c>
      <c r="AS66" s="6">
        <f t="shared" ref="AS66" si="150">CZ66/CX66</f>
        <v>0.1562496197990195</v>
      </c>
      <c r="AT66" s="6"/>
      <c r="AU66" s="6"/>
      <c r="AV66" s="35"/>
      <c r="AW66" s="39">
        <v>0.11932413935174169</v>
      </c>
      <c r="AX66" s="39"/>
      <c r="AY66" s="39">
        <f t="shared" ref="AY66" si="151">(DT66)/DZ66</f>
        <v>0.19599342022131638</v>
      </c>
      <c r="AZ66" s="39">
        <f t="shared" ref="AZ66" si="152">(DU66)/DZ66</f>
        <v>0.20753939513661224</v>
      </c>
      <c r="BA66" s="106">
        <f t="shared" ref="BA66" si="153">(DV66)/DZ66</f>
        <v>0.2248393443149036</v>
      </c>
      <c r="BB66" s="35"/>
      <c r="BC66" s="39">
        <f>SUMPRODUCT(BC5:BC65,$DZ$5:$DZ$65)/$DZ$66</f>
        <v>0.18471905741168618</v>
      </c>
      <c r="BD66" s="6">
        <f>SUMPRODUCT(BD5:BD65,$DZ$5:$DZ$65)/$DZ$66</f>
        <v>0.1969002533217967</v>
      </c>
      <c r="BE66" s="6">
        <f>SUMPRODUCT(BE5:BE65,$DZ$5:$DZ$65)/$DZ$66</f>
        <v>0.21450499418786942</v>
      </c>
      <c r="BF66" s="35"/>
      <c r="BG66" s="39">
        <f>AVERAGE(BG5:BG65)</f>
        <v>2.75E-2</v>
      </c>
      <c r="BH66" s="39">
        <f>AVERAGE(BH5:BH65)</f>
        <v>2.4947368421052649E-2</v>
      </c>
      <c r="BI66" s="39"/>
      <c r="BJ66" s="6"/>
      <c r="BK66" s="6"/>
      <c r="BL66" s="6"/>
      <c r="BM66" s="6"/>
      <c r="BN66" s="6"/>
      <c r="BO66" s="6"/>
      <c r="BP66" s="6"/>
      <c r="BQ66" s="6"/>
      <c r="BR66" s="35"/>
      <c r="BS66" s="38">
        <f>Q66/FP66*2</f>
        <v>1.9989052519991311E-4</v>
      </c>
      <c r="BT66" s="39">
        <f t="shared" si="91"/>
        <v>1.1788266089501152E-2</v>
      </c>
      <c r="BU66" s="39">
        <f>EX66/E66</f>
        <v>1.1020168379231404E-2</v>
      </c>
      <c r="BV66" s="39">
        <f>EV66/E66</f>
        <v>5.3747741200181262E-3</v>
      </c>
      <c r="BW66" s="39">
        <f t="shared" ref="BW66" si="154">EX66/(FN66+FB66)</f>
        <v>7.1322105280177628E-2</v>
      </c>
      <c r="BX66" s="39">
        <f t="shared" ref="BX66" si="155">FD66/FF66</f>
        <v>0.74085613956333196</v>
      </c>
      <c r="BY66" s="40">
        <f t="shared" si="94"/>
        <v>0.80513080192222486</v>
      </c>
      <c r="BZ66" s="35"/>
      <c r="CA66" s="34">
        <v>5771.5770000000002</v>
      </c>
      <c r="CB66" s="35">
        <v>16015.637999999997</v>
      </c>
      <c r="CC66" s="36">
        <f t="shared" ref="CC66" si="156">SUM(CC5:CC65)</f>
        <v>21787.214999999993</v>
      </c>
      <c r="CD66" s="35">
        <v>297804.88710000011</v>
      </c>
      <c r="CE66" s="35">
        <v>752.19799999999987</v>
      </c>
      <c r="CF66" s="35">
        <v>667.02900000000011</v>
      </c>
      <c r="CG66" s="36">
        <f t="shared" ref="CG66" si="157">SUM(CG5:CG65)</f>
        <v>296385.66010000004</v>
      </c>
      <c r="CH66" s="35">
        <v>36358.137000000017</v>
      </c>
      <c r="CI66" s="35">
        <v>15538.765999999998</v>
      </c>
      <c r="CJ66" s="36">
        <f t="shared" ref="CJ66" si="158">SUM(CJ5:CJ65)</f>
        <v>51896.903000000006</v>
      </c>
      <c r="CK66" s="35">
        <v>586.46100000000001</v>
      </c>
      <c r="CL66" s="35">
        <v>17.522000000000002</v>
      </c>
      <c r="CM66" s="35">
        <v>2130.11</v>
      </c>
      <c r="CN66" s="35">
        <v>929.38390000000049</v>
      </c>
      <c r="CO66" s="36">
        <f t="shared" ref="CO66" si="159">SUM(CO5:CO65)</f>
        <v>373733.25499999995</v>
      </c>
      <c r="CP66" s="35">
        <v>3635.9549999999995</v>
      </c>
      <c r="CQ66" s="35">
        <v>259108.818</v>
      </c>
      <c r="CR66" s="36">
        <f t="shared" ref="CR66" si="160">SUM(CR5:CR65)</f>
        <v>262744.77299999999</v>
      </c>
      <c r="CS66" s="35">
        <v>58119.359000000026</v>
      </c>
      <c r="CT66" s="35">
        <v>3042.2449999999981</v>
      </c>
      <c r="CU66" s="36">
        <f t="shared" ref="CU66" si="161">SUM(CU5:CU65)</f>
        <v>61161.604000000007</v>
      </c>
      <c r="CV66" s="35">
        <v>5231.4790000000021</v>
      </c>
      <c r="CW66" s="35">
        <v>44595.399000000005</v>
      </c>
      <c r="CX66" s="122">
        <f t="shared" ref="CX66" si="162">SUM(CX5:CX65)</f>
        <v>373733.255</v>
      </c>
      <c r="CY66" s="32"/>
      <c r="CZ66" s="32">
        <v>58395.679000000004</v>
      </c>
      <c r="DA66" s="35"/>
      <c r="DB66" s="32">
        <v>13851</v>
      </c>
      <c r="DC66" s="32">
        <v>14665</v>
      </c>
      <c r="DD66" s="32">
        <v>16714</v>
      </c>
      <c r="DE66" s="32">
        <v>13605</v>
      </c>
      <c r="DF66" s="32">
        <v>7040</v>
      </c>
      <c r="DG66" s="32">
        <v>741.5</v>
      </c>
      <c r="DH66" s="32">
        <f t="shared" ref="DH66" si="163">SUM(DH5:DH65)</f>
        <v>66616.5</v>
      </c>
      <c r="DI66" s="62">
        <f t="shared" si="103"/>
        <v>0.1782461129930758</v>
      </c>
      <c r="DJ66" s="62">
        <f t="shared" si="104"/>
        <v>0.23491102418278514</v>
      </c>
      <c r="DK66" s="35"/>
      <c r="DL66" s="58"/>
      <c r="DM66" s="32">
        <v>2081.83</v>
      </c>
      <c r="DN66" s="32">
        <v>215</v>
      </c>
      <c r="DO66" s="107"/>
      <c r="DP66" s="107">
        <f>COUNTIF(DP5:DP65,"=yes")</f>
        <v>52</v>
      </c>
      <c r="DQ66" s="32">
        <f>COUNTIF(DQ5:DQ65,"=EC")+COUNTIF(DQ5:DQ65,"=EC (listed)")+COUNTIF(DQ5:DQ65,"=stocks")+COUNTIF(DQ5:DQ65,"=stocks listed")+COUNTIF(DQ5:DQ65,"=EC (1Q18)")+COUNTIF(DQ5:DQ65,"=EC (2Q18)")</f>
        <v>38</v>
      </c>
      <c r="DR66" s="63"/>
      <c r="DS66" s="63"/>
      <c r="DT66" s="32">
        <v>35325.064403199991</v>
      </c>
      <c r="DU66" s="32">
        <v>37406.064403199984</v>
      </c>
      <c r="DV66" s="32">
        <v>40524.137541599979</v>
      </c>
      <c r="DW66" s="32"/>
      <c r="DX66" s="32">
        <f>SUM(DX5:DX65)</f>
        <v>177184.21950000001</v>
      </c>
      <c r="DY66" s="32">
        <v>174132.46799999999</v>
      </c>
      <c r="DZ66" s="32">
        <v>180235.97099999999</v>
      </c>
      <c r="EA66" s="32"/>
      <c r="EB66" s="32">
        <v>13254.884831189996</v>
      </c>
      <c r="EC66" s="32">
        <v>2726.0594090799996</v>
      </c>
      <c r="ED66" s="32">
        <v>12992.572780010005</v>
      </c>
      <c r="EE66" s="32">
        <v>3089.4510378999989</v>
      </c>
      <c r="EF66" s="32">
        <v>32476.565286929992</v>
      </c>
      <c r="EG66" s="32">
        <v>1417.90373759</v>
      </c>
      <c r="EH66" s="32">
        <v>6431.741517299999</v>
      </c>
      <c r="EI66" s="32">
        <v>213643.89340000003</v>
      </c>
      <c r="EJ66" s="32">
        <f t="shared" ref="EJ66" si="164">SUM(EJ5:EJ65)</f>
        <v>286033.07199999999</v>
      </c>
      <c r="EK66" s="32"/>
      <c r="EL66" s="6">
        <f t="shared" ref="EL66:EO66" si="165">EB66/$EJ66</f>
        <v>4.6340392523526078E-2</v>
      </c>
      <c r="EM66" s="6">
        <f t="shared" si="165"/>
        <v>9.5305741745835594E-3</v>
      </c>
      <c r="EN66" s="6">
        <f t="shared" si="165"/>
        <v>4.5423323565919695E-2</v>
      </c>
      <c r="EO66" s="6">
        <f t="shared" si="165"/>
        <v>1.0801027364765705E-2</v>
      </c>
      <c r="EP66" s="6">
        <f t="shared" ref="EP66:ES66" si="166">EF66/$EJ66</f>
        <v>0.11354129457774727</v>
      </c>
      <c r="EQ66" s="6">
        <f t="shared" si="166"/>
        <v>4.9571321514527526E-3</v>
      </c>
      <c r="ER66" s="6">
        <f t="shared" si="166"/>
        <v>2.2486006503821345E-2</v>
      </c>
      <c r="ES66" s="6">
        <f t="shared" si="166"/>
        <v>0.74692024913818367</v>
      </c>
      <c r="ET66" s="62">
        <f t="shared" ref="ET66" si="167">EL66+EM66+EN66+EO66+EP66+EQ66+ER66+ES66</f>
        <v>1</v>
      </c>
      <c r="EU66" s="58"/>
      <c r="EV66" s="35">
        <v>1600.6340000000005</v>
      </c>
      <c r="EW66" s="35">
        <v>1681.2260000000001</v>
      </c>
      <c r="EX66" s="35">
        <f>SUM(EX5:EX65)</f>
        <v>3281.8599999999992</v>
      </c>
      <c r="EZ66" s="32">
        <f>SUM(EZ5:EZ65)</f>
        <v>752.19799999999987</v>
      </c>
      <c r="FA66" s="32">
        <f>SUM(FA5:FA65)</f>
        <v>667.02900000000011</v>
      </c>
      <c r="FB66" s="32">
        <f>SUM(FB5:FB65)</f>
        <v>1419.2269999999999</v>
      </c>
      <c r="FD66" s="32">
        <f>SUM(FD5:FD65)</f>
        <v>220630.579</v>
      </c>
      <c r="FE66" s="32">
        <f>SUM(FE5:FE65)</f>
        <v>77174.308100000038</v>
      </c>
      <c r="FF66" s="32">
        <f>SUM(FF5:FF65)</f>
        <v>297804.88710000011</v>
      </c>
      <c r="FH66" s="6">
        <v>0.74085613956333207</v>
      </c>
      <c r="FI66" s="6">
        <v>0.25914386043666771</v>
      </c>
      <c r="FJ66" s="40">
        <f t="shared" ref="FJ66" si="168">FH66+FI66</f>
        <v>0.99999999999999978</v>
      </c>
      <c r="FK66" s="58"/>
      <c r="FL66" s="32">
        <f>SUM(FL5:FL65)</f>
        <v>42256.603500000005</v>
      </c>
      <c r="FM66" s="32">
        <v>39917.807999999997</v>
      </c>
      <c r="FN66" s="32">
        <f>SUM(FN5:FN65)</f>
        <v>44595.399000000005</v>
      </c>
      <c r="FP66" s="32">
        <f>SUM(FP5:FP65)</f>
        <v>287297.25904999994</v>
      </c>
      <c r="FQ66" s="32">
        <v>276789.63099999994</v>
      </c>
      <c r="FR66" s="32">
        <f>SUM(FR5:FR65)</f>
        <v>297804.88710000011</v>
      </c>
      <c r="FT66" s="32">
        <f>SUM(FT5:FT65)</f>
        <v>94682.542999999976</v>
      </c>
      <c r="FU66" s="32">
        <v>91138.641000000003</v>
      </c>
      <c r="FV66" s="32">
        <f>SUM(FV5:FV65)</f>
        <v>98226.445000000022</v>
      </c>
      <c r="FX66" s="32">
        <f>SUM(FX5:FX65)</f>
        <v>381979.80204999994</v>
      </c>
      <c r="FY66" s="32">
        <f>SUM(FY5:FY65)</f>
        <v>367928.272</v>
      </c>
      <c r="FZ66" s="32">
        <f>SUM(FZ5:FZ65)</f>
        <v>396031.33209999994</v>
      </c>
      <c r="GB66" s="32">
        <f>SUM(GB5:GB65)</f>
        <v>250741.02899999998</v>
      </c>
      <c r="GC66" s="32">
        <v>242373.24000000002</v>
      </c>
      <c r="GD66" s="32">
        <f>SUM(GD5:GD65)</f>
        <v>259108.81800000003</v>
      </c>
      <c r="GE66" s="32"/>
      <c r="GF66" s="32">
        <f>SUM(GF5:GF65)</f>
        <v>361932.91200000013</v>
      </c>
      <c r="GG66" s="32">
        <v>350132.56900000008</v>
      </c>
      <c r="GH66" s="32">
        <f>SUM(GH5:GH65)</f>
        <v>373733.25499999995</v>
      </c>
      <c r="GI66" s="32"/>
      <c r="GJ66" s="108">
        <f>DZ66/C66</f>
        <v>0.48225831816866288</v>
      </c>
      <c r="GK66" s="1"/>
    </row>
    <row r="67" spans="1:208" ht="13.5" customHeight="1" x14ac:dyDescent="0.2">
      <c r="A67" s="1"/>
      <c r="B67" s="1"/>
      <c r="C67" s="111"/>
      <c r="D67" s="111"/>
      <c r="E67" s="111"/>
      <c r="F67" s="111"/>
      <c r="G67" s="111"/>
      <c r="H67" s="111"/>
      <c r="I67" s="111"/>
      <c r="J67" s="1"/>
      <c r="K67" s="111"/>
      <c r="L67" s="111"/>
      <c r="M67" s="111"/>
      <c r="N67" s="1"/>
      <c r="O67" s="111"/>
      <c r="P67" s="1"/>
      <c r="Q67" s="111"/>
      <c r="R67" s="1"/>
      <c r="S67" s="111"/>
      <c r="T67" s="111"/>
      <c r="U67" s="111"/>
      <c r="V67" s="111"/>
      <c r="W67" s="111"/>
      <c r="X67" s="111"/>
      <c r="Y67" s="1"/>
      <c r="Z67" s="111"/>
      <c r="AA67" s="111"/>
      <c r="AB67" s="111"/>
      <c r="AC67" s="111"/>
      <c r="AD67" s="111"/>
      <c r="AE67" s="111"/>
      <c r="AF67" s="111"/>
      <c r="AG67" s="111"/>
      <c r="AH67" s="1"/>
      <c r="AI67" s="1"/>
      <c r="AJ67" s="111"/>
      <c r="AL67" s="111"/>
      <c r="AM67" s="111"/>
      <c r="AN67" s="111"/>
      <c r="AP67" s="111"/>
      <c r="AQ67" s="111"/>
      <c r="AR67" s="111"/>
      <c r="AS67" s="111"/>
      <c r="AW67" s="111"/>
      <c r="AY67" s="111"/>
      <c r="AZ67" s="111"/>
      <c r="BA67" s="111"/>
      <c r="BS67" s="111"/>
      <c r="BU67" s="111"/>
      <c r="BV67" s="111"/>
      <c r="BW67" s="111"/>
      <c r="BX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DB67" s="1"/>
      <c r="DC67" s="1"/>
      <c r="DD67" s="1"/>
      <c r="DE67" s="1"/>
      <c r="DF67" s="1"/>
      <c r="DG67" s="1"/>
      <c r="DH67" s="4"/>
      <c r="DI67" s="1"/>
      <c r="DM67" s="1"/>
      <c r="DN67" s="1"/>
      <c r="DP67" s="1"/>
      <c r="DQ67" s="1"/>
      <c r="DR67" s="1"/>
      <c r="DS67" s="8"/>
      <c r="DT67" s="111"/>
      <c r="DU67" s="111"/>
      <c r="DV67" s="111"/>
      <c r="DW67" s="1"/>
      <c r="DX67" s="1"/>
      <c r="DY67" s="111"/>
      <c r="DZ67" s="11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11"/>
      <c r="EW67" s="111"/>
      <c r="EX67" s="111"/>
      <c r="EZ67" s="111"/>
      <c r="FA67" s="111"/>
      <c r="FB67" s="1"/>
      <c r="FD67" s="111"/>
      <c r="FE67" s="111"/>
      <c r="FF67" s="111"/>
      <c r="FJ67" s="110"/>
      <c r="FK67" s="1"/>
      <c r="FL67" s="1"/>
      <c r="FM67" s="111"/>
      <c r="FN67" s="111"/>
      <c r="FP67" s="1"/>
      <c r="FQ67" s="111"/>
      <c r="FR67" s="111"/>
      <c r="FT67" s="1"/>
      <c r="FU67" s="111"/>
      <c r="FV67" s="111"/>
      <c r="FX67" s="1"/>
      <c r="GB67" s="1"/>
      <c r="GC67" s="111"/>
      <c r="GD67" s="111"/>
      <c r="GE67" s="1"/>
      <c r="GF67" s="1"/>
      <c r="GG67" s="111"/>
      <c r="GH67" s="111"/>
      <c r="GI67" s="1"/>
      <c r="GJ67" s="111"/>
      <c r="GK67" s="1"/>
    </row>
    <row r="68" spans="1:208" ht="13.5" customHeight="1" x14ac:dyDescent="0.2">
      <c r="A68" s="1"/>
      <c r="B68" s="10" t="s">
        <v>210</v>
      </c>
      <c r="C68" s="1"/>
      <c r="D68" s="1"/>
      <c r="E68" s="1"/>
      <c r="F68" s="11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G68" s="1"/>
      <c r="AH68" s="1"/>
      <c r="AI68" s="1"/>
      <c r="AJ68" s="1"/>
      <c r="CA68" s="112"/>
      <c r="CB68" s="112"/>
      <c r="CC68" s="112"/>
      <c r="CD68" s="112"/>
      <c r="CE68" s="112"/>
      <c r="CF68" s="112"/>
      <c r="CG68" s="112"/>
      <c r="CH68" s="112"/>
      <c r="CI68" s="112"/>
      <c r="CJ68" s="112"/>
      <c r="CK68" s="112"/>
      <c r="CL68" s="112"/>
      <c r="CM68" s="112"/>
      <c r="CN68" s="112"/>
      <c r="CO68" s="112"/>
      <c r="CP68" s="112"/>
      <c r="CQ68" s="112"/>
      <c r="CR68" s="112"/>
      <c r="CS68" s="112"/>
      <c r="CT68" s="112"/>
      <c r="CU68" s="112"/>
      <c r="CV68" s="112"/>
      <c r="CW68" s="112"/>
      <c r="CX68" s="112"/>
      <c r="DB68" s="113"/>
      <c r="DC68" s="9"/>
      <c r="DD68" s="9"/>
      <c r="DE68" s="9"/>
      <c r="DF68" s="9"/>
      <c r="DG68" s="9"/>
      <c r="DH68" s="9"/>
      <c r="DI68" s="1"/>
      <c r="DM68" s="1"/>
      <c r="DN68" s="1"/>
      <c r="DP68" s="1"/>
      <c r="DQ68" s="1"/>
      <c r="DR68" s="1"/>
      <c r="DS68" s="8"/>
      <c r="DT68" s="109"/>
      <c r="DU68" s="109"/>
      <c r="DV68" s="109"/>
      <c r="DW68" s="1"/>
      <c r="DX68" s="109"/>
      <c r="DY68" s="109"/>
      <c r="DZ68" s="109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Z68" s="1"/>
      <c r="FA68" s="1"/>
      <c r="FB68" s="1"/>
      <c r="FD68" s="109"/>
      <c r="FE68" s="109"/>
      <c r="FF68" s="109"/>
      <c r="FJ68" s="110"/>
      <c r="FK68" s="1"/>
      <c r="FL68" s="1"/>
      <c r="FM68" s="1"/>
      <c r="FN68" s="1"/>
      <c r="FP68" s="1"/>
      <c r="FQ68" s="1"/>
      <c r="FR68" s="114"/>
      <c r="FT68" s="1"/>
      <c r="FU68" s="1"/>
      <c r="FV68" s="109"/>
      <c r="FX68" s="1"/>
      <c r="GB68" s="1"/>
      <c r="GC68" s="1"/>
      <c r="GD68" s="1"/>
      <c r="GE68" s="1"/>
      <c r="GF68" s="1"/>
      <c r="GG68" s="1"/>
      <c r="GH68" s="1"/>
      <c r="GI68" s="1"/>
      <c r="GJ68" s="1"/>
      <c r="GK68" s="1"/>
    </row>
    <row r="69" spans="1:208" x14ac:dyDescent="0.2">
      <c r="A69" s="1"/>
      <c r="B69" s="115" t="s">
        <v>232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G69" s="1"/>
      <c r="AH69" s="1"/>
      <c r="AI69" s="1"/>
      <c r="AJ69" s="1"/>
      <c r="DB69" s="1"/>
      <c r="DC69" s="1"/>
      <c r="DD69" s="1"/>
      <c r="DE69" s="1"/>
      <c r="DF69" s="1"/>
      <c r="DG69" s="116" t="s">
        <v>211</v>
      </c>
      <c r="DH69" s="1"/>
      <c r="DI69" s="1"/>
      <c r="DM69" s="1"/>
      <c r="DN69" s="1"/>
      <c r="DO69" s="1"/>
      <c r="DP69" s="1"/>
      <c r="DQ69" s="1"/>
      <c r="DR69" s="1"/>
      <c r="DS69" s="8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Z69" s="1"/>
      <c r="FA69" s="1"/>
      <c r="FB69" s="1"/>
      <c r="FK69" s="1"/>
      <c r="FL69" s="1"/>
      <c r="FM69" s="1"/>
      <c r="FN69" s="1"/>
      <c r="FP69" s="1"/>
      <c r="FQ69" s="1"/>
      <c r="FR69" s="1"/>
      <c r="FT69" s="1"/>
      <c r="FU69" s="1"/>
      <c r="FV69" s="1"/>
      <c r="FX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Z69"/>
    </row>
    <row r="70" spans="1:208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G70" s="1"/>
      <c r="AH70" s="1"/>
      <c r="AI70" s="1"/>
      <c r="AJ70" s="1"/>
      <c r="DB70" s="1"/>
      <c r="DC70" s="1"/>
      <c r="DD70" s="1"/>
      <c r="DE70" s="1"/>
      <c r="DF70" s="1"/>
      <c r="DG70" s="1"/>
      <c r="DH70" s="1"/>
      <c r="DI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Z70" s="1"/>
      <c r="FA70" s="1"/>
      <c r="FB70" s="1"/>
      <c r="FK70" s="1"/>
      <c r="FL70" s="1"/>
      <c r="FM70" s="1"/>
      <c r="FN70" s="1"/>
      <c r="FP70" s="1"/>
      <c r="FQ70" s="1"/>
      <c r="FR70" s="1"/>
      <c r="FT70" s="1"/>
      <c r="FU70" s="1"/>
      <c r="FV70" s="1"/>
      <c r="FX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Z70"/>
    </row>
    <row r="71" spans="1:208" x14ac:dyDescent="0.2">
      <c r="AK71"/>
      <c r="AL71"/>
      <c r="AM71"/>
      <c r="AN71"/>
      <c r="AO71"/>
      <c r="AP71"/>
      <c r="AQ71"/>
      <c r="AR71"/>
      <c r="AT71"/>
      <c r="AU71"/>
      <c r="AV71"/>
      <c r="AW71"/>
      <c r="AX71"/>
      <c r="AY71"/>
      <c r="AZ71"/>
      <c r="BA71"/>
      <c r="BB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K71"/>
      <c r="DL71"/>
      <c r="DS71"/>
      <c r="EY71"/>
      <c r="FC71"/>
      <c r="FD71"/>
      <c r="FE71"/>
      <c r="FF71"/>
      <c r="FG71"/>
      <c r="FH71"/>
      <c r="FI71"/>
      <c r="FJ71"/>
      <c r="FO71"/>
      <c r="FS71"/>
      <c r="FW71"/>
      <c r="FY71"/>
      <c r="FZ71"/>
      <c r="GA71"/>
    </row>
    <row r="72" spans="1:208" x14ac:dyDescent="0.2">
      <c r="AK72"/>
      <c r="AL72"/>
      <c r="AM72"/>
      <c r="AN72"/>
      <c r="AO72"/>
      <c r="AP72"/>
      <c r="AQ72"/>
      <c r="AR72"/>
      <c r="AT72"/>
      <c r="AU72"/>
      <c r="AV72"/>
      <c r="AW72"/>
      <c r="AX72"/>
      <c r="AY72"/>
      <c r="AZ72"/>
      <c r="BA72"/>
      <c r="BB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K72"/>
      <c r="DL72"/>
      <c r="DS72"/>
      <c r="EY72"/>
      <c r="FC72"/>
      <c r="FD72"/>
      <c r="FE72"/>
      <c r="FF72"/>
      <c r="FG72"/>
      <c r="FH72"/>
      <c r="FI72"/>
      <c r="FJ72"/>
      <c r="FO72"/>
      <c r="FS72"/>
      <c r="FW72"/>
      <c r="FY72"/>
      <c r="FZ72"/>
      <c r="GA72"/>
    </row>
    <row r="73" spans="1:208" x14ac:dyDescent="0.2">
      <c r="AK73"/>
      <c r="AL73"/>
      <c r="AM73"/>
      <c r="AN73"/>
      <c r="AO73"/>
      <c r="AP73"/>
      <c r="AQ73"/>
      <c r="AR73"/>
      <c r="AT73"/>
      <c r="AU73"/>
      <c r="AV73"/>
      <c r="AW73"/>
      <c r="AX73"/>
      <c r="AY73"/>
      <c r="AZ73"/>
      <c r="BA73"/>
      <c r="BB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K73"/>
      <c r="DL73"/>
      <c r="DS73"/>
      <c r="EY73"/>
      <c r="FC73"/>
      <c r="FD73"/>
      <c r="FE73"/>
      <c r="FF73"/>
      <c r="FG73"/>
      <c r="FH73"/>
      <c r="FI73"/>
      <c r="FJ73"/>
      <c r="FO73"/>
      <c r="FS73"/>
      <c r="FW73"/>
      <c r="FY73"/>
      <c r="FZ73"/>
      <c r="GA73"/>
    </row>
    <row r="74" spans="1:208" x14ac:dyDescent="0.2">
      <c r="AK74"/>
      <c r="AL74"/>
      <c r="AM74"/>
      <c r="AN74"/>
      <c r="AO74"/>
      <c r="AP74"/>
      <c r="AQ74"/>
      <c r="AR74"/>
      <c r="AT74"/>
      <c r="AU74"/>
      <c r="AV74"/>
      <c r="AW74"/>
      <c r="AX74"/>
      <c r="AY74"/>
      <c r="AZ74"/>
      <c r="BA74"/>
      <c r="BB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K74"/>
      <c r="DL74"/>
      <c r="DS74"/>
      <c r="EY74"/>
      <c r="FC74"/>
      <c r="FD74"/>
      <c r="FE74"/>
      <c r="FF74"/>
      <c r="FG74"/>
      <c r="FH74"/>
      <c r="FI74"/>
      <c r="FJ74"/>
      <c r="FO74"/>
      <c r="FS74"/>
      <c r="FW74"/>
      <c r="FY74"/>
      <c r="FZ74"/>
      <c r="GA74"/>
    </row>
    <row r="75" spans="1:208" x14ac:dyDescent="0.2">
      <c r="AK75"/>
      <c r="AL75"/>
      <c r="AM75"/>
      <c r="AN75"/>
      <c r="AO75"/>
      <c r="AP75"/>
      <c r="AQ75"/>
      <c r="AR75"/>
      <c r="AT75"/>
      <c r="AU75"/>
      <c r="AV75"/>
      <c r="AW75"/>
      <c r="AX75"/>
      <c r="AY75"/>
      <c r="AZ75"/>
      <c r="BA75"/>
      <c r="BB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K75"/>
      <c r="DL75"/>
      <c r="DS75"/>
      <c r="EY75"/>
      <c r="FC75"/>
      <c r="FD75"/>
      <c r="FE75"/>
      <c r="FF75"/>
      <c r="FG75"/>
      <c r="FH75"/>
      <c r="FI75"/>
      <c r="FJ75"/>
      <c r="FO75"/>
      <c r="FS75"/>
      <c r="FW75"/>
      <c r="FY75"/>
      <c r="FZ75"/>
      <c r="GA75"/>
    </row>
    <row r="76" spans="1:208" x14ac:dyDescent="0.2">
      <c r="AK76"/>
      <c r="AL76"/>
      <c r="AM76"/>
      <c r="AN76"/>
      <c r="AO76"/>
      <c r="AP76"/>
      <c r="AQ76"/>
      <c r="AR76"/>
      <c r="AT76"/>
      <c r="AU76"/>
      <c r="AV76"/>
      <c r="AW76"/>
      <c r="AX76"/>
      <c r="AY76"/>
      <c r="AZ76"/>
      <c r="BA76"/>
      <c r="BB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K76"/>
      <c r="DL76"/>
      <c r="DS76"/>
      <c r="EY76"/>
      <c r="FC76"/>
      <c r="FD76"/>
      <c r="FE76"/>
      <c r="FF76"/>
      <c r="FG76"/>
      <c r="FH76"/>
      <c r="FI76"/>
      <c r="FJ76"/>
      <c r="FO76"/>
      <c r="FS76"/>
      <c r="FW76"/>
      <c r="FY76"/>
      <c r="FZ76"/>
      <c r="GA76"/>
    </row>
    <row r="77" spans="1:208" x14ac:dyDescent="0.2">
      <c r="AK77"/>
      <c r="AL77"/>
      <c r="AM77"/>
      <c r="AN77"/>
      <c r="AO77"/>
      <c r="AP77"/>
      <c r="AQ77"/>
      <c r="AR77"/>
      <c r="AT77"/>
      <c r="AU77"/>
      <c r="AV77"/>
      <c r="AW77"/>
      <c r="AX77"/>
      <c r="AY77"/>
      <c r="AZ77"/>
      <c r="BA77"/>
      <c r="BB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K77"/>
      <c r="DL77"/>
      <c r="DS77"/>
      <c r="EY77"/>
      <c r="FC77"/>
      <c r="FD77"/>
      <c r="FE77"/>
      <c r="FF77"/>
      <c r="FG77"/>
      <c r="FH77"/>
      <c r="FI77"/>
      <c r="FJ77"/>
      <c r="FO77"/>
      <c r="FS77"/>
      <c r="FW77"/>
      <c r="FY77"/>
      <c r="FZ77"/>
      <c r="GA77"/>
    </row>
    <row r="78" spans="1:208" x14ac:dyDescent="0.2">
      <c r="AK78"/>
      <c r="AL78"/>
      <c r="AM78"/>
      <c r="AN78"/>
      <c r="AO78"/>
      <c r="AP78"/>
      <c r="AQ78"/>
      <c r="AR78"/>
      <c r="AT78"/>
      <c r="AU78"/>
      <c r="AV78"/>
      <c r="AW78"/>
      <c r="AX78"/>
      <c r="AY78"/>
      <c r="AZ78"/>
      <c r="BA78"/>
      <c r="BB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K78"/>
      <c r="DL78"/>
      <c r="DS78"/>
      <c r="EY78"/>
      <c r="FC78"/>
      <c r="FD78"/>
      <c r="FE78"/>
      <c r="FF78"/>
      <c r="FG78"/>
      <c r="FH78"/>
      <c r="FI78"/>
      <c r="FJ78"/>
      <c r="FO78"/>
      <c r="FS78"/>
      <c r="FW78"/>
      <c r="FY78"/>
      <c r="FZ78"/>
      <c r="GA78"/>
    </row>
    <row r="79" spans="1:208" x14ac:dyDescent="0.2">
      <c r="AK79"/>
      <c r="AL79"/>
      <c r="AM79"/>
      <c r="AN79"/>
      <c r="AO79"/>
      <c r="AP79"/>
      <c r="AQ79"/>
      <c r="AR79"/>
      <c r="AT79"/>
      <c r="AU79"/>
      <c r="AV79"/>
      <c r="AW79"/>
      <c r="AX79"/>
      <c r="AY79"/>
      <c r="AZ79"/>
      <c r="BA79"/>
      <c r="BB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K79"/>
      <c r="DL79"/>
      <c r="DS79"/>
      <c r="EY79"/>
      <c r="FC79"/>
      <c r="FD79"/>
      <c r="FE79"/>
      <c r="FF79"/>
      <c r="FG79"/>
      <c r="FH79"/>
      <c r="FI79"/>
      <c r="FJ79"/>
      <c r="FO79"/>
      <c r="FS79"/>
      <c r="FW79"/>
      <c r="FY79"/>
      <c r="FZ79"/>
      <c r="GA79"/>
    </row>
    <row r="80" spans="1:208" x14ac:dyDescent="0.2">
      <c r="AK80"/>
      <c r="AL80"/>
      <c r="AM80"/>
      <c r="AN80"/>
      <c r="AO80"/>
      <c r="AP80"/>
      <c r="AQ80"/>
      <c r="AR80"/>
      <c r="AT80"/>
      <c r="AU80"/>
      <c r="AV80"/>
      <c r="AW80"/>
      <c r="AX80"/>
      <c r="AY80"/>
      <c r="AZ80"/>
      <c r="BA80"/>
      <c r="BB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K80"/>
      <c r="DL80"/>
      <c r="DS80"/>
      <c r="EY80"/>
      <c r="FC80"/>
      <c r="FD80"/>
      <c r="FE80"/>
      <c r="FF80"/>
      <c r="FG80"/>
      <c r="FH80"/>
      <c r="FI80"/>
      <c r="FJ80"/>
      <c r="FO80"/>
      <c r="FS80"/>
      <c r="FW80"/>
      <c r="FY80"/>
      <c r="FZ80"/>
      <c r="GA80"/>
    </row>
    <row r="81" spans="37:183" x14ac:dyDescent="0.2">
      <c r="AK81"/>
      <c r="AL81"/>
      <c r="AM81"/>
      <c r="AN81"/>
      <c r="AO81"/>
      <c r="AP81"/>
      <c r="AQ81"/>
      <c r="AR81"/>
      <c r="AT81"/>
      <c r="AU81"/>
      <c r="AV81"/>
      <c r="AW81"/>
      <c r="AX81"/>
      <c r="AY81"/>
      <c r="AZ81"/>
      <c r="BA81"/>
      <c r="BB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K81"/>
      <c r="DL81"/>
      <c r="DS81"/>
      <c r="EY81"/>
      <c r="FC81"/>
      <c r="FD81"/>
      <c r="FE81"/>
      <c r="FF81"/>
      <c r="FG81"/>
      <c r="FH81"/>
      <c r="FI81"/>
      <c r="FJ81"/>
      <c r="FO81"/>
      <c r="FS81"/>
      <c r="FW81"/>
      <c r="FY81"/>
      <c r="FZ81"/>
      <c r="GA81"/>
    </row>
    <row r="82" spans="37:183" x14ac:dyDescent="0.2">
      <c r="AK82"/>
      <c r="AL82"/>
      <c r="AM82"/>
      <c r="AN82"/>
      <c r="AO82"/>
      <c r="AP82"/>
      <c r="AQ82"/>
      <c r="AR82"/>
      <c r="AT82"/>
      <c r="AU82"/>
      <c r="AV82"/>
      <c r="AW82"/>
      <c r="AX82"/>
      <c r="AY82"/>
      <c r="AZ82"/>
      <c r="BA82"/>
      <c r="BB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K82"/>
      <c r="DL82"/>
      <c r="DS82"/>
      <c r="EY82"/>
      <c r="FC82"/>
      <c r="FD82"/>
      <c r="FE82"/>
      <c r="FF82"/>
      <c r="FG82"/>
      <c r="FH82"/>
      <c r="FI82"/>
      <c r="FJ82"/>
      <c r="FO82"/>
      <c r="FS82"/>
      <c r="FW82"/>
      <c r="FY82"/>
      <c r="FZ82"/>
      <c r="GA82"/>
    </row>
    <row r="83" spans="37:183" x14ac:dyDescent="0.2">
      <c r="AK83"/>
      <c r="AL83"/>
      <c r="AM83"/>
      <c r="AN83"/>
      <c r="AO83"/>
      <c r="AP83"/>
      <c r="AQ83"/>
      <c r="AR83"/>
      <c r="AT83"/>
      <c r="AU83"/>
      <c r="AV83"/>
      <c r="AW83"/>
      <c r="AX83"/>
      <c r="AY83"/>
      <c r="AZ83"/>
      <c r="BA83"/>
      <c r="BB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K83"/>
      <c r="DL83"/>
      <c r="DS83"/>
      <c r="EY83"/>
      <c r="FC83"/>
      <c r="FD83"/>
      <c r="FE83"/>
      <c r="FF83"/>
      <c r="FG83"/>
      <c r="FH83"/>
      <c r="FI83"/>
      <c r="FJ83"/>
      <c r="FO83"/>
      <c r="FS83"/>
      <c r="FW83"/>
      <c r="FY83"/>
      <c r="FZ83"/>
      <c r="GA83"/>
    </row>
    <row r="84" spans="37:183" x14ac:dyDescent="0.2">
      <c r="AK84"/>
      <c r="AL84"/>
      <c r="AM84"/>
      <c r="AN84"/>
      <c r="AO84"/>
      <c r="AP84"/>
      <c r="AQ84"/>
      <c r="AR84"/>
      <c r="AT84"/>
      <c r="AU84"/>
      <c r="AV84"/>
      <c r="AW84"/>
      <c r="AX84"/>
      <c r="AY84"/>
      <c r="AZ84"/>
      <c r="BA84"/>
      <c r="BB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K84"/>
      <c r="DL84"/>
      <c r="DS84"/>
      <c r="EY84"/>
      <c r="FC84"/>
      <c r="FD84"/>
      <c r="FE84"/>
      <c r="FF84"/>
      <c r="FG84"/>
      <c r="FH84"/>
      <c r="FI84"/>
      <c r="FJ84"/>
      <c r="FO84"/>
      <c r="FS84"/>
      <c r="FW84"/>
      <c r="FY84"/>
      <c r="FZ84"/>
      <c r="GA84"/>
    </row>
    <row r="85" spans="37:183" x14ac:dyDescent="0.2">
      <c r="AK85"/>
      <c r="AL85"/>
      <c r="AM85"/>
      <c r="AN85"/>
      <c r="AO85"/>
      <c r="AP85"/>
      <c r="AQ85"/>
      <c r="AR85"/>
      <c r="AT85"/>
      <c r="AU85"/>
      <c r="AV85"/>
      <c r="AW85"/>
      <c r="AX85"/>
      <c r="AY85"/>
      <c r="AZ85"/>
      <c r="BA85"/>
      <c r="BB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K85"/>
      <c r="DL85"/>
      <c r="DS85"/>
      <c r="EY85"/>
      <c r="FC85"/>
      <c r="FD85"/>
      <c r="FE85"/>
      <c r="FF85"/>
      <c r="FG85"/>
      <c r="FH85"/>
      <c r="FI85"/>
      <c r="FJ85"/>
      <c r="FO85"/>
      <c r="FS85"/>
      <c r="FW85"/>
      <c r="FY85"/>
      <c r="FZ85"/>
      <c r="GA85"/>
    </row>
    <row r="86" spans="37:183" x14ac:dyDescent="0.2">
      <c r="AK86"/>
      <c r="AL86"/>
      <c r="AM86"/>
      <c r="AN86"/>
      <c r="AO86"/>
      <c r="AP86"/>
      <c r="AQ86"/>
      <c r="AR86"/>
      <c r="AT86"/>
      <c r="AU86"/>
      <c r="AV86"/>
      <c r="AW86"/>
      <c r="AX86"/>
      <c r="AY86"/>
      <c r="AZ86"/>
      <c r="BA86"/>
      <c r="BB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K86"/>
      <c r="DL86"/>
      <c r="DS86"/>
      <c r="EY86"/>
      <c r="FC86"/>
      <c r="FD86"/>
      <c r="FE86"/>
      <c r="FF86"/>
      <c r="FG86"/>
      <c r="FH86"/>
      <c r="FI86"/>
      <c r="FJ86"/>
      <c r="FO86"/>
      <c r="FS86"/>
      <c r="FW86"/>
      <c r="FY86"/>
      <c r="FZ86"/>
      <c r="GA86"/>
    </row>
    <row r="87" spans="37:183" x14ac:dyDescent="0.2">
      <c r="AK87"/>
      <c r="AL87"/>
      <c r="AM87"/>
      <c r="AN87"/>
      <c r="AO87"/>
      <c r="AP87"/>
      <c r="AQ87"/>
      <c r="AR87"/>
      <c r="AT87"/>
      <c r="AU87"/>
      <c r="AV87"/>
      <c r="AW87"/>
      <c r="AX87"/>
      <c r="AY87"/>
      <c r="AZ87"/>
      <c r="BA87"/>
      <c r="BB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K87"/>
      <c r="DL87"/>
      <c r="DS87"/>
      <c r="EY87"/>
      <c r="FC87"/>
      <c r="FD87"/>
      <c r="FE87"/>
      <c r="FF87"/>
      <c r="FG87"/>
      <c r="FH87"/>
      <c r="FI87"/>
      <c r="FJ87"/>
      <c r="FO87"/>
      <c r="FS87"/>
      <c r="FW87"/>
      <c r="FY87"/>
      <c r="FZ87"/>
      <c r="GA87"/>
    </row>
    <row r="88" spans="37:183" x14ac:dyDescent="0.2">
      <c r="AK88"/>
      <c r="AL88"/>
      <c r="AM88"/>
      <c r="AN88"/>
      <c r="AO88"/>
      <c r="AP88"/>
      <c r="AQ88"/>
      <c r="AR88"/>
      <c r="AT88"/>
      <c r="AU88"/>
      <c r="AV88"/>
      <c r="AW88"/>
      <c r="AX88"/>
      <c r="AY88"/>
      <c r="AZ88"/>
      <c r="BA88"/>
      <c r="BB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K88"/>
      <c r="DL88"/>
      <c r="DS88"/>
      <c r="EY88"/>
      <c r="FC88"/>
      <c r="FD88"/>
      <c r="FE88"/>
      <c r="FF88"/>
      <c r="FG88"/>
      <c r="FH88"/>
      <c r="FI88"/>
      <c r="FJ88"/>
      <c r="FO88"/>
      <c r="FS88"/>
      <c r="FW88"/>
      <c r="FY88"/>
      <c r="FZ88"/>
      <c r="GA88"/>
    </row>
    <row r="89" spans="37:183" x14ac:dyDescent="0.2">
      <c r="AK89"/>
      <c r="AL89"/>
      <c r="AM89"/>
      <c r="AN89"/>
      <c r="AO89"/>
      <c r="AP89"/>
      <c r="AQ89"/>
      <c r="AR89"/>
      <c r="AT89"/>
      <c r="AU89"/>
      <c r="AV89"/>
      <c r="AW89"/>
      <c r="AX89"/>
      <c r="AY89"/>
      <c r="AZ89"/>
      <c r="BA89"/>
      <c r="BB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K89"/>
      <c r="DL89"/>
      <c r="DS89"/>
      <c r="EY89"/>
      <c r="FC89"/>
      <c r="FD89"/>
      <c r="FE89"/>
      <c r="FF89"/>
      <c r="FG89"/>
      <c r="FH89"/>
      <c r="FI89"/>
      <c r="FJ89"/>
      <c r="FO89"/>
      <c r="FS89"/>
      <c r="FW89"/>
      <c r="FY89"/>
      <c r="FZ89"/>
      <c r="GA89"/>
    </row>
    <row r="90" spans="37:183" x14ac:dyDescent="0.2">
      <c r="AK90"/>
      <c r="AL90"/>
      <c r="AM90"/>
      <c r="AN90"/>
      <c r="AO90"/>
      <c r="AP90"/>
      <c r="AQ90"/>
      <c r="AR90"/>
      <c r="AT90"/>
      <c r="AU90"/>
      <c r="AV90"/>
      <c r="AW90"/>
      <c r="AX90"/>
      <c r="AY90"/>
      <c r="AZ90"/>
      <c r="BA90"/>
      <c r="BB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K90"/>
      <c r="DL90"/>
      <c r="DS90"/>
      <c r="EY90"/>
      <c r="FC90"/>
      <c r="FD90"/>
      <c r="FE90"/>
      <c r="FF90"/>
      <c r="FG90"/>
      <c r="FH90"/>
      <c r="FI90"/>
      <c r="FJ90"/>
      <c r="FO90"/>
      <c r="FS90"/>
      <c r="FW90"/>
      <c r="FY90"/>
      <c r="FZ90"/>
      <c r="GA90"/>
    </row>
    <row r="91" spans="37:183" x14ac:dyDescent="0.2">
      <c r="AK91"/>
      <c r="AL91"/>
      <c r="AM91"/>
      <c r="AN91"/>
      <c r="AO91"/>
      <c r="AP91"/>
      <c r="AQ91"/>
      <c r="AR91"/>
      <c r="AT91"/>
      <c r="AU91"/>
      <c r="AV91"/>
      <c r="AW91"/>
      <c r="AX91"/>
      <c r="AY91"/>
      <c r="AZ91"/>
      <c r="BA91"/>
      <c r="BB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K91"/>
      <c r="DL91"/>
      <c r="DS91"/>
      <c r="EY91"/>
      <c r="FC91"/>
      <c r="FD91"/>
      <c r="FE91"/>
      <c r="FF91"/>
      <c r="FG91"/>
      <c r="FH91"/>
      <c r="FI91"/>
      <c r="FJ91"/>
      <c r="FO91"/>
      <c r="FS91"/>
      <c r="FW91"/>
      <c r="FY91"/>
      <c r="FZ91"/>
      <c r="GA91"/>
    </row>
    <row r="92" spans="37:183" x14ac:dyDescent="0.2">
      <c r="AK92"/>
      <c r="AL92"/>
      <c r="AM92"/>
      <c r="AN92"/>
      <c r="AO92"/>
      <c r="AP92"/>
      <c r="AQ92"/>
      <c r="AR92"/>
      <c r="AT92"/>
      <c r="AU92"/>
      <c r="AV92"/>
      <c r="AW92"/>
      <c r="AX92"/>
      <c r="AY92"/>
      <c r="AZ92"/>
      <c r="BA92"/>
      <c r="BB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K92"/>
      <c r="DL92"/>
      <c r="DS92"/>
      <c r="EY92"/>
      <c r="FC92"/>
      <c r="FD92"/>
      <c r="FE92"/>
      <c r="FF92"/>
      <c r="FG92"/>
      <c r="FH92"/>
      <c r="FI92"/>
      <c r="FJ92"/>
      <c r="FO92"/>
      <c r="FS92"/>
      <c r="FW92"/>
      <c r="FY92"/>
      <c r="FZ92"/>
      <c r="GA92"/>
    </row>
    <row r="93" spans="37:183" x14ac:dyDescent="0.2">
      <c r="AK93"/>
      <c r="AL93"/>
      <c r="AM93"/>
      <c r="AN93"/>
      <c r="AO93"/>
      <c r="AP93"/>
      <c r="AQ93"/>
      <c r="AR93"/>
      <c r="AT93"/>
      <c r="AU93"/>
      <c r="AV93"/>
      <c r="AW93"/>
      <c r="AX93"/>
      <c r="AY93"/>
      <c r="AZ93"/>
      <c r="BA93"/>
      <c r="BB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K93"/>
      <c r="DL93"/>
      <c r="DS93"/>
      <c r="EY93"/>
      <c r="FC93"/>
      <c r="FD93"/>
      <c r="FE93"/>
      <c r="FF93"/>
      <c r="FG93"/>
      <c r="FH93"/>
      <c r="FI93"/>
      <c r="FJ93"/>
      <c r="FO93"/>
      <c r="FS93"/>
      <c r="FW93"/>
      <c r="FY93"/>
      <c r="FZ93"/>
      <c r="GA93"/>
    </row>
    <row r="94" spans="37:183" x14ac:dyDescent="0.2">
      <c r="AK94"/>
      <c r="AL94"/>
      <c r="AM94"/>
      <c r="AN94"/>
      <c r="AO94"/>
      <c r="AP94"/>
      <c r="AQ94"/>
      <c r="AR94"/>
      <c r="AT94"/>
      <c r="AU94"/>
      <c r="AV94"/>
      <c r="AW94"/>
      <c r="AX94"/>
      <c r="AY94"/>
      <c r="AZ94"/>
      <c r="BA94"/>
      <c r="BB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K94"/>
      <c r="DL94"/>
      <c r="DS94"/>
      <c r="EY94"/>
      <c r="FC94"/>
      <c r="FD94"/>
      <c r="FE94"/>
      <c r="FF94"/>
      <c r="FG94"/>
      <c r="FH94"/>
      <c r="FI94"/>
      <c r="FJ94"/>
      <c r="FO94"/>
      <c r="FS94"/>
      <c r="FW94"/>
      <c r="FY94"/>
      <c r="FZ94"/>
      <c r="GA94"/>
    </row>
    <row r="95" spans="37:183" x14ac:dyDescent="0.2">
      <c r="AK95"/>
      <c r="AL95"/>
      <c r="AM95"/>
      <c r="AN95"/>
      <c r="AO95"/>
      <c r="AP95"/>
      <c r="AQ95"/>
      <c r="AR95"/>
      <c r="AT95"/>
      <c r="AU95"/>
      <c r="AV95"/>
      <c r="AW95"/>
      <c r="AX95"/>
      <c r="AY95"/>
      <c r="AZ95"/>
      <c r="BA95"/>
      <c r="BB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K95"/>
      <c r="DL95"/>
      <c r="DS95"/>
      <c r="EY95"/>
      <c r="FC95"/>
      <c r="FD95"/>
      <c r="FE95"/>
      <c r="FF95"/>
      <c r="FG95"/>
      <c r="FH95"/>
      <c r="FI95"/>
      <c r="FJ95"/>
      <c r="FO95"/>
      <c r="FS95"/>
      <c r="FW95"/>
      <c r="FY95"/>
      <c r="FZ95"/>
      <c r="GA95"/>
    </row>
    <row r="96" spans="37:183" x14ac:dyDescent="0.2">
      <c r="AK96"/>
      <c r="AL96"/>
      <c r="AM96"/>
      <c r="AN96"/>
      <c r="AO96"/>
      <c r="AP96"/>
      <c r="AQ96"/>
      <c r="AR96"/>
      <c r="AT96"/>
      <c r="AU96"/>
      <c r="AV96"/>
      <c r="AW96"/>
      <c r="AX96"/>
      <c r="AY96"/>
      <c r="AZ96"/>
      <c r="BA96"/>
      <c r="BB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K96"/>
      <c r="DL96"/>
      <c r="DS96"/>
      <c r="EY96"/>
      <c r="FC96"/>
      <c r="FD96"/>
      <c r="FE96"/>
      <c r="FF96"/>
      <c r="FG96"/>
      <c r="FH96"/>
      <c r="FI96"/>
      <c r="FJ96"/>
      <c r="FO96"/>
      <c r="FS96"/>
      <c r="FW96"/>
      <c r="FY96"/>
      <c r="FZ96"/>
      <c r="GA96"/>
    </row>
    <row r="97" spans="37:183" x14ac:dyDescent="0.2">
      <c r="AK97"/>
      <c r="AL97"/>
      <c r="AM97"/>
      <c r="AN97"/>
      <c r="AO97"/>
      <c r="AP97"/>
      <c r="AQ97"/>
      <c r="AR97"/>
      <c r="AT97"/>
      <c r="AU97"/>
      <c r="AV97"/>
      <c r="AW97"/>
      <c r="AX97"/>
      <c r="AY97"/>
      <c r="AZ97"/>
      <c r="BA97"/>
      <c r="BB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K97"/>
      <c r="DL97"/>
      <c r="DS97"/>
      <c r="EY97"/>
      <c r="FC97"/>
      <c r="FD97"/>
      <c r="FE97"/>
      <c r="FF97"/>
      <c r="FG97"/>
      <c r="FH97"/>
      <c r="FI97"/>
      <c r="FJ97"/>
      <c r="FO97"/>
      <c r="FS97"/>
      <c r="FW97"/>
      <c r="FY97"/>
      <c r="FZ97"/>
      <c r="GA97"/>
    </row>
    <row r="98" spans="37:183" x14ac:dyDescent="0.2">
      <c r="AK98"/>
      <c r="AL98"/>
      <c r="AM98"/>
      <c r="AN98"/>
      <c r="AO98"/>
      <c r="AP98"/>
      <c r="AQ98"/>
      <c r="AR98"/>
      <c r="AT98"/>
      <c r="AU98"/>
      <c r="AV98"/>
      <c r="AW98"/>
      <c r="AX98"/>
      <c r="AY98"/>
      <c r="AZ98"/>
      <c r="BA98"/>
      <c r="BB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K98"/>
      <c r="DL98"/>
      <c r="DS98"/>
      <c r="EY98"/>
      <c r="FC98"/>
      <c r="FD98"/>
      <c r="FE98"/>
      <c r="FF98"/>
      <c r="FG98"/>
      <c r="FH98"/>
      <c r="FI98"/>
      <c r="FJ98"/>
      <c r="FO98"/>
      <c r="FS98"/>
      <c r="FW98"/>
      <c r="FY98"/>
      <c r="FZ98"/>
      <c r="GA98"/>
    </row>
    <row r="99" spans="37:183" x14ac:dyDescent="0.2">
      <c r="AK99"/>
      <c r="AL99"/>
      <c r="AM99"/>
      <c r="AN99"/>
      <c r="AO99"/>
      <c r="AP99"/>
      <c r="AQ99"/>
      <c r="AR99"/>
      <c r="AT99"/>
      <c r="AU99"/>
      <c r="AV99"/>
      <c r="AW99"/>
      <c r="AX99"/>
      <c r="AY99"/>
      <c r="AZ99"/>
      <c r="BA99"/>
      <c r="BB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K99"/>
      <c r="DL99"/>
      <c r="DS99"/>
      <c r="EY99"/>
      <c r="FC99"/>
      <c r="FD99"/>
      <c r="FE99"/>
      <c r="FF99"/>
      <c r="FG99"/>
      <c r="FH99"/>
      <c r="FI99"/>
      <c r="FJ99"/>
      <c r="FO99"/>
      <c r="FS99"/>
      <c r="FW99"/>
      <c r="FY99"/>
      <c r="FZ99"/>
      <c r="GA99"/>
    </row>
    <row r="100" spans="37:183" x14ac:dyDescent="0.2">
      <c r="AK100"/>
      <c r="AL100"/>
      <c r="AM100"/>
      <c r="AN100"/>
      <c r="AO100"/>
      <c r="AP100"/>
      <c r="AQ100"/>
      <c r="AR100"/>
      <c r="AT100"/>
      <c r="AU100"/>
      <c r="AV100"/>
      <c r="AW100"/>
      <c r="AX100"/>
      <c r="AY100"/>
      <c r="AZ100"/>
      <c r="BA100"/>
      <c r="BB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K100"/>
      <c r="DL100"/>
      <c r="DS100"/>
      <c r="EY100"/>
      <c r="FC100"/>
      <c r="FD100"/>
      <c r="FE100"/>
      <c r="FF100"/>
      <c r="FG100"/>
      <c r="FH100"/>
      <c r="FI100"/>
      <c r="FJ100"/>
      <c r="FO100"/>
      <c r="FS100"/>
      <c r="FW100"/>
      <c r="FY100"/>
      <c r="FZ100"/>
      <c r="GA100"/>
    </row>
    <row r="101" spans="37:183" x14ac:dyDescent="0.2">
      <c r="AK101"/>
      <c r="AL101"/>
      <c r="AM101"/>
      <c r="AN101"/>
      <c r="AO101"/>
      <c r="AP101"/>
      <c r="AQ101"/>
      <c r="AR101"/>
      <c r="AT101"/>
      <c r="AU101"/>
      <c r="AV101"/>
      <c r="AW101"/>
      <c r="AX101"/>
      <c r="AY101"/>
      <c r="AZ101"/>
      <c r="BA101"/>
      <c r="BB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K101"/>
      <c r="DL101"/>
      <c r="DS101"/>
      <c r="EY101"/>
      <c r="FC101"/>
      <c r="FD101"/>
      <c r="FE101"/>
      <c r="FF101"/>
      <c r="FG101"/>
      <c r="FH101"/>
      <c r="FI101"/>
      <c r="FJ101"/>
      <c r="FO101"/>
      <c r="FS101"/>
      <c r="FW101"/>
      <c r="FY101"/>
      <c r="FZ101"/>
      <c r="GA101"/>
    </row>
    <row r="102" spans="37:183" x14ac:dyDescent="0.2">
      <c r="AK102"/>
      <c r="AL102"/>
      <c r="AM102"/>
      <c r="AN102"/>
      <c r="AO102"/>
      <c r="AP102"/>
      <c r="AQ102"/>
      <c r="AR102"/>
      <c r="AT102"/>
      <c r="AU102"/>
      <c r="AV102"/>
      <c r="AW102"/>
      <c r="AX102"/>
      <c r="AY102"/>
      <c r="AZ102"/>
      <c r="BA102"/>
      <c r="BB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K102"/>
      <c r="DL102"/>
      <c r="DS102"/>
      <c r="EY102"/>
      <c r="FC102"/>
      <c r="FD102"/>
      <c r="FE102"/>
      <c r="FF102"/>
      <c r="FG102"/>
      <c r="FH102"/>
      <c r="FI102"/>
      <c r="FJ102"/>
      <c r="FO102"/>
      <c r="FS102"/>
      <c r="FW102"/>
      <c r="FY102"/>
      <c r="FZ102"/>
      <c r="GA102"/>
    </row>
    <row r="103" spans="37:183" x14ac:dyDescent="0.2">
      <c r="AK103"/>
      <c r="AL103"/>
      <c r="AM103"/>
      <c r="AN103"/>
      <c r="AO103"/>
      <c r="AP103"/>
      <c r="AQ103"/>
      <c r="AR103"/>
      <c r="AT103"/>
      <c r="AU103"/>
      <c r="AV103"/>
      <c r="AW103"/>
      <c r="AX103"/>
      <c r="AY103"/>
      <c r="AZ103"/>
      <c r="BA103"/>
      <c r="BB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K103"/>
      <c r="DL103"/>
      <c r="DS103"/>
      <c r="EY103"/>
      <c r="FC103"/>
      <c r="FD103"/>
      <c r="FE103"/>
      <c r="FF103"/>
      <c r="FG103"/>
      <c r="FH103"/>
      <c r="FI103"/>
      <c r="FJ103"/>
      <c r="FO103"/>
      <c r="FS103"/>
      <c r="FW103"/>
      <c r="FY103"/>
      <c r="FZ103"/>
      <c r="GA103"/>
    </row>
    <row r="104" spans="37:183" x14ac:dyDescent="0.2">
      <c r="AK104"/>
      <c r="AL104"/>
      <c r="AM104"/>
      <c r="AN104"/>
      <c r="AO104"/>
      <c r="AP104"/>
      <c r="AQ104"/>
      <c r="AR104"/>
      <c r="AT104"/>
      <c r="AU104"/>
      <c r="AV104"/>
      <c r="AW104"/>
      <c r="AX104"/>
      <c r="AY104"/>
      <c r="AZ104"/>
      <c r="BA104"/>
      <c r="BB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K104"/>
      <c r="DL104"/>
      <c r="DS104"/>
      <c r="EY104"/>
      <c r="FC104"/>
      <c r="FD104"/>
      <c r="FE104"/>
      <c r="FF104"/>
      <c r="FG104"/>
      <c r="FH104"/>
      <c r="FI104"/>
      <c r="FJ104"/>
      <c r="FO104"/>
      <c r="FS104"/>
      <c r="FW104"/>
      <c r="FY104"/>
      <c r="FZ104"/>
      <c r="GA104"/>
    </row>
    <row r="105" spans="37:183" x14ac:dyDescent="0.2">
      <c r="AK105"/>
      <c r="AL105"/>
      <c r="AM105"/>
      <c r="AN105"/>
      <c r="AO105"/>
      <c r="AP105"/>
      <c r="AQ105"/>
      <c r="AR105"/>
      <c r="AT105"/>
      <c r="AU105"/>
      <c r="AV105"/>
      <c r="AW105"/>
      <c r="AX105"/>
      <c r="AY105"/>
      <c r="AZ105"/>
      <c r="BA105"/>
      <c r="BB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K105"/>
      <c r="DL105"/>
      <c r="DS105"/>
      <c r="EY105"/>
      <c r="FC105"/>
      <c r="FD105"/>
      <c r="FE105"/>
      <c r="FF105"/>
      <c r="FG105"/>
      <c r="FH105"/>
      <c r="FI105"/>
      <c r="FJ105"/>
      <c r="FO105"/>
      <c r="FS105"/>
      <c r="FW105"/>
      <c r="FY105"/>
      <c r="FZ105"/>
      <c r="GA105"/>
    </row>
    <row r="106" spans="37:183" x14ac:dyDescent="0.2">
      <c r="AK106"/>
      <c r="AL106"/>
      <c r="AM106"/>
      <c r="AN106"/>
      <c r="AO106"/>
      <c r="AP106"/>
      <c r="AQ106"/>
      <c r="AR106"/>
      <c r="AT106"/>
      <c r="AU106"/>
      <c r="AV106"/>
      <c r="AW106"/>
      <c r="AX106"/>
      <c r="AY106"/>
      <c r="AZ106"/>
      <c r="BA106"/>
      <c r="BB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K106"/>
      <c r="DL106"/>
      <c r="DS106"/>
      <c r="EY106"/>
      <c r="FC106"/>
      <c r="FD106"/>
      <c r="FE106"/>
      <c r="FF106"/>
      <c r="FG106"/>
      <c r="FH106"/>
      <c r="FI106"/>
      <c r="FJ106"/>
      <c r="FO106"/>
      <c r="FS106"/>
      <c r="FW106"/>
      <c r="FY106"/>
      <c r="FZ106"/>
      <c r="GA106"/>
    </row>
    <row r="107" spans="37:183" x14ac:dyDescent="0.2">
      <c r="AK107"/>
      <c r="AL107"/>
      <c r="AM107"/>
      <c r="AN107"/>
      <c r="AO107"/>
      <c r="AP107"/>
      <c r="AQ107"/>
      <c r="AR107"/>
      <c r="AT107"/>
      <c r="AU107"/>
      <c r="AV107"/>
      <c r="AW107"/>
      <c r="AX107"/>
      <c r="AY107"/>
      <c r="AZ107"/>
      <c r="BA107"/>
      <c r="BB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K107"/>
      <c r="DL107"/>
      <c r="DS107"/>
      <c r="EY107"/>
      <c r="FC107"/>
      <c r="FD107"/>
      <c r="FE107"/>
      <c r="FF107"/>
      <c r="FG107"/>
      <c r="FH107"/>
      <c r="FI107"/>
      <c r="FJ107"/>
      <c r="FO107"/>
      <c r="FS107"/>
      <c r="FW107"/>
      <c r="FY107"/>
      <c r="FZ107"/>
      <c r="GA107"/>
    </row>
    <row r="108" spans="37:183" x14ac:dyDescent="0.2">
      <c r="AK108"/>
      <c r="AL108"/>
      <c r="AM108"/>
      <c r="AN108"/>
      <c r="AO108"/>
      <c r="AP108"/>
      <c r="AQ108"/>
      <c r="AR108"/>
      <c r="AT108"/>
      <c r="AU108"/>
      <c r="AV108"/>
      <c r="AW108"/>
      <c r="AX108"/>
      <c r="AY108"/>
      <c r="AZ108"/>
      <c r="BA108"/>
      <c r="BB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K108"/>
      <c r="DL108"/>
      <c r="DS108"/>
      <c r="EY108"/>
      <c r="FC108"/>
      <c r="FD108"/>
      <c r="FE108"/>
      <c r="FF108"/>
      <c r="FG108"/>
      <c r="FH108"/>
      <c r="FI108"/>
      <c r="FJ108"/>
      <c r="FO108"/>
      <c r="FS108"/>
      <c r="FW108"/>
      <c r="FY108"/>
      <c r="FZ108"/>
      <c r="GA108"/>
    </row>
    <row r="109" spans="37:183" x14ac:dyDescent="0.2">
      <c r="AK109"/>
      <c r="AL109"/>
      <c r="AM109"/>
      <c r="AN109"/>
      <c r="AO109"/>
      <c r="AP109"/>
      <c r="AQ109"/>
      <c r="AR109"/>
      <c r="AT109"/>
      <c r="AU109"/>
      <c r="AV109"/>
      <c r="AW109"/>
      <c r="AX109"/>
      <c r="AY109"/>
      <c r="AZ109"/>
      <c r="BA109"/>
      <c r="BB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K109"/>
      <c r="DL109"/>
      <c r="DS109"/>
      <c r="EY109"/>
      <c r="FC109"/>
      <c r="FD109"/>
      <c r="FE109"/>
      <c r="FF109"/>
      <c r="FG109"/>
      <c r="FH109"/>
      <c r="FI109"/>
      <c r="FJ109"/>
      <c r="FO109"/>
      <c r="FS109"/>
      <c r="FW109"/>
      <c r="FY109"/>
      <c r="FZ109"/>
      <c r="GA109"/>
    </row>
    <row r="110" spans="37:183" x14ac:dyDescent="0.2">
      <c r="AK110"/>
      <c r="AL110"/>
      <c r="AM110"/>
      <c r="AN110"/>
      <c r="AO110"/>
      <c r="AP110"/>
      <c r="AQ110"/>
      <c r="AR110"/>
      <c r="AT110"/>
      <c r="AU110"/>
      <c r="AV110"/>
      <c r="AW110"/>
      <c r="AX110"/>
      <c r="AY110"/>
      <c r="AZ110"/>
      <c r="BA110"/>
      <c r="BB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K110"/>
      <c r="DL110"/>
      <c r="DS110"/>
      <c r="EY110"/>
      <c r="FC110"/>
      <c r="FD110"/>
      <c r="FE110"/>
      <c r="FF110"/>
      <c r="FG110"/>
      <c r="FH110"/>
      <c r="FI110"/>
      <c r="FJ110"/>
      <c r="FO110"/>
      <c r="FS110"/>
      <c r="FW110"/>
      <c r="FY110"/>
      <c r="FZ110"/>
      <c r="GA110"/>
    </row>
    <row r="111" spans="37:183" x14ac:dyDescent="0.2">
      <c r="AK111"/>
      <c r="AL111"/>
      <c r="AM111"/>
      <c r="AN111"/>
      <c r="AO111"/>
      <c r="AP111"/>
      <c r="AQ111"/>
      <c r="AR111"/>
      <c r="AT111"/>
      <c r="AU111"/>
      <c r="AV111"/>
      <c r="AW111"/>
      <c r="AX111"/>
      <c r="AY111"/>
      <c r="AZ111"/>
      <c r="BA111"/>
      <c r="BB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K111"/>
      <c r="DL111"/>
      <c r="DS111"/>
      <c r="EY111"/>
      <c r="FC111"/>
      <c r="FD111"/>
      <c r="FE111"/>
      <c r="FF111"/>
      <c r="FG111"/>
      <c r="FH111"/>
      <c r="FI111"/>
      <c r="FJ111"/>
      <c r="FO111"/>
      <c r="FS111"/>
      <c r="FW111"/>
      <c r="FY111"/>
      <c r="FZ111"/>
      <c r="GA111"/>
    </row>
    <row r="112" spans="37:183" x14ac:dyDescent="0.2">
      <c r="AK112"/>
      <c r="AL112"/>
      <c r="AM112"/>
      <c r="AN112"/>
      <c r="AO112"/>
      <c r="AP112"/>
      <c r="AQ112"/>
      <c r="AR112"/>
      <c r="AT112"/>
      <c r="AU112"/>
      <c r="AV112"/>
      <c r="AW112"/>
      <c r="AX112"/>
      <c r="AY112"/>
      <c r="AZ112"/>
      <c r="BA112"/>
      <c r="BB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K112"/>
      <c r="DL112"/>
      <c r="DS112"/>
      <c r="EY112"/>
      <c r="FC112"/>
      <c r="FD112"/>
      <c r="FE112"/>
      <c r="FF112"/>
      <c r="FG112"/>
      <c r="FH112"/>
      <c r="FI112"/>
      <c r="FJ112"/>
      <c r="FO112"/>
      <c r="FS112"/>
      <c r="FW112"/>
      <c r="FY112"/>
      <c r="FZ112"/>
      <c r="GA112"/>
    </row>
    <row r="113" spans="37:183" x14ac:dyDescent="0.2">
      <c r="AK113"/>
      <c r="AL113"/>
      <c r="AM113"/>
      <c r="AN113"/>
      <c r="AO113"/>
      <c r="AP113"/>
      <c r="AQ113"/>
      <c r="AR113"/>
      <c r="AT113"/>
      <c r="AU113"/>
      <c r="AV113"/>
      <c r="AW113"/>
      <c r="AX113"/>
      <c r="AY113"/>
      <c r="AZ113"/>
      <c r="BA113"/>
      <c r="BB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K113"/>
      <c r="DL113"/>
      <c r="DS113"/>
      <c r="EY113"/>
      <c r="FC113"/>
      <c r="FD113"/>
      <c r="FE113"/>
      <c r="FF113"/>
      <c r="FG113"/>
      <c r="FH113"/>
      <c r="FI113"/>
      <c r="FJ113"/>
      <c r="FO113"/>
      <c r="FS113"/>
      <c r="FW113"/>
      <c r="FY113"/>
      <c r="FZ113"/>
      <c r="GA113"/>
    </row>
    <row r="114" spans="37:183" x14ac:dyDescent="0.2">
      <c r="AK114"/>
      <c r="AL114"/>
      <c r="AM114"/>
      <c r="AN114"/>
      <c r="AO114"/>
      <c r="AP114"/>
      <c r="AQ114"/>
      <c r="AR114"/>
      <c r="AT114"/>
      <c r="AU114"/>
      <c r="AV114"/>
      <c r="AW114"/>
      <c r="AX114"/>
      <c r="AY114"/>
      <c r="AZ114"/>
      <c r="BA114"/>
      <c r="BB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K114"/>
      <c r="DL114"/>
      <c r="DS114"/>
      <c r="EY114"/>
      <c r="FC114"/>
      <c r="FD114"/>
      <c r="FE114"/>
      <c r="FF114"/>
      <c r="FG114"/>
      <c r="FH114"/>
      <c r="FI114"/>
      <c r="FJ114"/>
      <c r="FO114"/>
      <c r="FS114"/>
      <c r="FW114"/>
      <c r="FY114"/>
      <c r="FZ114"/>
      <c r="GA114"/>
    </row>
    <row r="115" spans="37:183" x14ac:dyDescent="0.2">
      <c r="AK115"/>
      <c r="AL115"/>
      <c r="AM115"/>
      <c r="AN115"/>
      <c r="AO115"/>
      <c r="AP115"/>
      <c r="AQ115"/>
      <c r="AR115"/>
      <c r="AT115"/>
      <c r="AU115"/>
      <c r="AV115"/>
      <c r="AW115"/>
      <c r="AX115"/>
      <c r="AY115"/>
      <c r="AZ115"/>
      <c r="BA115"/>
      <c r="BB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K115"/>
      <c r="DL115"/>
      <c r="DS115"/>
      <c r="EY115"/>
      <c r="FC115"/>
      <c r="FD115"/>
      <c r="FE115"/>
      <c r="FF115"/>
      <c r="FG115"/>
      <c r="FH115"/>
      <c r="FI115"/>
      <c r="FJ115"/>
      <c r="FO115"/>
      <c r="FS115"/>
      <c r="FW115"/>
      <c r="FY115"/>
      <c r="FZ115"/>
      <c r="GA115"/>
    </row>
    <row r="116" spans="37:183" x14ac:dyDescent="0.2">
      <c r="AK116"/>
      <c r="AL116"/>
      <c r="AM116"/>
      <c r="AN116"/>
      <c r="AO116"/>
      <c r="AP116"/>
      <c r="AQ116"/>
      <c r="AR116"/>
      <c r="AT116"/>
      <c r="AU116"/>
      <c r="AV116"/>
      <c r="AW116"/>
      <c r="AX116"/>
      <c r="AY116"/>
      <c r="AZ116"/>
      <c r="BA116"/>
      <c r="BB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K116"/>
      <c r="DL116"/>
      <c r="DS116"/>
      <c r="EY116"/>
      <c r="FC116"/>
      <c r="FD116"/>
      <c r="FE116"/>
      <c r="FF116"/>
      <c r="FG116"/>
      <c r="FH116"/>
      <c r="FI116"/>
      <c r="FJ116"/>
      <c r="FO116"/>
      <c r="FS116"/>
      <c r="FW116"/>
      <c r="FY116"/>
      <c r="FZ116"/>
      <c r="GA116"/>
    </row>
    <row r="117" spans="37:183" x14ac:dyDescent="0.2">
      <c r="AK117"/>
      <c r="AL117"/>
      <c r="AM117"/>
      <c r="AN117"/>
      <c r="AO117"/>
      <c r="AP117"/>
      <c r="AQ117"/>
      <c r="AR117"/>
      <c r="AT117"/>
      <c r="AU117"/>
      <c r="AV117"/>
      <c r="AW117"/>
      <c r="AX117"/>
      <c r="AY117"/>
      <c r="AZ117"/>
      <c r="BA117"/>
      <c r="BB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K117"/>
      <c r="DL117"/>
      <c r="DS117"/>
      <c r="EY117"/>
      <c r="FC117"/>
      <c r="FD117"/>
      <c r="FE117"/>
      <c r="FF117"/>
      <c r="FG117"/>
      <c r="FH117"/>
      <c r="FI117"/>
      <c r="FJ117"/>
      <c r="FO117"/>
      <c r="FS117"/>
      <c r="FW117"/>
      <c r="FY117"/>
      <c r="FZ117"/>
      <c r="GA117"/>
    </row>
    <row r="118" spans="37:183" x14ac:dyDescent="0.2">
      <c r="AK118"/>
      <c r="AL118"/>
      <c r="AM118"/>
      <c r="AN118"/>
      <c r="AO118"/>
      <c r="AP118"/>
      <c r="AQ118"/>
      <c r="AR118"/>
      <c r="AT118"/>
      <c r="AU118"/>
      <c r="AV118"/>
      <c r="AW118"/>
      <c r="AX118"/>
      <c r="AY118"/>
      <c r="AZ118"/>
      <c r="BA118"/>
      <c r="BB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K118"/>
      <c r="DL118"/>
      <c r="DS118"/>
      <c r="EY118"/>
      <c r="FC118"/>
      <c r="FD118"/>
      <c r="FE118"/>
      <c r="FF118"/>
      <c r="FG118"/>
      <c r="FH118"/>
      <c r="FI118"/>
      <c r="FJ118"/>
      <c r="FO118"/>
      <c r="FS118"/>
      <c r="FW118"/>
      <c r="FY118"/>
      <c r="FZ118"/>
      <c r="GA118"/>
    </row>
    <row r="119" spans="37:183" x14ac:dyDescent="0.2">
      <c r="AK119"/>
      <c r="AL119"/>
      <c r="AM119"/>
      <c r="AN119"/>
      <c r="AO119"/>
      <c r="AP119"/>
      <c r="AQ119"/>
      <c r="AR119"/>
      <c r="AT119"/>
      <c r="AU119"/>
      <c r="AV119"/>
      <c r="AW119"/>
      <c r="AX119"/>
      <c r="AY119"/>
      <c r="AZ119"/>
      <c r="BA119"/>
      <c r="BB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K119"/>
      <c r="DL119"/>
      <c r="DS119"/>
      <c r="EY119"/>
      <c r="FC119"/>
      <c r="FD119"/>
      <c r="FE119"/>
      <c r="FF119"/>
      <c r="FG119"/>
      <c r="FH119"/>
      <c r="FI119"/>
      <c r="FJ119"/>
      <c r="FO119"/>
      <c r="FS119"/>
      <c r="FW119"/>
      <c r="FY119"/>
      <c r="FZ119"/>
      <c r="GA119"/>
    </row>
    <row r="120" spans="37:183" x14ac:dyDescent="0.2">
      <c r="AK120"/>
      <c r="AL120"/>
      <c r="AM120"/>
      <c r="AN120"/>
      <c r="AO120"/>
      <c r="AP120"/>
      <c r="AQ120"/>
      <c r="AR120"/>
      <c r="AT120"/>
      <c r="AU120"/>
      <c r="AV120"/>
      <c r="AW120"/>
      <c r="AX120"/>
      <c r="AY120"/>
      <c r="AZ120"/>
      <c r="BA120"/>
      <c r="BB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K120"/>
      <c r="DL120"/>
      <c r="DS120"/>
      <c r="EY120"/>
      <c r="FC120"/>
      <c r="FD120"/>
      <c r="FE120"/>
      <c r="FF120"/>
      <c r="FG120"/>
      <c r="FH120"/>
      <c r="FI120"/>
      <c r="FJ120"/>
      <c r="FO120"/>
      <c r="FS120"/>
      <c r="FW120"/>
      <c r="FY120"/>
      <c r="FZ120"/>
      <c r="GA120"/>
    </row>
    <row r="121" spans="37:183" x14ac:dyDescent="0.2">
      <c r="AK121"/>
      <c r="AL121"/>
      <c r="AM121"/>
      <c r="AN121"/>
      <c r="AO121"/>
      <c r="AP121"/>
      <c r="AQ121"/>
      <c r="AR121"/>
      <c r="AT121"/>
      <c r="AU121"/>
      <c r="AV121"/>
      <c r="AW121"/>
      <c r="AX121"/>
      <c r="AY121"/>
      <c r="AZ121"/>
      <c r="BA121"/>
      <c r="BB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K121"/>
      <c r="DL121"/>
      <c r="DS121"/>
      <c r="EY121"/>
      <c r="FC121"/>
      <c r="FD121"/>
      <c r="FE121"/>
      <c r="FF121"/>
      <c r="FG121"/>
      <c r="FH121"/>
      <c r="FI121"/>
      <c r="FJ121"/>
      <c r="FO121"/>
      <c r="FS121"/>
      <c r="FW121"/>
      <c r="FY121"/>
      <c r="FZ121"/>
      <c r="GA121"/>
    </row>
    <row r="122" spans="37:183" x14ac:dyDescent="0.2">
      <c r="AK122"/>
      <c r="AL122"/>
      <c r="AM122"/>
      <c r="AN122"/>
      <c r="AO122"/>
      <c r="AP122"/>
      <c r="AQ122"/>
      <c r="AR122"/>
      <c r="AT122"/>
      <c r="AU122"/>
      <c r="AV122"/>
      <c r="AW122"/>
      <c r="AX122"/>
      <c r="AY122"/>
      <c r="AZ122"/>
      <c r="BA122"/>
      <c r="BB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K122"/>
      <c r="DL122"/>
      <c r="DS122"/>
      <c r="EY122"/>
      <c r="FC122"/>
      <c r="FD122"/>
      <c r="FE122"/>
      <c r="FF122"/>
      <c r="FG122"/>
      <c r="FH122"/>
      <c r="FI122"/>
      <c r="FJ122"/>
      <c r="FO122"/>
      <c r="FS122"/>
      <c r="FW122"/>
      <c r="FY122"/>
      <c r="FZ122"/>
      <c r="GA122"/>
    </row>
    <row r="123" spans="37:183" x14ac:dyDescent="0.2">
      <c r="AK123"/>
      <c r="AL123"/>
      <c r="AM123"/>
      <c r="AN123"/>
      <c r="AO123"/>
      <c r="AP123"/>
      <c r="AQ123"/>
      <c r="AR123"/>
      <c r="AT123"/>
      <c r="AU123"/>
      <c r="AV123"/>
      <c r="AW123"/>
      <c r="AX123"/>
      <c r="AY123"/>
      <c r="AZ123"/>
      <c r="BA123"/>
      <c r="BB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K123"/>
      <c r="DL123"/>
      <c r="DS123"/>
      <c r="EY123"/>
      <c r="FC123"/>
      <c r="FD123"/>
      <c r="FE123"/>
      <c r="FF123"/>
      <c r="FG123"/>
      <c r="FH123"/>
      <c r="FI123"/>
      <c r="FJ123"/>
      <c r="FO123"/>
      <c r="FS123"/>
      <c r="FW123"/>
      <c r="FY123"/>
      <c r="FZ123"/>
      <c r="GA123"/>
    </row>
    <row r="124" spans="37:183" x14ac:dyDescent="0.2">
      <c r="AK124"/>
      <c r="AL124"/>
      <c r="AM124"/>
      <c r="AN124"/>
      <c r="AO124"/>
      <c r="AP124"/>
      <c r="AQ124"/>
      <c r="AR124"/>
      <c r="AT124"/>
      <c r="AU124"/>
      <c r="AV124"/>
      <c r="AW124"/>
      <c r="AX124"/>
      <c r="AY124"/>
      <c r="AZ124"/>
      <c r="BA124"/>
      <c r="BB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K124"/>
      <c r="DL124"/>
      <c r="DS124"/>
      <c r="EY124"/>
      <c r="FC124"/>
      <c r="FD124"/>
      <c r="FE124"/>
      <c r="FF124"/>
      <c r="FG124"/>
      <c r="FH124"/>
      <c r="FI124"/>
      <c r="FJ124"/>
      <c r="FO124"/>
      <c r="FS124"/>
      <c r="FW124"/>
      <c r="FY124"/>
      <c r="FZ124"/>
      <c r="GA124"/>
    </row>
    <row r="125" spans="37:183" x14ac:dyDescent="0.2">
      <c r="AK125"/>
      <c r="AL125"/>
      <c r="AM125"/>
      <c r="AN125"/>
      <c r="AO125"/>
      <c r="AP125"/>
      <c r="AQ125"/>
      <c r="AR125"/>
      <c r="AT125"/>
      <c r="AU125"/>
      <c r="AV125"/>
      <c r="AW125"/>
      <c r="AX125"/>
      <c r="AY125"/>
      <c r="AZ125"/>
      <c r="BA125"/>
      <c r="BB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K125"/>
      <c r="DL125"/>
      <c r="DS125"/>
      <c r="EY125"/>
      <c r="FC125"/>
      <c r="FD125"/>
      <c r="FE125"/>
      <c r="FF125"/>
      <c r="FG125"/>
      <c r="FH125"/>
      <c r="FI125"/>
      <c r="FJ125"/>
      <c r="FO125"/>
      <c r="FS125"/>
      <c r="FW125"/>
      <c r="FY125"/>
      <c r="FZ125"/>
      <c r="GA125"/>
    </row>
    <row r="126" spans="37:183" x14ac:dyDescent="0.2">
      <c r="AK126"/>
      <c r="AL126"/>
      <c r="AM126"/>
      <c r="AN126"/>
      <c r="AO126"/>
      <c r="AP126"/>
      <c r="AQ126"/>
      <c r="AR126"/>
      <c r="AT126"/>
      <c r="AU126"/>
      <c r="AV126"/>
      <c r="AW126"/>
      <c r="AX126"/>
      <c r="AY126"/>
      <c r="AZ126"/>
      <c r="BA126"/>
      <c r="BB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K126"/>
      <c r="DL126"/>
      <c r="DS126"/>
      <c r="EY126"/>
      <c r="FC126"/>
      <c r="FD126"/>
      <c r="FE126"/>
      <c r="FF126"/>
      <c r="FG126"/>
      <c r="FH126"/>
      <c r="FI126"/>
      <c r="FJ126"/>
      <c r="FO126"/>
      <c r="FS126"/>
      <c r="FW126"/>
      <c r="FY126"/>
      <c r="FZ126"/>
      <c r="GA126"/>
    </row>
    <row r="127" spans="37:183" x14ac:dyDescent="0.2">
      <c r="AK127"/>
      <c r="AL127"/>
      <c r="AM127"/>
      <c r="AN127"/>
      <c r="AO127"/>
      <c r="AP127"/>
      <c r="AQ127"/>
      <c r="AR127"/>
      <c r="AT127"/>
      <c r="AU127"/>
      <c r="AV127"/>
      <c r="AW127"/>
      <c r="AX127"/>
      <c r="AY127"/>
      <c r="AZ127"/>
      <c r="BA127"/>
      <c r="BB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K127"/>
      <c r="DL127"/>
      <c r="DS127"/>
      <c r="EY127"/>
      <c r="FC127"/>
      <c r="FD127"/>
      <c r="FE127"/>
      <c r="FF127"/>
      <c r="FG127"/>
      <c r="FH127"/>
      <c r="FI127"/>
      <c r="FJ127"/>
      <c r="FO127"/>
      <c r="FS127"/>
      <c r="FW127"/>
      <c r="FY127"/>
      <c r="FZ127"/>
      <c r="GA127"/>
    </row>
    <row r="128" spans="37:183" x14ac:dyDescent="0.2">
      <c r="AK128"/>
      <c r="AL128"/>
      <c r="AM128"/>
      <c r="AN128"/>
      <c r="AO128"/>
      <c r="AP128"/>
      <c r="AQ128"/>
      <c r="AR128"/>
      <c r="AT128"/>
      <c r="AU128"/>
      <c r="AV128"/>
      <c r="AW128"/>
      <c r="AX128"/>
      <c r="AY128"/>
      <c r="AZ128"/>
      <c r="BA128"/>
      <c r="BB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K128"/>
      <c r="DL128"/>
      <c r="DS128"/>
      <c r="EY128"/>
      <c r="FC128"/>
      <c r="FD128"/>
      <c r="FE128"/>
      <c r="FF128"/>
      <c r="FG128"/>
      <c r="FH128"/>
      <c r="FI128"/>
      <c r="FJ128"/>
      <c r="FO128"/>
      <c r="FS128"/>
      <c r="FW128"/>
      <c r="FY128"/>
      <c r="FZ128"/>
      <c r="GA128"/>
    </row>
    <row r="129" spans="37:183" x14ac:dyDescent="0.2">
      <c r="AK129"/>
      <c r="AL129"/>
      <c r="AM129"/>
      <c r="AN129"/>
      <c r="AO129"/>
      <c r="AP129"/>
      <c r="AQ129"/>
      <c r="AR129"/>
      <c r="AT129"/>
      <c r="AU129"/>
      <c r="AV129"/>
      <c r="AW129"/>
      <c r="AX129"/>
      <c r="AY129"/>
      <c r="AZ129"/>
      <c r="BA129"/>
      <c r="BB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K129"/>
      <c r="DL129"/>
      <c r="DS129"/>
      <c r="EY129"/>
      <c r="FC129"/>
      <c r="FD129"/>
      <c r="FE129"/>
      <c r="FF129"/>
      <c r="FG129"/>
      <c r="FH129"/>
      <c r="FI129"/>
      <c r="FJ129"/>
      <c r="FO129"/>
      <c r="FS129"/>
      <c r="FW129"/>
      <c r="FY129"/>
      <c r="FZ129"/>
      <c r="GA129"/>
    </row>
    <row r="130" spans="37:183" x14ac:dyDescent="0.2">
      <c r="AK130"/>
      <c r="AL130"/>
      <c r="AM130"/>
      <c r="AN130"/>
      <c r="AO130"/>
      <c r="AP130"/>
      <c r="AQ130"/>
      <c r="AR130"/>
      <c r="AT130"/>
      <c r="AU130"/>
      <c r="AV130"/>
      <c r="AW130"/>
      <c r="AX130"/>
      <c r="AY130"/>
      <c r="AZ130"/>
      <c r="BA130"/>
      <c r="BB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K130"/>
      <c r="DL130"/>
      <c r="DS130"/>
      <c r="EY130"/>
      <c r="FC130"/>
      <c r="FD130"/>
      <c r="FE130"/>
      <c r="FF130"/>
      <c r="FG130"/>
      <c r="FH130"/>
      <c r="FI130"/>
      <c r="FJ130"/>
      <c r="FO130"/>
      <c r="FS130"/>
      <c r="FW130"/>
      <c r="FY130"/>
      <c r="FZ130"/>
      <c r="GA130"/>
    </row>
    <row r="131" spans="37:183" x14ac:dyDescent="0.2">
      <c r="AK131"/>
      <c r="AL131"/>
      <c r="AM131"/>
      <c r="AN131"/>
      <c r="AO131"/>
      <c r="AP131"/>
      <c r="AQ131"/>
      <c r="AR131"/>
      <c r="AT131"/>
      <c r="AU131"/>
      <c r="AV131"/>
      <c r="AW131"/>
      <c r="AX131"/>
      <c r="AY131"/>
      <c r="AZ131"/>
      <c r="BA131"/>
      <c r="BB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K131"/>
      <c r="DL131"/>
      <c r="DS131"/>
      <c r="EY131"/>
      <c r="FC131"/>
      <c r="FD131"/>
      <c r="FE131"/>
      <c r="FF131"/>
      <c r="FG131"/>
      <c r="FH131"/>
      <c r="FI131"/>
      <c r="FJ131"/>
      <c r="FO131"/>
      <c r="FS131"/>
      <c r="FW131"/>
      <c r="FY131"/>
      <c r="FZ131"/>
      <c r="GA131"/>
    </row>
    <row r="132" spans="37:183" x14ac:dyDescent="0.2">
      <c r="AK132"/>
      <c r="AL132"/>
      <c r="AM132"/>
      <c r="AN132"/>
      <c r="AO132"/>
      <c r="AP132"/>
      <c r="AQ132"/>
      <c r="AR132"/>
      <c r="AT132"/>
      <c r="AU132"/>
      <c r="AV132"/>
      <c r="AW132"/>
      <c r="AX132"/>
      <c r="AY132"/>
      <c r="AZ132"/>
      <c r="BA132"/>
      <c r="BB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K132"/>
      <c r="DL132"/>
      <c r="DS132"/>
      <c r="EY132"/>
      <c r="FC132"/>
      <c r="FD132"/>
      <c r="FE132"/>
      <c r="FF132"/>
      <c r="FG132"/>
      <c r="FH132"/>
      <c r="FI132"/>
      <c r="FJ132"/>
      <c r="FO132"/>
      <c r="FS132"/>
      <c r="FW132"/>
      <c r="FY132"/>
      <c r="FZ132"/>
      <c r="GA132"/>
    </row>
    <row r="133" spans="37:183" x14ac:dyDescent="0.2">
      <c r="AK133"/>
      <c r="AL133"/>
      <c r="AM133"/>
      <c r="AN133"/>
      <c r="AO133"/>
      <c r="AP133"/>
      <c r="AQ133"/>
      <c r="AR133"/>
      <c r="AT133"/>
      <c r="AU133"/>
      <c r="AV133"/>
      <c r="AW133"/>
      <c r="AX133"/>
      <c r="AY133"/>
      <c r="AZ133"/>
      <c r="BA133"/>
      <c r="BB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K133"/>
      <c r="DL133"/>
      <c r="DS133"/>
      <c r="EY133"/>
      <c r="FC133"/>
      <c r="FD133"/>
      <c r="FE133"/>
      <c r="FF133"/>
      <c r="FG133"/>
      <c r="FH133"/>
      <c r="FI133"/>
      <c r="FJ133"/>
      <c r="FO133"/>
      <c r="FS133"/>
      <c r="FW133"/>
      <c r="FY133"/>
      <c r="FZ133"/>
      <c r="GA133"/>
    </row>
    <row r="134" spans="37:183" x14ac:dyDescent="0.2">
      <c r="AK134"/>
      <c r="AL134"/>
      <c r="AM134"/>
      <c r="AN134"/>
      <c r="AO134"/>
      <c r="AP134"/>
      <c r="AQ134"/>
      <c r="AR134"/>
      <c r="AT134"/>
      <c r="AU134"/>
      <c r="AV134"/>
      <c r="AW134"/>
      <c r="AX134"/>
      <c r="AY134"/>
      <c r="AZ134"/>
      <c r="BA134"/>
      <c r="BB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K134"/>
      <c r="DL134"/>
      <c r="DS134"/>
      <c r="EY134"/>
      <c r="FC134"/>
      <c r="FD134"/>
      <c r="FE134"/>
      <c r="FF134"/>
      <c r="FG134"/>
      <c r="FH134"/>
      <c r="FI134"/>
      <c r="FJ134"/>
      <c r="FO134"/>
      <c r="FS134"/>
      <c r="FW134"/>
      <c r="FY134"/>
      <c r="FZ134"/>
      <c r="GA134"/>
    </row>
    <row r="135" spans="37:183" x14ac:dyDescent="0.2">
      <c r="AK135"/>
      <c r="AL135"/>
      <c r="AM135"/>
      <c r="AN135"/>
      <c r="AO135"/>
      <c r="AP135"/>
      <c r="AQ135"/>
      <c r="AR135"/>
      <c r="AT135"/>
      <c r="AU135"/>
      <c r="AV135"/>
      <c r="AW135"/>
      <c r="AX135"/>
      <c r="AY135"/>
      <c r="AZ135"/>
      <c r="BA135"/>
      <c r="BB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K135"/>
      <c r="DL135"/>
      <c r="DS135"/>
      <c r="EY135"/>
      <c r="FC135"/>
      <c r="FD135"/>
      <c r="FE135"/>
      <c r="FF135"/>
      <c r="FG135"/>
      <c r="FH135"/>
      <c r="FI135"/>
      <c r="FJ135"/>
      <c r="FO135"/>
      <c r="FS135"/>
      <c r="FW135"/>
      <c r="FY135"/>
      <c r="FZ135"/>
      <c r="GA135"/>
    </row>
    <row r="136" spans="37:183" x14ac:dyDescent="0.2">
      <c r="AK136"/>
      <c r="AL136"/>
      <c r="AM136"/>
      <c r="AN136"/>
      <c r="AO136"/>
      <c r="AP136"/>
      <c r="AQ136"/>
      <c r="AR136"/>
      <c r="AT136"/>
      <c r="AU136"/>
      <c r="AV136"/>
      <c r="AW136"/>
      <c r="AX136"/>
      <c r="AY136"/>
      <c r="AZ136"/>
      <c r="BA136"/>
      <c r="BB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K136"/>
      <c r="DL136"/>
      <c r="DS136"/>
      <c r="EY136"/>
      <c r="FC136"/>
      <c r="FD136"/>
      <c r="FE136"/>
      <c r="FF136"/>
      <c r="FG136"/>
      <c r="FH136"/>
      <c r="FI136"/>
      <c r="FJ136"/>
      <c r="FO136"/>
      <c r="FS136"/>
      <c r="FW136"/>
      <c r="FY136"/>
      <c r="FZ136"/>
      <c r="GA136"/>
    </row>
    <row r="137" spans="37:183" x14ac:dyDescent="0.2">
      <c r="AK137"/>
      <c r="AL137"/>
      <c r="AM137"/>
      <c r="AN137"/>
      <c r="AO137"/>
      <c r="AP137"/>
      <c r="AQ137"/>
      <c r="AR137"/>
      <c r="AT137"/>
      <c r="AU137"/>
      <c r="AV137"/>
      <c r="AW137"/>
      <c r="AX137"/>
      <c r="AY137"/>
      <c r="AZ137"/>
      <c r="BA137"/>
      <c r="BB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K137"/>
      <c r="DL137"/>
      <c r="DS137"/>
      <c r="EY137"/>
      <c r="FC137"/>
      <c r="FD137"/>
      <c r="FE137"/>
      <c r="FF137"/>
      <c r="FG137"/>
      <c r="FH137"/>
      <c r="FI137"/>
      <c r="FJ137"/>
      <c r="FO137"/>
      <c r="FS137"/>
      <c r="FW137"/>
      <c r="FY137"/>
      <c r="FZ137"/>
      <c r="GA137"/>
    </row>
    <row r="138" spans="37:183" x14ac:dyDescent="0.2">
      <c r="AK138"/>
      <c r="AL138"/>
      <c r="AM138"/>
      <c r="AN138"/>
      <c r="AO138"/>
      <c r="AP138"/>
      <c r="AQ138"/>
      <c r="AR138"/>
      <c r="AT138"/>
      <c r="AU138"/>
      <c r="AV138"/>
      <c r="AW138"/>
      <c r="AX138"/>
      <c r="AY138"/>
      <c r="AZ138"/>
      <c r="BA138"/>
      <c r="BB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K138"/>
      <c r="DL138"/>
      <c r="DS138"/>
      <c r="EY138"/>
      <c r="FC138"/>
      <c r="FD138"/>
      <c r="FE138"/>
      <c r="FF138"/>
      <c r="FG138"/>
      <c r="FH138"/>
      <c r="FI138"/>
      <c r="FJ138"/>
      <c r="FO138"/>
      <c r="FS138"/>
      <c r="FW138"/>
      <c r="FY138"/>
      <c r="FZ138"/>
      <c r="GA138"/>
    </row>
    <row r="139" spans="37:183" x14ac:dyDescent="0.2">
      <c r="AK139"/>
      <c r="AL139"/>
      <c r="AM139"/>
      <c r="AN139"/>
      <c r="AO139"/>
      <c r="AP139"/>
      <c r="AQ139"/>
      <c r="AR139"/>
      <c r="AT139"/>
      <c r="AU139"/>
      <c r="AV139"/>
      <c r="AW139"/>
      <c r="AX139"/>
      <c r="AY139"/>
      <c r="AZ139"/>
      <c r="BA139"/>
      <c r="BB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K139"/>
      <c r="DL139"/>
      <c r="DS139"/>
      <c r="EY139"/>
      <c r="FC139"/>
      <c r="FD139"/>
      <c r="FE139"/>
      <c r="FF139"/>
      <c r="FG139"/>
      <c r="FH139"/>
      <c r="FI139"/>
      <c r="FJ139"/>
      <c r="FO139"/>
      <c r="FS139"/>
      <c r="FW139"/>
      <c r="FY139"/>
      <c r="FZ139"/>
      <c r="GA139"/>
    </row>
    <row r="140" spans="37:183" x14ac:dyDescent="0.2">
      <c r="AK140"/>
      <c r="AL140"/>
      <c r="AM140"/>
      <c r="AN140"/>
      <c r="AO140"/>
      <c r="AP140"/>
      <c r="AQ140"/>
      <c r="AR140"/>
      <c r="AT140"/>
      <c r="AU140"/>
      <c r="AV140"/>
      <c r="AW140"/>
      <c r="AX140"/>
      <c r="AY140"/>
      <c r="AZ140"/>
      <c r="BA140"/>
      <c r="BB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K140"/>
      <c r="DL140"/>
      <c r="DS140"/>
      <c r="EY140"/>
      <c r="FC140"/>
      <c r="FD140"/>
      <c r="FE140"/>
      <c r="FF140"/>
      <c r="FG140"/>
      <c r="FH140"/>
      <c r="FI140"/>
      <c r="FJ140"/>
      <c r="FO140"/>
      <c r="FS140"/>
      <c r="FW140"/>
      <c r="FY140"/>
      <c r="FZ140"/>
      <c r="GA140"/>
    </row>
    <row r="141" spans="37:183" x14ac:dyDescent="0.2">
      <c r="AK141"/>
      <c r="AL141"/>
      <c r="AM141"/>
      <c r="AN141"/>
      <c r="AO141"/>
      <c r="AP141"/>
      <c r="AQ141"/>
      <c r="AR141"/>
      <c r="AT141"/>
      <c r="AU141"/>
      <c r="AV141"/>
      <c r="AW141"/>
      <c r="AX141"/>
      <c r="AY141"/>
      <c r="AZ141"/>
      <c r="BA141"/>
      <c r="BB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K141"/>
      <c r="DL141"/>
      <c r="DS141"/>
      <c r="EY141"/>
      <c r="FC141"/>
      <c r="FD141"/>
      <c r="FE141"/>
      <c r="FF141"/>
      <c r="FG141"/>
      <c r="FH141"/>
      <c r="FI141"/>
      <c r="FJ141"/>
      <c r="FO141"/>
      <c r="FS141"/>
      <c r="FW141"/>
      <c r="FY141"/>
      <c r="FZ141"/>
      <c r="GA141"/>
    </row>
    <row r="142" spans="37:183" x14ac:dyDescent="0.2">
      <c r="AK142"/>
      <c r="AL142"/>
      <c r="AM142"/>
      <c r="AN142"/>
      <c r="AO142"/>
      <c r="AP142"/>
      <c r="AQ142"/>
      <c r="AR142"/>
      <c r="AT142"/>
      <c r="AU142"/>
      <c r="AV142"/>
      <c r="AW142"/>
      <c r="AX142"/>
      <c r="AY142"/>
      <c r="AZ142"/>
      <c r="BA142"/>
      <c r="BB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K142"/>
      <c r="DL142"/>
      <c r="DS142"/>
      <c r="EY142"/>
      <c r="FC142"/>
      <c r="FD142"/>
      <c r="FE142"/>
      <c r="FF142"/>
      <c r="FG142"/>
      <c r="FH142"/>
      <c r="FI142"/>
      <c r="FJ142"/>
      <c r="FO142"/>
      <c r="FS142"/>
      <c r="FW142"/>
      <c r="FY142"/>
      <c r="FZ142"/>
      <c r="GA142"/>
    </row>
    <row r="143" spans="37:183" x14ac:dyDescent="0.2">
      <c r="AK143"/>
      <c r="AL143"/>
      <c r="AM143"/>
      <c r="AN143"/>
      <c r="AO143"/>
      <c r="AP143"/>
      <c r="AQ143"/>
      <c r="AR143"/>
      <c r="AT143"/>
      <c r="AU143"/>
      <c r="AV143"/>
      <c r="AW143"/>
      <c r="AX143"/>
      <c r="AY143"/>
      <c r="AZ143"/>
      <c r="BA143"/>
      <c r="BB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K143"/>
      <c r="DL143"/>
      <c r="DS143"/>
      <c r="EY143"/>
      <c r="FC143"/>
      <c r="FD143"/>
      <c r="FE143"/>
      <c r="FF143"/>
      <c r="FG143"/>
      <c r="FH143"/>
      <c r="FI143"/>
      <c r="FJ143"/>
      <c r="FO143"/>
      <c r="FS143"/>
      <c r="FW143"/>
      <c r="FY143"/>
      <c r="FZ143"/>
      <c r="GA143"/>
    </row>
    <row r="144" spans="37:183" x14ac:dyDescent="0.2">
      <c r="AK144"/>
      <c r="AL144"/>
      <c r="AM144"/>
      <c r="AN144"/>
      <c r="AO144"/>
      <c r="AP144"/>
      <c r="AQ144"/>
      <c r="AR144"/>
      <c r="AT144"/>
      <c r="AU144"/>
      <c r="AV144"/>
      <c r="AW144"/>
      <c r="AX144"/>
      <c r="AY144"/>
      <c r="AZ144"/>
      <c r="BA144"/>
      <c r="BB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K144"/>
      <c r="DL144"/>
      <c r="DS144"/>
      <c r="EY144"/>
      <c r="FC144"/>
      <c r="FD144"/>
      <c r="FE144"/>
      <c r="FF144"/>
      <c r="FG144"/>
      <c r="FH144"/>
      <c r="FI144"/>
      <c r="FJ144"/>
      <c r="FO144"/>
      <c r="FS144"/>
      <c r="FW144"/>
      <c r="FY144"/>
      <c r="FZ144"/>
      <c r="GA144"/>
    </row>
    <row r="145" spans="37:183" x14ac:dyDescent="0.2">
      <c r="AK145"/>
      <c r="AL145"/>
      <c r="AM145"/>
      <c r="AN145"/>
      <c r="AO145"/>
      <c r="AP145"/>
      <c r="AQ145"/>
      <c r="AR145"/>
      <c r="AT145"/>
      <c r="AU145"/>
      <c r="AV145"/>
      <c r="AW145"/>
      <c r="AX145"/>
      <c r="AY145"/>
      <c r="AZ145"/>
      <c r="BA145"/>
      <c r="BB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K145"/>
      <c r="DL145"/>
      <c r="DS145"/>
      <c r="EY145"/>
      <c r="FC145"/>
      <c r="FD145"/>
      <c r="FE145"/>
      <c r="FF145"/>
      <c r="FG145"/>
      <c r="FH145"/>
      <c r="FI145"/>
      <c r="FJ145"/>
      <c r="FO145"/>
      <c r="FS145"/>
      <c r="FW145"/>
      <c r="FY145"/>
      <c r="FZ145"/>
      <c r="GA145"/>
    </row>
    <row r="146" spans="37:183" x14ac:dyDescent="0.2">
      <c r="AK146"/>
      <c r="AL146"/>
      <c r="AM146"/>
      <c r="AN146"/>
      <c r="AO146"/>
      <c r="AP146"/>
      <c r="AQ146"/>
      <c r="AR146"/>
      <c r="AT146"/>
      <c r="AU146"/>
      <c r="AV146"/>
      <c r="AW146"/>
      <c r="AX146"/>
      <c r="AY146"/>
      <c r="AZ146"/>
      <c r="BA146"/>
      <c r="BB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K146"/>
      <c r="DL146"/>
      <c r="DS146"/>
      <c r="EY146"/>
      <c r="FC146"/>
      <c r="FD146"/>
      <c r="FE146"/>
      <c r="FF146"/>
      <c r="FG146"/>
      <c r="FH146"/>
      <c r="FI146"/>
      <c r="FJ146"/>
      <c r="FO146"/>
      <c r="FS146"/>
      <c r="FW146"/>
      <c r="FY146"/>
      <c r="FZ146"/>
      <c r="GA146"/>
    </row>
    <row r="147" spans="37:183" x14ac:dyDescent="0.2">
      <c r="AK147"/>
      <c r="AL147"/>
      <c r="AM147"/>
      <c r="AN147"/>
      <c r="AO147"/>
      <c r="AP147"/>
      <c r="AQ147"/>
      <c r="AR147"/>
      <c r="AT147"/>
      <c r="AU147"/>
      <c r="AV147"/>
      <c r="AW147"/>
      <c r="AX147"/>
      <c r="AY147"/>
      <c r="AZ147"/>
      <c r="BA147"/>
      <c r="BB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K147"/>
      <c r="DL147"/>
      <c r="DS147"/>
      <c r="EY147"/>
      <c r="FC147"/>
      <c r="FD147"/>
      <c r="FE147"/>
      <c r="FF147"/>
      <c r="FG147"/>
      <c r="FH147"/>
      <c r="FI147"/>
      <c r="FJ147"/>
      <c r="FO147"/>
      <c r="FS147"/>
      <c r="FW147"/>
      <c r="FY147"/>
      <c r="FZ147"/>
      <c r="GA147"/>
    </row>
    <row r="148" spans="37:183" x14ac:dyDescent="0.2">
      <c r="AK148"/>
      <c r="AL148"/>
      <c r="AM148"/>
      <c r="AN148"/>
      <c r="AO148"/>
      <c r="AP148"/>
      <c r="AQ148"/>
      <c r="AR148"/>
      <c r="AT148"/>
      <c r="AU148"/>
      <c r="AV148"/>
      <c r="AW148"/>
      <c r="AX148"/>
      <c r="AY148"/>
      <c r="AZ148"/>
      <c r="BA148"/>
      <c r="BB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K148"/>
      <c r="DL148"/>
      <c r="DS148"/>
      <c r="EY148"/>
      <c r="FC148"/>
      <c r="FD148"/>
      <c r="FE148"/>
      <c r="FF148"/>
      <c r="FG148"/>
      <c r="FH148"/>
      <c r="FI148"/>
      <c r="FJ148"/>
      <c r="FO148"/>
      <c r="FS148"/>
      <c r="FW148"/>
      <c r="FY148"/>
      <c r="FZ148"/>
      <c r="GA148"/>
    </row>
    <row r="149" spans="37:183" x14ac:dyDescent="0.2">
      <c r="AK149"/>
      <c r="AL149"/>
      <c r="AM149"/>
      <c r="AN149"/>
      <c r="AO149"/>
      <c r="AP149"/>
      <c r="AQ149"/>
      <c r="AR149"/>
      <c r="AT149"/>
      <c r="AU149"/>
      <c r="AV149"/>
      <c r="AW149"/>
      <c r="AX149"/>
      <c r="AY149"/>
      <c r="AZ149"/>
      <c r="BA149"/>
      <c r="BB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K149"/>
      <c r="DL149"/>
      <c r="DS149"/>
      <c r="EY149"/>
      <c r="FC149"/>
      <c r="FD149"/>
      <c r="FE149"/>
      <c r="FF149"/>
      <c r="FG149"/>
      <c r="FH149"/>
      <c r="FI149"/>
      <c r="FJ149"/>
      <c r="FO149"/>
      <c r="FS149"/>
      <c r="FW149"/>
      <c r="FY149"/>
      <c r="FZ149"/>
      <c r="GA149"/>
    </row>
    <row r="150" spans="37:183" x14ac:dyDescent="0.2">
      <c r="AK150"/>
      <c r="AL150"/>
      <c r="AM150"/>
      <c r="AN150"/>
      <c r="AO150"/>
      <c r="AP150"/>
      <c r="AQ150"/>
      <c r="AR150"/>
      <c r="AT150"/>
      <c r="AU150"/>
      <c r="AV150"/>
      <c r="AW150"/>
      <c r="AX150"/>
      <c r="AY150"/>
      <c r="AZ150"/>
      <c r="BA150"/>
      <c r="BB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K150"/>
      <c r="DL150"/>
      <c r="DS150"/>
      <c r="EY150"/>
      <c r="FC150"/>
      <c r="FD150"/>
      <c r="FE150"/>
      <c r="FF150"/>
      <c r="FG150"/>
      <c r="FH150"/>
      <c r="FI150"/>
      <c r="FJ150"/>
      <c r="FO150"/>
      <c r="FS150"/>
      <c r="FW150"/>
      <c r="FY150"/>
      <c r="FZ150"/>
      <c r="GA150"/>
    </row>
    <row r="151" spans="37:183" x14ac:dyDescent="0.2">
      <c r="AK151"/>
      <c r="AL151"/>
      <c r="AM151"/>
      <c r="AN151"/>
      <c r="AO151"/>
      <c r="AP151"/>
      <c r="AQ151"/>
      <c r="AR151"/>
      <c r="AT151"/>
      <c r="AU151"/>
      <c r="AV151"/>
      <c r="AW151"/>
      <c r="AX151"/>
      <c r="AY151"/>
      <c r="AZ151"/>
      <c r="BA151"/>
      <c r="BB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K151"/>
      <c r="DL151"/>
      <c r="DS151"/>
      <c r="EY151"/>
      <c r="FC151"/>
      <c r="FD151"/>
      <c r="FE151"/>
      <c r="FF151"/>
      <c r="FG151"/>
      <c r="FH151"/>
      <c r="FI151"/>
      <c r="FJ151"/>
      <c r="FO151"/>
      <c r="FS151"/>
      <c r="FW151"/>
      <c r="FY151"/>
      <c r="FZ151"/>
      <c r="GA151"/>
    </row>
    <row r="152" spans="37:183" x14ac:dyDescent="0.2">
      <c r="AK152"/>
      <c r="AL152"/>
      <c r="AM152"/>
      <c r="AN152"/>
      <c r="AO152"/>
      <c r="AP152"/>
      <c r="AQ152"/>
      <c r="AR152"/>
      <c r="AT152"/>
      <c r="AU152"/>
      <c r="AV152"/>
      <c r="AW152"/>
      <c r="AX152"/>
      <c r="AY152"/>
      <c r="AZ152"/>
      <c r="BA152"/>
      <c r="BB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K152"/>
      <c r="DL152"/>
      <c r="DS152"/>
      <c r="EY152"/>
      <c r="FC152"/>
      <c r="FD152"/>
      <c r="FE152"/>
      <c r="FF152"/>
      <c r="FG152"/>
      <c r="FH152"/>
      <c r="FI152"/>
      <c r="FJ152"/>
      <c r="FO152"/>
      <c r="FS152"/>
      <c r="FW152"/>
      <c r="FY152"/>
      <c r="FZ152"/>
      <c r="GA152"/>
    </row>
    <row r="153" spans="37:183" x14ac:dyDescent="0.2">
      <c r="AK153"/>
      <c r="AL153"/>
      <c r="AM153"/>
      <c r="AN153"/>
      <c r="AO153"/>
      <c r="AP153"/>
      <c r="AQ153"/>
      <c r="AR153"/>
      <c r="AT153"/>
      <c r="AU153"/>
      <c r="AV153"/>
      <c r="AW153"/>
      <c r="AX153"/>
      <c r="AY153"/>
      <c r="AZ153"/>
      <c r="BA153"/>
      <c r="BB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K153"/>
      <c r="DL153"/>
      <c r="DS153"/>
      <c r="EY153"/>
      <c r="FC153"/>
      <c r="FD153"/>
      <c r="FE153"/>
      <c r="FF153"/>
      <c r="FG153"/>
      <c r="FH153"/>
      <c r="FI153"/>
      <c r="FJ153"/>
      <c r="FO153"/>
      <c r="FS153"/>
      <c r="FW153"/>
      <c r="FY153"/>
      <c r="FZ153"/>
      <c r="GA153"/>
    </row>
    <row r="154" spans="37:183" x14ac:dyDescent="0.2">
      <c r="AK154"/>
      <c r="AL154"/>
      <c r="AM154"/>
      <c r="AN154"/>
      <c r="AO154"/>
      <c r="AP154"/>
      <c r="AQ154"/>
      <c r="AR154"/>
      <c r="AT154"/>
      <c r="AU154"/>
      <c r="AV154"/>
      <c r="AW154"/>
      <c r="AX154"/>
      <c r="AY154"/>
      <c r="AZ154"/>
      <c r="BA154"/>
      <c r="BB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K154"/>
      <c r="DL154"/>
      <c r="DS154"/>
      <c r="EY154"/>
      <c r="FC154"/>
      <c r="FD154"/>
      <c r="FE154"/>
      <c r="FF154"/>
      <c r="FG154"/>
      <c r="FH154"/>
      <c r="FI154"/>
      <c r="FJ154"/>
      <c r="FO154"/>
      <c r="FS154"/>
      <c r="FW154"/>
      <c r="FY154"/>
      <c r="FZ154"/>
      <c r="GA154"/>
    </row>
    <row r="155" spans="37:183" x14ac:dyDescent="0.2">
      <c r="AK155"/>
      <c r="AL155"/>
      <c r="AM155"/>
      <c r="AN155"/>
      <c r="AO155"/>
      <c r="AP155"/>
      <c r="AQ155"/>
      <c r="AR155"/>
      <c r="AT155"/>
      <c r="AU155"/>
      <c r="AV155"/>
      <c r="AW155"/>
      <c r="AX155"/>
      <c r="AY155"/>
      <c r="AZ155"/>
      <c r="BA155"/>
      <c r="BB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K155"/>
      <c r="DL155"/>
      <c r="DS155"/>
      <c r="EY155"/>
      <c r="FC155"/>
      <c r="FD155"/>
      <c r="FE155"/>
      <c r="FF155"/>
      <c r="FG155"/>
      <c r="FH155"/>
      <c r="FI155"/>
      <c r="FJ155"/>
      <c r="FO155"/>
      <c r="FS155"/>
      <c r="FW155"/>
      <c r="FY155"/>
      <c r="FZ155"/>
      <c r="GA155"/>
    </row>
    <row r="156" spans="37:183" x14ac:dyDescent="0.2">
      <c r="AK156"/>
      <c r="AL156"/>
      <c r="AM156"/>
      <c r="AN156"/>
      <c r="AO156"/>
      <c r="AP156"/>
      <c r="AQ156"/>
      <c r="AR156"/>
      <c r="AT156"/>
      <c r="AU156"/>
      <c r="AV156"/>
      <c r="AW156"/>
      <c r="AX156"/>
      <c r="AY156"/>
      <c r="AZ156"/>
      <c r="BA156"/>
      <c r="BB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K156"/>
      <c r="DL156"/>
      <c r="DS156"/>
      <c r="EY156"/>
      <c r="FC156"/>
      <c r="FD156"/>
      <c r="FE156"/>
      <c r="FF156"/>
      <c r="FG156"/>
      <c r="FH156"/>
      <c r="FI156"/>
      <c r="FJ156"/>
      <c r="FO156"/>
      <c r="FS156"/>
      <c r="FW156"/>
      <c r="FY156"/>
      <c r="FZ156"/>
      <c r="GA156"/>
    </row>
    <row r="157" spans="37:183" x14ac:dyDescent="0.2">
      <c r="AK157"/>
      <c r="AL157"/>
      <c r="AM157"/>
      <c r="AN157"/>
      <c r="AO157"/>
      <c r="AP157"/>
      <c r="AQ157"/>
      <c r="AR157"/>
      <c r="AT157"/>
      <c r="AU157"/>
      <c r="AV157"/>
      <c r="AW157"/>
      <c r="AX157"/>
      <c r="AY157"/>
      <c r="AZ157"/>
      <c r="BA157"/>
      <c r="BB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K157"/>
      <c r="DL157"/>
      <c r="DS157"/>
      <c r="EY157"/>
      <c r="FC157"/>
      <c r="FD157"/>
      <c r="FE157"/>
      <c r="FF157"/>
      <c r="FG157"/>
      <c r="FH157"/>
      <c r="FI157"/>
      <c r="FJ157"/>
      <c r="FO157"/>
      <c r="FS157"/>
      <c r="FW157"/>
      <c r="FY157"/>
      <c r="FZ157"/>
      <c r="GA157"/>
    </row>
    <row r="158" spans="37:183" x14ac:dyDescent="0.2">
      <c r="AK158"/>
      <c r="AL158"/>
      <c r="AM158"/>
      <c r="AN158"/>
      <c r="AO158"/>
      <c r="AP158"/>
      <c r="AQ158"/>
      <c r="AR158"/>
      <c r="AT158"/>
      <c r="AU158"/>
      <c r="AV158"/>
      <c r="AW158"/>
      <c r="AX158"/>
      <c r="AY158"/>
      <c r="AZ158"/>
      <c r="BA158"/>
      <c r="BB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K158"/>
      <c r="DL158"/>
      <c r="DS158"/>
      <c r="EY158"/>
      <c r="FC158"/>
      <c r="FD158"/>
      <c r="FE158"/>
      <c r="FF158"/>
      <c r="FG158"/>
      <c r="FH158"/>
      <c r="FI158"/>
      <c r="FJ158"/>
      <c r="FO158"/>
      <c r="FS158"/>
      <c r="FW158"/>
      <c r="FY158"/>
      <c r="FZ158"/>
      <c r="GA158"/>
    </row>
    <row r="159" spans="37:183" x14ac:dyDescent="0.2">
      <c r="AK159"/>
      <c r="AL159"/>
      <c r="AM159"/>
      <c r="AN159"/>
      <c r="AO159"/>
      <c r="AP159"/>
      <c r="AQ159"/>
      <c r="AR159"/>
      <c r="AT159"/>
      <c r="AU159"/>
      <c r="AV159"/>
      <c r="AW159"/>
      <c r="AX159"/>
      <c r="AY159"/>
      <c r="AZ159"/>
      <c r="BA159"/>
      <c r="BB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K159"/>
      <c r="DL159"/>
      <c r="DS159"/>
      <c r="EY159"/>
      <c r="FC159"/>
      <c r="FD159"/>
      <c r="FE159"/>
      <c r="FF159"/>
      <c r="FG159"/>
      <c r="FH159"/>
      <c r="FI159"/>
      <c r="FJ159"/>
      <c r="FO159"/>
      <c r="FS159"/>
      <c r="FW159"/>
      <c r="FY159"/>
      <c r="FZ159"/>
      <c r="GA159"/>
    </row>
    <row r="160" spans="37:183" x14ac:dyDescent="0.2">
      <c r="AK160"/>
      <c r="AL160"/>
      <c r="AM160"/>
      <c r="AN160"/>
      <c r="AO160"/>
      <c r="AP160"/>
      <c r="AQ160"/>
      <c r="AR160"/>
      <c r="AT160"/>
      <c r="AU160"/>
      <c r="AV160"/>
      <c r="AW160"/>
      <c r="AX160"/>
      <c r="AY160"/>
      <c r="AZ160"/>
      <c r="BA160"/>
      <c r="BB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K160"/>
      <c r="DL160"/>
      <c r="DS160"/>
      <c r="EY160"/>
      <c r="FC160"/>
      <c r="FD160"/>
      <c r="FE160"/>
      <c r="FF160"/>
      <c r="FG160"/>
      <c r="FH160"/>
      <c r="FI160"/>
      <c r="FJ160"/>
      <c r="FO160"/>
      <c r="FS160"/>
      <c r="FW160"/>
      <c r="FY160"/>
      <c r="FZ160"/>
      <c r="GA160"/>
    </row>
    <row r="161" spans="37:183" x14ac:dyDescent="0.2">
      <c r="AK161"/>
      <c r="AL161"/>
      <c r="AM161"/>
      <c r="AN161"/>
      <c r="AO161"/>
      <c r="AP161"/>
      <c r="AQ161"/>
      <c r="AR161"/>
      <c r="AT161"/>
      <c r="AU161"/>
      <c r="AV161"/>
      <c r="AW161"/>
      <c r="AX161"/>
      <c r="AY161"/>
      <c r="AZ161"/>
      <c r="BA161"/>
      <c r="BB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K161"/>
      <c r="DL161"/>
      <c r="DS161"/>
      <c r="EY161"/>
      <c r="FC161"/>
      <c r="FD161"/>
      <c r="FE161"/>
      <c r="FF161"/>
      <c r="FG161"/>
      <c r="FH161"/>
      <c r="FI161"/>
      <c r="FJ161"/>
      <c r="FO161"/>
      <c r="FS161"/>
      <c r="FW161"/>
      <c r="FY161"/>
      <c r="FZ161"/>
      <c r="GA161"/>
    </row>
    <row r="162" spans="37:183" x14ac:dyDescent="0.2">
      <c r="AK162"/>
      <c r="AL162"/>
      <c r="AM162"/>
      <c r="AN162"/>
      <c r="AO162"/>
      <c r="AP162"/>
      <c r="AQ162"/>
      <c r="AR162"/>
      <c r="AT162"/>
      <c r="AU162"/>
      <c r="AV162"/>
      <c r="AW162"/>
      <c r="AX162"/>
      <c r="AY162"/>
      <c r="AZ162"/>
      <c r="BA162"/>
      <c r="BB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K162"/>
      <c r="DL162"/>
      <c r="DS162"/>
      <c r="EY162"/>
      <c r="FC162"/>
      <c r="FD162"/>
      <c r="FE162"/>
      <c r="FF162"/>
      <c r="FG162"/>
      <c r="FH162"/>
      <c r="FI162"/>
      <c r="FJ162"/>
      <c r="FO162"/>
      <c r="FS162"/>
      <c r="FW162"/>
      <c r="FY162"/>
      <c r="FZ162"/>
      <c r="GA162"/>
    </row>
    <row r="163" spans="37:183" x14ac:dyDescent="0.2">
      <c r="AK163"/>
      <c r="AL163"/>
      <c r="AM163"/>
      <c r="AN163"/>
      <c r="AO163"/>
      <c r="AP163"/>
      <c r="AQ163"/>
      <c r="AR163"/>
      <c r="AT163"/>
      <c r="AU163"/>
      <c r="AV163"/>
      <c r="AW163"/>
      <c r="AX163"/>
      <c r="AY163"/>
      <c r="AZ163"/>
      <c r="BA163"/>
      <c r="BB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K163"/>
      <c r="DL163"/>
      <c r="DS163"/>
      <c r="EY163"/>
      <c r="FC163"/>
      <c r="FD163"/>
      <c r="FE163"/>
      <c r="FF163"/>
      <c r="FG163"/>
      <c r="FH163"/>
      <c r="FI163"/>
      <c r="FJ163"/>
      <c r="FO163"/>
      <c r="FS163"/>
      <c r="FW163"/>
      <c r="FY163"/>
      <c r="FZ163"/>
      <c r="GA163"/>
    </row>
    <row r="164" spans="37:183" x14ac:dyDescent="0.2">
      <c r="AK164"/>
      <c r="AL164"/>
      <c r="AM164"/>
      <c r="AN164"/>
      <c r="AO164"/>
      <c r="AP164"/>
      <c r="AQ164"/>
      <c r="AR164"/>
      <c r="AT164"/>
      <c r="AU164"/>
      <c r="AV164"/>
      <c r="AW164"/>
      <c r="AX164"/>
      <c r="AY164"/>
      <c r="AZ164"/>
      <c r="BA164"/>
      <c r="BB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K164"/>
      <c r="DL164"/>
      <c r="DS164"/>
      <c r="EY164"/>
      <c r="FC164"/>
      <c r="FD164"/>
      <c r="FE164"/>
      <c r="FF164"/>
      <c r="FG164"/>
      <c r="FH164"/>
      <c r="FI164"/>
      <c r="FJ164"/>
      <c r="FO164"/>
      <c r="FS164"/>
      <c r="FW164"/>
      <c r="FY164"/>
      <c r="FZ164"/>
      <c r="GA164"/>
    </row>
    <row r="165" spans="37:183" x14ac:dyDescent="0.2">
      <c r="AK165"/>
      <c r="AL165"/>
      <c r="AM165"/>
      <c r="AN165"/>
      <c r="AO165"/>
      <c r="AP165"/>
      <c r="AQ165"/>
      <c r="AR165"/>
      <c r="AT165"/>
      <c r="AU165"/>
      <c r="AV165"/>
      <c r="AW165"/>
      <c r="AX165"/>
      <c r="AY165"/>
      <c r="AZ165"/>
      <c r="BA165"/>
      <c r="BB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K165"/>
      <c r="DL165"/>
      <c r="DS165"/>
      <c r="EY165"/>
      <c r="FC165"/>
      <c r="FD165"/>
      <c r="FE165"/>
      <c r="FF165"/>
      <c r="FG165"/>
      <c r="FH165"/>
      <c r="FI165"/>
      <c r="FJ165"/>
      <c r="FO165"/>
      <c r="FS165"/>
      <c r="FW165"/>
      <c r="FY165"/>
      <c r="FZ165"/>
      <c r="GA165"/>
    </row>
    <row r="166" spans="37:183" x14ac:dyDescent="0.2">
      <c r="AK166"/>
      <c r="AL166"/>
      <c r="AM166"/>
      <c r="AN166"/>
      <c r="AO166"/>
      <c r="AP166"/>
      <c r="AQ166"/>
      <c r="AR166"/>
      <c r="AT166"/>
      <c r="AU166"/>
      <c r="AV166"/>
      <c r="AW166"/>
      <c r="AX166"/>
      <c r="AY166"/>
      <c r="AZ166"/>
      <c r="BA166"/>
      <c r="BB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K166"/>
      <c r="DL166"/>
      <c r="DS166"/>
      <c r="EY166"/>
      <c r="FC166"/>
      <c r="FD166"/>
      <c r="FE166"/>
      <c r="FF166"/>
      <c r="FG166"/>
      <c r="FH166"/>
      <c r="FI166"/>
      <c r="FJ166"/>
      <c r="FO166"/>
      <c r="FS166"/>
      <c r="FW166"/>
      <c r="FY166"/>
      <c r="FZ166"/>
      <c r="GA166"/>
    </row>
    <row r="167" spans="37:183" x14ac:dyDescent="0.2">
      <c r="AK167"/>
      <c r="AL167"/>
      <c r="AM167"/>
      <c r="AN167"/>
      <c r="AO167"/>
      <c r="AP167"/>
      <c r="AQ167"/>
      <c r="AR167"/>
      <c r="AT167"/>
      <c r="AU167"/>
      <c r="AV167"/>
      <c r="AW167"/>
      <c r="AX167"/>
      <c r="AY167"/>
      <c r="AZ167"/>
      <c r="BA167"/>
      <c r="BB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K167"/>
      <c r="DL167"/>
      <c r="DS167"/>
      <c r="EY167"/>
      <c r="FC167"/>
      <c r="FD167"/>
      <c r="FE167"/>
      <c r="FF167"/>
      <c r="FG167"/>
      <c r="FH167"/>
      <c r="FI167"/>
      <c r="FJ167"/>
      <c r="FO167"/>
      <c r="FS167"/>
      <c r="FW167"/>
      <c r="FY167"/>
      <c r="FZ167"/>
      <c r="GA167"/>
    </row>
    <row r="168" spans="37:183" x14ac:dyDescent="0.2">
      <c r="AK168"/>
      <c r="AL168"/>
      <c r="AM168"/>
      <c r="AN168"/>
      <c r="AO168"/>
      <c r="AP168"/>
      <c r="AQ168"/>
      <c r="AR168"/>
      <c r="AT168"/>
      <c r="AU168"/>
      <c r="AV168"/>
      <c r="AW168"/>
      <c r="AX168"/>
      <c r="AY168"/>
      <c r="AZ168"/>
      <c r="BA168"/>
      <c r="BB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K168"/>
      <c r="DL168"/>
      <c r="DS168"/>
      <c r="EY168"/>
      <c r="FC168"/>
      <c r="FD168"/>
      <c r="FE168"/>
      <c r="FF168"/>
      <c r="FG168"/>
      <c r="FH168"/>
      <c r="FI168"/>
      <c r="FJ168"/>
      <c r="FO168"/>
      <c r="FS168"/>
      <c r="FW168"/>
      <c r="FY168"/>
      <c r="FZ168"/>
      <c r="GA168"/>
    </row>
    <row r="169" spans="37:183" x14ac:dyDescent="0.2">
      <c r="AK169"/>
      <c r="AL169"/>
      <c r="AM169"/>
      <c r="AN169"/>
      <c r="AO169"/>
      <c r="AP169"/>
      <c r="AQ169"/>
      <c r="AR169"/>
      <c r="AT169"/>
      <c r="AU169"/>
      <c r="AV169"/>
      <c r="AW169"/>
      <c r="AX169"/>
      <c r="AY169"/>
      <c r="AZ169"/>
      <c r="BA169"/>
      <c r="BB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K169"/>
      <c r="DL169"/>
      <c r="DS169"/>
      <c r="EY169"/>
      <c r="FC169"/>
      <c r="FD169"/>
      <c r="FE169"/>
      <c r="FF169"/>
      <c r="FG169"/>
      <c r="FH169"/>
      <c r="FI169"/>
      <c r="FJ169"/>
      <c r="FO169"/>
      <c r="FS169"/>
      <c r="FW169"/>
      <c r="FY169"/>
      <c r="FZ169"/>
      <c r="GA169"/>
    </row>
    <row r="170" spans="37:183" x14ac:dyDescent="0.2">
      <c r="AK170"/>
      <c r="AL170"/>
      <c r="AM170"/>
      <c r="AN170"/>
      <c r="AO170"/>
      <c r="AP170"/>
      <c r="AQ170"/>
      <c r="AR170"/>
      <c r="AT170"/>
      <c r="AU170"/>
      <c r="AV170"/>
      <c r="AW170"/>
      <c r="AX170"/>
      <c r="AY170"/>
      <c r="AZ170"/>
      <c r="BA170"/>
      <c r="BB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K170"/>
      <c r="DL170"/>
      <c r="DS170"/>
      <c r="EY170"/>
      <c r="FC170"/>
      <c r="FD170"/>
      <c r="FE170"/>
      <c r="FF170"/>
      <c r="FG170"/>
      <c r="FH170"/>
      <c r="FI170"/>
      <c r="FJ170"/>
      <c r="FO170"/>
      <c r="FS170"/>
      <c r="FW170"/>
      <c r="FY170"/>
      <c r="FZ170"/>
      <c r="GA170"/>
    </row>
    <row r="171" spans="37:183" x14ac:dyDescent="0.2">
      <c r="AK171"/>
      <c r="AL171"/>
      <c r="AM171"/>
      <c r="AN171"/>
      <c r="AO171"/>
      <c r="AP171"/>
      <c r="AQ171"/>
      <c r="AR171"/>
      <c r="AT171"/>
      <c r="AU171"/>
      <c r="AV171"/>
      <c r="AW171"/>
      <c r="AX171"/>
      <c r="AY171"/>
      <c r="AZ171"/>
      <c r="BA171"/>
      <c r="BB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K171"/>
      <c r="DL171"/>
      <c r="DS171"/>
      <c r="EY171"/>
      <c r="FC171"/>
      <c r="FD171"/>
      <c r="FE171"/>
      <c r="FF171"/>
      <c r="FG171"/>
      <c r="FH171"/>
      <c r="FI171"/>
      <c r="FJ171"/>
      <c r="FO171"/>
      <c r="FS171"/>
      <c r="FW171"/>
      <c r="FY171"/>
      <c r="FZ171"/>
      <c r="GA171"/>
    </row>
    <row r="172" spans="37:183" x14ac:dyDescent="0.2">
      <c r="AK172"/>
      <c r="AL172"/>
      <c r="AM172"/>
      <c r="AN172"/>
      <c r="AO172"/>
      <c r="AP172"/>
      <c r="AQ172"/>
      <c r="AR172"/>
      <c r="AT172"/>
      <c r="AU172"/>
      <c r="AV172"/>
      <c r="AW172"/>
      <c r="AX172"/>
      <c r="AY172"/>
      <c r="AZ172"/>
      <c r="BA172"/>
      <c r="BB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K172"/>
      <c r="DL172"/>
      <c r="DS172"/>
      <c r="EY172"/>
      <c r="FC172"/>
      <c r="FD172"/>
      <c r="FE172"/>
      <c r="FF172"/>
      <c r="FG172"/>
      <c r="FH172"/>
      <c r="FI172"/>
      <c r="FJ172"/>
      <c r="FO172"/>
      <c r="FS172"/>
      <c r="FW172"/>
      <c r="FY172"/>
      <c r="FZ172"/>
      <c r="GA172"/>
    </row>
    <row r="173" spans="37:183" x14ac:dyDescent="0.2">
      <c r="AK173"/>
      <c r="AL173"/>
      <c r="AM173"/>
      <c r="AN173"/>
      <c r="AO173"/>
      <c r="AP173"/>
      <c r="AQ173"/>
      <c r="AR173"/>
      <c r="AT173"/>
      <c r="AU173"/>
      <c r="AV173"/>
      <c r="AW173"/>
      <c r="AX173"/>
      <c r="AY173"/>
      <c r="AZ173"/>
      <c r="BA173"/>
      <c r="BB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K173"/>
      <c r="DL173"/>
      <c r="DS173"/>
      <c r="EY173"/>
      <c r="FC173"/>
      <c r="FD173"/>
      <c r="FE173"/>
      <c r="FF173"/>
      <c r="FG173"/>
      <c r="FH173"/>
      <c r="FI173"/>
      <c r="FJ173"/>
      <c r="FO173"/>
      <c r="FS173"/>
      <c r="FW173"/>
      <c r="FY173"/>
      <c r="FZ173"/>
      <c r="GA173"/>
    </row>
    <row r="174" spans="37:183" x14ac:dyDescent="0.2">
      <c r="AK174"/>
      <c r="AL174"/>
      <c r="AM174"/>
      <c r="AN174"/>
      <c r="AO174"/>
      <c r="AP174"/>
      <c r="AQ174"/>
      <c r="AR174"/>
      <c r="AT174"/>
      <c r="AU174"/>
      <c r="AV174"/>
      <c r="AW174"/>
      <c r="AX174"/>
      <c r="AY174"/>
      <c r="AZ174"/>
      <c r="BA174"/>
      <c r="BB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K174"/>
      <c r="DL174"/>
      <c r="DS174"/>
      <c r="EY174"/>
      <c r="FC174"/>
      <c r="FD174"/>
      <c r="FE174"/>
      <c r="FF174"/>
      <c r="FG174"/>
      <c r="FH174"/>
      <c r="FI174"/>
      <c r="FJ174"/>
      <c r="FO174"/>
      <c r="FS174"/>
      <c r="FW174"/>
      <c r="FY174"/>
      <c r="FZ174"/>
      <c r="GA174"/>
    </row>
    <row r="175" spans="37:183" x14ac:dyDescent="0.2">
      <c r="AK175"/>
      <c r="AL175"/>
      <c r="AM175"/>
      <c r="AN175"/>
      <c r="AO175"/>
      <c r="AP175"/>
      <c r="AQ175"/>
      <c r="AR175"/>
      <c r="AT175"/>
      <c r="AU175"/>
      <c r="AV175"/>
      <c r="AW175"/>
      <c r="AX175"/>
      <c r="AY175"/>
      <c r="AZ175"/>
      <c r="BA175"/>
      <c r="BB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K175"/>
      <c r="DL175"/>
      <c r="DS175"/>
      <c r="EY175"/>
      <c r="FC175"/>
      <c r="FD175"/>
      <c r="FE175"/>
      <c r="FF175"/>
      <c r="FG175"/>
      <c r="FH175"/>
      <c r="FI175"/>
      <c r="FJ175"/>
      <c r="FO175"/>
      <c r="FS175"/>
      <c r="FW175"/>
      <c r="FY175"/>
      <c r="FZ175"/>
      <c r="GA175"/>
    </row>
    <row r="176" spans="37:183" x14ac:dyDescent="0.2">
      <c r="AK176"/>
      <c r="AL176"/>
      <c r="AM176"/>
      <c r="AN176"/>
      <c r="AO176"/>
      <c r="AP176"/>
      <c r="AQ176"/>
      <c r="AR176"/>
      <c r="AT176"/>
      <c r="AU176"/>
      <c r="AV176"/>
      <c r="AW176"/>
      <c r="AX176"/>
      <c r="AY176"/>
      <c r="AZ176"/>
      <c r="BA176"/>
      <c r="BB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K176"/>
      <c r="DL176"/>
      <c r="DS176"/>
      <c r="EY176"/>
      <c r="FC176"/>
      <c r="FD176"/>
      <c r="FE176"/>
      <c r="FF176"/>
      <c r="FG176"/>
      <c r="FH176"/>
      <c r="FI176"/>
      <c r="FJ176"/>
      <c r="FO176"/>
      <c r="FS176"/>
      <c r="FW176"/>
      <c r="FY176"/>
      <c r="FZ176"/>
      <c r="GA176"/>
    </row>
    <row r="177" spans="37:183" x14ac:dyDescent="0.2">
      <c r="AK177"/>
      <c r="AL177"/>
      <c r="AM177"/>
      <c r="AN177"/>
      <c r="AO177"/>
      <c r="AP177"/>
      <c r="AQ177"/>
      <c r="AR177"/>
      <c r="AT177"/>
      <c r="AU177"/>
      <c r="AV177"/>
      <c r="AW177"/>
      <c r="AX177"/>
      <c r="AY177"/>
      <c r="AZ177"/>
      <c r="BA177"/>
      <c r="BB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K177"/>
      <c r="DL177"/>
      <c r="DS177"/>
      <c r="EY177"/>
      <c r="FC177"/>
      <c r="FD177"/>
      <c r="FE177"/>
      <c r="FF177"/>
      <c r="FG177"/>
      <c r="FH177"/>
      <c r="FI177"/>
      <c r="FJ177"/>
      <c r="FO177"/>
      <c r="FS177"/>
      <c r="FW177"/>
      <c r="FY177"/>
      <c r="FZ177"/>
      <c r="GA177"/>
    </row>
    <row r="178" spans="37:183" x14ac:dyDescent="0.2">
      <c r="AK178"/>
      <c r="AL178"/>
      <c r="AM178"/>
      <c r="AN178"/>
      <c r="AO178"/>
      <c r="AP178"/>
      <c r="AQ178"/>
      <c r="AR178"/>
      <c r="AT178"/>
      <c r="AU178"/>
      <c r="AV178"/>
      <c r="AW178"/>
      <c r="AX178"/>
      <c r="AY178"/>
      <c r="AZ178"/>
      <c r="BA178"/>
      <c r="BB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K178"/>
      <c r="DL178"/>
      <c r="DS178"/>
      <c r="EY178"/>
      <c r="FC178"/>
      <c r="FD178"/>
      <c r="FE178"/>
      <c r="FF178"/>
      <c r="FG178"/>
      <c r="FH178"/>
      <c r="FI178"/>
      <c r="FJ178"/>
      <c r="FO178"/>
      <c r="FS178"/>
      <c r="FW178"/>
      <c r="FY178"/>
      <c r="FZ178"/>
      <c r="GA178"/>
    </row>
    <row r="179" spans="37:183" x14ac:dyDescent="0.2">
      <c r="AK179"/>
      <c r="AL179"/>
      <c r="AM179"/>
      <c r="AN179"/>
      <c r="AO179"/>
      <c r="AP179"/>
      <c r="AQ179"/>
      <c r="AR179"/>
      <c r="AT179"/>
      <c r="AU179"/>
      <c r="AV179"/>
      <c r="AW179"/>
      <c r="AX179"/>
      <c r="AY179"/>
      <c r="AZ179"/>
      <c r="BA179"/>
      <c r="BB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K179"/>
      <c r="DL179"/>
      <c r="DS179"/>
      <c r="EY179"/>
      <c r="FC179"/>
      <c r="FD179"/>
      <c r="FE179"/>
      <c r="FF179"/>
      <c r="FG179"/>
      <c r="FH179"/>
      <c r="FI179"/>
      <c r="FJ179"/>
      <c r="FO179"/>
      <c r="FS179"/>
      <c r="FW179"/>
      <c r="FY179"/>
      <c r="FZ179"/>
      <c r="GA179"/>
    </row>
    <row r="180" spans="37:183" x14ac:dyDescent="0.2">
      <c r="AK180"/>
      <c r="AL180"/>
      <c r="AM180"/>
      <c r="AN180"/>
      <c r="AO180"/>
      <c r="AP180"/>
      <c r="AQ180"/>
      <c r="AR180"/>
      <c r="AT180"/>
      <c r="AU180"/>
      <c r="AV180"/>
      <c r="AW180"/>
      <c r="AX180"/>
      <c r="AY180"/>
      <c r="AZ180"/>
      <c r="BA180"/>
      <c r="BB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K180"/>
      <c r="DL180"/>
      <c r="DS180"/>
      <c r="EY180"/>
      <c r="FC180"/>
      <c r="FD180"/>
      <c r="FE180"/>
      <c r="FF180"/>
      <c r="FG180"/>
      <c r="FH180"/>
      <c r="FI180"/>
      <c r="FJ180"/>
      <c r="FO180"/>
      <c r="FS180"/>
      <c r="FW180"/>
      <c r="FY180"/>
      <c r="FZ180"/>
      <c r="GA180"/>
    </row>
    <row r="181" spans="37:183" x14ac:dyDescent="0.2">
      <c r="AK181"/>
      <c r="AL181"/>
      <c r="AM181"/>
      <c r="AN181"/>
      <c r="AO181"/>
      <c r="AP181"/>
      <c r="AQ181"/>
      <c r="AR181"/>
      <c r="AT181"/>
      <c r="AU181"/>
      <c r="AV181"/>
      <c r="AW181"/>
      <c r="AX181"/>
      <c r="AY181"/>
      <c r="AZ181"/>
      <c r="BA181"/>
      <c r="BB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K181"/>
      <c r="DL181"/>
      <c r="DS181"/>
      <c r="EY181"/>
      <c r="FC181"/>
      <c r="FD181"/>
      <c r="FE181"/>
      <c r="FF181"/>
      <c r="FG181"/>
      <c r="FH181"/>
      <c r="FI181"/>
      <c r="FJ181"/>
      <c r="FO181"/>
      <c r="FS181"/>
      <c r="FW181"/>
      <c r="FY181"/>
      <c r="FZ181"/>
      <c r="GA181"/>
    </row>
    <row r="182" spans="37:183" x14ac:dyDescent="0.2">
      <c r="AK182"/>
      <c r="AL182"/>
      <c r="AM182"/>
      <c r="AN182"/>
      <c r="AO182"/>
      <c r="AP182"/>
      <c r="AQ182"/>
      <c r="AR182"/>
      <c r="AT182"/>
      <c r="AU182"/>
      <c r="AV182"/>
      <c r="AW182"/>
      <c r="AX182"/>
      <c r="AY182"/>
      <c r="AZ182"/>
      <c r="BA182"/>
      <c r="BB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K182"/>
      <c r="DL182"/>
      <c r="DS182"/>
      <c r="EY182"/>
      <c r="FC182"/>
      <c r="FD182"/>
      <c r="FE182"/>
      <c r="FF182"/>
      <c r="FG182"/>
      <c r="FH182"/>
      <c r="FI182"/>
      <c r="FJ182"/>
      <c r="FO182"/>
      <c r="FS182"/>
      <c r="FW182"/>
      <c r="FY182"/>
      <c r="FZ182"/>
      <c r="GA182"/>
    </row>
    <row r="183" spans="37:183" x14ac:dyDescent="0.2">
      <c r="AK183"/>
      <c r="AL183"/>
      <c r="AM183"/>
      <c r="AN183"/>
      <c r="AO183"/>
      <c r="AP183"/>
      <c r="AQ183"/>
      <c r="AR183"/>
      <c r="AT183"/>
      <c r="AU183"/>
      <c r="AV183"/>
      <c r="AW183"/>
      <c r="AX183"/>
      <c r="AY183"/>
      <c r="AZ183"/>
      <c r="BA183"/>
      <c r="BB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K183"/>
      <c r="DL183"/>
      <c r="DS183"/>
      <c r="EY183"/>
      <c r="FC183"/>
      <c r="FD183"/>
      <c r="FE183"/>
      <c r="FF183"/>
      <c r="FG183"/>
      <c r="FH183"/>
      <c r="FI183"/>
      <c r="FJ183"/>
      <c r="FO183"/>
      <c r="FS183"/>
      <c r="FW183"/>
      <c r="FY183"/>
      <c r="FZ183"/>
      <c r="GA183"/>
    </row>
    <row r="184" spans="37:183" x14ac:dyDescent="0.2">
      <c r="AK184"/>
      <c r="AL184"/>
      <c r="AM184"/>
      <c r="AN184"/>
      <c r="AO184"/>
      <c r="AP184"/>
      <c r="AQ184"/>
      <c r="AR184"/>
      <c r="AT184"/>
      <c r="AU184"/>
      <c r="AV184"/>
      <c r="AW184"/>
      <c r="AX184"/>
      <c r="AY184"/>
      <c r="AZ184"/>
      <c r="BA184"/>
      <c r="BB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K184"/>
      <c r="DL184"/>
      <c r="DS184"/>
      <c r="EY184"/>
      <c r="FC184"/>
      <c r="FD184"/>
      <c r="FE184"/>
      <c r="FF184"/>
      <c r="FG184"/>
      <c r="FH184"/>
      <c r="FI184"/>
      <c r="FJ184"/>
      <c r="FO184"/>
      <c r="FS184"/>
      <c r="FW184"/>
      <c r="FY184"/>
      <c r="FZ184"/>
      <c r="GA184"/>
    </row>
    <row r="185" spans="37:183" x14ac:dyDescent="0.2">
      <c r="AK185"/>
      <c r="AL185"/>
      <c r="AM185"/>
      <c r="AN185"/>
      <c r="AO185"/>
      <c r="AP185"/>
      <c r="AQ185"/>
      <c r="AR185"/>
      <c r="AT185"/>
      <c r="AU185"/>
      <c r="AV185"/>
      <c r="AW185"/>
      <c r="AX185"/>
      <c r="AY185"/>
      <c r="AZ185"/>
      <c r="BA185"/>
      <c r="BB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K185"/>
      <c r="DL185"/>
      <c r="DS185"/>
      <c r="EY185"/>
      <c r="FC185"/>
      <c r="FD185"/>
      <c r="FE185"/>
      <c r="FF185"/>
      <c r="FG185"/>
      <c r="FH185"/>
      <c r="FI185"/>
      <c r="FJ185"/>
      <c r="FO185"/>
      <c r="FS185"/>
      <c r="FW185"/>
      <c r="FY185"/>
      <c r="FZ185"/>
      <c r="GA185"/>
    </row>
    <row r="186" spans="37:183" x14ac:dyDescent="0.2">
      <c r="AK186"/>
      <c r="AL186"/>
      <c r="AM186"/>
      <c r="AN186"/>
      <c r="AO186"/>
      <c r="AP186"/>
      <c r="AQ186"/>
      <c r="AR186"/>
      <c r="AT186"/>
      <c r="AU186"/>
      <c r="AV186"/>
      <c r="AW186"/>
      <c r="AX186"/>
      <c r="AY186"/>
      <c r="AZ186"/>
      <c r="BA186"/>
      <c r="BB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K186"/>
      <c r="DL186"/>
      <c r="DS186"/>
      <c r="EY186"/>
      <c r="FC186"/>
      <c r="FD186"/>
      <c r="FE186"/>
      <c r="FF186"/>
      <c r="FG186"/>
      <c r="FH186"/>
      <c r="FI186"/>
      <c r="FJ186"/>
      <c r="FO186"/>
      <c r="FS186"/>
      <c r="FW186"/>
      <c r="FY186"/>
      <c r="FZ186"/>
      <c r="GA186"/>
    </row>
    <row r="187" spans="37:183" x14ac:dyDescent="0.2">
      <c r="AK187"/>
      <c r="AL187"/>
      <c r="AM187"/>
      <c r="AN187"/>
      <c r="AO187"/>
      <c r="AP187"/>
      <c r="AQ187"/>
      <c r="AR187"/>
      <c r="AT187"/>
      <c r="AU187"/>
      <c r="AV187"/>
      <c r="AW187"/>
      <c r="AX187"/>
      <c r="AY187"/>
      <c r="AZ187"/>
      <c r="BA187"/>
      <c r="BB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K187"/>
      <c r="DL187"/>
      <c r="DS187"/>
      <c r="EY187"/>
      <c r="FC187"/>
      <c r="FD187"/>
      <c r="FE187"/>
      <c r="FF187"/>
      <c r="FG187"/>
      <c r="FH187"/>
      <c r="FI187"/>
      <c r="FJ187"/>
      <c r="FO187"/>
      <c r="FS187"/>
      <c r="FW187"/>
      <c r="FY187"/>
      <c r="FZ187"/>
      <c r="GA187"/>
    </row>
    <row r="188" spans="37:183" x14ac:dyDescent="0.2">
      <c r="AK188"/>
      <c r="AL188"/>
      <c r="AM188"/>
      <c r="AN188"/>
      <c r="AO188"/>
      <c r="AP188"/>
      <c r="AQ188"/>
      <c r="AR188"/>
      <c r="AT188"/>
      <c r="AU188"/>
      <c r="AV188"/>
      <c r="AW188"/>
      <c r="AX188"/>
      <c r="AY188"/>
      <c r="AZ188"/>
      <c r="BA188"/>
      <c r="BB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K188"/>
      <c r="DL188"/>
      <c r="DS188"/>
      <c r="EY188"/>
      <c r="FC188"/>
      <c r="FD188"/>
      <c r="FE188"/>
      <c r="FF188"/>
      <c r="FG188"/>
      <c r="FH188"/>
      <c r="FI188"/>
      <c r="FJ188"/>
      <c r="FO188"/>
      <c r="FS188"/>
      <c r="FW188"/>
      <c r="FY188"/>
      <c r="FZ188"/>
      <c r="GA188"/>
    </row>
    <row r="189" spans="37:183" x14ac:dyDescent="0.2">
      <c r="AK189"/>
      <c r="AL189"/>
      <c r="AM189"/>
      <c r="AN189"/>
      <c r="AO189"/>
      <c r="AP189"/>
      <c r="AQ189"/>
      <c r="AR189"/>
      <c r="AT189"/>
      <c r="AU189"/>
      <c r="AV189"/>
      <c r="AW189"/>
      <c r="AX189"/>
      <c r="AY189"/>
      <c r="AZ189"/>
      <c r="BA189"/>
      <c r="BB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K189"/>
      <c r="DL189"/>
      <c r="DS189"/>
      <c r="EY189"/>
      <c r="FC189"/>
      <c r="FD189"/>
      <c r="FE189"/>
      <c r="FF189"/>
      <c r="FG189"/>
      <c r="FH189"/>
      <c r="FI189"/>
      <c r="FJ189"/>
      <c r="FO189"/>
      <c r="FS189"/>
      <c r="FW189"/>
      <c r="FY189"/>
      <c r="FZ189"/>
      <c r="GA189"/>
    </row>
    <row r="190" spans="37:183" x14ac:dyDescent="0.2">
      <c r="AK190"/>
      <c r="AL190"/>
      <c r="AM190"/>
      <c r="AN190"/>
      <c r="AO190"/>
      <c r="AP190"/>
      <c r="AQ190"/>
      <c r="AR190"/>
      <c r="AT190"/>
      <c r="AU190"/>
      <c r="AV190"/>
      <c r="AW190"/>
      <c r="AX190"/>
      <c r="AY190"/>
      <c r="AZ190"/>
      <c r="BA190"/>
      <c r="BB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K190"/>
      <c r="DL190"/>
      <c r="DS190"/>
      <c r="EY190"/>
      <c r="FC190"/>
      <c r="FD190"/>
      <c r="FE190"/>
      <c r="FF190"/>
      <c r="FG190"/>
      <c r="FH190"/>
      <c r="FI190"/>
      <c r="FJ190"/>
      <c r="FO190"/>
      <c r="FS190"/>
      <c r="FW190"/>
      <c r="FY190"/>
      <c r="FZ190"/>
      <c r="GA190"/>
    </row>
    <row r="191" spans="37:183" x14ac:dyDescent="0.2">
      <c r="AK191"/>
      <c r="AL191"/>
      <c r="AM191"/>
      <c r="AN191"/>
      <c r="AO191"/>
      <c r="AP191"/>
      <c r="AQ191"/>
      <c r="AR191"/>
      <c r="AT191"/>
      <c r="AU191"/>
      <c r="AV191"/>
      <c r="AW191"/>
      <c r="AX191"/>
      <c r="AY191"/>
      <c r="AZ191"/>
      <c r="BA191"/>
      <c r="BB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K191"/>
      <c r="DL191"/>
      <c r="DS191"/>
      <c r="EY191"/>
      <c r="FC191"/>
      <c r="FD191"/>
      <c r="FE191"/>
      <c r="FF191"/>
      <c r="FG191"/>
      <c r="FH191"/>
      <c r="FI191"/>
      <c r="FJ191"/>
      <c r="FO191"/>
      <c r="FS191"/>
      <c r="FW191"/>
      <c r="FY191"/>
      <c r="FZ191"/>
      <c r="GA191"/>
    </row>
    <row r="192" spans="37:183" x14ac:dyDescent="0.2">
      <c r="AK192"/>
      <c r="AL192"/>
      <c r="AM192"/>
      <c r="AN192"/>
      <c r="AO192"/>
      <c r="AP192"/>
      <c r="AQ192"/>
      <c r="AR192"/>
      <c r="AT192"/>
      <c r="AU192"/>
      <c r="AV192"/>
      <c r="AW192"/>
      <c r="AX192"/>
      <c r="AY192"/>
      <c r="AZ192"/>
      <c r="BA192"/>
      <c r="BB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K192"/>
      <c r="DL192"/>
      <c r="DS192"/>
      <c r="EY192"/>
      <c r="FC192"/>
      <c r="FD192"/>
      <c r="FE192"/>
      <c r="FF192"/>
      <c r="FG192"/>
      <c r="FH192"/>
      <c r="FI192"/>
      <c r="FJ192"/>
      <c r="FO192"/>
      <c r="FS192"/>
      <c r="FW192"/>
      <c r="FY192"/>
      <c r="FZ192"/>
      <c r="GA192"/>
    </row>
    <row r="193" spans="37:183" x14ac:dyDescent="0.2">
      <c r="AK193"/>
      <c r="AL193"/>
      <c r="AM193"/>
      <c r="AN193"/>
      <c r="AO193"/>
      <c r="AP193"/>
      <c r="AQ193"/>
      <c r="AR193"/>
      <c r="AT193"/>
      <c r="AU193"/>
      <c r="AV193"/>
      <c r="AW193"/>
      <c r="AX193"/>
      <c r="AY193"/>
      <c r="AZ193"/>
      <c r="BA193"/>
      <c r="BB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K193"/>
      <c r="DL193"/>
      <c r="DS193"/>
      <c r="EY193"/>
      <c r="FC193"/>
      <c r="FD193"/>
      <c r="FE193"/>
      <c r="FF193"/>
      <c r="FG193"/>
      <c r="FH193"/>
      <c r="FI193"/>
      <c r="FJ193"/>
      <c r="FO193"/>
      <c r="FS193"/>
      <c r="FW193"/>
      <c r="FY193"/>
      <c r="FZ193"/>
      <c r="GA193"/>
    </row>
    <row r="194" spans="37:183" x14ac:dyDescent="0.2">
      <c r="AK194"/>
      <c r="AL194"/>
      <c r="AM194"/>
      <c r="AN194"/>
      <c r="AO194"/>
      <c r="AP194"/>
      <c r="AQ194"/>
      <c r="AR194"/>
      <c r="AT194"/>
      <c r="AU194"/>
      <c r="AV194"/>
      <c r="AW194"/>
      <c r="AX194"/>
      <c r="AY194"/>
      <c r="AZ194"/>
      <c r="BA194"/>
      <c r="BB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K194"/>
      <c r="DL194"/>
      <c r="DS194"/>
      <c r="EY194"/>
      <c r="FC194"/>
      <c r="FD194"/>
      <c r="FE194"/>
      <c r="FF194"/>
      <c r="FG194"/>
      <c r="FH194"/>
      <c r="FI194"/>
      <c r="FJ194"/>
      <c r="FO194"/>
      <c r="FS194"/>
      <c r="FW194"/>
      <c r="FY194"/>
      <c r="FZ194"/>
      <c r="GA194"/>
    </row>
    <row r="195" spans="37:183" x14ac:dyDescent="0.2">
      <c r="AK195"/>
      <c r="AL195"/>
      <c r="AM195"/>
      <c r="AN195"/>
      <c r="AO195"/>
      <c r="AP195"/>
      <c r="AQ195"/>
      <c r="AR195"/>
      <c r="AT195"/>
      <c r="AU195"/>
      <c r="AV195"/>
      <c r="AW195"/>
      <c r="AX195"/>
      <c r="AY195"/>
      <c r="AZ195"/>
      <c r="BA195"/>
      <c r="BB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K195"/>
      <c r="DL195"/>
      <c r="DS195"/>
      <c r="EY195"/>
      <c r="FC195"/>
      <c r="FD195"/>
      <c r="FE195"/>
      <c r="FF195"/>
      <c r="FG195"/>
      <c r="FH195"/>
      <c r="FI195"/>
      <c r="FJ195"/>
      <c r="FO195"/>
      <c r="FS195"/>
      <c r="FW195"/>
      <c r="FY195"/>
      <c r="FZ195"/>
      <c r="GA195"/>
    </row>
    <row r="196" spans="37:183" x14ac:dyDescent="0.2">
      <c r="AK196"/>
      <c r="AL196"/>
      <c r="AM196"/>
      <c r="AN196"/>
      <c r="AO196"/>
      <c r="AP196"/>
      <c r="AQ196"/>
      <c r="AR196"/>
      <c r="AT196"/>
      <c r="AU196"/>
      <c r="AV196"/>
      <c r="AW196"/>
      <c r="AX196"/>
      <c r="AY196"/>
      <c r="AZ196"/>
      <c r="BA196"/>
      <c r="BB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K196"/>
      <c r="DL196"/>
      <c r="DS196"/>
      <c r="EY196"/>
      <c r="FC196"/>
      <c r="FD196"/>
      <c r="FE196"/>
      <c r="FF196"/>
      <c r="FG196"/>
      <c r="FH196"/>
      <c r="FI196"/>
      <c r="FJ196"/>
      <c r="FO196"/>
      <c r="FS196"/>
      <c r="FW196"/>
      <c r="FY196"/>
      <c r="FZ196"/>
      <c r="GA196"/>
    </row>
    <row r="197" spans="37:183" x14ac:dyDescent="0.2">
      <c r="AK197"/>
      <c r="AL197"/>
      <c r="AM197"/>
      <c r="AN197"/>
      <c r="AO197"/>
      <c r="AP197"/>
      <c r="AQ197"/>
      <c r="AR197"/>
      <c r="AT197"/>
      <c r="AU197"/>
      <c r="AV197"/>
      <c r="AW197"/>
      <c r="AX197"/>
      <c r="AY197"/>
      <c r="AZ197"/>
      <c r="BA197"/>
      <c r="BB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K197"/>
      <c r="DL197"/>
      <c r="DS197"/>
      <c r="EY197"/>
      <c r="FC197"/>
      <c r="FD197"/>
      <c r="FE197"/>
      <c r="FF197"/>
      <c r="FG197"/>
      <c r="FH197"/>
      <c r="FI197"/>
      <c r="FJ197"/>
      <c r="FO197"/>
      <c r="FS197"/>
      <c r="FW197"/>
      <c r="FY197"/>
      <c r="FZ197"/>
      <c r="GA197"/>
    </row>
    <row r="198" spans="37:183" x14ac:dyDescent="0.2">
      <c r="AK198"/>
      <c r="AL198"/>
      <c r="AM198"/>
      <c r="AN198"/>
      <c r="AO198"/>
      <c r="AP198"/>
      <c r="AQ198"/>
      <c r="AR198"/>
      <c r="AT198"/>
      <c r="AU198"/>
      <c r="AV198"/>
      <c r="AW198"/>
      <c r="AX198"/>
      <c r="AY198"/>
      <c r="AZ198"/>
      <c r="BA198"/>
      <c r="BB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K198"/>
      <c r="DL198"/>
      <c r="DS198"/>
      <c r="EY198"/>
      <c r="FC198"/>
      <c r="FD198"/>
      <c r="FE198"/>
      <c r="FF198"/>
      <c r="FG198"/>
      <c r="FH198"/>
      <c r="FI198"/>
      <c r="FJ198"/>
      <c r="FO198"/>
      <c r="FS198"/>
      <c r="FW198"/>
      <c r="FY198"/>
      <c r="FZ198"/>
      <c r="GA198"/>
    </row>
    <row r="199" spans="37:183" x14ac:dyDescent="0.2">
      <c r="AK199"/>
      <c r="AL199"/>
      <c r="AM199"/>
      <c r="AN199"/>
      <c r="AO199"/>
      <c r="AP199"/>
      <c r="AQ199"/>
      <c r="AR199"/>
      <c r="AT199"/>
      <c r="AU199"/>
      <c r="AV199"/>
      <c r="AW199"/>
      <c r="AX199"/>
      <c r="AY199"/>
      <c r="AZ199"/>
      <c r="BA199"/>
      <c r="BB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K199"/>
      <c r="DL199"/>
      <c r="DS199"/>
      <c r="EY199"/>
      <c r="FC199"/>
      <c r="FD199"/>
      <c r="FE199"/>
      <c r="FF199"/>
      <c r="FG199"/>
      <c r="FH199"/>
      <c r="FI199"/>
      <c r="FJ199"/>
      <c r="FO199"/>
      <c r="FS199"/>
      <c r="FW199"/>
      <c r="FY199"/>
      <c r="FZ199"/>
      <c r="GA199"/>
    </row>
    <row r="200" spans="37:183" x14ac:dyDescent="0.2">
      <c r="AK200"/>
      <c r="AL200"/>
      <c r="AM200"/>
      <c r="AN200"/>
      <c r="AO200"/>
      <c r="AP200"/>
      <c r="AQ200"/>
      <c r="AR200"/>
      <c r="AT200"/>
      <c r="AU200"/>
      <c r="AV200"/>
      <c r="AW200"/>
      <c r="AX200"/>
      <c r="AY200"/>
      <c r="AZ200"/>
      <c r="BA200"/>
      <c r="BB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K200"/>
      <c r="DL200"/>
      <c r="DS200"/>
      <c r="EY200"/>
      <c r="FC200"/>
      <c r="FD200"/>
      <c r="FE200"/>
      <c r="FF200"/>
      <c r="FG200"/>
      <c r="FH200"/>
      <c r="FI200"/>
      <c r="FJ200"/>
      <c r="FO200"/>
      <c r="FS200"/>
      <c r="FW200"/>
      <c r="FY200"/>
      <c r="FZ200"/>
      <c r="GA200"/>
    </row>
    <row r="201" spans="37:183" x14ac:dyDescent="0.2">
      <c r="AK201"/>
      <c r="AL201"/>
      <c r="AM201"/>
      <c r="AN201"/>
      <c r="AO201"/>
      <c r="AP201"/>
      <c r="AQ201"/>
      <c r="AR201"/>
      <c r="AT201"/>
      <c r="AU201"/>
      <c r="AV201"/>
      <c r="AW201"/>
      <c r="AX201"/>
      <c r="AY201"/>
      <c r="AZ201"/>
      <c r="BA201"/>
      <c r="BB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K201"/>
      <c r="DL201"/>
      <c r="DS201"/>
      <c r="EY201"/>
      <c r="FC201"/>
      <c r="FD201"/>
      <c r="FE201"/>
      <c r="FF201"/>
      <c r="FG201"/>
      <c r="FH201"/>
      <c r="FI201"/>
      <c r="FJ201"/>
      <c r="FO201"/>
      <c r="FS201"/>
      <c r="FW201"/>
      <c r="FY201"/>
      <c r="FZ201"/>
      <c r="GA201"/>
    </row>
    <row r="202" spans="37:183" x14ac:dyDescent="0.2">
      <c r="AK202"/>
      <c r="AL202"/>
      <c r="AM202"/>
      <c r="AN202"/>
      <c r="AO202"/>
      <c r="AP202"/>
      <c r="AQ202"/>
      <c r="AR202"/>
      <c r="AT202"/>
      <c r="AU202"/>
      <c r="AV202"/>
      <c r="AW202"/>
      <c r="AX202"/>
      <c r="AY202"/>
      <c r="AZ202"/>
      <c r="BA202"/>
      <c r="BB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K202"/>
      <c r="DL202"/>
      <c r="DS202"/>
      <c r="EY202"/>
      <c r="FC202"/>
      <c r="FD202"/>
      <c r="FE202"/>
      <c r="FF202"/>
      <c r="FG202"/>
      <c r="FH202"/>
      <c r="FI202"/>
      <c r="FJ202"/>
      <c r="FO202"/>
      <c r="FS202"/>
      <c r="FW202"/>
      <c r="FY202"/>
      <c r="FZ202"/>
      <c r="GA202"/>
    </row>
    <row r="203" spans="37:183" x14ac:dyDescent="0.2">
      <c r="AK203"/>
      <c r="AL203"/>
      <c r="AM203"/>
      <c r="AN203"/>
      <c r="AO203"/>
      <c r="AP203"/>
      <c r="AQ203"/>
      <c r="AR203"/>
      <c r="AT203"/>
      <c r="AU203"/>
      <c r="AV203"/>
      <c r="AW203"/>
      <c r="AX203"/>
      <c r="AY203"/>
      <c r="AZ203"/>
      <c r="BA203"/>
      <c r="BB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K203"/>
      <c r="DL203"/>
      <c r="DS203"/>
      <c r="EY203"/>
      <c r="FC203"/>
      <c r="FD203"/>
      <c r="FE203"/>
      <c r="FF203"/>
      <c r="FG203"/>
      <c r="FH203"/>
      <c r="FI203"/>
      <c r="FJ203"/>
      <c r="FO203"/>
      <c r="FS203"/>
      <c r="FW203"/>
      <c r="FY203"/>
      <c r="FZ203"/>
      <c r="GA203"/>
    </row>
    <row r="204" spans="37:183" x14ac:dyDescent="0.2">
      <c r="AK204"/>
      <c r="AL204"/>
      <c r="AM204"/>
      <c r="AN204"/>
      <c r="AO204"/>
      <c r="AP204"/>
      <c r="AQ204"/>
      <c r="AR204"/>
      <c r="AT204"/>
      <c r="AU204"/>
      <c r="AV204"/>
      <c r="AW204"/>
      <c r="AX204"/>
      <c r="AY204"/>
      <c r="AZ204"/>
      <c r="BA204"/>
      <c r="BB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K204"/>
      <c r="DL204"/>
      <c r="DS204"/>
      <c r="EY204"/>
      <c r="FC204"/>
      <c r="FD204"/>
      <c r="FE204"/>
      <c r="FF204"/>
      <c r="FG204"/>
      <c r="FH204"/>
      <c r="FI204"/>
      <c r="FJ204"/>
      <c r="FO204"/>
      <c r="FS204"/>
      <c r="FW204"/>
      <c r="FY204"/>
      <c r="FZ204"/>
      <c r="GA204"/>
    </row>
    <row r="205" spans="37:183" x14ac:dyDescent="0.2">
      <c r="AK205"/>
      <c r="AL205"/>
      <c r="AM205"/>
      <c r="AN205"/>
      <c r="AO205"/>
      <c r="AP205"/>
      <c r="AQ205"/>
      <c r="AR205"/>
      <c r="AT205"/>
      <c r="AU205"/>
      <c r="AV205"/>
      <c r="AW205"/>
      <c r="AX205"/>
      <c r="AY205"/>
      <c r="AZ205"/>
      <c r="BA205"/>
      <c r="BB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K205"/>
      <c r="DL205"/>
      <c r="DS205"/>
      <c r="EY205"/>
      <c r="FC205"/>
      <c r="FD205"/>
      <c r="FE205"/>
      <c r="FF205"/>
      <c r="FG205"/>
      <c r="FH205"/>
      <c r="FI205"/>
      <c r="FJ205"/>
      <c r="FO205"/>
      <c r="FS205"/>
      <c r="FW205"/>
      <c r="FY205"/>
      <c r="FZ205"/>
      <c r="GA205"/>
    </row>
    <row r="206" spans="37:183" x14ac:dyDescent="0.2">
      <c r="AK206"/>
      <c r="AL206"/>
      <c r="AM206"/>
      <c r="AN206"/>
      <c r="AO206"/>
      <c r="AP206"/>
      <c r="AQ206"/>
      <c r="AR206"/>
      <c r="AT206"/>
      <c r="AU206"/>
      <c r="AV206"/>
      <c r="AW206"/>
      <c r="AX206"/>
      <c r="AY206"/>
      <c r="AZ206"/>
      <c r="BA206"/>
      <c r="BB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K206"/>
      <c r="DL206"/>
      <c r="DS206"/>
      <c r="EY206"/>
      <c r="FC206"/>
      <c r="FD206"/>
      <c r="FE206"/>
      <c r="FF206"/>
      <c r="FG206"/>
      <c r="FH206"/>
      <c r="FI206"/>
      <c r="FJ206"/>
      <c r="FO206"/>
      <c r="FS206"/>
      <c r="FW206"/>
      <c r="FY206"/>
      <c r="FZ206"/>
      <c r="GA206"/>
    </row>
    <row r="207" spans="37:183" x14ac:dyDescent="0.2">
      <c r="AK207"/>
      <c r="AL207"/>
      <c r="AM207"/>
      <c r="AN207"/>
      <c r="AO207"/>
      <c r="AP207"/>
      <c r="AQ207"/>
      <c r="AR207"/>
      <c r="AT207"/>
      <c r="AU207"/>
      <c r="AV207"/>
      <c r="AW207"/>
      <c r="AX207"/>
      <c r="AY207"/>
      <c r="AZ207"/>
      <c r="BA207"/>
      <c r="BB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K207"/>
      <c r="DL207"/>
      <c r="DS207"/>
      <c r="EY207"/>
      <c r="FC207"/>
      <c r="FD207"/>
      <c r="FE207"/>
      <c r="FF207"/>
      <c r="FG207"/>
      <c r="FH207"/>
      <c r="FI207"/>
      <c r="FJ207"/>
      <c r="FO207"/>
      <c r="FS207"/>
      <c r="FW207"/>
      <c r="FY207"/>
      <c r="FZ207"/>
      <c r="GA207"/>
    </row>
    <row r="208" spans="37:183" x14ac:dyDescent="0.2">
      <c r="AK208"/>
      <c r="AL208"/>
      <c r="AM208"/>
      <c r="AN208"/>
      <c r="AO208"/>
      <c r="AP208"/>
      <c r="AQ208"/>
      <c r="AR208"/>
      <c r="AT208"/>
      <c r="AU208"/>
      <c r="AV208"/>
      <c r="AW208"/>
      <c r="AX208"/>
      <c r="AY208"/>
      <c r="AZ208"/>
      <c r="BA208"/>
      <c r="BB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K208"/>
      <c r="DL208"/>
      <c r="DS208"/>
      <c r="EY208"/>
      <c r="FC208"/>
      <c r="FD208"/>
      <c r="FE208"/>
      <c r="FF208"/>
      <c r="FG208"/>
      <c r="FH208"/>
      <c r="FI208"/>
      <c r="FJ208"/>
      <c r="FO208"/>
      <c r="FS208"/>
      <c r="FW208"/>
      <c r="FY208"/>
      <c r="FZ208"/>
      <c r="GA208"/>
    </row>
    <row r="209" spans="37:183" x14ac:dyDescent="0.2">
      <c r="AK209"/>
      <c r="AL209"/>
      <c r="AM209"/>
      <c r="AN209"/>
      <c r="AO209"/>
      <c r="AP209"/>
      <c r="AQ209"/>
      <c r="AR209"/>
      <c r="AT209"/>
      <c r="AU209"/>
      <c r="AV209"/>
      <c r="AW209"/>
      <c r="AX209"/>
      <c r="AY209"/>
      <c r="AZ209"/>
      <c r="BA209"/>
      <c r="BB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K209"/>
      <c r="DL209"/>
      <c r="DS209"/>
      <c r="EY209"/>
      <c r="FC209"/>
      <c r="FD209"/>
      <c r="FE209"/>
      <c r="FF209"/>
      <c r="FG209"/>
      <c r="FH209"/>
      <c r="FI209"/>
      <c r="FJ209"/>
      <c r="FO209"/>
      <c r="FS209"/>
      <c r="FW209"/>
      <c r="FY209"/>
      <c r="FZ209"/>
      <c r="GA209"/>
    </row>
    <row r="210" spans="37:183" x14ac:dyDescent="0.2">
      <c r="AK210"/>
      <c r="AL210"/>
      <c r="AM210"/>
      <c r="AN210"/>
      <c r="AO210"/>
      <c r="AP210"/>
      <c r="AQ210"/>
      <c r="AR210"/>
      <c r="AT210"/>
      <c r="AU210"/>
      <c r="AV210"/>
      <c r="AW210"/>
      <c r="AX210"/>
      <c r="AY210"/>
      <c r="AZ210"/>
      <c r="BA210"/>
      <c r="BB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K210"/>
      <c r="DL210"/>
      <c r="DS210"/>
      <c r="EY210"/>
      <c r="FC210"/>
      <c r="FD210"/>
      <c r="FE210"/>
      <c r="FF210"/>
      <c r="FG210"/>
      <c r="FH210"/>
      <c r="FI210"/>
      <c r="FJ210"/>
      <c r="FO210"/>
      <c r="FS210"/>
      <c r="FW210"/>
      <c r="FY210"/>
      <c r="FZ210"/>
      <c r="GA210"/>
    </row>
    <row r="211" spans="37:183" x14ac:dyDescent="0.2">
      <c r="AK211"/>
      <c r="AL211"/>
      <c r="AM211"/>
      <c r="AN211"/>
      <c r="AO211"/>
      <c r="AP211"/>
      <c r="AQ211"/>
      <c r="AR211"/>
      <c r="AT211"/>
      <c r="AU211"/>
      <c r="AV211"/>
      <c r="AW211"/>
      <c r="AX211"/>
      <c r="AY211"/>
      <c r="AZ211"/>
      <c r="BA211"/>
      <c r="BB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K211"/>
      <c r="DL211"/>
      <c r="DS211"/>
      <c r="EY211"/>
      <c r="FC211"/>
      <c r="FD211"/>
      <c r="FE211"/>
      <c r="FF211"/>
      <c r="FG211"/>
      <c r="FH211"/>
      <c r="FI211"/>
      <c r="FJ211"/>
      <c r="FO211"/>
      <c r="FS211"/>
      <c r="FW211"/>
      <c r="FY211"/>
      <c r="FZ211"/>
      <c r="GA211"/>
    </row>
    <row r="212" spans="37:183" x14ac:dyDescent="0.2">
      <c r="AK212"/>
      <c r="AL212"/>
      <c r="AM212"/>
      <c r="AN212"/>
      <c r="AO212"/>
      <c r="AP212"/>
      <c r="AQ212"/>
      <c r="AR212"/>
      <c r="AT212"/>
      <c r="AU212"/>
      <c r="AV212"/>
      <c r="AW212"/>
      <c r="AX212"/>
      <c r="AY212"/>
      <c r="AZ212"/>
      <c r="BA212"/>
      <c r="BB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K212"/>
      <c r="DL212"/>
      <c r="DS212"/>
      <c r="EY212"/>
      <c r="FC212"/>
      <c r="FD212"/>
      <c r="FE212"/>
      <c r="FF212"/>
      <c r="FG212"/>
      <c r="FH212"/>
      <c r="FI212"/>
      <c r="FJ212"/>
      <c r="FO212"/>
      <c r="FS212"/>
      <c r="FW212"/>
      <c r="FY212"/>
      <c r="FZ212"/>
      <c r="GA212"/>
    </row>
    <row r="213" spans="37:183" x14ac:dyDescent="0.2">
      <c r="AK213"/>
      <c r="AL213"/>
      <c r="AM213"/>
      <c r="AN213"/>
      <c r="AO213"/>
      <c r="AP213"/>
      <c r="AQ213"/>
      <c r="AR213"/>
      <c r="AT213"/>
      <c r="AU213"/>
      <c r="AV213"/>
      <c r="AW213"/>
      <c r="AX213"/>
      <c r="AY213"/>
      <c r="AZ213"/>
      <c r="BA213"/>
      <c r="BB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K213"/>
      <c r="DL213"/>
      <c r="DS213"/>
      <c r="EY213"/>
      <c r="FC213"/>
      <c r="FD213"/>
      <c r="FE213"/>
      <c r="FF213"/>
      <c r="FG213"/>
      <c r="FH213"/>
      <c r="FI213"/>
      <c r="FJ213"/>
      <c r="FO213"/>
      <c r="FS213"/>
      <c r="FW213"/>
      <c r="FY213"/>
      <c r="FZ213"/>
      <c r="GA213"/>
    </row>
    <row r="214" spans="37:183" x14ac:dyDescent="0.2">
      <c r="AK214"/>
      <c r="AL214"/>
      <c r="AM214"/>
      <c r="AN214"/>
      <c r="AO214"/>
      <c r="AP214"/>
      <c r="AQ214"/>
      <c r="AR214"/>
      <c r="AT214"/>
      <c r="AU214"/>
      <c r="AV214"/>
      <c r="AW214"/>
      <c r="AX214"/>
      <c r="AY214"/>
      <c r="AZ214"/>
      <c r="BA214"/>
      <c r="BB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K214"/>
      <c r="DL214"/>
      <c r="DS214"/>
      <c r="EY214"/>
      <c r="FC214"/>
      <c r="FD214"/>
      <c r="FE214"/>
      <c r="FF214"/>
      <c r="FG214"/>
      <c r="FH214"/>
      <c r="FI214"/>
      <c r="FJ214"/>
      <c r="FO214"/>
      <c r="FS214"/>
      <c r="FW214"/>
      <c r="FY214"/>
      <c r="FZ214"/>
      <c r="GA214"/>
    </row>
    <row r="215" spans="37:183" x14ac:dyDescent="0.2">
      <c r="AK215"/>
      <c r="AL215"/>
      <c r="AM215"/>
      <c r="AN215"/>
      <c r="AO215"/>
      <c r="AP215"/>
      <c r="AQ215"/>
      <c r="AR215"/>
      <c r="AT215"/>
      <c r="AU215"/>
      <c r="AV215"/>
      <c r="AW215"/>
      <c r="AX215"/>
      <c r="AY215"/>
      <c r="AZ215"/>
      <c r="BA215"/>
      <c r="BB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K215"/>
      <c r="DL215"/>
      <c r="DS215"/>
      <c r="EY215"/>
      <c r="FC215"/>
      <c r="FD215"/>
      <c r="FE215"/>
      <c r="FF215"/>
      <c r="FG215"/>
      <c r="FH215"/>
      <c r="FI215"/>
      <c r="FJ215"/>
      <c r="FO215"/>
      <c r="FS215"/>
      <c r="FW215"/>
      <c r="FY215"/>
      <c r="FZ215"/>
      <c r="GA215"/>
    </row>
    <row r="216" spans="37:183" x14ac:dyDescent="0.2">
      <c r="AK216"/>
      <c r="AL216"/>
      <c r="AM216"/>
      <c r="AN216"/>
      <c r="AO216"/>
      <c r="AP216"/>
      <c r="AQ216"/>
      <c r="AR216"/>
      <c r="AT216"/>
      <c r="AU216"/>
      <c r="AV216"/>
      <c r="AW216"/>
      <c r="AX216"/>
      <c r="AY216"/>
      <c r="AZ216"/>
      <c r="BA216"/>
      <c r="BB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K216"/>
      <c r="DL216"/>
      <c r="DS216"/>
      <c r="EY216"/>
      <c r="FC216"/>
      <c r="FD216"/>
      <c r="FE216"/>
      <c r="FF216"/>
      <c r="FG216"/>
      <c r="FH216"/>
      <c r="FI216"/>
      <c r="FJ216"/>
      <c r="FO216"/>
      <c r="FS216"/>
      <c r="FW216"/>
      <c r="FY216"/>
      <c r="FZ216"/>
      <c r="GA216"/>
    </row>
    <row r="217" spans="37:183" x14ac:dyDescent="0.2">
      <c r="AK217"/>
      <c r="AL217"/>
      <c r="AM217"/>
      <c r="AN217"/>
      <c r="AO217"/>
      <c r="AP217"/>
      <c r="AQ217"/>
      <c r="AR217"/>
      <c r="AT217"/>
      <c r="AU217"/>
      <c r="AV217"/>
      <c r="AW217"/>
      <c r="AX217"/>
      <c r="AY217"/>
      <c r="AZ217"/>
      <c r="BA217"/>
      <c r="BB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K217"/>
      <c r="DL217"/>
      <c r="DS217"/>
      <c r="EY217"/>
      <c r="FC217"/>
      <c r="FD217"/>
      <c r="FE217"/>
      <c r="FF217"/>
      <c r="FG217"/>
      <c r="FH217"/>
      <c r="FI217"/>
      <c r="FJ217"/>
      <c r="FO217"/>
      <c r="FS217"/>
      <c r="FW217"/>
      <c r="FY217"/>
      <c r="FZ217"/>
      <c r="GA217"/>
    </row>
    <row r="218" spans="37:183" x14ac:dyDescent="0.2">
      <c r="AK218"/>
      <c r="AL218"/>
      <c r="AM218"/>
      <c r="AN218"/>
      <c r="AO218"/>
      <c r="AP218"/>
      <c r="AQ218"/>
      <c r="AR218"/>
      <c r="AT218"/>
      <c r="AU218"/>
      <c r="AV218"/>
      <c r="AW218"/>
      <c r="AX218"/>
      <c r="AY218"/>
      <c r="AZ218"/>
      <c r="BA218"/>
      <c r="BB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K218"/>
      <c r="DL218"/>
      <c r="DS218"/>
      <c r="EY218"/>
      <c r="FC218"/>
      <c r="FD218"/>
      <c r="FE218"/>
      <c r="FF218"/>
      <c r="FG218"/>
      <c r="FH218"/>
      <c r="FI218"/>
      <c r="FJ218"/>
      <c r="FO218"/>
      <c r="FS218"/>
      <c r="FW218"/>
      <c r="FY218"/>
      <c r="FZ218"/>
      <c r="GA218"/>
    </row>
    <row r="219" spans="37:183" x14ac:dyDescent="0.2">
      <c r="AK219"/>
      <c r="AL219"/>
      <c r="AM219"/>
      <c r="AN219"/>
      <c r="AO219"/>
      <c r="AP219"/>
      <c r="AQ219"/>
      <c r="AR219"/>
      <c r="AT219"/>
      <c r="AU219"/>
      <c r="AV219"/>
      <c r="AW219"/>
      <c r="AX219"/>
      <c r="AY219"/>
      <c r="AZ219"/>
      <c r="BA219"/>
      <c r="BB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K219"/>
      <c r="DL219"/>
      <c r="DS219"/>
      <c r="EY219"/>
      <c r="FC219"/>
      <c r="FD219"/>
      <c r="FE219"/>
      <c r="FF219"/>
      <c r="FG219"/>
      <c r="FH219"/>
      <c r="FI219"/>
      <c r="FJ219"/>
      <c r="FO219"/>
      <c r="FS219"/>
      <c r="FW219"/>
      <c r="FY219"/>
      <c r="FZ219"/>
      <c r="GA219"/>
    </row>
    <row r="220" spans="37:183" x14ac:dyDescent="0.2">
      <c r="AK220"/>
      <c r="AL220"/>
      <c r="AM220"/>
      <c r="AN220"/>
      <c r="AO220"/>
      <c r="AP220"/>
      <c r="AQ220"/>
      <c r="AR220"/>
      <c r="AT220"/>
      <c r="AU220"/>
      <c r="AV220"/>
      <c r="AW220"/>
      <c r="AX220"/>
      <c r="AY220"/>
      <c r="AZ220"/>
      <c r="BA220"/>
      <c r="BB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K220"/>
      <c r="DL220"/>
      <c r="DS220"/>
      <c r="EY220"/>
      <c r="FC220"/>
      <c r="FD220"/>
      <c r="FE220"/>
      <c r="FF220"/>
      <c r="FG220"/>
      <c r="FH220"/>
      <c r="FI220"/>
      <c r="FJ220"/>
      <c r="FO220"/>
      <c r="FS220"/>
      <c r="FW220"/>
      <c r="FY220"/>
      <c r="FZ220"/>
      <c r="GA220"/>
    </row>
    <row r="221" spans="37:183" x14ac:dyDescent="0.2">
      <c r="AK221"/>
      <c r="AL221"/>
      <c r="AM221"/>
      <c r="AN221"/>
      <c r="AO221"/>
      <c r="AP221"/>
      <c r="AQ221"/>
      <c r="AR221"/>
      <c r="AT221"/>
      <c r="AU221"/>
      <c r="AV221"/>
      <c r="AW221"/>
      <c r="AX221"/>
      <c r="AY221"/>
      <c r="AZ221"/>
      <c r="BA221"/>
      <c r="BB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K221"/>
      <c r="DL221"/>
      <c r="DS221"/>
      <c r="EY221"/>
      <c r="FC221"/>
      <c r="FD221"/>
      <c r="FE221"/>
      <c r="FF221"/>
      <c r="FG221"/>
      <c r="FH221"/>
      <c r="FI221"/>
      <c r="FJ221"/>
      <c r="FO221"/>
      <c r="FS221"/>
      <c r="FW221"/>
      <c r="FY221"/>
      <c r="FZ221"/>
      <c r="GA221"/>
    </row>
    <row r="222" spans="37:183" x14ac:dyDescent="0.2">
      <c r="AK222"/>
      <c r="AL222"/>
      <c r="AM222"/>
      <c r="AN222"/>
      <c r="AO222"/>
      <c r="AP222"/>
      <c r="AQ222"/>
      <c r="AR222"/>
      <c r="AT222"/>
      <c r="AU222"/>
      <c r="AV222"/>
      <c r="AW222"/>
      <c r="AX222"/>
      <c r="AY222"/>
      <c r="AZ222"/>
      <c r="BA222"/>
      <c r="BB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K222"/>
      <c r="DL222"/>
      <c r="DS222"/>
      <c r="EY222"/>
      <c r="FC222"/>
      <c r="FD222"/>
      <c r="FE222"/>
      <c r="FF222"/>
      <c r="FG222"/>
      <c r="FH222"/>
      <c r="FI222"/>
      <c r="FJ222"/>
      <c r="FO222"/>
      <c r="FS222"/>
      <c r="FW222"/>
      <c r="FY222"/>
      <c r="FZ222"/>
      <c r="GA222"/>
    </row>
    <row r="223" spans="37:183" x14ac:dyDescent="0.2">
      <c r="AK223"/>
      <c r="AL223"/>
      <c r="AM223"/>
      <c r="AN223"/>
      <c r="AO223"/>
      <c r="AP223"/>
      <c r="AQ223"/>
      <c r="AR223"/>
      <c r="AT223"/>
      <c r="AU223"/>
      <c r="AV223"/>
      <c r="AW223"/>
      <c r="AX223"/>
      <c r="AY223"/>
      <c r="AZ223"/>
      <c r="BA223"/>
      <c r="BB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K223"/>
      <c r="DL223"/>
      <c r="DS223"/>
      <c r="EY223"/>
      <c r="FC223"/>
      <c r="FD223"/>
      <c r="FE223"/>
      <c r="FF223"/>
      <c r="FG223"/>
      <c r="FH223"/>
      <c r="FI223"/>
      <c r="FJ223"/>
      <c r="FO223"/>
      <c r="FS223"/>
      <c r="FW223"/>
      <c r="FY223"/>
      <c r="FZ223"/>
      <c r="GA223"/>
    </row>
    <row r="224" spans="37:183" x14ac:dyDescent="0.2">
      <c r="AK224"/>
      <c r="AL224"/>
      <c r="AM224"/>
      <c r="AN224"/>
      <c r="AO224"/>
      <c r="AP224"/>
      <c r="AQ224"/>
      <c r="AR224"/>
      <c r="AT224"/>
      <c r="AU224"/>
      <c r="AV224"/>
      <c r="AW224"/>
      <c r="AX224"/>
      <c r="AY224"/>
      <c r="AZ224"/>
      <c r="BA224"/>
      <c r="BB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K224"/>
      <c r="DL224"/>
      <c r="DS224"/>
      <c r="EY224"/>
      <c r="FC224"/>
      <c r="FD224"/>
      <c r="FE224"/>
      <c r="FF224"/>
      <c r="FG224"/>
      <c r="FH224"/>
      <c r="FI224"/>
      <c r="FJ224"/>
      <c r="FO224"/>
      <c r="FS224"/>
      <c r="FW224"/>
      <c r="FY224"/>
      <c r="FZ224"/>
      <c r="GA224"/>
    </row>
    <row r="225" spans="37:183" x14ac:dyDescent="0.2">
      <c r="AK225"/>
      <c r="AL225"/>
      <c r="AM225"/>
      <c r="AN225"/>
      <c r="AO225"/>
      <c r="AP225"/>
      <c r="AQ225"/>
      <c r="AR225"/>
      <c r="AT225"/>
      <c r="AU225"/>
      <c r="AV225"/>
      <c r="AW225"/>
      <c r="AX225"/>
      <c r="AY225"/>
      <c r="AZ225"/>
      <c r="BA225"/>
      <c r="BB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K225"/>
      <c r="DL225"/>
      <c r="DS225"/>
      <c r="EY225"/>
      <c r="FC225"/>
      <c r="FD225"/>
      <c r="FE225"/>
      <c r="FF225"/>
      <c r="FG225"/>
      <c r="FH225"/>
      <c r="FI225"/>
      <c r="FJ225"/>
      <c r="FO225"/>
      <c r="FS225"/>
      <c r="FW225"/>
      <c r="FY225"/>
      <c r="FZ225"/>
      <c r="GA225"/>
    </row>
    <row r="226" spans="37:183" x14ac:dyDescent="0.2">
      <c r="AK226"/>
      <c r="AL226"/>
      <c r="AM226"/>
      <c r="AN226"/>
      <c r="AO226"/>
      <c r="AP226"/>
      <c r="AQ226"/>
      <c r="AR226"/>
      <c r="AT226"/>
      <c r="AU226"/>
      <c r="AV226"/>
      <c r="AW226"/>
      <c r="AX226"/>
      <c r="AY226"/>
      <c r="AZ226"/>
      <c r="BA226"/>
      <c r="BB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K226"/>
      <c r="DL226"/>
      <c r="DS226"/>
      <c r="EY226"/>
      <c r="FC226"/>
      <c r="FD226"/>
      <c r="FE226"/>
      <c r="FF226"/>
      <c r="FG226"/>
      <c r="FH226"/>
      <c r="FI226"/>
      <c r="FJ226"/>
      <c r="FO226"/>
      <c r="FS226"/>
      <c r="FW226"/>
      <c r="FY226"/>
      <c r="FZ226"/>
      <c r="GA226"/>
    </row>
    <row r="227" spans="37:183" x14ac:dyDescent="0.2">
      <c r="AK227"/>
      <c r="AL227"/>
      <c r="AM227"/>
      <c r="AN227"/>
      <c r="AO227"/>
      <c r="AP227"/>
      <c r="AQ227"/>
      <c r="AR227"/>
      <c r="AT227"/>
      <c r="AU227"/>
      <c r="AV227"/>
      <c r="AW227"/>
      <c r="AX227"/>
      <c r="AY227"/>
      <c r="AZ227"/>
      <c r="BA227"/>
      <c r="BB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K227"/>
      <c r="DL227"/>
      <c r="DS227"/>
      <c r="EY227"/>
      <c r="FC227"/>
      <c r="FD227"/>
      <c r="FE227"/>
      <c r="FF227"/>
      <c r="FG227"/>
      <c r="FH227"/>
      <c r="FI227"/>
      <c r="FJ227"/>
      <c r="FO227"/>
      <c r="FS227"/>
      <c r="FW227"/>
      <c r="FY227"/>
      <c r="FZ227"/>
      <c r="GA227"/>
    </row>
    <row r="228" spans="37:183" x14ac:dyDescent="0.2">
      <c r="AK228"/>
      <c r="AL228"/>
      <c r="AM228"/>
      <c r="AN228"/>
      <c r="AO228"/>
      <c r="AP228"/>
      <c r="AQ228"/>
      <c r="AR228"/>
      <c r="AT228"/>
      <c r="AU228"/>
      <c r="AV228"/>
      <c r="AW228"/>
      <c r="AX228"/>
      <c r="AY228"/>
      <c r="AZ228"/>
      <c r="BA228"/>
      <c r="BB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K228"/>
      <c r="DL228"/>
      <c r="DS228"/>
      <c r="EY228"/>
      <c r="FC228"/>
      <c r="FD228"/>
      <c r="FE228"/>
      <c r="FF228"/>
      <c r="FG228"/>
      <c r="FH228"/>
      <c r="FI228"/>
      <c r="FJ228"/>
      <c r="FO228"/>
      <c r="FS228"/>
      <c r="FW228"/>
      <c r="FY228"/>
      <c r="FZ228"/>
      <c r="GA228"/>
    </row>
    <row r="229" spans="37:183" x14ac:dyDescent="0.2">
      <c r="AK229"/>
      <c r="AL229"/>
      <c r="AM229"/>
      <c r="AN229"/>
      <c r="AO229"/>
      <c r="AP229"/>
      <c r="AQ229"/>
      <c r="AR229"/>
      <c r="AT229"/>
      <c r="AU229"/>
      <c r="AV229"/>
      <c r="AW229"/>
      <c r="AX229"/>
      <c r="AY229"/>
      <c r="AZ229"/>
      <c r="BA229"/>
      <c r="BB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K229"/>
      <c r="DL229"/>
      <c r="DS229"/>
      <c r="EY229"/>
      <c r="FC229"/>
      <c r="FD229"/>
      <c r="FE229"/>
      <c r="FF229"/>
      <c r="FG229"/>
      <c r="FH229"/>
      <c r="FI229"/>
      <c r="FJ229"/>
      <c r="FO229"/>
      <c r="FS229"/>
      <c r="FW229"/>
      <c r="FY229"/>
      <c r="FZ229"/>
      <c r="GA229"/>
    </row>
    <row r="230" spans="37:183" x14ac:dyDescent="0.2">
      <c r="AK230"/>
      <c r="AL230"/>
      <c r="AM230"/>
      <c r="AN230"/>
      <c r="AO230"/>
      <c r="AP230"/>
      <c r="AQ230"/>
      <c r="AR230"/>
      <c r="AT230"/>
      <c r="AU230"/>
      <c r="AV230"/>
      <c r="AW230"/>
      <c r="AX230"/>
      <c r="AY230"/>
      <c r="AZ230"/>
      <c r="BA230"/>
      <c r="BB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K230"/>
      <c r="DL230"/>
      <c r="DS230"/>
      <c r="EY230"/>
      <c r="FC230"/>
      <c r="FD230"/>
      <c r="FE230"/>
      <c r="FF230"/>
      <c r="FG230"/>
      <c r="FH230"/>
      <c r="FI230"/>
      <c r="FJ230"/>
      <c r="FO230"/>
      <c r="FS230"/>
      <c r="FW230"/>
      <c r="FY230"/>
      <c r="FZ230"/>
      <c r="GA230"/>
    </row>
    <row r="231" spans="37:183" x14ac:dyDescent="0.2">
      <c r="AK231"/>
      <c r="AL231"/>
      <c r="AM231"/>
      <c r="AN231"/>
      <c r="AO231"/>
      <c r="AP231"/>
      <c r="AQ231"/>
      <c r="AR231"/>
      <c r="AT231"/>
      <c r="AU231"/>
      <c r="AV231"/>
      <c r="AW231"/>
      <c r="AX231"/>
      <c r="AY231"/>
      <c r="AZ231"/>
      <c r="BA231"/>
      <c r="BB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K231"/>
      <c r="DL231"/>
      <c r="DS231"/>
      <c r="EY231"/>
      <c r="FC231"/>
      <c r="FD231"/>
      <c r="FE231"/>
      <c r="FF231"/>
      <c r="FG231"/>
      <c r="FH231"/>
      <c r="FI231"/>
      <c r="FJ231"/>
      <c r="FO231"/>
      <c r="FS231"/>
      <c r="FW231"/>
      <c r="FY231"/>
      <c r="FZ231"/>
      <c r="GA231"/>
    </row>
    <row r="232" spans="37:183" x14ac:dyDescent="0.2">
      <c r="AK232"/>
      <c r="AL232"/>
      <c r="AM232"/>
      <c r="AN232"/>
      <c r="AO232"/>
      <c r="AP232"/>
      <c r="AQ232"/>
      <c r="AR232"/>
      <c r="AT232"/>
      <c r="AU232"/>
      <c r="AV232"/>
      <c r="AW232"/>
      <c r="AX232"/>
      <c r="AY232"/>
      <c r="AZ232"/>
      <c r="BA232"/>
      <c r="BB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K232"/>
      <c r="DL232"/>
      <c r="DS232"/>
      <c r="EY232"/>
      <c r="FC232"/>
      <c r="FD232"/>
      <c r="FE232"/>
      <c r="FF232"/>
      <c r="FG232"/>
      <c r="FH232"/>
      <c r="FI232"/>
      <c r="FJ232"/>
      <c r="FO232"/>
      <c r="FS232"/>
      <c r="FW232"/>
      <c r="FY232"/>
      <c r="FZ232"/>
      <c r="GA232"/>
    </row>
    <row r="233" spans="37:183" x14ac:dyDescent="0.2">
      <c r="AK233"/>
      <c r="AL233"/>
      <c r="AM233"/>
      <c r="AN233"/>
      <c r="AO233"/>
      <c r="AP233"/>
      <c r="AQ233"/>
      <c r="AR233"/>
      <c r="AT233"/>
      <c r="AU233"/>
      <c r="AV233"/>
      <c r="AW233"/>
      <c r="AX233"/>
      <c r="AY233"/>
      <c r="AZ233"/>
      <c r="BA233"/>
      <c r="BB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K233"/>
      <c r="DL233"/>
      <c r="DS233"/>
      <c r="EY233"/>
      <c r="FC233"/>
      <c r="FD233"/>
      <c r="FE233"/>
      <c r="FF233"/>
      <c r="FG233"/>
      <c r="FH233"/>
      <c r="FI233"/>
      <c r="FJ233"/>
      <c r="FO233"/>
      <c r="FS233"/>
      <c r="FW233"/>
      <c r="FY233"/>
      <c r="FZ233"/>
      <c r="GA233"/>
    </row>
    <row r="234" spans="37:183" x14ac:dyDescent="0.2">
      <c r="AK234"/>
      <c r="AL234"/>
      <c r="AM234"/>
      <c r="AN234"/>
      <c r="AO234"/>
      <c r="AP234"/>
      <c r="AQ234"/>
      <c r="AR234"/>
      <c r="AT234"/>
      <c r="AU234"/>
      <c r="AV234"/>
      <c r="AW234"/>
      <c r="AX234"/>
      <c r="AY234"/>
      <c r="AZ234"/>
      <c r="BA234"/>
      <c r="BB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K234"/>
      <c r="DL234"/>
      <c r="DS234"/>
      <c r="EY234"/>
      <c r="FC234"/>
      <c r="FD234"/>
      <c r="FE234"/>
      <c r="FF234"/>
      <c r="FG234"/>
      <c r="FH234"/>
      <c r="FI234"/>
      <c r="FJ234"/>
      <c r="FO234"/>
      <c r="FS234"/>
      <c r="FW234"/>
      <c r="FY234"/>
      <c r="FZ234"/>
      <c r="GA234"/>
    </row>
    <row r="235" spans="37:183" x14ac:dyDescent="0.2">
      <c r="AK235"/>
      <c r="AL235"/>
      <c r="AM235"/>
      <c r="AN235"/>
      <c r="AO235"/>
      <c r="AP235"/>
      <c r="AQ235"/>
      <c r="AR235"/>
      <c r="AT235"/>
      <c r="AU235"/>
      <c r="AV235"/>
      <c r="AW235"/>
      <c r="AX235"/>
      <c r="AY235"/>
      <c r="AZ235"/>
      <c r="BA235"/>
      <c r="BB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K235"/>
      <c r="DL235"/>
      <c r="DS235"/>
      <c r="EY235"/>
      <c r="FC235"/>
      <c r="FD235"/>
      <c r="FE235"/>
      <c r="FF235"/>
      <c r="FG235"/>
      <c r="FH235"/>
      <c r="FI235"/>
      <c r="FJ235"/>
      <c r="FO235"/>
      <c r="FS235"/>
      <c r="FW235"/>
      <c r="FY235"/>
      <c r="FZ235"/>
      <c r="GA235"/>
    </row>
    <row r="236" spans="37:183" x14ac:dyDescent="0.2">
      <c r="AK236"/>
      <c r="AL236"/>
      <c r="AM236"/>
      <c r="AN236"/>
      <c r="AO236"/>
      <c r="AP236"/>
      <c r="AQ236"/>
      <c r="AR236"/>
      <c r="AT236"/>
      <c r="AU236"/>
      <c r="AV236"/>
      <c r="AW236"/>
      <c r="AX236"/>
      <c r="AY236"/>
      <c r="AZ236"/>
      <c r="BA236"/>
      <c r="BB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K236"/>
      <c r="DL236"/>
      <c r="DS236"/>
      <c r="EY236"/>
      <c r="FC236"/>
      <c r="FD236"/>
      <c r="FE236"/>
      <c r="FF236"/>
      <c r="FG236"/>
      <c r="FH236"/>
      <c r="FI236"/>
      <c r="FJ236"/>
      <c r="FO236"/>
      <c r="FS236"/>
      <c r="FW236"/>
      <c r="FY236"/>
      <c r="FZ236"/>
      <c r="GA236"/>
    </row>
    <row r="237" spans="37:183" x14ac:dyDescent="0.2">
      <c r="AK237"/>
      <c r="AL237"/>
      <c r="AM237"/>
      <c r="AN237"/>
      <c r="AO237"/>
      <c r="AP237"/>
      <c r="AQ237"/>
      <c r="AR237"/>
      <c r="AT237"/>
      <c r="AU237"/>
      <c r="AV237"/>
      <c r="AW237"/>
      <c r="AX237"/>
      <c r="AY237"/>
      <c r="AZ237"/>
      <c r="BA237"/>
      <c r="BB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K237"/>
      <c r="DL237"/>
      <c r="DS237"/>
      <c r="EY237"/>
      <c r="FC237"/>
      <c r="FD237"/>
      <c r="FE237"/>
      <c r="FF237"/>
      <c r="FG237"/>
      <c r="FH237"/>
      <c r="FI237"/>
      <c r="FJ237"/>
      <c r="FO237"/>
      <c r="FS237"/>
      <c r="FW237"/>
      <c r="FY237"/>
      <c r="FZ237"/>
      <c r="GA237"/>
    </row>
    <row r="238" spans="37:183" x14ac:dyDescent="0.2">
      <c r="AK238"/>
      <c r="AL238"/>
      <c r="AM238"/>
      <c r="AN238"/>
      <c r="AO238"/>
      <c r="AP238"/>
      <c r="AQ238"/>
      <c r="AR238"/>
      <c r="AT238"/>
      <c r="AU238"/>
      <c r="AV238"/>
      <c r="AW238"/>
      <c r="AX238"/>
      <c r="AY238"/>
      <c r="AZ238"/>
      <c r="BA238"/>
      <c r="BB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K238"/>
      <c r="DL238"/>
      <c r="DS238"/>
      <c r="EY238"/>
      <c r="FC238"/>
      <c r="FD238"/>
      <c r="FE238"/>
      <c r="FF238"/>
      <c r="FG238"/>
      <c r="FH238"/>
      <c r="FI238"/>
      <c r="FJ238"/>
      <c r="FO238"/>
      <c r="FS238"/>
      <c r="FW238"/>
      <c r="FY238"/>
      <c r="FZ238"/>
      <c r="GA238"/>
    </row>
    <row r="239" spans="37:183" x14ac:dyDescent="0.2">
      <c r="AK239"/>
      <c r="AL239"/>
      <c r="AM239"/>
      <c r="AN239"/>
      <c r="AO239"/>
      <c r="AP239"/>
      <c r="AQ239"/>
      <c r="AR239"/>
      <c r="AT239"/>
      <c r="AU239"/>
      <c r="AV239"/>
      <c r="AW239"/>
      <c r="AX239"/>
      <c r="AY239"/>
      <c r="AZ239"/>
      <c r="BA239"/>
      <c r="BB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K239"/>
      <c r="DL239"/>
      <c r="DS239"/>
      <c r="EY239"/>
      <c r="FC239"/>
      <c r="FD239"/>
      <c r="FE239"/>
      <c r="FF239"/>
      <c r="FG239"/>
      <c r="FH239"/>
      <c r="FI239"/>
      <c r="FJ239"/>
      <c r="FO239"/>
      <c r="FS239"/>
      <c r="FW239"/>
      <c r="FY239"/>
      <c r="FZ239"/>
      <c r="GA239"/>
    </row>
    <row r="240" spans="37:183" x14ac:dyDescent="0.2">
      <c r="AK240"/>
      <c r="AL240"/>
      <c r="AM240"/>
      <c r="AN240"/>
      <c r="AO240"/>
      <c r="AP240"/>
      <c r="AQ240"/>
      <c r="AR240"/>
      <c r="AT240"/>
      <c r="AU240"/>
      <c r="AV240"/>
      <c r="AW240"/>
      <c r="AX240"/>
      <c r="AY240"/>
      <c r="AZ240"/>
      <c r="BA240"/>
      <c r="BB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K240"/>
      <c r="DL240"/>
      <c r="DS240"/>
      <c r="EY240"/>
      <c r="FC240"/>
      <c r="FD240"/>
      <c r="FE240"/>
      <c r="FF240"/>
      <c r="FG240"/>
      <c r="FH240"/>
      <c r="FI240"/>
      <c r="FJ240"/>
      <c r="FO240"/>
      <c r="FS240"/>
      <c r="FW240"/>
      <c r="FY240"/>
      <c r="FZ240"/>
      <c r="GA240"/>
    </row>
    <row r="241" spans="37:183" x14ac:dyDescent="0.2">
      <c r="AK241"/>
      <c r="AL241"/>
      <c r="AM241"/>
      <c r="AN241"/>
      <c r="AO241"/>
      <c r="AP241"/>
      <c r="AQ241"/>
      <c r="AR241"/>
      <c r="AT241"/>
      <c r="AU241"/>
      <c r="AV241"/>
      <c r="AW241"/>
      <c r="AX241"/>
      <c r="AY241"/>
      <c r="AZ241"/>
      <c r="BA241"/>
      <c r="BB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K241"/>
      <c r="DL241"/>
      <c r="DS241"/>
      <c r="EY241"/>
      <c r="FC241"/>
      <c r="FD241"/>
      <c r="FE241"/>
      <c r="FF241"/>
      <c r="FG241"/>
      <c r="FH241"/>
      <c r="FI241"/>
      <c r="FJ241"/>
      <c r="FO241"/>
      <c r="FS241"/>
      <c r="FW241"/>
      <c r="FY241"/>
      <c r="FZ241"/>
      <c r="GA241"/>
    </row>
    <row r="242" spans="37:183" x14ac:dyDescent="0.2">
      <c r="AK242"/>
      <c r="AL242"/>
      <c r="AM242"/>
      <c r="AN242"/>
      <c r="AO242"/>
      <c r="AP242"/>
      <c r="AQ242"/>
      <c r="AR242"/>
      <c r="AT242"/>
      <c r="AU242"/>
      <c r="AV242"/>
      <c r="AW242"/>
      <c r="AX242"/>
      <c r="AY242"/>
      <c r="AZ242"/>
      <c r="BA242"/>
      <c r="BB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K242"/>
      <c r="DL242"/>
      <c r="DS242"/>
      <c r="EY242"/>
      <c r="FC242"/>
      <c r="FD242"/>
      <c r="FE242"/>
      <c r="FF242"/>
      <c r="FG242"/>
      <c r="FH242"/>
      <c r="FI242"/>
      <c r="FJ242"/>
      <c r="FO242"/>
      <c r="FS242"/>
      <c r="FW242"/>
      <c r="FY242"/>
      <c r="FZ242"/>
      <c r="GA242"/>
    </row>
    <row r="243" spans="37:183" x14ac:dyDescent="0.2">
      <c r="AK243"/>
      <c r="AL243"/>
      <c r="AM243"/>
      <c r="AN243"/>
      <c r="AO243"/>
      <c r="AP243"/>
      <c r="AQ243"/>
      <c r="AR243"/>
      <c r="AT243"/>
      <c r="AU243"/>
      <c r="AV243"/>
      <c r="AW243"/>
      <c r="AX243"/>
      <c r="AY243"/>
      <c r="AZ243"/>
      <c r="BA243"/>
      <c r="BB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K243"/>
      <c r="DL243"/>
      <c r="DS243"/>
      <c r="EY243"/>
      <c r="FC243"/>
      <c r="FD243"/>
      <c r="FE243"/>
      <c r="FF243"/>
      <c r="FG243"/>
      <c r="FH243"/>
      <c r="FI243"/>
      <c r="FJ243"/>
      <c r="FO243"/>
      <c r="FS243"/>
      <c r="FW243"/>
      <c r="FY243"/>
      <c r="FZ243"/>
      <c r="GA243"/>
    </row>
    <row r="244" spans="37:183" x14ac:dyDescent="0.2">
      <c r="AK244"/>
      <c r="AL244"/>
      <c r="AM244"/>
      <c r="AN244"/>
      <c r="AO244"/>
      <c r="AP244"/>
      <c r="AQ244"/>
      <c r="AR244"/>
      <c r="AT244"/>
      <c r="AU244"/>
      <c r="AV244"/>
      <c r="AW244"/>
      <c r="AX244"/>
      <c r="AY244"/>
      <c r="AZ244"/>
      <c r="BA244"/>
      <c r="BB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K244"/>
      <c r="DL244"/>
      <c r="DS244"/>
      <c r="EY244"/>
      <c r="FC244"/>
      <c r="FD244"/>
      <c r="FE244"/>
      <c r="FF244"/>
      <c r="FG244"/>
      <c r="FH244"/>
      <c r="FI244"/>
      <c r="FJ244"/>
      <c r="FO244"/>
      <c r="FS244"/>
      <c r="FW244"/>
      <c r="FY244"/>
      <c r="FZ244"/>
      <c r="GA244"/>
    </row>
    <row r="245" spans="37:183" x14ac:dyDescent="0.2">
      <c r="AK245"/>
      <c r="AL245"/>
      <c r="AM245"/>
      <c r="AN245"/>
      <c r="AO245"/>
      <c r="AP245"/>
      <c r="AQ245"/>
      <c r="AR245"/>
      <c r="AT245"/>
      <c r="AU245"/>
      <c r="AV245"/>
      <c r="AW245"/>
      <c r="AX245"/>
      <c r="AY245"/>
      <c r="AZ245"/>
      <c r="BA245"/>
      <c r="BB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K245"/>
      <c r="DL245"/>
      <c r="DS245"/>
      <c r="EY245"/>
      <c r="FC245"/>
      <c r="FD245"/>
      <c r="FE245"/>
      <c r="FF245"/>
      <c r="FG245"/>
      <c r="FH245"/>
      <c r="FI245"/>
      <c r="FJ245"/>
      <c r="FO245"/>
      <c r="FS245"/>
      <c r="FW245"/>
      <c r="FY245"/>
      <c r="FZ245"/>
      <c r="GA245"/>
    </row>
    <row r="246" spans="37:183" x14ac:dyDescent="0.2">
      <c r="AK246"/>
      <c r="AL246"/>
      <c r="AM246"/>
      <c r="AN246"/>
      <c r="AO246"/>
      <c r="AP246"/>
      <c r="AQ246"/>
      <c r="AR246"/>
      <c r="AT246"/>
      <c r="AU246"/>
      <c r="AV246"/>
      <c r="AW246"/>
      <c r="AX246"/>
      <c r="AY246"/>
      <c r="AZ246"/>
      <c r="BA246"/>
      <c r="BB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K246"/>
      <c r="DL246"/>
      <c r="DS246"/>
      <c r="EY246"/>
      <c r="FC246"/>
      <c r="FD246"/>
      <c r="FE246"/>
      <c r="FF246"/>
      <c r="FG246"/>
      <c r="FH246"/>
      <c r="FI246"/>
      <c r="FJ246"/>
      <c r="FO246"/>
      <c r="FS246"/>
      <c r="FW246"/>
      <c r="FY246"/>
      <c r="FZ246"/>
      <c r="GA246"/>
    </row>
    <row r="247" spans="37:183" x14ac:dyDescent="0.2">
      <c r="AK247"/>
      <c r="AL247"/>
      <c r="AM247"/>
      <c r="AN247"/>
      <c r="AO247"/>
      <c r="AP247"/>
      <c r="AQ247"/>
      <c r="AR247"/>
      <c r="AT247"/>
      <c r="AU247"/>
      <c r="AV247"/>
      <c r="AW247"/>
      <c r="AX247"/>
      <c r="AY247"/>
      <c r="AZ247"/>
      <c r="BA247"/>
      <c r="BB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K247"/>
      <c r="DL247"/>
      <c r="DS247"/>
      <c r="EY247"/>
      <c r="FC247"/>
      <c r="FD247"/>
      <c r="FE247"/>
      <c r="FF247"/>
      <c r="FG247"/>
      <c r="FH247"/>
      <c r="FI247"/>
      <c r="FJ247"/>
      <c r="FO247"/>
      <c r="FS247"/>
      <c r="FW247"/>
      <c r="FY247"/>
      <c r="FZ247"/>
      <c r="GA247"/>
    </row>
    <row r="248" spans="37:183" x14ac:dyDescent="0.2">
      <c r="AK248"/>
      <c r="AL248"/>
      <c r="AM248"/>
      <c r="AN248"/>
      <c r="AO248"/>
      <c r="AP248"/>
      <c r="AQ248"/>
      <c r="AR248"/>
      <c r="AT248"/>
      <c r="AU248"/>
      <c r="AV248"/>
      <c r="AW248"/>
      <c r="AX248"/>
      <c r="AY248"/>
      <c r="AZ248"/>
      <c r="BA248"/>
      <c r="BB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K248"/>
      <c r="DL248"/>
      <c r="DS248"/>
      <c r="EY248"/>
      <c r="FC248"/>
      <c r="FD248"/>
      <c r="FE248"/>
      <c r="FF248"/>
      <c r="FG248"/>
      <c r="FH248"/>
      <c r="FI248"/>
      <c r="FJ248"/>
      <c r="FO248"/>
      <c r="FS248"/>
      <c r="FW248"/>
      <c r="FY248"/>
      <c r="FZ248"/>
      <c r="GA248"/>
    </row>
    <row r="249" spans="37:183" x14ac:dyDescent="0.2">
      <c r="AK249"/>
      <c r="AL249"/>
      <c r="AM249"/>
      <c r="AN249"/>
      <c r="AO249"/>
      <c r="AP249"/>
      <c r="AQ249"/>
      <c r="AR249"/>
      <c r="AT249"/>
      <c r="AU249"/>
      <c r="AV249"/>
      <c r="AW249"/>
      <c r="AX249"/>
      <c r="AY249"/>
      <c r="AZ249"/>
      <c r="BA249"/>
      <c r="BB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K249"/>
      <c r="DL249"/>
      <c r="DS249"/>
      <c r="EY249"/>
      <c r="FC249"/>
      <c r="FD249"/>
      <c r="FE249"/>
      <c r="FF249"/>
      <c r="FG249"/>
      <c r="FH249"/>
      <c r="FI249"/>
      <c r="FJ249"/>
      <c r="FO249"/>
      <c r="FS249"/>
      <c r="FW249"/>
      <c r="FY249"/>
      <c r="FZ249"/>
      <c r="GA249"/>
    </row>
    <row r="250" spans="37:183" x14ac:dyDescent="0.2">
      <c r="AK250"/>
      <c r="AL250"/>
      <c r="AM250"/>
      <c r="AN250"/>
      <c r="AO250"/>
      <c r="AP250"/>
      <c r="AQ250"/>
      <c r="AR250"/>
      <c r="AT250"/>
      <c r="AU250"/>
      <c r="AV250"/>
      <c r="AW250"/>
      <c r="AX250"/>
      <c r="AY250"/>
      <c r="AZ250"/>
      <c r="BA250"/>
      <c r="BB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K250"/>
      <c r="DL250"/>
      <c r="DS250"/>
      <c r="EY250"/>
      <c r="FC250"/>
      <c r="FD250"/>
      <c r="FE250"/>
      <c r="FF250"/>
      <c r="FG250"/>
      <c r="FH250"/>
      <c r="FI250"/>
      <c r="FJ250"/>
      <c r="FO250"/>
      <c r="FS250"/>
      <c r="FW250"/>
      <c r="FY250"/>
      <c r="FZ250"/>
      <c r="GA250"/>
    </row>
    <row r="251" spans="37:183" x14ac:dyDescent="0.2">
      <c r="AK251"/>
      <c r="AL251"/>
      <c r="AM251"/>
      <c r="AN251"/>
      <c r="AO251"/>
      <c r="AP251"/>
      <c r="AQ251"/>
      <c r="AR251"/>
      <c r="AT251"/>
      <c r="AU251"/>
      <c r="AV251"/>
      <c r="AW251"/>
      <c r="AX251"/>
      <c r="AY251"/>
      <c r="AZ251"/>
      <c r="BA251"/>
      <c r="BB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K251"/>
      <c r="DL251"/>
      <c r="DS251"/>
      <c r="EY251"/>
      <c r="FC251"/>
      <c r="FD251"/>
      <c r="FE251"/>
      <c r="FF251"/>
      <c r="FG251"/>
      <c r="FH251"/>
      <c r="FI251"/>
      <c r="FJ251"/>
      <c r="FO251"/>
      <c r="FS251"/>
      <c r="FW251"/>
      <c r="FY251"/>
      <c r="FZ251"/>
      <c r="GA251"/>
    </row>
    <row r="252" spans="37:183" x14ac:dyDescent="0.2">
      <c r="AK252"/>
      <c r="AL252"/>
      <c r="AM252"/>
      <c r="AN252"/>
      <c r="AO252"/>
      <c r="AP252"/>
      <c r="AQ252"/>
      <c r="AR252"/>
      <c r="AT252"/>
      <c r="AU252"/>
      <c r="AV252"/>
      <c r="AW252"/>
      <c r="AX252"/>
      <c r="AY252"/>
      <c r="AZ252"/>
      <c r="BA252"/>
      <c r="BB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K252"/>
      <c r="DL252"/>
      <c r="DS252"/>
      <c r="EY252"/>
      <c r="FC252"/>
      <c r="FD252"/>
      <c r="FE252"/>
      <c r="FF252"/>
      <c r="FG252"/>
      <c r="FH252"/>
      <c r="FI252"/>
      <c r="FJ252"/>
      <c r="FO252"/>
      <c r="FS252"/>
      <c r="FW252"/>
      <c r="FY252"/>
      <c r="FZ252"/>
      <c r="GA252"/>
    </row>
    <row r="253" spans="37:183" x14ac:dyDescent="0.2">
      <c r="AK253"/>
      <c r="AL253"/>
      <c r="AM253"/>
      <c r="AN253"/>
      <c r="AO253"/>
      <c r="AP253"/>
      <c r="AQ253"/>
      <c r="AR253"/>
      <c r="AT253"/>
      <c r="AU253"/>
      <c r="AV253"/>
      <c r="AW253"/>
      <c r="AX253"/>
      <c r="AY253"/>
      <c r="AZ253"/>
      <c r="BA253"/>
      <c r="BB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K253"/>
      <c r="DL253"/>
      <c r="DS253"/>
      <c r="EY253"/>
      <c r="FC253"/>
      <c r="FD253"/>
      <c r="FE253"/>
      <c r="FF253"/>
      <c r="FG253"/>
      <c r="FH253"/>
      <c r="FI253"/>
      <c r="FJ253"/>
      <c r="FO253"/>
      <c r="FS253"/>
      <c r="FW253"/>
      <c r="FY253"/>
      <c r="FZ253"/>
      <c r="GA253"/>
    </row>
    <row r="254" spans="37:183" x14ac:dyDescent="0.2">
      <c r="AK254"/>
      <c r="AL254"/>
      <c r="AM254"/>
      <c r="AN254"/>
      <c r="AO254"/>
      <c r="AP254"/>
      <c r="AQ254"/>
      <c r="AR254"/>
      <c r="AT254"/>
      <c r="AU254"/>
      <c r="AV254"/>
      <c r="AW254"/>
      <c r="AX254"/>
      <c r="AY254"/>
      <c r="AZ254"/>
      <c r="BA254"/>
      <c r="BB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K254"/>
      <c r="DL254"/>
      <c r="DS254"/>
      <c r="EY254"/>
      <c r="FC254"/>
      <c r="FD254"/>
      <c r="FE254"/>
      <c r="FF254"/>
      <c r="FG254"/>
      <c r="FH254"/>
      <c r="FI254"/>
      <c r="FJ254"/>
      <c r="FO254"/>
      <c r="FS254"/>
      <c r="FW254"/>
      <c r="FY254"/>
      <c r="FZ254"/>
      <c r="GA254"/>
    </row>
    <row r="255" spans="37:183" x14ac:dyDescent="0.2">
      <c r="AK255"/>
      <c r="AL255"/>
      <c r="AM255"/>
      <c r="AN255"/>
      <c r="AO255"/>
      <c r="AP255"/>
      <c r="AQ255"/>
      <c r="AR255"/>
      <c r="AT255"/>
      <c r="AU255"/>
      <c r="AV255"/>
      <c r="AW255"/>
      <c r="AX255"/>
      <c r="AY255"/>
      <c r="AZ255"/>
      <c r="BA255"/>
      <c r="BB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K255"/>
      <c r="DL255"/>
      <c r="DS255"/>
      <c r="EY255"/>
      <c r="FC255"/>
      <c r="FD255"/>
      <c r="FE255"/>
      <c r="FF255"/>
      <c r="FG255"/>
      <c r="FH255"/>
      <c r="FI255"/>
      <c r="FJ255"/>
      <c r="FO255"/>
      <c r="FS255"/>
      <c r="FW255"/>
      <c r="FY255"/>
      <c r="FZ255"/>
      <c r="GA255"/>
    </row>
    <row r="256" spans="37:183" x14ac:dyDescent="0.2">
      <c r="AK256"/>
      <c r="AL256"/>
      <c r="AM256"/>
      <c r="AN256"/>
      <c r="AO256"/>
      <c r="AP256"/>
      <c r="AQ256"/>
      <c r="AR256"/>
      <c r="AT256"/>
      <c r="AU256"/>
      <c r="AV256"/>
      <c r="AW256"/>
      <c r="AX256"/>
      <c r="AY256"/>
      <c r="AZ256"/>
      <c r="BA256"/>
      <c r="BB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K256"/>
      <c r="DL256"/>
      <c r="DS256"/>
      <c r="EY256"/>
      <c r="FC256"/>
      <c r="FD256"/>
      <c r="FE256"/>
      <c r="FF256"/>
      <c r="FG256"/>
      <c r="FH256"/>
      <c r="FI256"/>
      <c r="FJ256"/>
      <c r="FO256"/>
      <c r="FS256"/>
      <c r="FW256"/>
      <c r="FY256"/>
      <c r="FZ256"/>
      <c r="GA256"/>
    </row>
    <row r="257" spans="37:183" x14ac:dyDescent="0.2">
      <c r="AK257"/>
      <c r="AL257"/>
      <c r="AM257"/>
      <c r="AN257"/>
      <c r="AO257"/>
      <c r="AP257"/>
      <c r="AQ257"/>
      <c r="AR257"/>
      <c r="AT257"/>
      <c r="AU257"/>
      <c r="AV257"/>
      <c r="AW257"/>
      <c r="AX257"/>
      <c r="AY257"/>
      <c r="AZ257"/>
      <c r="BA257"/>
      <c r="BB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K257"/>
      <c r="DL257"/>
      <c r="DS257"/>
      <c r="EY257"/>
      <c r="FC257"/>
      <c r="FD257"/>
      <c r="FE257"/>
      <c r="FF257"/>
      <c r="FG257"/>
      <c r="FH257"/>
      <c r="FI257"/>
      <c r="FJ257"/>
      <c r="FO257"/>
      <c r="FS257"/>
      <c r="FW257"/>
      <c r="FY257"/>
      <c r="FZ257"/>
      <c r="GA257"/>
    </row>
    <row r="258" spans="37:183" x14ac:dyDescent="0.2">
      <c r="AK258"/>
      <c r="AL258"/>
      <c r="AM258"/>
      <c r="AN258"/>
      <c r="AO258"/>
      <c r="AP258"/>
      <c r="AQ258"/>
      <c r="AR258"/>
      <c r="AT258"/>
      <c r="AU258"/>
      <c r="AV258"/>
      <c r="AW258"/>
      <c r="AX258"/>
      <c r="AY258"/>
      <c r="AZ258"/>
      <c r="BA258"/>
      <c r="BB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K258"/>
      <c r="DL258"/>
      <c r="DS258"/>
      <c r="EY258"/>
      <c r="FC258"/>
      <c r="FD258"/>
      <c r="FE258"/>
      <c r="FF258"/>
      <c r="FG258"/>
      <c r="FH258"/>
      <c r="FI258"/>
      <c r="FJ258"/>
      <c r="FO258"/>
      <c r="FS258"/>
      <c r="FW258"/>
      <c r="FY258"/>
      <c r="FZ258"/>
      <c r="GA258"/>
    </row>
    <row r="259" spans="37:183" x14ac:dyDescent="0.2">
      <c r="AK259"/>
      <c r="AL259"/>
      <c r="AM259"/>
      <c r="AN259"/>
      <c r="AO259"/>
      <c r="AP259"/>
      <c r="AQ259"/>
      <c r="AR259"/>
      <c r="AT259"/>
      <c r="AU259"/>
      <c r="AV259"/>
      <c r="AW259"/>
      <c r="AX259"/>
      <c r="AY259"/>
      <c r="AZ259"/>
      <c r="BA259"/>
      <c r="BB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K259"/>
      <c r="DL259"/>
      <c r="DS259"/>
      <c r="EY259"/>
      <c r="FC259"/>
      <c r="FD259"/>
      <c r="FE259"/>
      <c r="FF259"/>
      <c r="FG259"/>
      <c r="FH259"/>
      <c r="FI259"/>
      <c r="FJ259"/>
      <c r="FO259"/>
      <c r="FS259"/>
      <c r="FW259"/>
      <c r="FY259"/>
      <c r="FZ259"/>
      <c r="GA259"/>
    </row>
    <row r="260" spans="37:183" x14ac:dyDescent="0.2">
      <c r="AK260"/>
      <c r="AL260"/>
      <c r="AM260"/>
      <c r="AN260"/>
      <c r="AO260"/>
      <c r="AP260"/>
      <c r="AQ260"/>
      <c r="AR260"/>
      <c r="AT260"/>
      <c r="AU260"/>
      <c r="AV260"/>
      <c r="AW260"/>
      <c r="AX260"/>
      <c r="AY260"/>
      <c r="AZ260"/>
      <c r="BA260"/>
      <c r="BB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K260"/>
      <c r="DL260"/>
      <c r="DS260"/>
      <c r="EY260"/>
      <c r="FC260"/>
      <c r="FD260"/>
      <c r="FE260"/>
      <c r="FF260"/>
      <c r="FG260"/>
      <c r="FH260"/>
      <c r="FI260"/>
      <c r="FJ260"/>
      <c r="FO260"/>
      <c r="FS260"/>
      <c r="FW260"/>
      <c r="FY260"/>
      <c r="FZ260"/>
      <c r="GA260"/>
    </row>
    <row r="261" spans="37:183" x14ac:dyDescent="0.2">
      <c r="AK261"/>
      <c r="AL261"/>
      <c r="AM261"/>
      <c r="AN261"/>
      <c r="AO261"/>
      <c r="AP261"/>
      <c r="AQ261"/>
      <c r="AR261"/>
      <c r="AT261"/>
      <c r="AU261"/>
      <c r="AV261"/>
      <c r="AW261"/>
      <c r="AX261"/>
      <c r="AY261"/>
      <c r="AZ261"/>
      <c r="BA261"/>
      <c r="BB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K261"/>
      <c r="DL261"/>
      <c r="DS261"/>
      <c r="EY261"/>
      <c r="FC261"/>
      <c r="FD261"/>
      <c r="FE261"/>
      <c r="FF261"/>
      <c r="FG261"/>
      <c r="FH261"/>
      <c r="FI261"/>
      <c r="FJ261"/>
      <c r="FO261"/>
      <c r="FS261"/>
      <c r="FW261"/>
      <c r="FY261"/>
      <c r="FZ261"/>
      <c r="GA261"/>
    </row>
    <row r="262" spans="37:183" x14ac:dyDescent="0.2">
      <c r="AK262"/>
      <c r="AL262"/>
      <c r="AM262"/>
      <c r="AN262"/>
      <c r="AO262"/>
      <c r="AP262"/>
      <c r="AQ262"/>
      <c r="AR262"/>
      <c r="AT262"/>
      <c r="AU262"/>
      <c r="AV262"/>
      <c r="AW262"/>
      <c r="AX262"/>
      <c r="AY262"/>
      <c r="AZ262"/>
      <c r="BA262"/>
      <c r="BB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K262"/>
      <c r="DL262"/>
      <c r="DS262"/>
      <c r="EY262"/>
      <c r="FC262"/>
      <c r="FD262"/>
      <c r="FE262"/>
      <c r="FF262"/>
      <c r="FG262"/>
      <c r="FH262"/>
      <c r="FI262"/>
      <c r="FJ262"/>
      <c r="FO262"/>
      <c r="FS262"/>
      <c r="FW262"/>
      <c r="FY262"/>
      <c r="FZ262"/>
      <c r="GA262"/>
    </row>
    <row r="263" spans="37:183" x14ac:dyDescent="0.2">
      <c r="AK263"/>
      <c r="AL263"/>
      <c r="AM263"/>
      <c r="AN263"/>
      <c r="AO263"/>
      <c r="AP263"/>
      <c r="AQ263"/>
      <c r="AR263"/>
      <c r="AT263"/>
      <c r="AU263"/>
      <c r="AV263"/>
      <c r="AW263"/>
      <c r="AX263"/>
      <c r="AY263"/>
      <c r="AZ263"/>
      <c r="BA263"/>
      <c r="BB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K263"/>
      <c r="DL263"/>
      <c r="DS263"/>
      <c r="EY263"/>
      <c r="FC263"/>
      <c r="FD263"/>
      <c r="FE263"/>
      <c r="FF263"/>
      <c r="FG263"/>
      <c r="FH263"/>
      <c r="FI263"/>
      <c r="FJ263"/>
      <c r="FO263"/>
      <c r="FS263"/>
      <c r="FW263"/>
      <c r="FY263"/>
      <c r="FZ263"/>
      <c r="GA263"/>
    </row>
    <row r="264" spans="37:183" x14ac:dyDescent="0.2">
      <c r="AK264"/>
      <c r="AL264"/>
      <c r="AM264"/>
      <c r="AN264"/>
      <c r="AO264"/>
      <c r="AP264"/>
      <c r="AQ264"/>
      <c r="AR264"/>
      <c r="AT264"/>
      <c r="AU264"/>
      <c r="AV264"/>
      <c r="AW264"/>
      <c r="AX264"/>
      <c r="AY264"/>
      <c r="AZ264"/>
      <c r="BA264"/>
      <c r="BB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K264"/>
      <c r="DL264"/>
      <c r="DS264"/>
      <c r="EY264"/>
      <c r="FC264"/>
      <c r="FD264"/>
      <c r="FE264"/>
      <c r="FF264"/>
      <c r="FG264"/>
      <c r="FH264"/>
      <c r="FI264"/>
      <c r="FJ264"/>
      <c r="FO264"/>
      <c r="FS264"/>
      <c r="FW264"/>
      <c r="FY264"/>
      <c r="FZ264"/>
      <c r="GA264"/>
    </row>
    <row r="265" spans="37:183" x14ac:dyDescent="0.2">
      <c r="AK265"/>
      <c r="AL265"/>
      <c r="AM265"/>
      <c r="AN265"/>
      <c r="AO265"/>
      <c r="AP265"/>
      <c r="AQ265"/>
      <c r="AR265"/>
      <c r="AT265"/>
      <c r="AU265"/>
      <c r="AV265"/>
      <c r="AW265"/>
      <c r="AX265"/>
      <c r="AY265"/>
      <c r="AZ265"/>
      <c r="BA265"/>
      <c r="BB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K265"/>
      <c r="DL265"/>
      <c r="DS265"/>
      <c r="EY265"/>
      <c r="FC265"/>
      <c r="FD265"/>
      <c r="FE265"/>
      <c r="FF265"/>
      <c r="FG265"/>
      <c r="FH265"/>
      <c r="FI265"/>
      <c r="FJ265"/>
      <c r="FO265"/>
      <c r="FS265"/>
      <c r="FW265"/>
      <c r="FY265"/>
      <c r="FZ265"/>
      <c r="GA265"/>
    </row>
    <row r="266" spans="37:183" x14ac:dyDescent="0.2">
      <c r="AK266"/>
      <c r="AL266"/>
      <c r="AM266"/>
      <c r="AN266"/>
      <c r="AO266"/>
      <c r="AP266"/>
      <c r="AQ266"/>
      <c r="AR266"/>
      <c r="AT266"/>
      <c r="AU266"/>
      <c r="AV266"/>
      <c r="AW266"/>
      <c r="AX266"/>
      <c r="AY266"/>
      <c r="AZ266"/>
      <c r="BA266"/>
      <c r="BB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K266"/>
      <c r="DL266"/>
      <c r="DS266"/>
      <c r="EY266"/>
      <c r="FC266"/>
      <c r="FD266"/>
      <c r="FE266"/>
      <c r="FF266"/>
      <c r="FG266"/>
      <c r="FH266"/>
      <c r="FI266"/>
      <c r="FJ266"/>
      <c r="FO266"/>
      <c r="FS266"/>
      <c r="FW266"/>
      <c r="FY266"/>
      <c r="FZ266"/>
      <c r="GA266"/>
    </row>
    <row r="267" spans="37:183" x14ac:dyDescent="0.2">
      <c r="AK267"/>
      <c r="AL267"/>
      <c r="AM267"/>
      <c r="AN267"/>
      <c r="AO267"/>
      <c r="AP267"/>
      <c r="AQ267"/>
      <c r="AR267"/>
      <c r="AT267"/>
      <c r="AU267"/>
      <c r="AV267"/>
      <c r="AW267"/>
      <c r="AX267"/>
      <c r="AY267"/>
      <c r="AZ267"/>
      <c r="BA267"/>
      <c r="BB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K267"/>
      <c r="DL267"/>
      <c r="DS267"/>
      <c r="EY267"/>
      <c r="FC267"/>
      <c r="FD267"/>
      <c r="FE267"/>
      <c r="FF267"/>
      <c r="FG267"/>
      <c r="FH267"/>
      <c r="FI267"/>
      <c r="FJ267"/>
      <c r="FO267"/>
      <c r="FS267"/>
      <c r="FW267"/>
      <c r="FY267"/>
      <c r="FZ267"/>
      <c r="GA267"/>
    </row>
    <row r="268" spans="37:183" x14ac:dyDescent="0.2">
      <c r="AK268"/>
      <c r="AL268"/>
      <c r="AM268"/>
      <c r="AN268"/>
      <c r="AO268"/>
      <c r="AP268"/>
      <c r="AQ268"/>
      <c r="AR268"/>
      <c r="AT268"/>
      <c r="AU268"/>
      <c r="AV268"/>
      <c r="AW268"/>
      <c r="AX268"/>
      <c r="AY268"/>
      <c r="AZ268"/>
      <c r="BA268"/>
      <c r="BB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K268"/>
      <c r="DL268"/>
      <c r="DS268"/>
      <c r="EY268"/>
      <c r="FC268"/>
      <c r="FD268"/>
      <c r="FE268"/>
      <c r="FF268"/>
      <c r="FG268"/>
      <c r="FH268"/>
      <c r="FI268"/>
      <c r="FJ268"/>
      <c r="FO268"/>
      <c r="FS268"/>
      <c r="FW268"/>
      <c r="FY268"/>
      <c r="FZ268"/>
      <c r="GA268"/>
    </row>
    <row r="269" spans="37:183" x14ac:dyDescent="0.2">
      <c r="AK269"/>
      <c r="AL269"/>
      <c r="AM269"/>
      <c r="AN269"/>
      <c r="AO269"/>
      <c r="AP269"/>
      <c r="AQ269"/>
      <c r="AR269"/>
      <c r="AT269"/>
      <c r="AU269"/>
      <c r="AV269"/>
      <c r="AW269"/>
      <c r="AX269"/>
      <c r="AY269"/>
      <c r="AZ269"/>
      <c r="BA269"/>
      <c r="BB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K269"/>
      <c r="DL269"/>
      <c r="DS269"/>
      <c r="EY269"/>
      <c r="FC269"/>
      <c r="FD269"/>
      <c r="FE269"/>
      <c r="FF269"/>
      <c r="FG269"/>
      <c r="FH269"/>
      <c r="FI269"/>
      <c r="FJ269"/>
      <c r="FO269"/>
      <c r="FS269"/>
      <c r="FW269"/>
      <c r="FY269"/>
      <c r="FZ269"/>
      <c r="GA269"/>
    </row>
    <row r="270" spans="37:183" x14ac:dyDescent="0.2">
      <c r="AK270"/>
      <c r="AL270"/>
      <c r="AM270"/>
      <c r="AN270"/>
      <c r="AO270"/>
      <c r="AP270"/>
      <c r="AQ270"/>
      <c r="AR270"/>
      <c r="AT270"/>
      <c r="AU270"/>
      <c r="AV270"/>
      <c r="AW270"/>
      <c r="AX270"/>
      <c r="AY270"/>
      <c r="AZ270"/>
      <c r="BA270"/>
      <c r="BB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K270"/>
      <c r="DL270"/>
      <c r="DS270"/>
      <c r="EY270"/>
      <c r="FC270"/>
      <c r="FD270"/>
      <c r="FE270"/>
      <c r="FF270"/>
      <c r="FG270"/>
      <c r="FH270"/>
      <c r="FI270"/>
      <c r="FJ270"/>
      <c r="FO270"/>
      <c r="FS270"/>
      <c r="FW270"/>
      <c r="FY270"/>
      <c r="FZ270"/>
      <c r="GA270"/>
    </row>
    <row r="271" spans="37:183" x14ac:dyDescent="0.2">
      <c r="AK271"/>
      <c r="AL271"/>
      <c r="AM271"/>
      <c r="AN271"/>
      <c r="AO271"/>
      <c r="AP271"/>
      <c r="AQ271"/>
      <c r="AR271"/>
      <c r="AT271"/>
      <c r="AU271"/>
      <c r="AV271"/>
      <c r="AW271"/>
      <c r="AX271"/>
      <c r="AY271"/>
      <c r="AZ271"/>
      <c r="BA271"/>
      <c r="BB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K271"/>
      <c r="DL271"/>
      <c r="DS271"/>
      <c r="EY271"/>
      <c r="FC271"/>
      <c r="FD271"/>
      <c r="FE271"/>
      <c r="FF271"/>
      <c r="FG271"/>
      <c r="FH271"/>
      <c r="FI271"/>
      <c r="FJ271"/>
      <c r="FO271"/>
      <c r="FS271"/>
      <c r="FW271"/>
      <c r="FY271"/>
      <c r="FZ271"/>
      <c r="GA271"/>
    </row>
    <row r="272" spans="37:183" x14ac:dyDescent="0.2">
      <c r="AK272"/>
      <c r="AL272"/>
      <c r="AM272"/>
      <c r="AN272"/>
      <c r="AO272"/>
      <c r="AP272"/>
      <c r="AQ272"/>
      <c r="AR272"/>
      <c r="AT272"/>
      <c r="AU272"/>
      <c r="AV272"/>
      <c r="AW272"/>
      <c r="AX272"/>
      <c r="AY272"/>
      <c r="AZ272"/>
      <c r="BA272"/>
      <c r="BB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K272"/>
      <c r="DL272"/>
      <c r="DS272"/>
      <c r="EY272"/>
      <c r="FC272"/>
      <c r="FD272"/>
      <c r="FE272"/>
      <c r="FF272"/>
      <c r="FG272"/>
      <c r="FH272"/>
      <c r="FI272"/>
      <c r="FJ272"/>
      <c r="FO272"/>
      <c r="FS272"/>
      <c r="FW272"/>
      <c r="FY272"/>
      <c r="FZ272"/>
      <c r="GA272"/>
    </row>
    <row r="273" spans="37:183" x14ac:dyDescent="0.2">
      <c r="AK273"/>
      <c r="AL273"/>
      <c r="AM273"/>
      <c r="AN273"/>
      <c r="AO273"/>
      <c r="AP273"/>
      <c r="AQ273"/>
      <c r="AR273"/>
      <c r="AT273"/>
      <c r="AU273"/>
      <c r="AV273"/>
      <c r="AW273"/>
      <c r="AX273"/>
      <c r="AY273"/>
      <c r="AZ273"/>
      <c r="BA273"/>
      <c r="BB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K273"/>
      <c r="DL273"/>
      <c r="DS273"/>
      <c r="EY273"/>
      <c r="FC273"/>
      <c r="FD273"/>
      <c r="FE273"/>
      <c r="FF273"/>
      <c r="FG273"/>
      <c r="FH273"/>
      <c r="FI273"/>
      <c r="FJ273"/>
      <c r="FO273"/>
      <c r="FS273"/>
      <c r="FW273"/>
      <c r="FY273"/>
      <c r="FZ273"/>
      <c r="GA273"/>
    </row>
    <row r="274" spans="37:183" x14ac:dyDescent="0.2">
      <c r="AK274"/>
      <c r="AL274"/>
      <c r="AM274"/>
      <c r="AN274"/>
      <c r="AO274"/>
      <c r="AP274"/>
      <c r="AQ274"/>
      <c r="AR274"/>
      <c r="AT274"/>
      <c r="AU274"/>
      <c r="AV274"/>
      <c r="AW274"/>
      <c r="AX274"/>
      <c r="AY274"/>
      <c r="AZ274"/>
      <c r="BA274"/>
      <c r="BB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K274"/>
      <c r="DL274"/>
      <c r="DS274"/>
      <c r="EY274"/>
      <c r="FC274"/>
      <c r="FD274"/>
      <c r="FE274"/>
      <c r="FF274"/>
      <c r="FG274"/>
      <c r="FH274"/>
      <c r="FI274"/>
      <c r="FJ274"/>
      <c r="FO274"/>
      <c r="FS274"/>
      <c r="FW274"/>
      <c r="FY274"/>
      <c r="FZ274"/>
      <c r="GA274"/>
    </row>
    <row r="275" spans="37:183" x14ac:dyDescent="0.2">
      <c r="AK275"/>
      <c r="AL275"/>
      <c r="AM275"/>
      <c r="AN275"/>
      <c r="AO275"/>
      <c r="AP275"/>
      <c r="AQ275"/>
      <c r="AR275"/>
      <c r="AT275"/>
      <c r="AU275"/>
      <c r="AV275"/>
      <c r="AW275"/>
      <c r="AX275"/>
      <c r="AY275"/>
      <c r="AZ275"/>
      <c r="BA275"/>
      <c r="BB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K275"/>
      <c r="DL275"/>
      <c r="DS275"/>
      <c r="EY275"/>
      <c r="FC275"/>
      <c r="FD275"/>
      <c r="FE275"/>
      <c r="FF275"/>
      <c r="FG275"/>
      <c r="FH275"/>
      <c r="FI275"/>
      <c r="FJ275"/>
      <c r="FO275"/>
      <c r="FS275"/>
      <c r="FW275"/>
      <c r="FY275"/>
      <c r="FZ275"/>
      <c r="GA275"/>
    </row>
    <row r="276" spans="37:183" x14ac:dyDescent="0.2">
      <c r="AK276"/>
      <c r="AL276"/>
      <c r="AM276"/>
      <c r="AN276"/>
      <c r="AO276"/>
      <c r="AP276"/>
      <c r="AQ276"/>
      <c r="AR276"/>
      <c r="AT276"/>
      <c r="AU276"/>
      <c r="AV276"/>
      <c r="AW276"/>
      <c r="AX276"/>
      <c r="AY276"/>
      <c r="AZ276"/>
      <c r="BA276"/>
      <c r="BB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K276"/>
      <c r="DL276"/>
      <c r="DS276"/>
      <c r="EY276"/>
      <c r="FC276"/>
      <c r="FD276"/>
      <c r="FE276"/>
      <c r="FF276"/>
      <c r="FG276"/>
      <c r="FH276"/>
      <c r="FI276"/>
      <c r="FJ276"/>
      <c r="FO276"/>
      <c r="FS276"/>
      <c r="FW276"/>
      <c r="FY276"/>
      <c r="FZ276"/>
      <c r="GA276"/>
    </row>
    <row r="277" spans="37:183" x14ac:dyDescent="0.2">
      <c r="AK277"/>
      <c r="AL277"/>
      <c r="AM277"/>
      <c r="AN277"/>
      <c r="AO277"/>
      <c r="AP277"/>
      <c r="AQ277"/>
      <c r="AR277"/>
      <c r="AT277"/>
      <c r="AU277"/>
      <c r="AV277"/>
      <c r="AW277"/>
      <c r="AX277"/>
      <c r="AY277"/>
      <c r="AZ277"/>
      <c r="BA277"/>
      <c r="BB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K277"/>
      <c r="DL277"/>
      <c r="DS277"/>
      <c r="EY277"/>
      <c r="FC277"/>
      <c r="FD277"/>
      <c r="FE277"/>
      <c r="FF277"/>
      <c r="FG277"/>
      <c r="FH277"/>
      <c r="FI277"/>
      <c r="FJ277"/>
      <c r="FO277"/>
      <c r="FS277"/>
      <c r="FW277"/>
      <c r="FY277"/>
      <c r="FZ277"/>
      <c r="GA277"/>
    </row>
    <row r="278" spans="37:183" x14ac:dyDescent="0.2">
      <c r="AK278"/>
      <c r="AL278"/>
      <c r="AM278"/>
      <c r="AN278"/>
      <c r="AO278"/>
      <c r="AP278"/>
      <c r="AQ278"/>
      <c r="AR278"/>
      <c r="AT278"/>
      <c r="AU278"/>
      <c r="AV278"/>
      <c r="AW278"/>
      <c r="AX278"/>
      <c r="AY278"/>
      <c r="AZ278"/>
      <c r="BA278"/>
      <c r="BB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K278"/>
      <c r="DL278"/>
      <c r="DS278"/>
      <c r="EY278"/>
      <c r="FC278"/>
      <c r="FD278"/>
      <c r="FE278"/>
      <c r="FF278"/>
      <c r="FG278"/>
      <c r="FH278"/>
      <c r="FI278"/>
      <c r="FJ278"/>
      <c r="FO278"/>
      <c r="FS278"/>
      <c r="FW278"/>
      <c r="FY278"/>
      <c r="FZ278"/>
      <c r="GA278"/>
    </row>
    <row r="279" spans="37:183" x14ac:dyDescent="0.2">
      <c r="AK279"/>
      <c r="AL279"/>
      <c r="AM279"/>
      <c r="AN279"/>
      <c r="AO279"/>
      <c r="AP279"/>
      <c r="AQ279"/>
      <c r="AR279"/>
      <c r="AT279"/>
      <c r="AU279"/>
      <c r="AV279"/>
      <c r="AW279"/>
      <c r="AX279"/>
      <c r="AY279"/>
      <c r="AZ279"/>
      <c r="BA279"/>
      <c r="BB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K279"/>
      <c r="DL279"/>
      <c r="DS279"/>
      <c r="EY279"/>
      <c r="FC279"/>
      <c r="FD279"/>
      <c r="FE279"/>
      <c r="FF279"/>
      <c r="FG279"/>
      <c r="FH279"/>
      <c r="FI279"/>
      <c r="FJ279"/>
      <c r="FO279"/>
      <c r="FS279"/>
      <c r="FW279"/>
      <c r="FY279"/>
      <c r="FZ279"/>
      <c r="GA279"/>
    </row>
    <row r="280" spans="37:183" x14ac:dyDescent="0.2">
      <c r="AK280"/>
      <c r="AL280"/>
      <c r="AM280"/>
      <c r="AN280"/>
      <c r="AO280"/>
      <c r="AP280"/>
      <c r="AQ280"/>
      <c r="AR280"/>
      <c r="AT280"/>
      <c r="AU280"/>
      <c r="AV280"/>
      <c r="AW280"/>
      <c r="AX280"/>
      <c r="AY280"/>
      <c r="AZ280"/>
      <c r="BA280"/>
      <c r="BB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K280"/>
      <c r="DL280"/>
      <c r="DS280"/>
      <c r="EY280"/>
      <c r="FC280"/>
      <c r="FD280"/>
      <c r="FE280"/>
      <c r="FF280"/>
      <c r="FG280"/>
      <c r="FH280"/>
      <c r="FI280"/>
      <c r="FJ280"/>
      <c r="FO280"/>
      <c r="FS280"/>
      <c r="FW280"/>
      <c r="FY280"/>
      <c r="FZ280"/>
      <c r="GA280"/>
    </row>
    <row r="281" spans="37:183" x14ac:dyDescent="0.2">
      <c r="AK281"/>
      <c r="AL281"/>
      <c r="AM281"/>
      <c r="AN281"/>
      <c r="AO281"/>
      <c r="AP281"/>
      <c r="AQ281"/>
      <c r="AR281"/>
      <c r="AT281"/>
      <c r="AU281"/>
      <c r="AV281"/>
      <c r="AW281"/>
      <c r="AX281"/>
      <c r="AY281"/>
      <c r="AZ281"/>
      <c r="BA281"/>
      <c r="BB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K281"/>
      <c r="DL281"/>
      <c r="DS281"/>
      <c r="EY281"/>
      <c r="FC281"/>
      <c r="FD281"/>
      <c r="FE281"/>
      <c r="FF281"/>
      <c r="FG281"/>
      <c r="FH281"/>
      <c r="FI281"/>
      <c r="FJ281"/>
      <c r="FO281"/>
      <c r="FS281"/>
      <c r="FW281"/>
      <c r="FY281"/>
      <c r="FZ281"/>
      <c r="GA281"/>
    </row>
    <row r="282" spans="37:183" x14ac:dyDescent="0.2">
      <c r="AK282"/>
      <c r="AL282"/>
      <c r="AM282"/>
      <c r="AN282"/>
      <c r="AO282"/>
      <c r="AP282"/>
      <c r="AQ282"/>
      <c r="AR282"/>
      <c r="AT282"/>
      <c r="AU282"/>
      <c r="AV282"/>
      <c r="AW282"/>
      <c r="AX282"/>
      <c r="AY282"/>
      <c r="AZ282"/>
      <c r="BA282"/>
      <c r="BB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K282"/>
      <c r="DL282"/>
      <c r="DS282"/>
      <c r="EY282"/>
      <c r="FC282"/>
      <c r="FD282"/>
      <c r="FE282"/>
      <c r="FF282"/>
      <c r="FG282"/>
      <c r="FH282"/>
      <c r="FI282"/>
      <c r="FJ282"/>
      <c r="FO282"/>
      <c r="FS282"/>
      <c r="FW282"/>
      <c r="FY282"/>
      <c r="FZ282"/>
      <c r="GA282"/>
    </row>
    <row r="283" spans="37:183" x14ac:dyDescent="0.2">
      <c r="AK283"/>
      <c r="AL283"/>
      <c r="AM283"/>
      <c r="AN283"/>
      <c r="AO283"/>
      <c r="AP283"/>
      <c r="AQ283"/>
      <c r="AR283"/>
      <c r="AT283"/>
      <c r="AU283"/>
      <c r="AV283"/>
      <c r="AW283"/>
      <c r="AX283"/>
      <c r="AY283"/>
      <c r="AZ283"/>
      <c r="BA283"/>
      <c r="BB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K283"/>
      <c r="DL283"/>
      <c r="DS283"/>
      <c r="EY283"/>
      <c r="FC283"/>
      <c r="FD283"/>
      <c r="FE283"/>
      <c r="FF283"/>
      <c r="FG283"/>
      <c r="FH283"/>
      <c r="FI283"/>
      <c r="FJ283"/>
      <c r="FO283"/>
      <c r="FS283"/>
      <c r="FW283"/>
      <c r="FY283"/>
      <c r="FZ283"/>
      <c r="GA283"/>
    </row>
    <row r="284" spans="37:183" x14ac:dyDescent="0.2">
      <c r="AK284"/>
      <c r="AL284"/>
      <c r="AM284"/>
      <c r="AN284"/>
      <c r="AO284"/>
      <c r="AP284"/>
      <c r="AQ284"/>
      <c r="AR284"/>
      <c r="AT284"/>
      <c r="AU284"/>
      <c r="AV284"/>
      <c r="AW284"/>
      <c r="AX284"/>
      <c r="AY284"/>
      <c r="AZ284"/>
      <c r="BA284"/>
      <c r="BB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K284"/>
      <c r="DL284"/>
      <c r="DS284"/>
      <c r="EY284"/>
      <c r="FC284"/>
      <c r="FD284"/>
      <c r="FE284"/>
      <c r="FF284"/>
      <c r="FG284"/>
      <c r="FH284"/>
      <c r="FI284"/>
      <c r="FJ284"/>
      <c r="FO284"/>
      <c r="FS284"/>
      <c r="FW284"/>
      <c r="FY284"/>
      <c r="FZ284"/>
      <c r="GA284"/>
    </row>
    <row r="285" spans="37:183" x14ac:dyDescent="0.2">
      <c r="AK285"/>
      <c r="AL285"/>
      <c r="AM285"/>
      <c r="AN285"/>
      <c r="AO285"/>
      <c r="AP285"/>
      <c r="AQ285"/>
      <c r="AR285"/>
      <c r="AT285"/>
      <c r="AU285"/>
      <c r="AV285"/>
      <c r="AW285"/>
      <c r="AX285"/>
      <c r="AY285"/>
      <c r="AZ285"/>
      <c r="BA285"/>
      <c r="BB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K285"/>
      <c r="DL285"/>
      <c r="DS285"/>
      <c r="EY285"/>
      <c r="FC285"/>
      <c r="FD285"/>
      <c r="FE285"/>
      <c r="FF285"/>
      <c r="FG285"/>
      <c r="FH285"/>
      <c r="FI285"/>
      <c r="FJ285"/>
      <c r="FO285"/>
      <c r="FS285"/>
      <c r="FW285"/>
      <c r="FY285"/>
      <c r="FZ285"/>
      <c r="GA285"/>
    </row>
    <row r="286" spans="37:183" x14ac:dyDescent="0.2">
      <c r="AK286"/>
      <c r="AL286"/>
      <c r="AM286"/>
      <c r="AN286"/>
      <c r="AO286"/>
      <c r="AP286"/>
      <c r="AQ286"/>
      <c r="AR286"/>
      <c r="AT286"/>
      <c r="AU286"/>
      <c r="AV286"/>
      <c r="AW286"/>
      <c r="AX286"/>
      <c r="AY286"/>
      <c r="AZ286"/>
      <c r="BA286"/>
      <c r="BB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K286"/>
      <c r="DL286"/>
      <c r="DS286"/>
      <c r="EY286"/>
      <c r="FC286"/>
      <c r="FD286"/>
      <c r="FE286"/>
      <c r="FF286"/>
      <c r="FG286"/>
      <c r="FH286"/>
      <c r="FI286"/>
      <c r="FJ286"/>
      <c r="FO286"/>
      <c r="FS286"/>
      <c r="FW286"/>
      <c r="FY286"/>
      <c r="FZ286"/>
      <c r="GA286"/>
    </row>
    <row r="287" spans="37:183" x14ac:dyDescent="0.2">
      <c r="AK287"/>
      <c r="AL287"/>
      <c r="AM287"/>
      <c r="AN287"/>
      <c r="AO287"/>
      <c r="AP287"/>
      <c r="AQ287"/>
      <c r="AR287"/>
      <c r="AT287"/>
      <c r="AU287"/>
      <c r="AV287"/>
      <c r="AW287"/>
      <c r="AX287"/>
      <c r="AY287"/>
      <c r="AZ287"/>
      <c r="BA287"/>
      <c r="BB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K287"/>
      <c r="DL287"/>
      <c r="DS287"/>
      <c r="EY287"/>
      <c r="FC287"/>
      <c r="FD287"/>
      <c r="FE287"/>
      <c r="FF287"/>
      <c r="FG287"/>
      <c r="FH287"/>
      <c r="FI287"/>
      <c r="FJ287"/>
      <c r="FO287"/>
      <c r="FS287"/>
      <c r="FW287"/>
      <c r="FY287"/>
      <c r="FZ287"/>
      <c r="GA287"/>
    </row>
  </sheetData>
  <sortState xmlns:xlrd2="http://schemas.microsoft.com/office/spreadsheetml/2017/richdata2" ref="A5:GZ65">
    <sortCondition ref="B5:B6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695E7BB6A7DC448166D51D58B8927A" ma:contentTypeVersion="11" ma:contentTypeDescription="Opprett et nytt dokument." ma:contentTypeScope="" ma:versionID="4891f201708c23a11fc07f5f021fa5a3">
  <xsd:schema xmlns:xsd="http://www.w3.org/2001/XMLSchema" xmlns:xs="http://www.w3.org/2001/XMLSchema" xmlns:p="http://schemas.microsoft.com/office/2006/metadata/properties" xmlns:ns2="edad25e2-8650-4926-b9c1-384e251e3357" xmlns:ns3="fb01cd13-81db-4f45-a94a-b394074e628f" targetNamespace="http://schemas.microsoft.com/office/2006/metadata/properties" ma:root="true" ma:fieldsID="4f5f44565af412a29395b5864c23a59a" ns2:_="" ns3:_="">
    <xsd:import namespace="edad25e2-8650-4926-b9c1-384e251e3357"/>
    <xsd:import namespace="fb01cd13-81db-4f45-a94a-b394074e62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d25e2-8650-4926-b9c1-384e251e3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emerkelapper" ma:readOnly="false" ma:fieldId="{5cf76f15-5ced-4ddc-b409-7134ff3c332f}" ma:taxonomyMulti="true" ma:sspId="06604d7d-b179-40e3-9457-2227251b16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1cd13-81db-4f45-a94a-b394074e628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1fb15498-ede1-4023-840c-6f122ae772d9}" ma:internalName="TaxCatchAll" ma:showField="CatchAllData" ma:web="fb01cd13-81db-4f45-a94a-b394074e62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d25e2-8650-4926-b9c1-384e251e3357">
      <Terms xmlns="http://schemas.microsoft.com/office/infopath/2007/PartnerControls"/>
    </lcf76f155ced4ddcb4097134ff3c332f>
    <TaxCatchAll xmlns="fb01cd13-81db-4f45-a94a-b394074e628f" xsi:nil="true"/>
  </documentManagement>
</p:properties>
</file>

<file path=customXml/itemProps1.xml><?xml version="1.0" encoding="utf-8"?>
<ds:datastoreItem xmlns:ds="http://schemas.openxmlformats.org/officeDocument/2006/customXml" ds:itemID="{48162427-E7C5-4348-A716-F6678B356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d25e2-8650-4926-b9c1-384e251e3357"/>
    <ds:schemaRef ds:uri="fb01cd13-81db-4f45-a94a-b394074e62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A66D0A-166C-43D0-BD2E-99502FEBCE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09B31D-1D8E-4DBE-8F76-7A1D0517F387}">
  <ds:schemaRefs>
    <ds:schemaRef ds:uri="http://schemas.microsoft.com/office/2006/metadata/properties"/>
    <ds:schemaRef ds:uri="http://schemas.microsoft.com/office/infopath/2007/PartnerControls"/>
    <ds:schemaRef ds:uri="edad25e2-8650-4926-b9c1-384e251e3357"/>
    <ds:schemaRef ds:uri="fb01cd13-81db-4f45-a94a-b394074e628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Anders Mathisen</cp:lastModifiedBy>
  <dcterms:created xsi:type="dcterms:W3CDTF">2022-11-02T18:08:26Z</dcterms:created>
  <dcterms:modified xsi:type="dcterms:W3CDTF">2022-11-21T12:39:45Z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0x01010040695E7BB6A7DC448166D51D58B8927A</vt:lpwstr>
  </property>
  <property fmtid="{D5CDD505-2E9C-101B-9397-08002B2CF9AE}" pid="3" name="MediaServiceImageTags">
    <vt:lpwstr/>
  </property>
</Properties>
</file>