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ikaalliansen.sharepoint.com/sites/felles-ko-ebk/Innln/Rating/Etterspurt informasjon iht distribusjonsavtale/Datainnsamling/2022-12-31/"/>
    </mc:Choice>
  </mc:AlternateContent>
  <xr:revisionPtr revIDLastSave="98" documentId="8_{AE859E14-2509-487B-BBD5-C3A8CDF2580E}" xr6:coauthVersionLast="47" xr6:coauthVersionMax="47" xr10:uidLastSave="{E185EAD7-2B2B-4D3C-8DE2-4A4278CFE524}"/>
  <bookViews>
    <workbookView xWindow="-120" yWindow="-120" windowWidth="38640" windowHeight="20925" xr2:uid="{A3C181D5-795F-45CE-AF42-55AC76F52999}"/>
  </bookViews>
  <sheets>
    <sheet name="Eika banks only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D46" i="3" l="1"/>
  <c r="GN55" i="3"/>
  <c r="GM55" i="3"/>
  <c r="GJ55" i="3"/>
  <c r="GI55" i="3"/>
  <c r="GB55" i="3"/>
  <c r="GA55" i="3"/>
  <c r="FX55" i="3"/>
  <c r="FW55" i="3"/>
  <c r="FT55" i="3"/>
  <c r="FS55" i="3"/>
  <c r="FK55" i="3"/>
  <c r="FJ55" i="3"/>
  <c r="FG55" i="3"/>
  <c r="FF55" i="3"/>
  <c r="FC55" i="3"/>
  <c r="FB55" i="3"/>
  <c r="EO55" i="3"/>
  <c r="EN55" i="3"/>
  <c r="EM55" i="3"/>
  <c r="EL55" i="3"/>
  <c r="EK55" i="3"/>
  <c r="EJ55" i="3"/>
  <c r="EI55" i="3"/>
  <c r="EH55" i="3"/>
  <c r="EF55" i="3"/>
  <c r="EE55" i="3"/>
  <c r="ED55" i="3"/>
  <c r="EC55" i="3"/>
  <c r="EA55" i="3"/>
  <c r="DZ55" i="3"/>
  <c r="DW55" i="3"/>
  <c r="BB55" i="3" s="1"/>
  <c r="DV55" i="3"/>
  <c r="BA55" i="3" s="1"/>
  <c r="DU55" i="3"/>
  <c r="AZ55" i="3" s="1"/>
  <c r="DR55" i="3"/>
  <c r="DQ55" i="3"/>
  <c r="DO55" i="3"/>
  <c r="DN55" i="3"/>
  <c r="DI55" i="3"/>
  <c r="DH55" i="3"/>
  <c r="DG55" i="3"/>
  <c r="DF55" i="3"/>
  <c r="DE55" i="3"/>
  <c r="DD55" i="3"/>
  <c r="DB55" i="3"/>
  <c r="CZ55" i="3"/>
  <c r="CY55" i="3"/>
  <c r="CX55" i="3"/>
  <c r="CV55" i="3"/>
  <c r="CU55" i="3"/>
  <c r="CR55" i="3"/>
  <c r="CP55" i="3"/>
  <c r="CO55" i="3"/>
  <c r="CN55" i="3"/>
  <c r="CM55" i="3"/>
  <c r="CK55" i="3"/>
  <c r="CJ55" i="3"/>
  <c r="CH55" i="3"/>
  <c r="CG55" i="3"/>
  <c r="CF55" i="3"/>
  <c r="CD55" i="3"/>
  <c r="CC55" i="3"/>
  <c r="BI55" i="3"/>
  <c r="BH55" i="3"/>
  <c r="W55" i="3"/>
  <c r="U55" i="3"/>
  <c r="T55" i="3"/>
  <c r="S55" i="3"/>
  <c r="Q55" i="3"/>
  <c r="O55" i="3"/>
  <c r="M55" i="3"/>
  <c r="L55" i="3"/>
  <c r="K55" i="3"/>
  <c r="G55" i="3"/>
  <c r="F55" i="3"/>
  <c r="E55" i="3"/>
  <c r="D55" i="3"/>
  <c r="C55" i="3"/>
  <c r="GP53" i="3"/>
  <c r="GL53" i="3"/>
  <c r="GH53" i="3"/>
  <c r="GF53" i="3"/>
  <c r="GE53" i="3"/>
  <c r="FZ53" i="3"/>
  <c r="FV53" i="3"/>
  <c r="BV53" i="3" s="1"/>
  <c r="FR53" i="3"/>
  <c r="FP53" i="3"/>
  <c r="FL53" i="3"/>
  <c r="BZ53" i="3" s="1"/>
  <c r="CA53" i="3" s="1"/>
  <c r="FH53" i="3"/>
  <c r="FD53" i="3"/>
  <c r="BX53" i="3" s="1"/>
  <c r="EP53" i="3"/>
  <c r="EY53" i="3" s="1"/>
  <c r="DY53" i="3"/>
  <c r="DJ53" i="3"/>
  <c r="DK53" i="3" s="1"/>
  <c r="CW53" i="3"/>
  <c r="CS53" i="3"/>
  <c r="CT53" i="3" s="1"/>
  <c r="CL53" i="3"/>
  <c r="CI53" i="3"/>
  <c r="CE53" i="3"/>
  <c r="BF53" i="3"/>
  <c r="BT53" i="3" s="1"/>
  <c r="BE53" i="3"/>
  <c r="BQ53" i="3" s="1"/>
  <c r="BD53" i="3"/>
  <c r="BN53" i="3" s="1"/>
  <c r="BB53" i="3"/>
  <c r="BA53" i="3"/>
  <c r="AZ53" i="3"/>
  <c r="AX53" i="3"/>
  <c r="AT53" i="3"/>
  <c r="AS53" i="3"/>
  <c r="AP53" i="3"/>
  <c r="AN53" i="3"/>
  <c r="AL53" i="3"/>
  <c r="AE53" i="3"/>
  <c r="AA53" i="3"/>
  <c r="Z53" i="3"/>
  <c r="N53" i="3"/>
  <c r="AC53" i="3" s="1"/>
  <c r="I53" i="3"/>
  <c r="H53" i="3"/>
  <c r="GP52" i="3"/>
  <c r="GL52" i="3"/>
  <c r="GH52" i="3"/>
  <c r="GF52" i="3"/>
  <c r="GE52" i="3"/>
  <c r="FZ52" i="3"/>
  <c r="FV52" i="3"/>
  <c r="BV52" i="3" s="1"/>
  <c r="FR52" i="3"/>
  <c r="FP52" i="3"/>
  <c r="FL52" i="3"/>
  <c r="FH52" i="3"/>
  <c r="FD52" i="3"/>
  <c r="EP52" i="3"/>
  <c r="EU52" i="3" s="1"/>
  <c r="DY52" i="3"/>
  <c r="DJ52" i="3"/>
  <c r="DK52" i="3" s="1"/>
  <c r="CW52" i="3"/>
  <c r="CS52" i="3"/>
  <c r="AQ52" i="3" s="1"/>
  <c r="CL52" i="3"/>
  <c r="CI52" i="3"/>
  <c r="CE52" i="3"/>
  <c r="BZ52" i="3"/>
  <c r="CA52" i="3" s="1"/>
  <c r="BF52" i="3"/>
  <c r="BE52" i="3"/>
  <c r="BD52" i="3"/>
  <c r="BB52" i="3"/>
  <c r="BA52" i="3"/>
  <c r="AZ52" i="3"/>
  <c r="AX52" i="3"/>
  <c r="AT52" i="3"/>
  <c r="AS52" i="3"/>
  <c r="AP52" i="3"/>
  <c r="AN52" i="3"/>
  <c r="AL52" i="3"/>
  <c r="AE52" i="3"/>
  <c r="AA52" i="3"/>
  <c r="Z52" i="3"/>
  <c r="N52" i="3"/>
  <c r="AC52" i="3" s="1"/>
  <c r="I52" i="3"/>
  <c r="H52" i="3"/>
  <c r="GP51" i="3"/>
  <c r="GL51" i="3"/>
  <c r="GH51" i="3"/>
  <c r="GF51" i="3"/>
  <c r="AM51" i="3" s="1"/>
  <c r="GE51" i="3"/>
  <c r="FZ51" i="3"/>
  <c r="FV51" i="3"/>
  <c r="BV51" i="3" s="1"/>
  <c r="FR51" i="3"/>
  <c r="FP51" i="3"/>
  <c r="FL51" i="3"/>
  <c r="BZ51" i="3" s="1"/>
  <c r="CA51" i="3" s="1"/>
  <c r="FH51" i="3"/>
  <c r="FD51" i="3"/>
  <c r="EP51" i="3"/>
  <c r="EU51" i="3" s="1"/>
  <c r="DY51" i="3"/>
  <c r="DJ51" i="3"/>
  <c r="DK51" i="3" s="1"/>
  <c r="CW51" i="3"/>
  <c r="CS51" i="3"/>
  <c r="AQ51" i="3" s="1"/>
  <c r="CL51" i="3"/>
  <c r="CI51" i="3"/>
  <c r="CE51" i="3"/>
  <c r="BF51" i="3"/>
  <c r="BT51" i="3" s="1"/>
  <c r="BE51" i="3"/>
  <c r="BQ51" i="3" s="1"/>
  <c r="BD51" i="3"/>
  <c r="BN51" i="3" s="1"/>
  <c r="BB51" i="3"/>
  <c r="BA51" i="3"/>
  <c r="AZ51" i="3"/>
  <c r="AX51" i="3"/>
  <c r="AT51" i="3"/>
  <c r="AS51" i="3"/>
  <c r="AP51" i="3"/>
  <c r="AN51" i="3"/>
  <c r="AL51" i="3"/>
  <c r="AE51" i="3"/>
  <c r="AA51" i="3"/>
  <c r="Z51" i="3"/>
  <c r="N51" i="3"/>
  <c r="AD51" i="3" s="1"/>
  <c r="I51" i="3"/>
  <c r="H51" i="3"/>
  <c r="GP50" i="3"/>
  <c r="GL50" i="3"/>
  <c r="GH50" i="3"/>
  <c r="GF50" i="3"/>
  <c r="GE50" i="3"/>
  <c r="FZ50" i="3"/>
  <c r="FV50" i="3"/>
  <c r="BV50" i="3" s="1"/>
  <c r="FR50" i="3"/>
  <c r="FP50" i="3"/>
  <c r="FL50" i="3"/>
  <c r="BZ50" i="3" s="1"/>
  <c r="CA50" i="3" s="1"/>
  <c r="FH50" i="3"/>
  <c r="FD50" i="3"/>
  <c r="EP50" i="3"/>
  <c r="EW50" i="3" s="1"/>
  <c r="DY50" i="3"/>
  <c r="DJ50" i="3"/>
  <c r="DK50" i="3" s="1"/>
  <c r="CW50" i="3"/>
  <c r="CS50" i="3"/>
  <c r="CT50" i="3" s="1"/>
  <c r="CL50" i="3"/>
  <c r="CI50" i="3"/>
  <c r="CE50" i="3"/>
  <c r="BF50" i="3"/>
  <c r="BE50" i="3"/>
  <c r="BD50" i="3"/>
  <c r="BB50" i="3"/>
  <c r="BA50" i="3"/>
  <c r="AZ50" i="3"/>
  <c r="AX50" i="3"/>
  <c r="AT50" i="3"/>
  <c r="AS50" i="3"/>
  <c r="AP50" i="3"/>
  <c r="AN50" i="3"/>
  <c r="AL50" i="3"/>
  <c r="AE50" i="3"/>
  <c r="AA50" i="3"/>
  <c r="Z50" i="3"/>
  <c r="N50" i="3"/>
  <c r="AD50" i="3" s="1"/>
  <c r="I50" i="3"/>
  <c r="H50" i="3"/>
  <c r="GP49" i="3"/>
  <c r="GL49" i="3"/>
  <c r="GH49" i="3"/>
  <c r="GF49" i="3"/>
  <c r="GE49" i="3"/>
  <c r="FZ49" i="3"/>
  <c r="FV49" i="3"/>
  <c r="BV49" i="3" s="1"/>
  <c r="FR49" i="3"/>
  <c r="FP49" i="3"/>
  <c r="FL49" i="3"/>
  <c r="BZ49" i="3" s="1"/>
  <c r="CA49" i="3" s="1"/>
  <c r="FH49" i="3"/>
  <c r="FD49" i="3"/>
  <c r="EP49" i="3"/>
  <c r="EY49" i="3" s="1"/>
  <c r="DY49" i="3"/>
  <c r="DJ49" i="3"/>
  <c r="DK49" i="3" s="1"/>
  <c r="CW49" i="3"/>
  <c r="CS49" i="3"/>
  <c r="CT49" i="3" s="1"/>
  <c r="CL49" i="3"/>
  <c r="CI49" i="3"/>
  <c r="CE49" i="3"/>
  <c r="BF49" i="3"/>
  <c r="BE49" i="3"/>
  <c r="BD49" i="3"/>
  <c r="BB49" i="3"/>
  <c r="BA49" i="3"/>
  <c r="AZ49" i="3"/>
  <c r="AX49" i="3"/>
  <c r="AT49" i="3"/>
  <c r="AS49" i="3"/>
  <c r="AP49" i="3"/>
  <c r="AN49" i="3"/>
  <c r="AL49" i="3"/>
  <c r="AE49" i="3"/>
  <c r="AA49" i="3"/>
  <c r="Z49" i="3"/>
  <c r="N49" i="3"/>
  <c r="AD49" i="3" s="1"/>
  <c r="I49" i="3"/>
  <c r="H49" i="3"/>
  <c r="GP48" i="3"/>
  <c r="GL48" i="3"/>
  <c r="GH48" i="3"/>
  <c r="GF48" i="3"/>
  <c r="AM48" i="3" s="1"/>
  <c r="GE48" i="3"/>
  <c r="FZ48" i="3"/>
  <c r="FV48" i="3"/>
  <c r="BV48" i="3" s="1"/>
  <c r="FR48" i="3"/>
  <c r="FP48" i="3"/>
  <c r="FL48" i="3"/>
  <c r="BZ48" i="3" s="1"/>
  <c r="CA48" i="3" s="1"/>
  <c r="FH48" i="3"/>
  <c r="FD48" i="3"/>
  <c r="BY48" i="3" s="1"/>
  <c r="EP48" i="3"/>
  <c r="EW48" i="3" s="1"/>
  <c r="DY48" i="3"/>
  <c r="DJ48" i="3"/>
  <c r="DK48" i="3" s="1"/>
  <c r="CW48" i="3"/>
  <c r="CS48" i="3"/>
  <c r="CT48" i="3" s="1"/>
  <c r="CL48" i="3"/>
  <c r="CI48" i="3"/>
  <c r="CE48" i="3"/>
  <c r="BF48" i="3"/>
  <c r="BT48" i="3" s="1"/>
  <c r="BE48" i="3"/>
  <c r="BQ48" i="3" s="1"/>
  <c r="BD48" i="3"/>
  <c r="BN48" i="3" s="1"/>
  <c r="BB48" i="3"/>
  <c r="BA48" i="3"/>
  <c r="AZ48" i="3"/>
  <c r="AX48" i="3"/>
  <c r="AT48" i="3"/>
  <c r="AS48" i="3"/>
  <c r="AP48" i="3"/>
  <c r="AN48" i="3"/>
  <c r="AL48" i="3"/>
  <c r="AE48" i="3"/>
  <c r="AA48" i="3"/>
  <c r="Z48" i="3"/>
  <c r="N48" i="3"/>
  <c r="AC48" i="3" s="1"/>
  <c r="I48" i="3"/>
  <c r="H48" i="3"/>
  <c r="GP47" i="3"/>
  <c r="GL47" i="3"/>
  <c r="GH47" i="3"/>
  <c r="GF47" i="3"/>
  <c r="GE47" i="3"/>
  <c r="FZ47" i="3"/>
  <c r="FV47" i="3"/>
  <c r="BV47" i="3" s="1"/>
  <c r="FR47" i="3"/>
  <c r="FP47" i="3"/>
  <c r="FL47" i="3"/>
  <c r="FH47" i="3"/>
  <c r="FD47" i="3"/>
  <c r="BX47" i="3" s="1"/>
  <c r="EP47" i="3"/>
  <c r="ES47" i="3" s="1"/>
  <c r="DY47" i="3"/>
  <c r="DJ47" i="3"/>
  <c r="DK47" i="3" s="1"/>
  <c r="CW47" i="3"/>
  <c r="CS47" i="3"/>
  <c r="AQ47" i="3" s="1"/>
  <c r="CL47" i="3"/>
  <c r="CI47" i="3"/>
  <c r="CE47" i="3"/>
  <c r="BZ47" i="3"/>
  <c r="CA47" i="3" s="1"/>
  <c r="BF47" i="3"/>
  <c r="BE47" i="3"/>
  <c r="BD47" i="3"/>
  <c r="BB47" i="3"/>
  <c r="BA47" i="3"/>
  <c r="AZ47" i="3"/>
  <c r="AX47" i="3"/>
  <c r="AT47" i="3"/>
  <c r="AS47" i="3"/>
  <c r="AP47" i="3"/>
  <c r="AN47" i="3"/>
  <c r="AL47" i="3"/>
  <c r="AE47" i="3"/>
  <c r="AA47" i="3"/>
  <c r="Z47" i="3"/>
  <c r="N47" i="3"/>
  <c r="I47" i="3"/>
  <c r="H47" i="3"/>
  <c r="GP46" i="3"/>
  <c r="GL46" i="3"/>
  <c r="GH46" i="3"/>
  <c r="GF46" i="3"/>
  <c r="AM46" i="3" s="1"/>
  <c r="GE46" i="3"/>
  <c r="FZ46" i="3"/>
  <c r="FV46" i="3"/>
  <c r="FR46" i="3"/>
  <c r="FP46" i="3"/>
  <c r="FL46" i="3"/>
  <c r="BZ46" i="3" s="1"/>
  <c r="CA46" i="3" s="1"/>
  <c r="FH46" i="3"/>
  <c r="FD46" i="3"/>
  <c r="EP46" i="3"/>
  <c r="ES46" i="3" s="1"/>
  <c r="DY46" i="3"/>
  <c r="DJ46" i="3"/>
  <c r="DK46" i="3" s="1"/>
  <c r="CW46" i="3"/>
  <c r="CS46" i="3"/>
  <c r="AQ46" i="3" s="1"/>
  <c r="CL46" i="3"/>
  <c r="CI46" i="3"/>
  <c r="CE46" i="3"/>
  <c r="BV46" i="3"/>
  <c r="BK46" i="3"/>
  <c r="BJ46" i="3"/>
  <c r="BF46" i="3"/>
  <c r="BT46" i="3" s="1"/>
  <c r="BE46" i="3"/>
  <c r="BQ46" i="3" s="1"/>
  <c r="BB46" i="3"/>
  <c r="BA46" i="3"/>
  <c r="AZ46" i="3"/>
  <c r="AX46" i="3"/>
  <c r="AT46" i="3"/>
  <c r="AS46" i="3"/>
  <c r="AP46" i="3"/>
  <c r="AN46" i="3"/>
  <c r="AL46" i="3"/>
  <c r="AE46" i="3"/>
  <c r="AA46" i="3"/>
  <c r="Z46" i="3"/>
  <c r="N46" i="3"/>
  <c r="AD46" i="3" s="1"/>
  <c r="I46" i="3"/>
  <c r="H46" i="3"/>
  <c r="GP45" i="3"/>
  <c r="GL45" i="3"/>
  <c r="GH45" i="3"/>
  <c r="GF45" i="3"/>
  <c r="GE45" i="3"/>
  <c r="FZ45" i="3"/>
  <c r="FV45" i="3"/>
  <c r="BV45" i="3" s="1"/>
  <c r="FR45" i="3"/>
  <c r="FP45" i="3"/>
  <c r="FL45" i="3"/>
  <c r="BZ45" i="3" s="1"/>
  <c r="CA45" i="3" s="1"/>
  <c r="FH45" i="3"/>
  <c r="FD45" i="3"/>
  <c r="BX45" i="3" s="1"/>
  <c r="EP45" i="3"/>
  <c r="DY45" i="3"/>
  <c r="DJ45" i="3"/>
  <c r="DK45" i="3" s="1"/>
  <c r="CW45" i="3"/>
  <c r="CS45" i="3"/>
  <c r="CT45" i="3" s="1"/>
  <c r="CL45" i="3"/>
  <c r="CI45" i="3"/>
  <c r="CE45" i="3"/>
  <c r="BF45" i="3"/>
  <c r="BT45" i="3" s="1"/>
  <c r="BE45" i="3"/>
  <c r="BQ45" i="3" s="1"/>
  <c r="BD45" i="3"/>
  <c r="BN45" i="3" s="1"/>
  <c r="BB45" i="3"/>
  <c r="BA45" i="3"/>
  <c r="AZ45" i="3"/>
  <c r="AX45" i="3"/>
  <c r="AT45" i="3"/>
  <c r="AS45" i="3"/>
  <c r="AP45" i="3"/>
  <c r="AN45" i="3"/>
  <c r="AL45" i="3"/>
  <c r="AE45" i="3"/>
  <c r="AA45" i="3"/>
  <c r="Z45" i="3"/>
  <c r="N45" i="3"/>
  <c r="AC45" i="3" s="1"/>
  <c r="I45" i="3"/>
  <c r="H45" i="3"/>
  <c r="GP44" i="3"/>
  <c r="GL44" i="3"/>
  <c r="GH44" i="3"/>
  <c r="GF44" i="3"/>
  <c r="GE44" i="3"/>
  <c r="FZ44" i="3"/>
  <c r="FV44" i="3"/>
  <c r="BV44" i="3" s="1"/>
  <c r="FR44" i="3"/>
  <c r="FP44" i="3"/>
  <c r="FL44" i="3"/>
  <c r="BZ44" i="3" s="1"/>
  <c r="CA44" i="3" s="1"/>
  <c r="FH44" i="3"/>
  <c r="FD44" i="3"/>
  <c r="BX44" i="3" s="1"/>
  <c r="EP44" i="3"/>
  <c r="ES44" i="3" s="1"/>
  <c r="DY44" i="3"/>
  <c r="DJ44" i="3"/>
  <c r="DK44" i="3" s="1"/>
  <c r="CW44" i="3"/>
  <c r="CS44" i="3"/>
  <c r="AQ44" i="3" s="1"/>
  <c r="CL44" i="3"/>
  <c r="CI44" i="3"/>
  <c r="CE44" i="3"/>
  <c r="BK44" i="3"/>
  <c r="BJ44" i="3"/>
  <c r="BF44" i="3"/>
  <c r="BE44" i="3"/>
  <c r="BD44" i="3"/>
  <c r="BB44" i="3"/>
  <c r="BA44" i="3"/>
  <c r="AZ44" i="3"/>
  <c r="AX44" i="3"/>
  <c r="AT44" i="3"/>
  <c r="AS44" i="3"/>
  <c r="AP44" i="3"/>
  <c r="AN44" i="3"/>
  <c r="AL44" i="3"/>
  <c r="AE44" i="3"/>
  <c r="AA44" i="3"/>
  <c r="Z44" i="3"/>
  <c r="N44" i="3"/>
  <c r="AD44" i="3" s="1"/>
  <c r="I44" i="3"/>
  <c r="H44" i="3"/>
  <c r="GP43" i="3"/>
  <c r="GL43" i="3"/>
  <c r="GH43" i="3"/>
  <c r="GF43" i="3"/>
  <c r="GE43" i="3"/>
  <c r="FZ43" i="3"/>
  <c r="FV43" i="3"/>
  <c r="BV43" i="3" s="1"/>
  <c r="FR43" i="3"/>
  <c r="FP43" i="3"/>
  <c r="FL43" i="3"/>
  <c r="BZ43" i="3" s="1"/>
  <c r="CA43" i="3" s="1"/>
  <c r="FH43" i="3"/>
  <c r="FD43" i="3"/>
  <c r="EP43" i="3"/>
  <c r="EW43" i="3" s="1"/>
  <c r="DY43" i="3"/>
  <c r="DJ43" i="3"/>
  <c r="DK43" i="3" s="1"/>
  <c r="CW43" i="3"/>
  <c r="CS43" i="3"/>
  <c r="CT43" i="3" s="1"/>
  <c r="CL43" i="3"/>
  <c r="CI43" i="3"/>
  <c r="CE43" i="3"/>
  <c r="BF43" i="3"/>
  <c r="BE43" i="3"/>
  <c r="BD43" i="3"/>
  <c r="BB43" i="3"/>
  <c r="BA43" i="3"/>
  <c r="AZ43" i="3"/>
  <c r="AX43" i="3"/>
  <c r="AT43" i="3"/>
  <c r="AS43" i="3"/>
  <c r="AP43" i="3"/>
  <c r="AN43" i="3"/>
  <c r="AL43" i="3"/>
  <c r="AE43" i="3"/>
  <c r="AA43" i="3"/>
  <c r="Z43" i="3"/>
  <c r="N43" i="3"/>
  <c r="AD43" i="3" s="1"/>
  <c r="I43" i="3"/>
  <c r="H43" i="3"/>
  <c r="GP42" i="3"/>
  <c r="GL42" i="3"/>
  <c r="GH42" i="3"/>
  <c r="GF42" i="3"/>
  <c r="AM42" i="3" s="1"/>
  <c r="GE42" i="3"/>
  <c r="FZ42" i="3"/>
  <c r="FV42" i="3"/>
  <c r="BV42" i="3" s="1"/>
  <c r="FR42" i="3"/>
  <c r="FP42" i="3"/>
  <c r="FL42" i="3"/>
  <c r="FH42" i="3"/>
  <c r="FD42" i="3"/>
  <c r="EP42" i="3"/>
  <c r="EW42" i="3" s="1"/>
  <c r="DY42" i="3"/>
  <c r="DJ42" i="3"/>
  <c r="DK42" i="3" s="1"/>
  <c r="CW42" i="3"/>
  <c r="CS42" i="3"/>
  <c r="CT42" i="3" s="1"/>
  <c r="CL42" i="3"/>
  <c r="CI42" i="3"/>
  <c r="CE42" i="3"/>
  <c r="BZ42" i="3"/>
  <c r="CA42" i="3" s="1"/>
  <c r="BF42" i="3"/>
  <c r="BT42" i="3" s="1"/>
  <c r="BE42" i="3"/>
  <c r="BQ42" i="3" s="1"/>
  <c r="BD42" i="3"/>
  <c r="BN42" i="3" s="1"/>
  <c r="BB42" i="3"/>
  <c r="BA42" i="3"/>
  <c r="AZ42" i="3"/>
  <c r="AX42" i="3"/>
  <c r="AT42" i="3"/>
  <c r="AS42" i="3"/>
  <c r="AP42" i="3"/>
  <c r="AN42" i="3"/>
  <c r="AL42" i="3"/>
  <c r="AE42" i="3"/>
  <c r="AA42" i="3"/>
  <c r="Z42" i="3"/>
  <c r="N42" i="3"/>
  <c r="AC42" i="3" s="1"/>
  <c r="I42" i="3"/>
  <c r="H42" i="3"/>
  <c r="GP41" i="3"/>
  <c r="GL41" i="3"/>
  <c r="GH41" i="3"/>
  <c r="GF41" i="3"/>
  <c r="GE41" i="3"/>
  <c r="FZ41" i="3"/>
  <c r="FV41" i="3"/>
  <c r="FR41" i="3"/>
  <c r="FP41" i="3"/>
  <c r="FL41" i="3"/>
  <c r="BZ41" i="3" s="1"/>
  <c r="CA41" i="3" s="1"/>
  <c r="FH41" i="3"/>
  <c r="FD41" i="3"/>
  <c r="BX41" i="3" s="1"/>
  <c r="EP41" i="3"/>
  <c r="ES41" i="3" s="1"/>
  <c r="DY41" i="3"/>
  <c r="DJ41" i="3"/>
  <c r="DK41" i="3" s="1"/>
  <c r="CW41" i="3"/>
  <c r="CS41" i="3"/>
  <c r="CL41" i="3"/>
  <c r="CI41" i="3"/>
  <c r="CE41" i="3"/>
  <c r="BV41" i="3"/>
  <c r="BF41" i="3"/>
  <c r="BT41" i="3" s="1"/>
  <c r="BE41" i="3"/>
  <c r="BQ41" i="3" s="1"/>
  <c r="BD41" i="3"/>
  <c r="BN41" i="3" s="1"/>
  <c r="BB41" i="3"/>
  <c r="BA41" i="3"/>
  <c r="AZ41" i="3"/>
  <c r="AX41" i="3"/>
  <c r="AT41" i="3"/>
  <c r="AS41" i="3"/>
  <c r="AP41" i="3"/>
  <c r="AN41" i="3"/>
  <c r="AL41" i="3"/>
  <c r="AE41" i="3"/>
  <c r="AA41" i="3"/>
  <c r="Z41" i="3"/>
  <c r="N41" i="3"/>
  <c r="AC41" i="3" s="1"/>
  <c r="I41" i="3"/>
  <c r="H41" i="3"/>
  <c r="GP40" i="3"/>
  <c r="GL40" i="3"/>
  <c r="GH40" i="3"/>
  <c r="GF40" i="3"/>
  <c r="GE40" i="3"/>
  <c r="FZ40" i="3"/>
  <c r="FV40" i="3"/>
  <c r="BV40" i="3" s="1"/>
  <c r="FR40" i="3"/>
  <c r="FP40" i="3"/>
  <c r="FL40" i="3"/>
  <c r="FH40" i="3"/>
  <c r="FD40" i="3"/>
  <c r="BY40" i="3" s="1"/>
  <c r="EP40" i="3"/>
  <c r="EU40" i="3" s="1"/>
  <c r="DY40" i="3"/>
  <c r="DJ40" i="3"/>
  <c r="DK40" i="3" s="1"/>
  <c r="CW40" i="3"/>
  <c r="CS40" i="3"/>
  <c r="CT40" i="3" s="1"/>
  <c r="CL40" i="3"/>
  <c r="CI40" i="3"/>
  <c r="CE40" i="3"/>
  <c r="BZ40" i="3"/>
  <c r="CA40" i="3" s="1"/>
  <c r="BF40" i="3"/>
  <c r="BT40" i="3" s="1"/>
  <c r="BE40" i="3"/>
  <c r="BQ40" i="3" s="1"/>
  <c r="BD40" i="3"/>
  <c r="BN40" i="3" s="1"/>
  <c r="BB40" i="3"/>
  <c r="BA40" i="3"/>
  <c r="AZ40" i="3"/>
  <c r="AX40" i="3"/>
  <c r="AT40" i="3"/>
  <c r="AS40" i="3"/>
  <c r="AP40" i="3"/>
  <c r="AN40" i="3"/>
  <c r="AL40" i="3"/>
  <c r="AE40" i="3"/>
  <c r="AA40" i="3"/>
  <c r="Z40" i="3"/>
  <c r="N40" i="3"/>
  <c r="AD40" i="3" s="1"/>
  <c r="I40" i="3"/>
  <c r="H40" i="3"/>
  <c r="GP39" i="3"/>
  <c r="GL39" i="3"/>
  <c r="GH39" i="3"/>
  <c r="GF39" i="3"/>
  <c r="GE39" i="3"/>
  <c r="FZ39" i="3"/>
  <c r="FV39" i="3"/>
  <c r="BV39" i="3" s="1"/>
  <c r="FR39" i="3"/>
  <c r="FP39" i="3"/>
  <c r="FL39" i="3"/>
  <c r="BZ39" i="3" s="1"/>
  <c r="CA39" i="3" s="1"/>
  <c r="FH39" i="3"/>
  <c r="BY39" i="3" s="1"/>
  <c r="FD39" i="3"/>
  <c r="BX39" i="3" s="1"/>
  <c r="EP39" i="3"/>
  <c r="EV39" i="3" s="1"/>
  <c r="DY39" i="3"/>
  <c r="DJ39" i="3"/>
  <c r="DK39" i="3" s="1"/>
  <c r="CW39" i="3"/>
  <c r="CS39" i="3"/>
  <c r="CT39" i="3" s="1"/>
  <c r="CL39" i="3"/>
  <c r="CI39" i="3"/>
  <c r="CE39" i="3"/>
  <c r="BF39" i="3"/>
  <c r="BT39" i="3" s="1"/>
  <c r="BE39" i="3"/>
  <c r="BQ39" i="3" s="1"/>
  <c r="BD39" i="3"/>
  <c r="BN39" i="3" s="1"/>
  <c r="BB39" i="3"/>
  <c r="BA39" i="3"/>
  <c r="AZ39" i="3"/>
  <c r="AX39" i="3"/>
  <c r="AT39" i="3"/>
  <c r="AS39" i="3"/>
  <c r="AP39" i="3"/>
  <c r="AN39" i="3"/>
  <c r="AL39" i="3"/>
  <c r="AE39" i="3"/>
  <c r="AA39" i="3"/>
  <c r="Z39" i="3"/>
  <c r="N39" i="3"/>
  <c r="AD39" i="3" s="1"/>
  <c r="I39" i="3"/>
  <c r="H39" i="3"/>
  <c r="GP38" i="3"/>
  <c r="GL38" i="3"/>
  <c r="GH38" i="3"/>
  <c r="GF38" i="3"/>
  <c r="GE38" i="3"/>
  <c r="FZ38" i="3"/>
  <c r="FV38" i="3"/>
  <c r="BV38" i="3" s="1"/>
  <c r="FR38" i="3"/>
  <c r="FP38" i="3"/>
  <c r="FL38" i="3"/>
  <c r="FH38" i="3"/>
  <c r="FD38" i="3"/>
  <c r="EP38" i="3"/>
  <c r="EY38" i="3" s="1"/>
  <c r="DY38" i="3"/>
  <c r="DJ38" i="3"/>
  <c r="DK38" i="3" s="1"/>
  <c r="CW38" i="3"/>
  <c r="CS38" i="3"/>
  <c r="CL38" i="3"/>
  <c r="CI38" i="3"/>
  <c r="CE38" i="3"/>
  <c r="BZ38" i="3"/>
  <c r="CA38" i="3" s="1"/>
  <c r="BX38" i="3"/>
  <c r="BF38" i="3"/>
  <c r="BT38" i="3" s="1"/>
  <c r="BE38" i="3"/>
  <c r="BQ38" i="3" s="1"/>
  <c r="BD38" i="3"/>
  <c r="BN38" i="3" s="1"/>
  <c r="BB38" i="3"/>
  <c r="BA38" i="3"/>
  <c r="AZ38" i="3"/>
  <c r="AX38" i="3"/>
  <c r="AT38" i="3"/>
  <c r="AS38" i="3"/>
  <c r="AP38" i="3"/>
  <c r="AN38" i="3"/>
  <c r="AL38" i="3"/>
  <c r="AE38" i="3"/>
  <c r="AA38" i="3"/>
  <c r="Z38" i="3"/>
  <c r="N38" i="3"/>
  <c r="AC38" i="3" s="1"/>
  <c r="I38" i="3"/>
  <c r="H38" i="3"/>
  <c r="GP37" i="3"/>
  <c r="GL37" i="3"/>
  <c r="GH37" i="3"/>
  <c r="GF37" i="3"/>
  <c r="GE37" i="3"/>
  <c r="FZ37" i="3"/>
  <c r="FV37" i="3"/>
  <c r="BV37" i="3" s="1"/>
  <c r="FR37" i="3"/>
  <c r="FP37" i="3"/>
  <c r="FL37" i="3"/>
  <c r="BZ37" i="3" s="1"/>
  <c r="CA37" i="3" s="1"/>
  <c r="FH37" i="3"/>
  <c r="FD37" i="3"/>
  <c r="EV37" i="3"/>
  <c r="EP37" i="3"/>
  <c r="ER37" i="3" s="1"/>
  <c r="DY37" i="3"/>
  <c r="DJ37" i="3"/>
  <c r="DK37" i="3" s="1"/>
  <c r="CW37" i="3"/>
  <c r="CS37" i="3"/>
  <c r="CT37" i="3" s="1"/>
  <c r="CL37" i="3"/>
  <c r="CI37" i="3"/>
  <c r="CE37" i="3"/>
  <c r="BF37" i="3"/>
  <c r="BE37" i="3"/>
  <c r="BD37" i="3"/>
  <c r="BB37" i="3"/>
  <c r="BS37" i="3" s="1"/>
  <c r="BA37" i="3"/>
  <c r="BP37" i="3" s="1"/>
  <c r="AZ37" i="3"/>
  <c r="BM37" i="3" s="1"/>
  <c r="AX37" i="3"/>
  <c r="AT37" i="3"/>
  <c r="AS37" i="3"/>
  <c r="AP37" i="3"/>
  <c r="AN37" i="3"/>
  <c r="AL37" i="3"/>
  <c r="AE37" i="3"/>
  <c r="AA37" i="3"/>
  <c r="Z37" i="3"/>
  <c r="N37" i="3"/>
  <c r="I37" i="3"/>
  <c r="H37" i="3"/>
  <c r="GP36" i="3"/>
  <c r="GL36" i="3"/>
  <c r="GH36" i="3"/>
  <c r="GF36" i="3"/>
  <c r="GE36" i="3"/>
  <c r="FZ36" i="3"/>
  <c r="FV36" i="3"/>
  <c r="BV36" i="3" s="1"/>
  <c r="FR36" i="3"/>
  <c r="FP36" i="3"/>
  <c r="FL36" i="3"/>
  <c r="BZ36" i="3" s="1"/>
  <c r="CA36" i="3" s="1"/>
  <c r="FH36" i="3"/>
  <c r="FD36" i="3"/>
  <c r="ES36" i="3"/>
  <c r="EP36" i="3"/>
  <c r="EY36" i="3" s="1"/>
  <c r="DY36" i="3"/>
  <c r="DJ36" i="3"/>
  <c r="DK36" i="3" s="1"/>
  <c r="CW36" i="3"/>
  <c r="CS36" i="3"/>
  <c r="CL36" i="3"/>
  <c r="CI36" i="3"/>
  <c r="CE36" i="3"/>
  <c r="BQ36" i="3"/>
  <c r="BF36" i="3"/>
  <c r="BT36" i="3" s="1"/>
  <c r="BE36" i="3"/>
  <c r="BD36" i="3"/>
  <c r="BN36" i="3" s="1"/>
  <c r="BB36" i="3"/>
  <c r="BA36" i="3"/>
  <c r="AZ36" i="3"/>
  <c r="AX36" i="3"/>
  <c r="AT36" i="3"/>
  <c r="AS36" i="3"/>
  <c r="AP36" i="3"/>
  <c r="AN36" i="3"/>
  <c r="AL36" i="3"/>
  <c r="AE36" i="3"/>
  <c r="AA36" i="3"/>
  <c r="Z36" i="3"/>
  <c r="N36" i="3"/>
  <c r="AD36" i="3" s="1"/>
  <c r="I36" i="3"/>
  <c r="H36" i="3"/>
  <c r="GP35" i="3"/>
  <c r="GL35" i="3"/>
  <c r="GH35" i="3"/>
  <c r="GF35" i="3"/>
  <c r="GE35" i="3"/>
  <c r="FZ35" i="3"/>
  <c r="FV35" i="3"/>
  <c r="BV35" i="3" s="1"/>
  <c r="FR35" i="3"/>
  <c r="FP35" i="3"/>
  <c r="FL35" i="3"/>
  <c r="BZ35" i="3" s="1"/>
  <c r="CA35" i="3" s="1"/>
  <c r="FH35" i="3"/>
  <c r="FD35" i="3"/>
  <c r="EP35" i="3"/>
  <c r="ES35" i="3" s="1"/>
  <c r="DY35" i="3"/>
  <c r="DJ35" i="3"/>
  <c r="DK35" i="3" s="1"/>
  <c r="CW35" i="3"/>
  <c r="CS35" i="3"/>
  <c r="AQ35" i="3" s="1"/>
  <c r="CL35" i="3"/>
  <c r="CI35" i="3"/>
  <c r="CE35" i="3"/>
  <c r="BF35" i="3"/>
  <c r="BT35" i="3" s="1"/>
  <c r="BE35" i="3"/>
  <c r="BQ35" i="3" s="1"/>
  <c r="BD35" i="3"/>
  <c r="BN35" i="3" s="1"/>
  <c r="BB35" i="3"/>
  <c r="BA35" i="3"/>
  <c r="AZ35" i="3"/>
  <c r="AX35" i="3"/>
  <c r="AT35" i="3"/>
  <c r="AS35" i="3"/>
  <c r="AP35" i="3"/>
  <c r="AN35" i="3"/>
  <c r="AL35" i="3"/>
  <c r="AE35" i="3"/>
  <c r="AA35" i="3"/>
  <c r="Z35" i="3"/>
  <c r="N35" i="3"/>
  <c r="AD35" i="3" s="1"/>
  <c r="I35" i="3"/>
  <c r="H35" i="3"/>
  <c r="GP34" i="3"/>
  <c r="GL34" i="3"/>
  <c r="GH34" i="3"/>
  <c r="GF34" i="3"/>
  <c r="GE34" i="3"/>
  <c r="FZ34" i="3"/>
  <c r="FV34" i="3"/>
  <c r="BV34" i="3" s="1"/>
  <c r="FR34" i="3"/>
  <c r="FP34" i="3"/>
  <c r="FL34" i="3"/>
  <c r="BZ34" i="3" s="1"/>
  <c r="CA34" i="3" s="1"/>
  <c r="FH34" i="3"/>
  <c r="FD34" i="3"/>
  <c r="EP34" i="3"/>
  <c r="EY34" i="3" s="1"/>
  <c r="DY34" i="3"/>
  <c r="DJ34" i="3"/>
  <c r="DK34" i="3" s="1"/>
  <c r="CW34" i="3"/>
  <c r="CS34" i="3"/>
  <c r="CT34" i="3" s="1"/>
  <c r="CL34" i="3"/>
  <c r="CI34" i="3"/>
  <c r="CE34" i="3"/>
  <c r="BX34" i="3"/>
  <c r="BF34" i="3"/>
  <c r="BE34" i="3"/>
  <c r="BD34" i="3"/>
  <c r="BB34" i="3"/>
  <c r="BA34" i="3"/>
  <c r="AZ34" i="3"/>
  <c r="AX34" i="3"/>
  <c r="AT34" i="3"/>
  <c r="AS34" i="3"/>
  <c r="AP34" i="3"/>
  <c r="AN34" i="3"/>
  <c r="AL34" i="3"/>
  <c r="AE34" i="3"/>
  <c r="AA34" i="3"/>
  <c r="Z34" i="3"/>
  <c r="N34" i="3"/>
  <c r="AD34" i="3" s="1"/>
  <c r="I34" i="3"/>
  <c r="H34" i="3"/>
  <c r="GP33" i="3"/>
  <c r="GL33" i="3"/>
  <c r="GH33" i="3"/>
  <c r="GF33" i="3"/>
  <c r="GE33" i="3"/>
  <c r="FZ33" i="3"/>
  <c r="FV33" i="3"/>
  <c r="BV33" i="3" s="1"/>
  <c r="FR33" i="3"/>
  <c r="FP33" i="3"/>
  <c r="FL33" i="3"/>
  <c r="BZ33" i="3" s="1"/>
  <c r="CA33" i="3" s="1"/>
  <c r="FH33" i="3"/>
  <c r="FD33" i="3"/>
  <c r="BX33" i="3" s="1"/>
  <c r="EP33" i="3"/>
  <c r="DY33" i="3"/>
  <c r="DJ33" i="3"/>
  <c r="DK33" i="3" s="1"/>
  <c r="CW33" i="3"/>
  <c r="CS33" i="3"/>
  <c r="AQ33" i="3" s="1"/>
  <c r="CL33" i="3"/>
  <c r="CI33" i="3"/>
  <c r="CE33" i="3"/>
  <c r="BF33" i="3"/>
  <c r="BT33" i="3" s="1"/>
  <c r="BE33" i="3"/>
  <c r="BQ33" i="3" s="1"/>
  <c r="BD33" i="3"/>
  <c r="BN33" i="3" s="1"/>
  <c r="BB33" i="3"/>
  <c r="BA33" i="3"/>
  <c r="AZ33" i="3"/>
  <c r="AX33" i="3"/>
  <c r="AT33" i="3"/>
  <c r="AS33" i="3"/>
  <c r="AP33" i="3"/>
  <c r="AN33" i="3"/>
  <c r="AL33" i="3"/>
  <c r="AE33" i="3"/>
  <c r="AA33" i="3"/>
  <c r="Z33" i="3"/>
  <c r="N33" i="3"/>
  <c r="AB33" i="3" s="1"/>
  <c r="I33" i="3"/>
  <c r="H33" i="3"/>
  <c r="GP32" i="3"/>
  <c r="GL32" i="3"/>
  <c r="GH32" i="3"/>
  <c r="GF32" i="3"/>
  <c r="GE32" i="3"/>
  <c r="FZ32" i="3"/>
  <c r="FV32" i="3"/>
  <c r="BV32" i="3" s="1"/>
  <c r="FR32" i="3"/>
  <c r="FP32" i="3"/>
  <c r="FL32" i="3"/>
  <c r="BZ32" i="3" s="1"/>
  <c r="CA32" i="3" s="1"/>
  <c r="FH32" i="3"/>
  <c r="FD32" i="3"/>
  <c r="BX32" i="3" s="1"/>
  <c r="EP32" i="3"/>
  <c r="EY32" i="3" s="1"/>
  <c r="DY32" i="3"/>
  <c r="DK32" i="3"/>
  <c r="DJ32" i="3"/>
  <c r="CW32" i="3"/>
  <c r="CS32" i="3"/>
  <c r="CT32" i="3" s="1"/>
  <c r="CL32" i="3"/>
  <c r="CI32" i="3"/>
  <c r="CE32" i="3"/>
  <c r="BF32" i="3"/>
  <c r="BT32" i="3" s="1"/>
  <c r="BE32" i="3"/>
  <c r="BQ32" i="3" s="1"/>
  <c r="BD32" i="3"/>
  <c r="BN32" i="3" s="1"/>
  <c r="BB32" i="3"/>
  <c r="BA32" i="3"/>
  <c r="AZ32" i="3"/>
  <c r="AX32" i="3"/>
  <c r="AT32" i="3"/>
  <c r="AS32" i="3"/>
  <c r="AQ32" i="3"/>
  <c r="AP32" i="3"/>
  <c r="AN32" i="3"/>
  <c r="AL32" i="3"/>
  <c r="AE32" i="3"/>
  <c r="AA32" i="3"/>
  <c r="Z32" i="3"/>
  <c r="N32" i="3"/>
  <c r="AD32" i="3" s="1"/>
  <c r="I32" i="3"/>
  <c r="H32" i="3"/>
  <c r="GP31" i="3"/>
  <c r="GL31" i="3"/>
  <c r="GH31" i="3"/>
  <c r="GF31" i="3"/>
  <c r="GE31" i="3"/>
  <c r="GD31" i="3" s="1"/>
  <c r="FZ31" i="3"/>
  <c r="FV31" i="3"/>
  <c r="BV31" i="3" s="1"/>
  <c r="FR31" i="3"/>
  <c r="FP31" i="3"/>
  <c r="FL31" i="3"/>
  <c r="BZ31" i="3" s="1"/>
  <c r="CA31" i="3" s="1"/>
  <c r="FH31" i="3"/>
  <c r="FD31" i="3"/>
  <c r="BX31" i="3" s="1"/>
  <c r="EV31" i="3"/>
  <c r="EP31" i="3"/>
  <c r="EY31" i="3" s="1"/>
  <c r="DY31" i="3"/>
  <c r="DJ31" i="3"/>
  <c r="DK31" i="3" s="1"/>
  <c r="CW31" i="3"/>
  <c r="CS31" i="3"/>
  <c r="CT31" i="3" s="1"/>
  <c r="CL31" i="3"/>
  <c r="CI31" i="3"/>
  <c r="CE31" i="3"/>
  <c r="BF31" i="3"/>
  <c r="BE31" i="3"/>
  <c r="BD31" i="3"/>
  <c r="BB31" i="3"/>
  <c r="BA31" i="3"/>
  <c r="AZ31" i="3"/>
  <c r="AX31" i="3"/>
  <c r="AT31" i="3"/>
  <c r="AS31" i="3"/>
  <c r="AP31" i="3"/>
  <c r="AN31" i="3"/>
  <c r="AL31" i="3"/>
  <c r="AE31" i="3"/>
  <c r="AA31" i="3"/>
  <c r="Z31" i="3"/>
  <c r="N31" i="3"/>
  <c r="AD31" i="3" s="1"/>
  <c r="I31" i="3"/>
  <c r="H31" i="3"/>
  <c r="GP30" i="3"/>
  <c r="GL30" i="3"/>
  <c r="GH30" i="3"/>
  <c r="GF30" i="3"/>
  <c r="GE30" i="3"/>
  <c r="FZ30" i="3"/>
  <c r="FV30" i="3"/>
  <c r="BV30" i="3" s="1"/>
  <c r="FR30" i="3"/>
  <c r="FP30" i="3"/>
  <c r="FL30" i="3"/>
  <c r="BZ30" i="3" s="1"/>
  <c r="CA30" i="3" s="1"/>
  <c r="FH30" i="3"/>
  <c r="FD30" i="3"/>
  <c r="BX30" i="3" s="1"/>
  <c r="EP30" i="3"/>
  <c r="ET30" i="3" s="1"/>
  <c r="DY30" i="3"/>
  <c r="DJ30" i="3"/>
  <c r="DK30" i="3" s="1"/>
  <c r="CW30" i="3"/>
  <c r="CS30" i="3"/>
  <c r="CT30" i="3" s="1"/>
  <c r="CL30" i="3"/>
  <c r="CI30" i="3"/>
  <c r="CE30" i="3"/>
  <c r="BF30" i="3"/>
  <c r="BT30" i="3" s="1"/>
  <c r="BE30" i="3"/>
  <c r="BQ30" i="3" s="1"/>
  <c r="BD30" i="3"/>
  <c r="BN30" i="3" s="1"/>
  <c r="BB30" i="3"/>
  <c r="BA30" i="3"/>
  <c r="AZ30" i="3"/>
  <c r="AX30" i="3"/>
  <c r="AT30" i="3"/>
  <c r="AS30" i="3"/>
  <c r="AP30" i="3"/>
  <c r="AN30" i="3"/>
  <c r="AL30" i="3"/>
  <c r="AE30" i="3"/>
  <c r="AA30" i="3"/>
  <c r="Z30" i="3"/>
  <c r="N30" i="3"/>
  <c r="I30" i="3"/>
  <c r="H30" i="3"/>
  <c r="GP29" i="3"/>
  <c r="GL29" i="3"/>
  <c r="GH29" i="3"/>
  <c r="GF29" i="3"/>
  <c r="GE29" i="3"/>
  <c r="FZ29" i="3"/>
  <c r="FV29" i="3"/>
  <c r="BV29" i="3" s="1"/>
  <c r="FR29" i="3"/>
  <c r="FP29" i="3"/>
  <c r="FL29" i="3"/>
  <c r="BZ29" i="3" s="1"/>
  <c r="CA29" i="3" s="1"/>
  <c r="FH29" i="3"/>
  <c r="FD29" i="3"/>
  <c r="BX29" i="3" s="1"/>
  <c r="EP29" i="3"/>
  <c r="EY29" i="3" s="1"/>
  <c r="DY29" i="3"/>
  <c r="DJ29" i="3"/>
  <c r="DK29" i="3" s="1"/>
  <c r="CW29" i="3"/>
  <c r="CS29" i="3"/>
  <c r="CT29" i="3" s="1"/>
  <c r="CL29" i="3"/>
  <c r="CI29" i="3"/>
  <c r="CE29" i="3"/>
  <c r="BT29" i="3"/>
  <c r="BF29" i="3"/>
  <c r="BE29" i="3"/>
  <c r="BQ29" i="3" s="1"/>
  <c r="BD29" i="3"/>
  <c r="BN29" i="3" s="1"/>
  <c r="BB29" i="3"/>
  <c r="BA29" i="3"/>
  <c r="AZ29" i="3"/>
  <c r="AX29" i="3"/>
  <c r="AT29" i="3"/>
  <c r="AS29" i="3"/>
  <c r="AP29" i="3"/>
  <c r="AN29" i="3"/>
  <c r="AL29" i="3"/>
  <c r="AE29" i="3"/>
  <c r="AA29" i="3"/>
  <c r="Z29" i="3"/>
  <c r="N29" i="3"/>
  <c r="AC29" i="3" s="1"/>
  <c r="I29" i="3"/>
  <c r="H29" i="3"/>
  <c r="GP28" i="3"/>
  <c r="GL28" i="3"/>
  <c r="GH28" i="3"/>
  <c r="GF28" i="3"/>
  <c r="GE28" i="3"/>
  <c r="FZ28" i="3"/>
  <c r="FV28" i="3"/>
  <c r="BV28" i="3" s="1"/>
  <c r="FR28" i="3"/>
  <c r="FP28" i="3"/>
  <c r="FL28" i="3"/>
  <c r="BZ28" i="3" s="1"/>
  <c r="CA28" i="3" s="1"/>
  <c r="FH28" i="3"/>
  <c r="FD28" i="3"/>
  <c r="BY28" i="3" s="1"/>
  <c r="EP28" i="3"/>
  <c r="ER28" i="3" s="1"/>
  <c r="DY28" i="3"/>
  <c r="DJ28" i="3"/>
  <c r="DK28" i="3" s="1"/>
  <c r="CW28" i="3"/>
  <c r="CS28" i="3"/>
  <c r="AQ28" i="3" s="1"/>
  <c r="CL28" i="3"/>
  <c r="CI28" i="3"/>
  <c r="CE28" i="3"/>
  <c r="BF28" i="3"/>
  <c r="BE28" i="3"/>
  <c r="BD28" i="3"/>
  <c r="BB28" i="3"/>
  <c r="BA28" i="3"/>
  <c r="AZ28" i="3"/>
  <c r="AX28" i="3"/>
  <c r="AT28" i="3"/>
  <c r="AS28" i="3"/>
  <c r="AP28" i="3"/>
  <c r="AN28" i="3"/>
  <c r="AL28" i="3"/>
  <c r="AE28" i="3"/>
  <c r="AA28" i="3"/>
  <c r="Z28" i="3"/>
  <c r="N28" i="3"/>
  <c r="AC28" i="3" s="1"/>
  <c r="I28" i="3"/>
  <c r="H28" i="3"/>
  <c r="GP27" i="3"/>
  <c r="GL27" i="3"/>
  <c r="GH27" i="3"/>
  <c r="GF27" i="3"/>
  <c r="GE27" i="3"/>
  <c r="FZ27" i="3"/>
  <c r="FV27" i="3"/>
  <c r="BV27" i="3" s="1"/>
  <c r="FR27" i="3"/>
  <c r="FP27" i="3"/>
  <c r="FL27" i="3"/>
  <c r="BZ27" i="3" s="1"/>
  <c r="CA27" i="3" s="1"/>
  <c r="FH27" i="3"/>
  <c r="FD27" i="3"/>
  <c r="BX27" i="3" s="1"/>
  <c r="EP27" i="3"/>
  <c r="ER27" i="3" s="1"/>
  <c r="DY27" i="3"/>
  <c r="DJ27" i="3"/>
  <c r="DK27" i="3" s="1"/>
  <c r="CW27" i="3"/>
  <c r="CS27" i="3"/>
  <c r="CT27" i="3" s="1"/>
  <c r="CL27" i="3"/>
  <c r="CI27" i="3"/>
  <c r="CE27" i="3"/>
  <c r="BF27" i="3"/>
  <c r="BT27" i="3" s="1"/>
  <c r="BE27" i="3"/>
  <c r="BQ27" i="3" s="1"/>
  <c r="BD27" i="3"/>
  <c r="BN27" i="3" s="1"/>
  <c r="BB27" i="3"/>
  <c r="BA27" i="3"/>
  <c r="AZ27" i="3"/>
  <c r="AX27" i="3"/>
  <c r="AT27" i="3"/>
  <c r="AS27" i="3"/>
  <c r="AP27" i="3"/>
  <c r="AN27" i="3"/>
  <c r="AL27" i="3"/>
  <c r="AE27" i="3"/>
  <c r="AA27" i="3"/>
  <c r="Z27" i="3"/>
  <c r="N27" i="3"/>
  <c r="AC27" i="3" s="1"/>
  <c r="I27" i="3"/>
  <c r="H27" i="3"/>
  <c r="GP26" i="3"/>
  <c r="GL26" i="3"/>
  <c r="GH26" i="3"/>
  <c r="GF26" i="3"/>
  <c r="GE26" i="3"/>
  <c r="FZ26" i="3"/>
  <c r="FV26" i="3"/>
  <c r="BV26" i="3" s="1"/>
  <c r="FR26" i="3"/>
  <c r="FP26" i="3"/>
  <c r="FL26" i="3"/>
  <c r="BZ26" i="3" s="1"/>
  <c r="CA26" i="3" s="1"/>
  <c r="FH26" i="3"/>
  <c r="FD26" i="3"/>
  <c r="EP26" i="3"/>
  <c r="ET26" i="3" s="1"/>
  <c r="DY26" i="3"/>
  <c r="DJ26" i="3"/>
  <c r="DK26" i="3" s="1"/>
  <c r="CW26" i="3"/>
  <c r="CS26" i="3"/>
  <c r="CT26" i="3" s="1"/>
  <c r="CL26" i="3"/>
  <c r="CI26" i="3"/>
  <c r="CE26" i="3"/>
  <c r="BF26" i="3"/>
  <c r="BT26" i="3" s="1"/>
  <c r="BE26" i="3"/>
  <c r="BQ26" i="3" s="1"/>
  <c r="BD26" i="3"/>
  <c r="BN26" i="3" s="1"/>
  <c r="BB26" i="3"/>
  <c r="BA26" i="3"/>
  <c r="AZ26" i="3"/>
  <c r="AX26" i="3"/>
  <c r="AT26" i="3"/>
  <c r="AS26" i="3"/>
  <c r="AP26" i="3"/>
  <c r="AN26" i="3"/>
  <c r="AL26" i="3"/>
  <c r="AE26" i="3"/>
  <c r="AA26" i="3"/>
  <c r="Z26" i="3"/>
  <c r="N26" i="3"/>
  <c r="P26" i="3" s="1"/>
  <c r="I26" i="3"/>
  <c r="H26" i="3"/>
  <c r="GP25" i="3"/>
  <c r="GL25" i="3"/>
  <c r="GH25" i="3"/>
  <c r="GF25" i="3"/>
  <c r="GE25" i="3"/>
  <c r="FZ25" i="3"/>
  <c r="FV25" i="3"/>
  <c r="BV25" i="3" s="1"/>
  <c r="FR25" i="3"/>
  <c r="FP25" i="3"/>
  <c r="FL25" i="3"/>
  <c r="BZ25" i="3" s="1"/>
  <c r="CA25" i="3" s="1"/>
  <c r="FH25" i="3"/>
  <c r="FD25" i="3"/>
  <c r="BX25" i="3" s="1"/>
  <c r="EP25" i="3"/>
  <c r="ES25" i="3" s="1"/>
  <c r="DY25" i="3"/>
  <c r="DJ25" i="3"/>
  <c r="DK25" i="3" s="1"/>
  <c r="CW25" i="3"/>
  <c r="CS25" i="3"/>
  <c r="CT25" i="3" s="1"/>
  <c r="CL25" i="3"/>
  <c r="CI25" i="3"/>
  <c r="CE25" i="3"/>
  <c r="BF25" i="3"/>
  <c r="BT25" i="3" s="1"/>
  <c r="BE25" i="3"/>
  <c r="BQ25" i="3" s="1"/>
  <c r="BD25" i="3"/>
  <c r="BN25" i="3" s="1"/>
  <c r="BB25" i="3"/>
  <c r="BA25" i="3"/>
  <c r="AZ25" i="3"/>
  <c r="AX25" i="3"/>
  <c r="AT25" i="3"/>
  <c r="AS25" i="3"/>
  <c r="AP25" i="3"/>
  <c r="AN25" i="3"/>
  <c r="AL25" i="3"/>
  <c r="AE25" i="3"/>
  <c r="AA25" i="3"/>
  <c r="Z25" i="3"/>
  <c r="N25" i="3"/>
  <c r="AD25" i="3" s="1"/>
  <c r="I25" i="3"/>
  <c r="H25" i="3"/>
  <c r="GP24" i="3"/>
  <c r="GL24" i="3"/>
  <c r="GH24" i="3"/>
  <c r="GF24" i="3"/>
  <c r="GE24" i="3"/>
  <c r="FZ24" i="3"/>
  <c r="FV24" i="3"/>
  <c r="FR24" i="3"/>
  <c r="FP24" i="3"/>
  <c r="FL24" i="3"/>
  <c r="BZ24" i="3" s="1"/>
  <c r="CA24" i="3" s="1"/>
  <c r="FH24" i="3"/>
  <c r="FD24" i="3"/>
  <c r="EP24" i="3"/>
  <c r="EY24" i="3" s="1"/>
  <c r="DY24" i="3"/>
  <c r="DJ24" i="3"/>
  <c r="DK24" i="3" s="1"/>
  <c r="CW24" i="3"/>
  <c r="CS24" i="3"/>
  <c r="AQ24" i="3" s="1"/>
  <c r="CL24" i="3"/>
  <c r="CI24" i="3"/>
  <c r="CE24" i="3"/>
  <c r="BX24" i="3"/>
  <c r="BV24" i="3"/>
  <c r="BF24" i="3"/>
  <c r="BT24" i="3" s="1"/>
  <c r="BE24" i="3"/>
  <c r="BQ24" i="3" s="1"/>
  <c r="BD24" i="3"/>
  <c r="BN24" i="3" s="1"/>
  <c r="BB24" i="3"/>
  <c r="BA24" i="3"/>
  <c r="AZ24" i="3"/>
  <c r="AX24" i="3"/>
  <c r="AT24" i="3"/>
  <c r="AS24" i="3"/>
  <c r="AP24" i="3"/>
  <c r="AN24" i="3"/>
  <c r="AL24" i="3"/>
  <c r="AE24" i="3"/>
  <c r="AA24" i="3"/>
  <c r="Z24" i="3"/>
  <c r="N24" i="3"/>
  <c r="AD24" i="3" s="1"/>
  <c r="I24" i="3"/>
  <c r="H24" i="3"/>
  <c r="GP23" i="3"/>
  <c r="GL23" i="3"/>
  <c r="GH23" i="3"/>
  <c r="GF23" i="3"/>
  <c r="GE23" i="3"/>
  <c r="FZ23" i="3"/>
  <c r="FV23" i="3"/>
  <c r="BV23" i="3" s="1"/>
  <c r="FR23" i="3"/>
  <c r="FP23" i="3"/>
  <c r="FL23" i="3"/>
  <c r="BZ23" i="3" s="1"/>
  <c r="CA23" i="3" s="1"/>
  <c r="FH23" i="3"/>
  <c r="FD23" i="3"/>
  <c r="BX23" i="3" s="1"/>
  <c r="EP23" i="3"/>
  <c r="DY23" i="3"/>
  <c r="DJ23" i="3"/>
  <c r="DK23" i="3" s="1"/>
  <c r="CW23" i="3"/>
  <c r="CS23" i="3"/>
  <c r="CT23" i="3" s="1"/>
  <c r="CL23" i="3"/>
  <c r="CI23" i="3"/>
  <c r="CE23" i="3"/>
  <c r="BF23" i="3"/>
  <c r="BT23" i="3" s="1"/>
  <c r="BE23" i="3"/>
  <c r="BQ23" i="3" s="1"/>
  <c r="BD23" i="3"/>
  <c r="BN23" i="3" s="1"/>
  <c r="BB23" i="3"/>
  <c r="BA23" i="3"/>
  <c r="AZ23" i="3"/>
  <c r="AX23" i="3"/>
  <c r="AT23" i="3"/>
  <c r="AS23" i="3"/>
  <c r="AQ23" i="3"/>
  <c r="AP23" i="3"/>
  <c r="AN23" i="3"/>
  <c r="AL23" i="3"/>
  <c r="AE23" i="3"/>
  <c r="AA23" i="3"/>
  <c r="Z23" i="3"/>
  <c r="N23" i="3"/>
  <c r="AB23" i="3" s="1"/>
  <c r="I23" i="3"/>
  <c r="H23" i="3"/>
  <c r="GP22" i="3"/>
  <c r="GL22" i="3"/>
  <c r="GH22" i="3"/>
  <c r="GF22" i="3"/>
  <c r="GE22" i="3"/>
  <c r="FZ22" i="3"/>
  <c r="FV22" i="3"/>
  <c r="BV22" i="3" s="1"/>
  <c r="FR22" i="3"/>
  <c r="FP22" i="3"/>
  <c r="FL22" i="3"/>
  <c r="BZ22" i="3" s="1"/>
  <c r="CA22" i="3" s="1"/>
  <c r="FH22" i="3"/>
  <c r="FD22" i="3"/>
  <c r="BX22" i="3" s="1"/>
  <c r="EP22" i="3"/>
  <c r="EY22" i="3" s="1"/>
  <c r="DY22" i="3"/>
  <c r="DJ22" i="3"/>
  <c r="DK22" i="3" s="1"/>
  <c r="CW22" i="3"/>
  <c r="CS22" i="3"/>
  <c r="CT22" i="3" s="1"/>
  <c r="CL22" i="3"/>
  <c r="CI22" i="3"/>
  <c r="CQ22" i="3" s="1"/>
  <c r="AR22" i="3" s="1"/>
  <c r="CE22" i="3"/>
  <c r="BF22" i="3"/>
  <c r="BT22" i="3" s="1"/>
  <c r="BE22" i="3"/>
  <c r="BQ22" i="3" s="1"/>
  <c r="BD22" i="3"/>
  <c r="BN22" i="3" s="1"/>
  <c r="BB22" i="3"/>
  <c r="BA22" i="3"/>
  <c r="AZ22" i="3"/>
  <c r="AX22" i="3"/>
  <c r="AT22" i="3"/>
  <c r="AS22" i="3"/>
  <c r="AP22" i="3"/>
  <c r="AN22" i="3"/>
  <c r="AL22" i="3"/>
  <c r="AE22" i="3"/>
  <c r="AA22" i="3"/>
  <c r="Z22" i="3"/>
  <c r="N22" i="3"/>
  <c r="AD22" i="3" s="1"/>
  <c r="I22" i="3"/>
  <c r="H22" i="3"/>
  <c r="GP21" i="3"/>
  <c r="GL21" i="3"/>
  <c r="GH21" i="3"/>
  <c r="GF21" i="3"/>
  <c r="AM21" i="3" s="1"/>
  <c r="GE21" i="3"/>
  <c r="FZ21" i="3"/>
  <c r="FV21" i="3"/>
  <c r="BV21" i="3" s="1"/>
  <c r="FR21" i="3"/>
  <c r="FP21" i="3"/>
  <c r="FL21" i="3"/>
  <c r="BZ21" i="3" s="1"/>
  <c r="CA21" i="3" s="1"/>
  <c r="FH21" i="3"/>
  <c r="FD21" i="3"/>
  <c r="BX21" i="3" s="1"/>
  <c r="EP21" i="3"/>
  <c r="ET21" i="3" s="1"/>
  <c r="DY21" i="3"/>
  <c r="DJ21" i="3"/>
  <c r="DK21" i="3" s="1"/>
  <c r="CW21" i="3"/>
  <c r="CS21" i="3"/>
  <c r="CT21" i="3" s="1"/>
  <c r="CL21" i="3"/>
  <c r="CI21" i="3"/>
  <c r="CE21" i="3"/>
  <c r="BF21" i="3"/>
  <c r="BT21" i="3" s="1"/>
  <c r="BE21" i="3"/>
  <c r="BQ21" i="3" s="1"/>
  <c r="BD21" i="3"/>
  <c r="BN21" i="3" s="1"/>
  <c r="BB21" i="3"/>
  <c r="BA21" i="3"/>
  <c r="AZ21" i="3"/>
  <c r="AX21" i="3"/>
  <c r="AT21" i="3"/>
  <c r="AS21" i="3"/>
  <c r="AQ21" i="3"/>
  <c r="AP21" i="3"/>
  <c r="AN21" i="3"/>
  <c r="AL21" i="3"/>
  <c r="AE21" i="3"/>
  <c r="AA21" i="3"/>
  <c r="Z21" i="3"/>
  <c r="N21" i="3"/>
  <c r="I21" i="3"/>
  <c r="H21" i="3"/>
  <c r="GP20" i="3"/>
  <c r="GL20" i="3"/>
  <c r="GH20" i="3"/>
  <c r="GF20" i="3"/>
  <c r="GE20" i="3"/>
  <c r="FZ20" i="3"/>
  <c r="FV20" i="3"/>
  <c r="BV20" i="3" s="1"/>
  <c r="FR20" i="3"/>
  <c r="FP20" i="3"/>
  <c r="FL20" i="3"/>
  <c r="BZ20" i="3" s="1"/>
  <c r="CA20" i="3" s="1"/>
  <c r="FH20" i="3"/>
  <c r="FD20" i="3"/>
  <c r="BX20" i="3" s="1"/>
  <c r="EP20" i="3"/>
  <c r="EW20" i="3" s="1"/>
  <c r="DY20" i="3"/>
  <c r="DJ20" i="3"/>
  <c r="DK20" i="3" s="1"/>
  <c r="CW20" i="3"/>
  <c r="CS20" i="3"/>
  <c r="CT20" i="3" s="1"/>
  <c r="CL20" i="3"/>
  <c r="CI20" i="3"/>
  <c r="CE20" i="3"/>
  <c r="BF20" i="3"/>
  <c r="BT20" i="3" s="1"/>
  <c r="BE20" i="3"/>
  <c r="BQ20" i="3" s="1"/>
  <c r="BD20" i="3"/>
  <c r="BN20" i="3" s="1"/>
  <c r="BB20" i="3"/>
  <c r="BA20" i="3"/>
  <c r="AZ20" i="3"/>
  <c r="AX20" i="3"/>
  <c r="AT20" i="3"/>
  <c r="AS20" i="3"/>
  <c r="AP20" i="3"/>
  <c r="AN20" i="3"/>
  <c r="AL20" i="3"/>
  <c r="AE20" i="3"/>
  <c r="AA20" i="3"/>
  <c r="Z20" i="3"/>
  <c r="N20" i="3"/>
  <c r="AC20" i="3" s="1"/>
  <c r="I20" i="3"/>
  <c r="H20" i="3"/>
  <c r="GP19" i="3"/>
  <c r="GL19" i="3"/>
  <c r="GH19" i="3"/>
  <c r="GF19" i="3"/>
  <c r="GE19" i="3"/>
  <c r="FZ19" i="3"/>
  <c r="FV19" i="3"/>
  <c r="BV19" i="3" s="1"/>
  <c r="FR19" i="3"/>
  <c r="FP19" i="3"/>
  <c r="FL19" i="3"/>
  <c r="BZ19" i="3" s="1"/>
  <c r="CA19" i="3" s="1"/>
  <c r="FH19" i="3"/>
  <c r="FD19" i="3"/>
  <c r="BX19" i="3" s="1"/>
  <c r="EP19" i="3"/>
  <c r="ER19" i="3" s="1"/>
  <c r="DY19" i="3"/>
  <c r="DJ19" i="3"/>
  <c r="DK19" i="3" s="1"/>
  <c r="CW19" i="3"/>
  <c r="CS19" i="3"/>
  <c r="CT19" i="3" s="1"/>
  <c r="CL19" i="3"/>
  <c r="CI19" i="3"/>
  <c r="CE19" i="3"/>
  <c r="BF19" i="3"/>
  <c r="BT19" i="3" s="1"/>
  <c r="BE19" i="3"/>
  <c r="BQ19" i="3" s="1"/>
  <c r="BD19" i="3"/>
  <c r="BN19" i="3" s="1"/>
  <c r="BB19" i="3"/>
  <c r="BA19" i="3"/>
  <c r="AZ19" i="3"/>
  <c r="AX19" i="3"/>
  <c r="AT19" i="3"/>
  <c r="AS19" i="3"/>
  <c r="AQ19" i="3"/>
  <c r="AP19" i="3"/>
  <c r="AN19" i="3"/>
  <c r="AL19" i="3"/>
  <c r="AE19" i="3"/>
  <c r="AB19" i="3"/>
  <c r="AA19" i="3"/>
  <c r="Z19" i="3"/>
  <c r="N19" i="3"/>
  <c r="AD19" i="3" s="1"/>
  <c r="I19" i="3"/>
  <c r="H19" i="3"/>
  <c r="GP18" i="3"/>
  <c r="GL18" i="3"/>
  <c r="GH18" i="3"/>
  <c r="GF18" i="3"/>
  <c r="GE18" i="3"/>
  <c r="FZ18" i="3"/>
  <c r="FV18" i="3"/>
  <c r="BV18" i="3" s="1"/>
  <c r="FR18" i="3"/>
  <c r="FP18" i="3"/>
  <c r="FL18" i="3"/>
  <c r="FH18" i="3"/>
  <c r="FD18" i="3"/>
  <c r="EP18" i="3"/>
  <c r="EU18" i="3" s="1"/>
  <c r="DY18" i="3"/>
  <c r="DJ18" i="3"/>
  <c r="DK18" i="3" s="1"/>
  <c r="CW18" i="3"/>
  <c r="CS18" i="3"/>
  <c r="CT18" i="3" s="1"/>
  <c r="CL18" i="3"/>
  <c r="CI18" i="3"/>
  <c r="CE18" i="3"/>
  <c r="BZ18" i="3"/>
  <c r="CA18" i="3" s="1"/>
  <c r="BF18" i="3"/>
  <c r="BT18" i="3" s="1"/>
  <c r="BE18" i="3"/>
  <c r="BQ18" i="3" s="1"/>
  <c r="BD18" i="3"/>
  <c r="BN18" i="3" s="1"/>
  <c r="BB18" i="3"/>
  <c r="BA18" i="3"/>
  <c r="AZ18" i="3"/>
  <c r="AX18" i="3"/>
  <c r="AT18" i="3"/>
  <c r="AS18" i="3"/>
  <c r="AP18" i="3"/>
  <c r="AN18" i="3"/>
  <c r="AL18" i="3"/>
  <c r="AE18" i="3"/>
  <c r="AA18" i="3"/>
  <c r="Z18" i="3"/>
  <c r="N18" i="3"/>
  <c r="AC18" i="3" s="1"/>
  <c r="I18" i="3"/>
  <c r="H18" i="3"/>
  <c r="GP17" i="3"/>
  <c r="GL17" i="3"/>
  <c r="GH17" i="3"/>
  <c r="GF17" i="3"/>
  <c r="GE17" i="3"/>
  <c r="FZ17" i="3"/>
  <c r="FV17" i="3"/>
  <c r="BV17" i="3" s="1"/>
  <c r="FR17" i="3"/>
  <c r="FP17" i="3"/>
  <c r="FL17" i="3"/>
  <c r="BZ17" i="3" s="1"/>
  <c r="CA17" i="3" s="1"/>
  <c r="FH17" i="3"/>
  <c r="FD17" i="3"/>
  <c r="EP17" i="3"/>
  <c r="EX17" i="3" s="1"/>
  <c r="DY17" i="3"/>
  <c r="DJ17" i="3"/>
  <c r="DK17" i="3" s="1"/>
  <c r="CW17" i="3"/>
  <c r="CS17" i="3"/>
  <c r="CL17" i="3"/>
  <c r="CI17" i="3"/>
  <c r="CE17" i="3"/>
  <c r="BK17" i="3"/>
  <c r="BJ17" i="3"/>
  <c r="BF17" i="3"/>
  <c r="BT17" i="3" s="1"/>
  <c r="BE17" i="3"/>
  <c r="BD17" i="3"/>
  <c r="BB17" i="3"/>
  <c r="BA17" i="3"/>
  <c r="AZ17" i="3"/>
  <c r="AX17" i="3"/>
  <c r="AT17" i="3"/>
  <c r="AS17" i="3"/>
  <c r="AP17" i="3"/>
  <c r="AN17" i="3"/>
  <c r="AL17" i="3"/>
  <c r="AE17" i="3"/>
  <c r="AA17" i="3"/>
  <c r="Z17" i="3"/>
  <c r="N17" i="3"/>
  <c r="AD17" i="3" s="1"/>
  <c r="I17" i="3"/>
  <c r="H17" i="3"/>
  <c r="GP16" i="3"/>
  <c r="GL16" i="3"/>
  <c r="GH16" i="3"/>
  <c r="GF16" i="3"/>
  <c r="GE16" i="3"/>
  <c r="FZ16" i="3"/>
  <c r="FV16" i="3"/>
  <c r="BV16" i="3" s="1"/>
  <c r="FR16" i="3"/>
  <c r="FP16" i="3"/>
  <c r="FL16" i="3"/>
  <c r="BZ16" i="3" s="1"/>
  <c r="CA16" i="3" s="1"/>
  <c r="FH16" i="3"/>
  <c r="FD16" i="3"/>
  <c r="EX16" i="3"/>
  <c r="EP16" i="3"/>
  <c r="EU16" i="3" s="1"/>
  <c r="DY16" i="3"/>
  <c r="DJ16" i="3"/>
  <c r="DK16" i="3" s="1"/>
  <c r="CW16" i="3"/>
  <c r="CS16" i="3"/>
  <c r="CT16" i="3" s="1"/>
  <c r="CL16" i="3"/>
  <c r="CI16" i="3"/>
  <c r="CE16" i="3"/>
  <c r="BF16" i="3"/>
  <c r="BT16" i="3" s="1"/>
  <c r="BE16" i="3"/>
  <c r="BQ16" i="3" s="1"/>
  <c r="BD16" i="3"/>
  <c r="BN16" i="3" s="1"/>
  <c r="BB16" i="3"/>
  <c r="BA16" i="3"/>
  <c r="AZ16" i="3"/>
  <c r="AX16" i="3"/>
  <c r="AT16" i="3"/>
  <c r="AS16" i="3"/>
  <c r="AP16" i="3"/>
  <c r="AN16" i="3"/>
  <c r="AL16" i="3"/>
  <c r="AE16" i="3"/>
  <c r="AA16" i="3"/>
  <c r="Z16" i="3"/>
  <c r="N16" i="3"/>
  <c r="AC16" i="3" s="1"/>
  <c r="I16" i="3"/>
  <c r="H16" i="3"/>
  <c r="GP15" i="3"/>
  <c r="GL15" i="3"/>
  <c r="GH15" i="3"/>
  <c r="GF15" i="3"/>
  <c r="GE15" i="3"/>
  <c r="AM15" i="3" s="1"/>
  <c r="FZ15" i="3"/>
  <c r="FV15" i="3"/>
  <c r="BV15" i="3" s="1"/>
  <c r="FR15" i="3"/>
  <c r="FP15" i="3"/>
  <c r="FL15" i="3"/>
  <c r="BZ15" i="3" s="1"/>
  <c r="CA15" i="3" s="1"/>
  <c r="FH15" i="3"/>
  <c r="FD15" i="3"/>
  <c r="BX15" i="3" s="1"/>
  <c r="EP15" i="3"/>
  <c r="EW15" i="3" s="1"/>
  <c r="DY15" i="3"/>
  <c r="DJ15" i="3"/>
  <c r="DK15" i="3" s="1"/>
  <c r="CW15" i="3"/>
  <c r="CS15" i="3"/>
  <c r="CL15" i="3"/>
  <c r="CI15" i="3"/>
  <c r="CE15" i="3"/>
  <c r="BF15" i="3"/>
  <c r="BE15" i="3"/>
  <c r="BD15" i="3"/>
  <c r="BB15" i="3"/>
  <c r="BA15" i="3"/>
  <c r="AZ15" i="3"/>
  <c r="AX15" i="3"/>
  <c r="AT15" i="3"/>
  <c r="AS15" i="3"/>
  <c r="AP15" i="3"/>
  <c r="AN15" i="3"/>
  <c r="AL15" i="3"/>
  <c r="AE15" i="3"/>
  <c r="AA15" i="3"/>
  <c r="Z15" i="3"/>
  <c r="N15" i="3"/>
  <c r="AC15" i="3" s="1"/>
  <c r="I15" i="3"/>
  <c r="H15" i="3"/>
  <c r="GP14" i="3"/>
  <c r="GL14" i="3"/>
  <c r="GH14" i="3"/>
  <c r="GF14" i="3"/>
  <c r="GE14" i="3"/>
  <c r="FZ14" i="3"/>
  <c r="FV14" i="3"/>
  <c r="BV14" i="3" s="1"/>
  <c r="FR14" i="3"/>
  <c r="FP14" i="3"/>
  <c r="FL14" i="3"/>
  <c r="FH14" i="3"/>
  <c r="FD14" i="3"/>
  <c r="BX14" i="3" s="1"/>
  <c r="ES14" i="3"/>
  <c r="EP14" i="3"/>
  <c r="EW14" i="3" s="1"/>
  <c r="DY14" i="3"/>
  <c r="DJ14" i="3"/>
  <c r="DK14" i="3" s="1"/>
  <c r="CW14" i="3"/>
  <c r="CS14" i="3"/>
  <c r="CL14" i="3"/>
  <c r="CI14" i="3"/>
  <c r="CE14" i="3"/>
  <c r="BZ14" i="3"/>
  <c r="CA14" i="3" s="1"/>
  <c r="BF14" i="3"/>
  <c r="BE14" i="3"/>
  <c r="BD14" i="3"/>
  <c r="BB14" i="3"/>
  <c r="BA14" i="3"/>
  <c r="AZ14" i="3"/>
  <c r="AX14" i="3"/>
  <c r="AT14" i="3"/>
  <c r="AS14" i="3"/>
  <c r="AP14" i="3"/>
  <c r="AN14" i="3"/>
  <c r="AL14" i="3"/>
  <c r="AE14" i="3"/>
  <c r="AA14" i="3"/>
  <c r="Z14" i="3"/>
  <c r="N14" i="3"/>
  <c r="AC14" i="3" s="1"/>
  <c r="I14" i="3"/>
  <c r="H14" i="3"/>
  <c r="GP13" i="3"/>
  <c r="GL13" i="3"/>
  <c r="GH13" i="3"/>
  <c r="GF13" i="3"/>
  <c r="GE13" i="3"/>
  <c r="FZ13" i="3"/>
  <c r="FV13" i="3"/>
  <c r="BV13" i="3" s="1"/>
  <c r="FR13" i="3"/>
  <c r="FP13" i="3"/>
  <c r="FL13" i="3"/>
  <c r="BZ13" i="3" s="1"/>
  <c r="CA13" i="3" s="1"/>
  <c r="FH13" i="3"/>
  <c r="FD13" i="3"/>
  <c r="BX13" i="3" s="1"/>
  <c r="EU13" i="3"/>
  <c r="EP13" i="3"/>
  <c r="EW13" i="3" s="1"/>
  <c r="DY13" i="3"/>
  <c r="DJ13" i="3"/>
  <c r="DK13" i="3" s="1"/>
  <c r="CW13" i="3"/>
  <c r="CS13" i="3"/>
  <c r="CT13" i="3" s="1"/>
  <c r="CL13" i="3"/>
  <c r="CI13" i="3"/>
  <c r="CE13" i="3"/>
  <c r="BF13" i="3"/>
  <c r="BT13" i="3" s="1"/>
  <c r="BE13" i="3"/>
  <c r="BQ13" i="3" s="1"/>
  <c r="BD13" i="3"/>
  <c r="BN13" i="3" s="1"/>
  <c r="BB13" i="3"/>
  <c r="BA13" i="3"/>
  <c r="AZ13" i="3"/>
  <c r="AX13" i="3"/>
  <c r="AT13" i="3"/>
  <c r="AS13" i="3"/>
  <c r="AP13" i="3"/>
  <c r="AN13" i="3"/>
  <c r="AL13" i="3"/>
  <c r="AE13" i="3"/>
  <c r="AA13" i="3"/>
  <c r="Z13" i="3"/>
  <c r="N13" i="3"/>
  <c r="AC13" i="3" s="1"/>
  <c r="I13" i="3"/>
  <c r="H13" i="3"/>
  <c r="GP12" i="3"/>
  <c r="GL12" i="3"/>
  <c r="GH12" i="3"/>
  <c r="GF12" i="3"/>
  <c r="AM12" i="3" s="1"/>
  <c r="GE12" i="3"/>
  <c r="FZ12" i="3"/>
  <c r="FV12" i="3"/>
  <c r="BV12" i="3" s="1"/>
  <c r="FR12" i="3"/>
  <c r="FP12" i="3"/>
  <c r="FL12" i="3"/>
  <c r="BZ12" i="3" s="1"/>
  <c r="CA12" i="3" s="1"/>
  <c r="FH12" i="3"/>
  <c r="FD12" i="3"/>
  <c r="EP12" i="3"/>
  <c r="ER12" i="3" s="1"/>
  <c r="DY12" i="3"/>
  <c r="DJ12" i="3"/>
  <c r="DK12" i="3" s="1"/>
  <c r="CW12" i="3"/>
  <c r="CS12" i="3"/>
  <c r="CT12" i="3" s="1"/>
  <c r="CL12" i="3"/>
  <c r="CI12" i="3"/>
  <c r="CE12" i="3"/>
  <c r="BF12" i="3"/>
  <c r="BT12" i="3" s="1"/>
  <c r="BE12" i="3"/>
  <c r="BQ12" i="3" s="1"/>
  <c r="BD12" i="3"/>
  <c r="BN12" i="3" s="1"/>
  <c r="BB12" i="3"/>
  <c r="BA12" i="3"/>
  <c r="AZ12" i="3"/>
  <c r="AX12" i="3"/>
  <c r="AT12" i="3"/>
  <c r="AS12" i="3"/>
  <c r="AP12" i="3"/>
  <c r="AN12" i="3"/>
  <c r="AL12" i="3"/>
  <c r="AE12" i="3"/>
  <c r="AA12" i="3"/>
  <c r="Z12" i="3"/>
  <c r="N12" i="3"/>
  <c r="AD12" i="3" s="1"/>
  <c r="I12" i="3"/>
  <c r="H12" i="3"/>
  <c r="GP11" i="3"/>
  <c r="GL11" i="3"/>
  <c r="GH11" i="3"/>
  <c r="GF11" i="3"/>
  <c r="GE11" i="3"/>
  <c r="FZ11" i="3"/>
  <c r="FV11" i="3"/>
  <c r="BV11" i="3" s="1"/>
  <c r="FR11" i="3"/>
  <c r="FP11" i="3"/>
  <c r="FL11" i="3"/>
  <c r="BZ11" i="3" s="1"/>
  <c r="CA11" i="3" s="1"/>
  <c r="FH11" i="3"/>
  <c r="FD11" i="3"/>
  <c r="BX11" i="3" s="1"/>
  <c r="EP11" i="3"/>
  <c r="EY11" i="3" s="1"/>
  <c r="DY11" i="3"/>
  <c r="DJ11" i="3"/>
  <c r="DK11" i="3" s="1"/>
  <c r="CW11" i="3"/>
  <c r="CS11" i="3"/>
  <c r="CT11" i="3" s="1"/>
  <c r="CL11" i="3"/>
  <c r="CI11" i="3"/>
  <c r="CE11" i="3"/>
  <c r="BK11" i="3"/>
  <c r="BJ11" i="3"/>
  <c r="BF11" i="3"/>
  <c r="BT11" i="3" s="1"/>
  <c r="BE11" i="3"/>
  <c r="BD11" i="3"/>
  <c r="BB11" i="3"/>
  <c r="BA11" i="3"/>
  <c r="AZ11" i="3"/>
  <c r="AX11" i="3"/>
  <c r="AT11" i="3"/>
  <c r="AS11" i="3"/>
  <c r="AQ11" i="3"/>
  <c r="AP11" i="3"/>
  <c r="AN11" i="3"/>
  <c r="AL11" i="3"/>
  <c r="AE11" i="3"/>
  <c r="AA11" i="3"/>
  <c r="Z11" i="3"/>
  <c r="N11" i="3"/>
  <c r="AD11" i="3" s="1"/>
  <c r="I11" i="3"/>
  <c r="H11" i="3"/>
  <c r="GP10" i="3"/>
  <c r="GL10" i="3"/>
  <c r="GH10" i="3"/>
  <c r="GF10" i="3"/>
  <c r="GE10" i="3"/>
  <c r="FZ10" i="3"/>
  <c r="FV10" i="3"/>
  <c r="BV10" i="3" s="1"/>
  <c r="FR10" i="3"/>
  <c r="FP10" i="3"/>
  <c r="FL10" i="3"/>
  <c r="BZ10" i="3" s="1"/>
  <c r="CA10" i="3" s="1"/>
  <c r="FH10" i="3"/>
  <c r="FD10" i="3"/>
  <c r="BX10" i="3" s="1"/>
  <c r="EP10" i="3"/>
  <c r="DY10" i="3"/>
  <c r="DJ10" i="3"/>
  <c r="DK10" i="3" s="1"/>
  <c r="CW10" i="3"/>
  <c r="CS10" i="3"/>
  <c r="CT10" i="3" s="1"/>
  <c r="CL10" i="3"/>
  <c r="CI10" i="3"/>
  <c r="CE10" i="3"/>
  <c r="BF10" i="3"/>
  <c r="BE10" i="3"/>
  <c r="BD10" i="3"/>
  <c r="BB10" i="3"/>
  <c r="BA10" i="3"/>
  <c r="AZ10" i="3"/>
  <c r="AX10" i="3"/>
  <c r="AT10" i="3"/>
  <c r="AS10" i="3"/>
  <c r="AP10" i="3"/>
  <c r="AN10" i="3"/>
  <c r="AL10" i="3"/>
  <c r="AE10" i="3"/>
  <c r="AA10" i="3"/>
  <c r="Z10" i="3"/>
  <c r="N10" i="3"/>
  <c r="AD10" i="3" s="1"/>
  <c r="I10" i="3"/>
  <c r="H10" i="3"/>
  <c r="GP9" i="3"/>
  <c r="GL9" i="3"/>
  <c r="GH9" i="3"/>
  <c r="GF9" i="3"/>
  <c r="GE9" i="3"/>
  <c r="AM9" i="3" s="1"/>
  <c r="FZ9" i="3"/>
  <c r="FV9" i="3"/>
  <c r="BV9" i="3" s="1"/>
  <c r="FR9" i="3"/>
  <c r="FP9" i="3"/>
  <c r="FL9" i="3"/>
  <c r="BZ9" i="3" s="1"/>
  <c r="CA9" i="3" s="1"/>
  <c r="FH9" i="3"/>
  <c r="FD9" i="3"/>
  <c r="BX9" i="3" s="1"/>
  <c r="EP9" i="3"/>
  <c r="EY9" i="3" s="1"/>
  <c r="DY9" i="3"/>
  <c r="DJ9" i="3"/>
  <c r="DK9" i="3" s="1"/>
  <c r="CW9" i="3"/>
  <c r="CS9" i="3"/>
  <c r="CT9" i="3" s="1"/>
  <c r="CL9" i="3"/>
  <c r="CI9" i="3"/>
  <c r="CE9" i="3"/>
  <c r="BF9" i="3"/>
  <c r="BT9" i="3" s="1"/>
  <c r="BE9" i="3"/>
  <c r="BQ9" i="3" s="1"/>
  <c r="BD9" i="3"/>
  <c r="BN9" i="3" s="1"/>
  <c r="BB9" i="3"/>
  <c r="BA9" i="3"/>
  <c r="AZ9" i="3"/>
  <c r="AX9" i="3"/>
  <c r="AT9" i="3"/>
  <c r="AS9" i="3"/>
  <c r="AP9" i="3"/>
  <c r="AN9" i="3"/>
  <c r="AL9" i="3"/>
  <c r="AE9" i="3"/>
  <c r="AA9" i="3"/>
  <c r="Z9" i="3"/>
  <c r="N9" i="3"/>
  <c r="AC9" i="3" s="1"/>
  <c r="I9" i="3"/>
  <c r="H9" i="3"/>
  <c r="GP8" i="3"/>
  <c r="GL8" i="3"/>
  <c r="GH8" i="3"/>
  <c r="GF8" i="3"/>
  <c r="AM8" i="3" s="1"/>
  <c r="GE8" i="3"/>
  <c r="FZ8" i="3"/>
  <c r="FV8" i="3"/>
  <c r="BV8" i="3" s="1"/>
  <c r="FR8" i="3"/>
  <c r="FP8" i="3"/>
  <c r="FL8" i="3"/>
  <c r="BZ8" i="3" s="1"/>
  <c r="CA8" i="3" s="1"/>
  <c r="FH8" i="3"/>
  <c r="FD8" i="3"/>
  <c r="BY8" i="3" s="1"/>
  <c r="EP8" i="3"/>
  <c r="EY8" i="3" s="1"/>
  <c r="DY8" i="3"/>
  <c r="DJ8" i="3"/>
  <c r="DK8" i="3" s="1"/>
  <c r="CW8" i="3"/>
  <c r="CS8" i="3"/>
  <c r="CT8" i="3" s="1"/>
  <c r="CL8" i="3"/>
  <c r="CI8" i="3"/>
  <c r="CE8" i="3"/>
  <c r="BF8" i="3"/>
  <c r="BE8" i="3"/>
  <c r="BD8" i="3"/>
  <c r="BB8" i="3"/>
  <c r="BA8" i="3"/>
  <c r="AZ8" i="3"/>
  <c r="AX8" i="3"/>
  <c r="AT8" i="3"/>
  <c r="AS8" i="3"/>
  <c r="AQ8" i="3"/>
  <c r="AP8" i="3"/>
  <c r="AN8" i="3"/>
  <c r="AL8" i="3"/>
  <c r="AE8" i="3"/>
  <c r="AA8" i="3"/>
  <c r="Z8" i="3"/>
  <c r="N8" i="3"/>
  <c r="AC8" i="3" s="1"/>
  <c r="I8" i="3"/>
  <c r="H8" i="3"/>
  <c r="GP7" i="3"/>
  <c r="GL7" i="3"/>
  <c r="GH7" i="3"/>
  <c r="GF7" i="3"/>
  <c r="GE7" i="3"/>
  <c r="GD7" i="3" s="1"/>
  <c r="FZ7" i="3"/>
  <c r="FV7" i="3"/>
  <c r="BV7" i="3" s="1"/>
  <c r="FR7" i="3"/>
  <c r="FP7" i="3"/>
  <c r="FL7" i="3"/>
  <c r="BZ7" i="3" s="1"/>
  <c r="CA7" i="3" s="1"/>
  <c r="FH7" i="3"/>
  <c r="FD7" i="3"/>
  <c r="BX7" i="3" s="1"/>
  <c r="EP7" i="3"/>
  <c r="EU7" i="3" s="1"/>
  <c r="DY7" i="3"/>
  <c r="DJ7" i="3"/>
  <c r="DK7" i="3" s="1"/>
  <c r="CW7" i="3"/>
  <c r="CS7" i="3"/>
  <c r="CT7" i="3" s="1"/>
  <c r="CL7" i="3"/>
  <c r="CI7" i="3"/>
  <c r="CE7" i="3"/>
  <c r="BQ7" i="3"/>
  <c r="BF7" i="3"/>
  <c r="BT7" i="3" s="1"/>
  <c r="BE7" i="3"/>
  <c r="BD7" i="3"/>
  <c r="BN7" i="3" s="1"/>
  <c r="BB7" i="3"/>
  <c r="BA7" i="3"/>
  <c r="AZ7" i="3"/>
  <c r="AX7" i="3"/>
  <c r="AT7" i="3"/>
  <c r="AS7" i="3"/>
  <c r="AP7" i="3"/>
  <c r="AN7" i="3"/>
  <c r="AL7" i="3"/>
  <c r="AE7" i="3"/>
  <c r="AA7" i="3"/>
  <c r="Z7" i="3"/>
  <c r="N7" i="3"/>
  <c r="AD7" i="3" s="1"/>
  <c r="I7" i="3"/>
  <c r="H7" i="3"/>
  <c r="GP6" i="3"/>
  <c r="GL6" i="3"/>
  <c r="GH6" i="3"/>
  <c r="GF6" i="3"/>
  <c r="GE6" i="3"/>
  <c r="FZ6" i="3"/>
  <c r="FV6" i="3"/>
  <c r="FR6" i="3"/>
  <c r="FP6" i="3"/>
  <c r="FL6" i="3"/>
  <c r="BZ6" i="3" s="1"/>
  <c r="CA6" i="3" s="1"/>
  <c r="FH6" i="3"/>
  <c r="FD6" i="3"/>
  <c r="EP6" i="3"/>
  <c r="ES6" i="3" s="1"/>
  <c r="DY6" i="3"/>
  <c r="DJ6" i="3"/>
  <c r="DK6" i="3" s="1"/>
  <c r="CW6" i="3"/>
  <c r="CS6" i="3"/>
  <c r="AQ6" i="3" s="1"/>
  <c r="CL6" i="3"/>
  <c r="CI6" i="3"/>
  <c r="CE6" i="3"/>
  <c r="BV6" i="3"/>
  <c r="BF6" i="3"/>
  <c r="BT6" i="3" s="1"/>
  <c r="BE6" i="3"/>
  <c r="BQ6" i="3" s="1"/>
  <c r="BD6" i="3"/>
  <c r="BN6" i="3" s="1"/>
  <c r="BB6" i="3"/>
  <c r="BA6" i="3"/>
  <c r="AZ6" i="3"/>
  <c r="AX6" i="3"/>
  <c r="AT6" i="3"/>
  <c r="AS6" i="3"/>
  <c r="AP6" i="3"/>
  <c r="AN6" i="3"/>
  <c r="AL6" i="3"/>
  <c r="AE6" i="3"/>
  <c r="AA6" i="3"/>
  <c r="Z6" i="3"/>
  <c r="N6" i="3"/>
  <c r="AD6" i="3" s="1"/>
  <c r="I6" i="3"/>
  <c r="H6" i="3"/>
  <c r="GP5" i="3"/>
  <c r="GL5" i="3"/>
  <c r="GH5" i="3"/>
  <c r="GF5" i="3"/>
  <c r="GE5" i="3"/>
  <c r="FZ5" i="3"/>
  <c r="FV5" i="3"/>
  <c r="FR5" i="3"/>
  <c r="FP5" i="3"/>
  <c r="FL5" i="3"/>
  <c r="BZ5" i="3" s="1"/>
  <c r="CA5" i="3" s="1"/>
  <c r="FH5" i="3"/>
  <c r="FD5" i="3"/>
  <c r="EP5" i="3"/>
  <c r="EX5" i="3" s="1"/>
  <c r="DY5" i="3"/>
  <c r="DJ5" i="3"/>
  <c r="DK5" i="3" s="1"/>
  <c r="CW5" i="3"/>
  <c r="CS5" i="3"/>
  <c r="CT5" i="3" s="1"/>
  <c r="CL5" i="3"/>
  <c r="CI5" i="3"/>
  <c r="CE5" i="3"/>
  <c r="BF5" i="3"/>
  <c r="BT5" i="3" s="1"/>
  <c r="BE5" i="3"/>
  <c r="BQ5" i="3" s="1"/>
  <c r="BD5" i="3"/>
  <c r="BN5" i="3" s="1"/>
  <c r="BB5" i="3"/>
  <c r="BA5" i="3"/>
  <c r="AZ5" i="3"/>
  <c r="AX5" i="3"/>
  <c r="AT5" i="3"/>
  <c r="AS5" i="3"/>
  <c r="AP5" i="3"/>
  <c r="AN5" i="3"/>
  <c r="AL5" i="3"/>
  <c r="AE5" i="3"/>
  <c r="AA5" i="3"/>
  <c r="Z5" i="3"/>
  <c r="N5" i="3"/>
  <c r="AB5" i="3" s="1"/>
  <c r="I5" i="3"/>
  <c r="H5" i="3"/>
  <c r="BY5" i="3" l="1"/>
  <c r="ER15" i="3"/>
  <c r="AQ16" i="3"/>
  <c r="BY30" i="3"/>
  <c r="BY51" i="3"/>
  <c r="BY6" i="3"/>
  <c r="EV24" i="3"/>
  <c r="BY27" i="3"/>
  <c r="BY34" i="3"/>
  <c r="P38" i="3"/>
  <c r="BW38" i="3" s="1"/>
  <c r="AM45" i="3"/>
  <c r="ER47" i="3"/>
  <c r="BY52" i="3"/>
  <c r="AL55" i="3"/>
  <c r="EX34" i="3"/>
  <c r="P16" i="3"/>
  <c r="GD20" i="3"/>
  <c r="EX38" i="3"/>
  <c r="EW21" i="3"/>
  <c r="AQ34" i="3"/>
  <c r="BY16" i="3"/>
  <c r="BY38" i="3"/>
  <c r="GD5" i="3"/>
  <c r="BY49" i="3"/>
  <c r="P23" i="3"/>
  <c r="EV26" i="3"/>
  <c r="P39" i="3"/>
  <c r="AM40" i="3"/>
  <c r="EX15" i="3"/>
  <c r="P8" i="3"/>
  <c r="BW8" i="3" s="1"/>
  <c r="AQ13" i="3"/>
  <c r="BN17" i="3"/>
  <c r="GD21" i="3"/>
  <c r="BY26" i="3"/>
  <c r="EV43" i="3"/>
  <c r="AX55" i="3"/>
  <c r="AD8" i="3"/>
  <c r="AQ10" i="3"/>
  <c r="AD23" i="3"/>
  <c r="AD29" i="3"/>
  <c r="AM29" i="3"/>
  <c r="AM33" i="3"/>
  <c r="EY41" i="3"/>
  <c r="P42" i="3"/>
  <c r="AH42" i="3" s="1"/>
  <c r="ER44" i="3"/>
  <c r="ET52" i="3"/>
  <c r="GD52" i="3"/>
  <c r="AQ18" i="3"/>
  <c r="BX5" i="3"/>
  <c r="AQ7" i="3"/>
  <c r="AM10" i="3"/>
  <c r="AM16" i="3"/>
  <c r="AQ27" i="3"/>
  <c r="GD32" i="3"/>
  <c r="BY33" i="3"/>
  <c r="AB34" i="3"/>
  <c r="AM39" i="3"/>
  <c r="AM44" i="3"/>
  <c r="BY45" i="3"/>
  <c r="AQ49" i="3"/>
  <c r="CQ9" i="3"/>
  <c r="AR9" i="3" s="1"/>
  <c r="BY9" i="3"/>
  <c r="AB10" i="3"/>
  <c r="ES12" i="3"/>
  <c r="ET13" i="3"/>
  <c r="CQ17" i="3"/>
  <c r="AR17" i="3" s="1"/>
  <c r="ET17" i="3"/>
  <c r="GD18" i="3"/>
  <c r="AQ22" i="3"/>
  <c r="ER25" i="3"/>
  <c r="BY32" i="3"/>
  <c r="ES37" i="3"/>
  <c r="AD42" i="3"/>
  <c r="EU43" i="3"/>
  <c r="CT44" i="3"/>
  <c r="BY44" i="3"/>
  <c r="BY47" i="3"/>
  <c r="ET6" i="3"/>
  <c r="BY12" i="3"/>
  <c r="BY17" i="3"/>
  <c r="GD19" i="3"/>
  <c r="EY25" i="3"/>
  <c r="BX28" i="3"/>
  <c r="AM36" i="3"/>
  <c r="AM37" i="3"/>
  <c r="GD43" i="3"/>
  <c r="BX49" i="3"/>
  <c r="AQ50" i="3"/>
  <c r="BX51" i="3"/>
  <c r="AN55" i="3"/>
  <c r="BX52" i="3"/>
  <c r="ET44" i="3"/>
  <c r="AQ9" i="3"/>
  <c r="EV15" i="3"/>
  <c r="BY19" i="3"/>
  <c r="ET28" i="3"/>
  <c r="CQ36" i="3"/>
  <c r="AR36" i="3" s="1"/>
  <c r="ES38" i="3"/>
  <c r="CQ47" i="3"/>
  <c r="AR47" i="3" s="1"/>
  <c r="BY50" i="3"/>
  <c r="ET51" i="3"/>
  <c r="EW5" i="3"/>
  <c r="CT6" i="3"/>
  <c r="AB7" i="3"/>
  <c r="ET8" i="3"/>
  <c r="AB11" i="3"/>
  <c r="BK55" i="3"/>
  <c r="CQ14" i="3"/>
  <c r="AR14" i="3" s="1"/>
  <c r="EU14" i="3"/>
  <c r="AD16" i="3"/>
  <c r="ET19" i="3"/>
  <c r="EX21" i="3"/>
  <c r="AQ26" i="3"/>
  <c r="EX26" i="3"/>
  <c r="GD26" i="3"/>
  <c r="P27" i="3"/>
  <c r="BW27" i="3" s="1"/>
  <c r="BY37" i="3"/>
  <c r="GD45" i="3"/>
  <c r="ET47" i="3"/>
  <c r="AQ48" i="3"/>
  <c r="EV51" i="3"/>
  <c r="P52" i="3"/>
  <c r="BX6" i="3"/>
  <c r="AD13" i="3"/>
  <c r="EV19" i="3"/>
  <c r="BX50" i="3"/>
  <c r="AP55" i="3"/>
  <c r="CQ7" i="3"/>
  <c r="AR7" i="3" s="1"/>
  <c r="ES7" i="3"/>
  <c r="AD9" i="3"/>
  <c r="ET15" i="3"/>
  <c r="BX16" i="3"/>
  <c r="AM17" i="3"/>
  <c r="EW19" i="3"/>
  <c r="AB24" i="3"/>
  <c r="GD25" i="3"/>
  <c r="ER29" i="3"/>
  <c r="AM34" i="3"/>
  <c r="ET35" i="3"/>
  <c r="AD38" i="3"/>
  <c r="AD41" i="3"/>
  <c r="EU42" i="3"/>
  <c r="CT51" i="3"/>
  <c r="Z55" i="3"/>
  <c r="EW7" i="3"/>
  <c r="ER13" i="3"/>
  <c r="EU15" i="3"/>
  <c r="AD18" i="3"/>
  <c r="CQ20" i="3"/>
  <c r="AR20" i="3" s="1"/>
  <c r="ES20" i="3"/>
  <c r="AD26" i="3"/>
  <c r="ET27" i="3"/>
  <c r="GD27" i="3"/>
  <c r="CQ29" i="3"/>
  <c r="AR29" i="3" s="1"/>
  <c r="EX29" i="3"/>
  <c r="AQ31" i="3"/>
  <c r="EV35" i="3"/>
  <c r="ER38" i="3"/>
  <c r="GD39" i="3"/>
  <c r="P40" i="3"/>
  <c r="BW40" i="3" s="1"/>
  <c r="EX42" i="3"/>
  <c r="GD42" i="3"/>
  <c r="BQ44" i="3"/>
  <c r="CQ44" i="3"/>
  <c r="AR44" i="3" s="1"/>
  <c r="CQ46" i="3"/>
  <c r="AR46" i="3" s="1"/>
  <c r="ER46" i="3"/>
  <c r="BX48" i="3"/>
  <c r="BN11" i="3"/>
  <c r="EU11" i="3"/>
  <c r="GD16" i="3"/>
  <c r="AH23" i="3"/>
  <c r="BX26" i="3"/>
  <c r="CQ27" i="3"/>
  <c r="AR27" i="3" s="1"/>
  <c r="AQ29" i="3"/>
  <c r="CQ32" i="3"/>
  <c r="AR32" i="3" s="1"/>
  <c r="BY35" i="3"/>
  <c r="AH38" i="3"/>
  <c r="AQ39" i="3"/>
  <c r="BX40" i="3"/>
  <c r="AQ42" i="3"/>
  <c r="BY42" i="3"/>
  <c r="BY46" i="3"/>
  <c r="AB52" i="3"/>
  <c r="BY10" i="3"/>
  <c r="GD44" i="3"/>
  <c r="EU6" i="3"/>
  <c r="AB8" i="3"/>
  <c r="GD10" i="3"/>
  <c r="BY11" i="3"/>
  <c r="EW12" i="3"/>
  <c r="GD12" i="3"/>
  <c r="P13" i="3"/>
  <c r="BW13" i="3" s="1"/>
  <c r="EX13" i="3"/>
  <c r="BY15" i="3"/>
  <c r="AB17" i="3"/>
  <c r="BY18" i="3"/>
  <c r="AM18" i="3"/>
  <c r="BY21" i="3"/>
  <c r="BY22" i="3"/>
  <c r="BY24" i="3"/>
  <c r="ES26" i="3"/>
  <c r="AM28" i="3"/>
  <c r="BY29" i="3"/>
  <c r="CQ30" i="3"/>
  <c r="AR30" i="3" s="1"/>
  <c r="AM30" i="3"/>
  <c r="ET31" i="3"/>
  <c r="BY36" i="3"/>
  <c r="EU37" i="3"/>
  <c r="EV40" i="3"/>
  <c r="P41" i="3"/>
  <c r="R41" i="3" s="1"/>
  <c r="BY43" i="3"/>
  <c r="CE55" i="3"/>
  <c r="DY55" i="3"/>
  <c r="EV14" i="3"/>
  <c r="ER22" i="3"/>
  <c r="CQ24" i="3"/>
  <c r="AR24" i="3" s="1"/>
  <c r="AM26" i="3"/>
  <c r="EU27" i="3"/>
  <c r="EU28" i="3"/>
  <c r="ER30" i="3"/>
  <c r="AM31" i="3"/>
  <c r="BY31" i="3"/>
  <c r="ER32" i="3"/>
  <c r="CT33" i="3"/>
  <c r="AB35" i="3"/>
  <c r="CT35" i="3"/>
  <c r="CQ38" i="3"/>
  <c r="AR38" i="3" s="1"/>
  <c r="AQ40" i="3"/>
  <c r="BX43" i="3"/>
  <c r="BX46" i="3"/>
  <c r="CT46" i="3"/>
  <c r="EV52" i="3"/>
  <c r="P53" i="3"/>
  <c r="AH53" i="3" s="1"/>
  <c r="AQ5" i="3"/>
  <c r="FR55" i="3"/>
  <c r="CQ6" i="3"/>
  <c r="AR6" i="3" s="1"/>
  <c r="CQ11" i="3"/>
  <c r="AR11" i="3" s="1"/>
  <c r="P14" i="3"/>
  <c r="BW14" i="3" s="1"/>
  <c r="EX14" i="3"/>
  <c r="GD14" i="3"/>
  <c r="P15" i="3"/>
  <c r="BW15" i="3" s="1"/>
  <c r="ER17" i="3"/>
  <c r="EX19" i="3"/>
  <c r="P20" i="3"/>
  <c r="ES22" i="3"/>
  <c r="CQ23" i="3"/>
  <c r="AR23" i="3" s="1"/>
  <c r="BY23" i="3"/>
  <c r="AM24" i="3"/>
  <c r="CQ25" i="3"/>
  <c r="AR25" i="3" s="1"/>
  <c r="EX27" i="3"/>
  <c r="P28" i="3"/>
  <c r="AH28" i="3" s="1"/>
  <c r="CT28" i="3"/>
  <c r="EX28" i="3"/>
  <c r="P29" i="3"/>
  <c r="GD29" i="3"/>
  <c r="AQ30" i="3"/>
  <c r="EU30" i="3"/>
  <c r="CQ31" i="3"/>
  <c r="AR31" i="3" s="1"/>
  <c r="ER31" i="3"/>
  <c r="ES32" i="3"/>
  <c r="BX35" i="3"/>
  <c r="AB36" i="3"/>
  <c r="EW37" i="3"/>
  <c r="ET38" i="3"/>
  <c r="CQ40" i="3"/>
  <c r="AR40" i="3" s="1"/>
  <c r="ES40" i="3"/>
  <c r="BX42" i="3"/>
  <c r="AQ45" i="3"/>
  <c r="EW49" i="3"/>
  <c r="CQ51" i="3"/>
  <c r="AR51" i="3" s="1"/>
  <c r="AD52" i="3"/>
  <c r="CT52" i="3"/>
  <c r="AM52" i="3"/>
  <c r="ES53" i="3"/>
  <c r="AA55" i="3"/>
  <c r="AT55" i="3"/>
  <c r="ET5" i="3"/>
  <c r="FV55" i="3"/>
  <c r="AB9" i="3"/>
  <c r="GD9" i="3"/>
  <c r="BQ11" i="3"/>
  <c r="ET11" i="3"/>
  <c r="BX12" i="3"/>
  <c r="BY13" i="3"/>
  <c r="BY14" i="3"/>
  <c r="GD15" i="3"/>
  <c r="BQ17" i="3"/>
  <c r="ES17" i="3"/>
  <c r="BX18" i="3"/>
  <c r="AM19" i="3"/>
  <c r="ET22" i="3"/>
  <c r="CT24" i="3"/>
  <c r="AB25" i="3"/>
  <c r="BY25" i="3"/>
  <c r="AM25" i="3"/>
  <c r="AD27" i="3"/>
  <c r="EV30" i="3"/>
  <c r="ES31" i="3"/>
  <c r="ET32" i="3"/>
  <c r="BX36" i="3"/>
  <c r="BX37" i="3"/>
  <c r="EX37" i="3"/>
  <c r="GD37" i="3"/>
  <c r="EU38" i="3"/>
  <c r="AB40" i="3"/>
  <c r="ET40" i="3"/>
  <c r="CQ41" i="3"/>
  <c r="AR41" i="3" s="1"/>
  <c r="CQ45" i="3"/>
  <c r="AR45" i="3" s="1"/>
  <c r="GD48" i="3"/>
  <c r="AM49" i="3"/>
  <c r="AM50" i="3"/>
  <c r="ES51" i="3"/>
  <c r="AQ53" i="3"/>
  <c r="CQ53" i="3"/>
  <c r="AR53" i="3" s="1"/>
  <c r="GP55" i="3"/>
  <c r="BX8" i="3"/>
  <c r="CQ19" i="3"/>
  <c r="AR19" i="3" s="1"/>
  <c r="AB22" i="3"/>
  <c r="EU22" i="3"/>
  <c r="BW23" i="3"/>
  <c r="EW30" i="3"/>
  <c r="GD30" i="3"/>
  <c r="EW32" i="3"/>
  <c r="GD38" i="3"/>
  <c r="GD40" i="3"/>
  <c r="AM43" i="3"/>
  <c r="AB49" i="3"/>
  <c r="AB50" i="3"/>
  <c r="AB51" i="3"/>
  <c r="BY53" i="3"/>
  <c r="GD6" i="3"/>
  <c r="EV7" i="3"/>
  <c r="CQ10" i="3"/>
  <c r="AR10" i="3" s="1"/>
  <c r="BJ55" i="3"/>
  <c r="AM11" i="3"/>
  <c r="AQ12" i="3"/>
  <c r="AH13" i="3"/>
  <c r="AD14" i="3"/>
  <c r="ER14" i="3"/>
  <c r="AD15" i="3"/>
  <c r="EU17" i="3"/>
  <c r="GD17" i="3"/>
  <c r="P18" i="3"/>
  <c r="R18" i="3" s="1"/>
  <c r="ES19" i="3"/>
  <c r="AQ20" i="3"/>
  <c r="ER20" i="3"/>
  <c r="EV22" i="3"/>
  <c r="AC26" i="3"/>
  <c r="EU26" i="3"/>
  <c r="AD28" i="3"/>
  <c r="EU31" i="3"/>
  <c r="AH40" i="3"/>
  <c r="BY41" i="3"/>
  <c r="BN44" i="3"/>
  <c r="AB53" i="3"/>
  <c r="CQ8" i="3"/>
  <c r="AR8" i="3" s="1"/>
  <c r="CQ12" i="3"/>
  <c r="AR12" i="3" s="1"/>
  <c r="CQ18" i="3"/>
  <c r="AR18" i="3" s="1"/>
  <c r="EW22" i="3"/>
  <c r="CQ28" i="3"/>
  <c r="AR28" i="3" s="1"/>
  <c r="CQ42" i="3"/>
  <c r="AR42" i="3" s="1"/>
  <c r="CQ52" i="3"/>
  <c r="AR52" i="3" s="1"/>
  <c r="AD53" i="3"/>
  <c r="AM5" i="3"/>
  <c r="BY7" i="3"/>
  <c r="EU8" i="3"/>
  <c r="P9" i="3"/>
  <c r="AB12" i="3"/>
  <c r="EV12" i="3"/>
  <c r="CQ13" i="3"/>
  <c r="AR13" i="3" s="1"/>
  <c r="ES13" i="3"/>
  <c r="ET14" i="3"/>
  <c r="CQ15" i="3"/>
  <c r="AR15" i="3" s="1"/>
  <c r="ES15" i="3"/>
  <c r="EX18" i="3"/>
  <c r="EU19" i="3"/>
  <c r="AD20" i="3"/>
  <c r="BY20" i="3"/>
  <c r="AM20" i="3"/>
  <c r="CQ21" i="3"/>
  <c r="AR21" i="3" s="1"/>
  <c r="AM22" i="3"/>
  <c r="R23" i="3"/>
  <c r="AI23" i="3" s="1"/>
  <c r="EW26" i="3"/>
  <c r="ES27" i="3"/>
  <c r="ES28" i="3"/>
  <c r="AB29" i="3"/>
  <c r="EW31" i="3"/>
  <c r="GD33" i="3"/>
  <c r="CQ35" i="3"/>
  <c r="AR35" i="3" s="1"/>
  <c r="EU35" i="3"/>
  <c r="GD36" i="3"/>
  <c r="AQ37" i="3"/>
  <c r="ET37" i="3"/>
  <c r="AC39" i="3"/>
  <c r="AB42" i="3"/>
  <c r="EV42" i="3"/>
  <c r="AQ43" i="3"/>
  <c r="EX43" i="3"/>
  <c r="AB46" i="3"/>
  <c r="ET46" i="3"/>
  <c r="CT47" i="3"/>
  <c r="ES52" i="3"/>
  <c r="P5" i="3"/>
  <c r="AD5" i="3"/>
  <c r="CI55" i="3"/>
  <c r="AC7" i="3"/>
  <c r="ER9" i="3"/>
  <c r="AM13" i="3"/>
  <c r="GD13" i="3"/>
  <c r="R14" i="3"/>
  <c r="AQ15" i="3"/>
  <c r="CT15" i="3"/>
  <c r="BX17" i="3"/>
  <c r="ES23" i="3"/>
  <c r="EW23" i="3"/>
  <c r="EV23" i="3"/>
  <c r="EU23" i="3"/>
  <c r="ET23" i="3"/>
  <c r="ER23" i="3"/>
  <c r="EY23" i="3"/>
  <c r="EX23" i="3"/>
  <c r="CT36" i="3"/>
  <c r="AQ36" i="3"/>
  <c r="BV5" i="3"/>
  <c r="CL55" i="3"/>
  <c r="EP55" i="3"/>
  <c r="EU55" i="3" s="1"/>
  <c r="EY5" i="3"/>
  <c r="FZ55" i="3"/>
  <c r="AB6" i="3"/>
  <c r="EV6" i="3"/>
  <c r="P7" i="3"/>
  <c r="AM7" i="3"/>
  <c r="EX7" i="3"/>
  <c r="GD8" i="3"/>
  <c r="CQ16" i="3"/>
  <c r="AR16" i="3" s="1"/>
  <c r="GD23" i="3"/>
  <c r="AM23" i="3"/>
  <c r="CQ5" i="3"/>
  <c r="ER5" i="3"/>
  <c r="AC6" i="3"/>
  <c r="EW6" i="3"/>
  <c r="EY7" i="3"/>
  <c r="EV10" i="3"/>
  <c r="EU10" i="3"/>
  <c r="ET10" i="3"/>
  <c r="ES10" i="3"/>
  <c r="ER10" i="3"/>
  <c r="EX10" i="3"/>
  <c r="EW10" i="3"/>
  <c r="AH16" i="3"/>
  <c r="BW16" i="3"/>
  <c r="R16" i="3"/>
  <c r="EV33" i="3"/>
  <c r="EU33" i="3"/>
  <c r="ET33" i="3"/>
  <c r="ES33" i="3"/>
  <c r="ER33" i="3"/>
  <c r="EY33" i="3"/>
  <c r="EX33" i="3"/>
  <c r="EW33" i="3"/>
  <c r="CS55" i="3"/>
  <c r="AQ55" i="3" s="1"/>
  <c r="ES5" i="3"/>
  <c r="FD55" i="3"/>
  <c r="GE55" i="3"/>
  <c r="P6" i="3"/>
  <c r="AM6" i="3"/>
  <c r="EX6" i="3"/>
  <c r="ER7" i="3"/>
  <c r="EY10" i="3"/>
  <c r="AD21" i="3"/>
  <c r="P21" i="3"/>
  <c r="AB21" i="3"/>
  <c r="FH55" i="3"/>
  <c r="GF55" i="3"/>
  <c r="EY6" i="3"/>
  <c r="AH26" i="3"/>
  <c r="BW26" i="3"/>
  <c r="R26" i="3"/>
  <c r="CT38" i="3"/>
  <c r="AQ38" i="3"/>
  <c r="H55" i="3"/>
  <c r="CW55" i="3"/>
  <c r="EU5" i="3"/>
  <c r="FL55" i="3"/>
  <c r="BZ55" i="3" s="1"/>
  <c r="CA55" i="3" s="1"/>
  <c r="GH55" i="3"/>
  <c r="ER6" i="3"/>
  <c r="ET7" i="3"/>
  <c r="R8" i="3"/>
  <c r="AD30" i="3"/>
  <c r="P30" i="3"/>
  <c r="AC30" i="3"/>
  <c r="AB30" i="3"/>
  <c r="AC5" i="3"/>
  <c r="EV9" i="3"/>
  <c r="EU9" i="3"/>
  <c r="ET9" i="3"/>
  <c r="ES9" i="3"/>
  <c r="EX9" i="3"/>
  <c r="EW9" i="3"/>
  <c r="AQ14" i="3"/>
  <c r="CT14" i="3"/>
  <c r="AC37" i="3"/>
  <c r="AB37" i="3"/>
  <c r="P37" i="3"/>
  <c r="AD37" i="3"/>
  <c r="I55" i="3"/>
  <c r="DJ55" i="3"/>
  <c r="DK55" i="3" s="1"/>
  <c r="EV5" i="3"/>
  <c r="GL55" i="3"/>
  <c r="GD11" i="3"/>
  <c r="AM14" i="3"/>
  <c r="CT17" i="3"/>
  <c r="AQ17" i="3"/>
  <c r="AC21" i="3"/>
  <c r="GD22" i="3"/>
  <c r="GD35" i="3"/>
  <c r="AM35" i="3"/>
  <c r="ER8" i="3"/>
  <c r="ER11" i="3"/>
  <c r="ET12" i="3"/>
  <c r="R13" i="3"/>
  <c r="EY13" i="3"/>
  <c r="AB14" i="3"/>
  <c r="EY14" i="3"/>
  <c r="AB15" i="3"/>
  <c r="EY15" i="3"/>
  <c r="AB16" i="3"/>
  <c r="EV16" i="3"/>
  <c r="EY17" i="3"/>
  <c r="AB18" i="3"/>
  <c r="EV18" i="3"/>
  <c r="EX20" i="3"/>
  <c r="EU21" i="3"/>
  <c r="AC23" i="3"/>
  <c r="EX25" i="3"/>
  <c r="EW25" i="3"/>
  <c r="EV25" i="3"/>
  <c r="EU25" i="3"/>
  <c r="ET25" i="3"/>
  <c r="AB26" i="3"/>
  <c r="GD28" i="3"/>
  <c r="AC33" i="3"/>
  <c r="EV34" i="3"/>
  <c r="EU34" i="3"/>
  <c r="ET34" i="3"/>
  <c r="ES34" i="3"/>
  <c r="ER34" i="3"/>
  <c r="EX45" i="3"/>
  <c r="EV45" i="3"/>
  <c r="EU45" i="3"/>
  <c r="ET45" i="3"/>
  <c r="ES45" i="3"/>
  <c r="ER45" i="3"/>
  <c r="EY45" i="3"/>
  <c r="EW45" i="3"/>
  <c r="ES8" i="3"/>
  <c r="ES11" i="3"/>
  <c r="EU12" i="3"/>
  <c r="EW16" i="3"/>
  <c r="EW18" i="3"/>
  <c r="EY20" i="3"/>
  <c r="EV21" i="3"/>
  <c r="GD24" i="3"/>
  <c r="CQ26" i="3"/>
  <c r="AR26" i="3" s="1"/>
  <c r="AD33" i="3"/>
  <c r="CQ33" i="3"/>
  <c r="AR33" i="3" s="1"/>
  <c r="EW34" i="3"/>
  <c r="EX39" i="3"/>
  <c r="EU39" i="3"/>
  <c r="ET39" i="3"/>
  <c r="ES39" i="3"/>
  <c r="ER39" i="3"/>
  <c r="EY39" i="3"/>
  <c r="AC10" i="3"/>
  <c r="AC11" i="3"/>
  <c r="AC12" i="3"/>
  <c r="EY16" i="3"/>
  <c r="EY18" i="3"/>
  <c r="EW39" i="3"/>
  <c r="CT41" i="3"/>
  <c r="AQ41" i="3"/>
  <c r="EV8" i="3"/>
  <c r="P10" i="3"/>
  <c r="P11" i="3"/>
  <c r="EV11" i="3"/>
  <c r="P12" i="3"/>
  <c r="EX12" i="3"/>
  <c r="ER16" i="3"/>
  <c r="AC17" i="3"/>
  <c r="ER18" i="3"/>
  <c r="AC19" i="3"/>
  <c r="ET20" i="3"/>
  <c r="EY21" i="3"/>
  <c r="P33" i="3"/>
  <c r="AH39" i="3"/>
  <c r="BW39" i="3"/>
  <c r="EW8" i="3"/>
  <c r="EW11" i="3"/>
  <c r="EY12" i="3"/>
  <c r="AB13" i="3"/>
  <c r="EV13" i="3"/>
  <c r="ES16" i="3"/>
  <c r="P17" i="3"/>
  <c r="EV17" i="3"/>
  <c r="ES18" i="3"/>
  <c r="P19" i="3"/>
  <c r="EU20" i="3"/>
  <c r="ER21" i="3"/>
  <c r="AC22" i="3"/>
  <c r="ES24" i="3"/>
  <c r="ER24" i="3"/>
  <c r="EX24" i="3"/>
  <c r="EW24" i="3"/>
  <c r="AM27" i="3"/>
  <c r="R28" i="3"/>
  <c r="AM32" i="3"/>
  <c r="AM38" i="3"/>
  <c r="R39" i="3"/>
  <c r="AM47" i="3"/>
  <c r="GD47" i="3"/>
  <c r="EX8" i="3"/>
  <c r="EX11" i="3"/>
  <c r="ET16" i="3"/>
  <c r="EW17" i="3"/>
  <c r="ET18" i="3"/>
  <c r="EY19" i="3"/>
  <c r="AB20" i="3"/>
  <c r="EV20" i="3"/>
  <c r="ES21" i="3"/>
  <c r="P22" i="3"/>
  <c r="EX22" i="3"/>
  <c r="ET24" i="3"/>
  <c r="AQ25" i="3"/>
  <c r="EW29" i="3"/>
  <c r="EV29" i="3"/>
  <c r="EU29" i="3"/>
  <c r="ET29" i="3"/>
  <c r="ES29" i="3"/>
  <c r="EX36" i="3"/>
  <c r="EW36" i="3"/>
  <c r="EV36" i="3"/>
  <c r="EU36" i="3"/>
  <c r="ET36" i="3"/>
  <c r="EU24" i="3"/>
  <c r="CQ34" i="3"/>
  <c r="AR34" i="3" s="1"/>
  <c r="ER36" i="3"/>
  <c r="CQ37" i="3"/>
  <c r="AR37" i="3" s="1"/>
  <c r="AS55" i="3"/>
  <c r="AC24" i="3"/>
  <c r="EY26" i="3"/>
  <c r="AB27" i="3"/>
  <c r="EV27" i="3"/>
  <c r="EV28" i="3"/>
  <c r="EX30" i="3"/>
  <c r="EX31" i="3"/>
  <c r="EU32" i="3"/>
  <c r="AC34" i="3"/>
  <c r="GD34" i="3"/>
  <c r="AC35" i="3"/>
  <c r="EW35" i="3"/>
  <c r="EY37" i="3"/>
  <c r="AB38" i="3"/>
  <c r="EV38" i="3"/>
  <c r="BW41" i="3"/>
  <c r="AH41" i="3"/>
  <c r="GD46" i="3"/>
  <c r="AD47" i="3"/>
  <c r="P47" i="3"/>
  <c r="AB47" i="3"/>
  <c r="CQ48" i="3"/>
  <c r="AR48" i="3" s="1"/>
  <c r="CQ50" i="3"/>
  <c r="AR50" i="3" s="1"/>
  <c r="GD51" i="3"/>
  <c r="ER53" i="3"/>
  <c r="EX53" i="3"/>
  <c r="EW53" i="3"/>
  <c r="EV53" i="3"/>
  <c r="EU53" i="3"/>
  <c r="ET53" i="3"/>
  <c r="P24" i="3"/>
  <c r="ER26" i="3"/>
  <c r="EW27" i="3"/>
  <c r="EW28" i="3"/>
  <c r="EY30" i="3"/>
  <c r="AB31" i="3"/>
  <c r="AB32" i="3"/>
  <c r="EV32" i="3"/>
  <c r="P34" i="3"/>
  <c r="P35" i="3"/>
  <c r="EX35" i="3"/>
  <c r="EW38" i="3"/>
  <c r="AB39" i="3"/>
  <c r="V41" i="3"/>
  <c r="X41" i="3" s="1"/>
  <c r="AI41" i="3"/>
  <c r="ER41" i="3"/>
  <c r="EX41" i="3"/>
  <c r="EW41" i="3"/>
  <c r="EV41" i="3"/>
  <c r="EU41" i="3"/>
  <c r="ET41" i="3"/>
  <c r="CQ43" i="3"/>
  <c r="AR43" i="3" s="1"/>
  <c r="EX48" i="3"/>
  <c r="EV48" i="3"/>
  <c r="EU48" i="3"/>
  <c r="ET48" i="3"/>
  <c r="ES48" i="3"/>
  <c r="ER48" i="3"/>
  <c r="EX50" i="3"/>
  <c r="EV50" i="3"/>
  <c r="EU50" i="3"/>
  <c r="ET50" i="3"/>
  <c r="ES50" i="3"/>
  <c r="ER50" i="3"/>
  <c r="N55" i="3"/>
  <c r="AD55" i="3" s="1"/>
  <c r="AC31" i="3"/>
  <c r="AC32" i="3"/>
  <c r="EY35" i="3"/>
  <c r="AD45" i="3"/>
  <c r="P45" i="3"/>
  <c r="AB45" i="3"/>
  <c r="BN46" i="3"/>
  <c r="GD53" i="3"/>
  <c r="AM53" i="3"/>
  <c r="BF55" i="3"/>
  <c r="BE55" i="3"/>
  <c r="BD55" i="3"/>
  <c r="AC25" i="3"/>
  <c r="EY27" i="3"/>
  <c r="AB28" i="3"/>
  <c r="EY28" i="3"/>
  <c r="ES30" i="3"/>
  <c r="P31" i="3"/>
  <c r="P32" i="3"/>
  <c r="EX32" i="3"/>
  <c r="ER35" i="3"/>
  <c r="AC36" i="3"/>
  <c r="R38" i="3"/>
  <c r="GD41" i="3"/>
  <c r="AM41" i="3"/>
  <c r="EY48" i="3"/>
  <c r="EY50" i="3"/>
  <c r="P25" i="3"/>
  <c r="P36" i="3"/>
  <c r="CQ39" i="3"/>
  <c r="AR39" i="3" s="1"/>
  <c r="AC47" i="3"/>
  <c r="AD48" i="3"/>
  <c r="P48" i="3"/>
  <c r="AB48" i="3"/>
  <c r="CQ49" i="3"/>
  <c r="AR49" i="3" s="1"/>
  <c r="EX49" i="3"/>
  <c r="EV49" i="3"/>
  <c r="EU49" i="3"/>
  <c r="ET49" i="3"/>
  <c r="ES49" i="3"/>
  <c r="ER49" i="3"/>
  <c r="AC40" i="3"/>
  <c r="EW40" i="3"/>
  <c r="EY42" i="3"/>
  <c r="AB43" i="3"/>
  <c r="EY43" i="3"/>
  <c r="AB44" i="3"/>
  <c r="EU44" i="3"/>
  <c r="AC46" i="3"/>
  <c r="EU46" i="3"/>
  <c r="EU47" i="3"/>
  <c r="AC49" i="3"/>
  <c r="GD49" i="3"/>
  <c r="AC50" i="3"/>
  <c r="GD50" i="3"/>
  <c r="AC51" i="3"/>
  <c r="EW51" i="3"/>
  <c r="AH52" i="3"/>
  <c r="EW52" i="3"/>
  <c r="EX40" i="3"/>
  <c r="ER42" i="3"/>
  <c r="AC43" i="3"/>
  <c r="ER43" i="3"/>
  <c r="AC44" i="3"/>
  <c r="EV44" i="3"/>
  <c r="P46" i="3"/>
  <c r="EV46" i="3"/>
  <c r="EV47" i="3"/>
  <c r="P49" i="3"/>
  <c r="P50" i="3"/>
  <c r="P51" i="3"/>
  <c r="EX51" i="3"/>
  <c r="EX52" i="3"/>
  <c r="AE55" i="3"/>
  <c r="R40" i="3"/>
  <c r="EY40" i="3"/>
  <c r="AB41" i="3"/>
  <c r="ES42" i="3"/>
  <c r="P43" i="3"/>
  <c r="ES43" i="3"/>
  <c r="P44" i="3"/>
  <c r="EW44" i="3"/>
  <c r="EW46" i="3"/>
  <c r="EW47" i="3"/>
  <c r="EY51" i="3"/>
  <c r="EY52" i="3"/>
  <c r="BV55" i="3"/>
  <c r="ER40" i="3"/>
  <c r="ET42" i="3"/>
  <c r="ET43" i="3"/>
  <c r="EX44" i="3"/>
  <c r="EX46" i="3"/>
  <c r="EX47" i="3"/>
  <c r="ER51" i="3"/>
  <c r="ER52" i="3"/>
  <c r="EY44" i="3"/>
  <c r="EY46" i="3"/>
  <c r="EY47" i="3"/>
  <c r="BW28" i="3" l="1"/>
  <c r="AH14" i="3"/>
  <c r="AH27" i="3"/>
  <c r="AH8" i="3"/>
  <c r="BW18" i="3"/>
  <c r="R27" i="3"/>
  <c r="AH18" i="3"/>
  <c r="EV55" i="3"/>
  <c r="ER55" i="3"/>
  <c r="EW55" i="3"/>
  <c r="EZ26" i="3"/>
  <c r="EZ53" i="3"/>
  <c r="R42" i="3"/>
  <c r="EZ19" i="3"/>
  <c r="BW42" i="3"/>
  <c r="V23" i="3"/>
  <c r="X23" i="3" s="1"/>
  <c r="AF23" i="3" s="1"/>
  <c r="EZ15" i="3"/>
  <c r="EZ13" i="3"/>
  <c r="EZ14" i="3"/>
  <c r="EZ47" i="3"/>
  <c r="EZ25" i="3"/>
  <c r="EZ51" i="3"/>
  <c r="BW52" i="3"/>
  <c r="R52" i="3"/>
  <c r="EZ28" i="3"/>
  <c r="EZ35" i="3"/>
  <c r="EZ22" i="3"/>
  <c r="EZ17" i="3"/>
  <c r="EZ30" i="3"/>
  <c r="ET55" i="3"/>
  <c r="EZ20" i="3"/>
  <c r="EZ12" i="3"/>
  <c r="EZ11" i="3"/>
  <c r="R15" i="3"/>
  <c r="AI15" i="3" s="1"/>
  <c r="GD55" i="3"/>
  <c r="EZ44" i="3"/>
  <c r="AH15" i="3"/>
  <c r="FO55" i="3"/>
  <c r="DF56" i="3"/>
  <c r="EZ38" i="3"/>
  <c r="EZ31" i="3"/>
  <c r="DE56" i="3"/>
  <c r="EZ45" i="3"/>
  <c r="AH9" i="3"/>
  <c r="BW9" i="3"/>
  <c r="R9" i="3"/>
  <c r="EZ52" i="3"/>
  <c r="EY55" i="3"/>
  <c r="FN55" i="3"/>
  <c r="AH29" i="3"/>
  <c r="BW29" i="3"/>
  <c r="R29" i="3"/>
  <c r="EZ37" i="3"/>
  <c r="BW53" i="3"/>
  <c r="R53" i="3"/>
  <c r="CT55" i="3"/>
  <c r="EZ46" i="3"/>
  <c r="EZ27" i="3"/>
  <c r="R20" i="3"/>
  <c r="BW20" i="3"/>
  <c r="AH20" i="3"/>
  <c r="AH25" i="3"/>
  <c r="BW25" i="3"/>
  <c r="R25" i="3"/>
  <c r="AI14" i="3"/>
  <c r="V14" i="3"/>
  <c r="X14" i="3" s="1"/>
  <c r="AH43" i="3"/>
  <c r="R43" i="3"/>
  <c r="BW43" i="3"/>
  <c r="R31" i="3"/>
  <c r="BW31" i="3"/>
  <c r="AH31" i="3"/>
  <c r="DG56" i="3"/>
  <c r="AF41" i="3"/>
  <c r="AJ41" i="3"/>
  <c r="AG41" i="3"/>
  <c r="EZ36" i="3"/>
  <c r="EZ29" i="3"/>
  <c r="R22" i="3"/>
  <c r="BW22" i="3"/>
  <c r="AH22" i="3"/>
  <c r="BW19" i="3"/>
  <c r="R19" i="3"/>
  <c r="AH19" i="3"/>
  <c r="BY55" i="3"/>
  <c r="BX55" i="3"/>
  <c r="AH7" i="3"/>
  <c r="BW7" i="3"/>
  <c r="R7" i="3"/>
  <c r="AH5" i="3"/>
  <c r="BW5" i="3"/>
  <c r="R5" i="3"/>
  <c r="AI28" i="3"/>
  <c r="V28" i="3"/>
  <c r="X28" i="3" s="1"/>
  <c r="BW51" i="3"/>
  <c r="R51" i="3"/>
  <c r="AH51" i="3"/>
  <c r="EZ43" i="3"/>
  <c r="AI42" i="3"/>
  <c r="V42" i="3"/>
  <c r="X42" i="3" s="1"/>
  <c r="DI56" i="3"/>
  <c r="P55" i="3"/>
  <c r="AC55" i="3"/>
  <c r="BW12" i="3"/>
  <c r="R12" i="3"/>
  <c r="AH12" i="3"/>
  <c r="AM55" i="3"/>
  <c r="EZ10" i="3"/>
  <c r="R50" i="3"/>
  <c r="BW50" i="3"/>
  <c r="AH50" i="3"/>
  <c r="EZ48" i="3"/>
  <c r="AH47" i="3"/>
  <c r="BW47" i="3"/>
  <c r="R47" i="3"/>
  <c r="DD56" i="3"/>
  <c r="EZ39" i="3"/>
  <c r="AI13" i="3"/>
  <c r="V13" i="3"/>
  <c r="X13" i="3" s="1"/>
  <c r="AH37" i="3"/>
  <c r="BW37" i="3"/>
  <c r="R37" i="3"/>
  <c r="EZ6" i="3"/>
  <c r="AI26" i="3"/>
  <c r="V26" i="3"/>
  <c r="X26" i="3" s="1"/>
  <c r="EZ7" i="3"/>
  <c r="EZ5" i="3"/>
  <c r="R32" i="3"/>
  <c r="BW32" i="3"/>
  <c r="AH32" i="3"/>
  <c r="R49" i="3"/>
  <c r="BW49" i="3"/>
  <c r="AH49" i="3"/>
  <c r="EZ42" i="3"/>
  <c r="AB55" i="3"/>
  <c r="V38" i="3"/>
  <c r="X38" i="3" s="1"/>
  <c r="AI38" i="3"/>
  <c r="EZ24" i="3"/>
  <c r="R17" i="3"/>
  <c r="BW17" i="3"/>
  <c r="AH17" i="3"/>
  <c r="R11" i="3"/>
  <c r="BW11" i="3"/>
  <c r="AH11" i="3"/>
  <c r="AH30" i="3"/>
  <c r="BW30" i="3"/>
  <c r="R30" i="3"/>
  <c r="CQ55" i="3"/>
  <c r="AR55" i="3" s="1"/>
  <c r="AR5" i="3"/>
  <c r="EZ9" i="3"/>
  <c r="AJ23" i="3"/>
  <c r="AG23" i="3"/>
  <c r="AI40" i="3"/>
  <c r="V40" i="3"/>
  <c r="X40" i="3" s="1"/>
  <c r="DH56" i="3"/>
  <c r="AH45" i="3"/>
  <c r="BW45" i="3"/>
  <c r="R45" i="3"/>
  <c r="EZ50" i="3"/>
  <c r="BW35" i="3"/>
  <c r="R35" i="3"/>
  <c r="AH35" i="3"/>
  <c r="AI39" i="3"/>
  <c r="V39" i="3"/>
  <c r="X39" i="3" s="1"/>
  <c r="R10" i="3"/>
  <c r="BW10" i="3"/>
  <c r="AH10" i="3"/>
  <c r="AI16" i="3"/>
  <c r="V16" i="3"/>
  <c r="X16" i="3" s="1"/>
  <c r="EZ49" i="3"/>
  <c r="V27" i="3"/>
  <c r="X27" i="3" s="1"/>
  <c r="AI27" i="3"/>
  <c r="R34" i="3"/>
  <c r="BW34" i="3"/>
  <c r="AH34" i="3"/>
  <c r="BW24" i="3"/>
  <c r="AH24" i="3"/>
  <c r="R24" i="3"/>
  <c r="EZ18" i="3"/>
  <c r="AH21" i="3"/>
  <c r="BW21" i="3"/>
  <c r="R21" i="3"/>
  <c r="EZ23" i="3"/>
  <c r="EZ16" i="3"/>
  <c r="EZ40" i="3"/>
  <c r="AH44" i="3"/>
  <c r="R44" i="3"/>
  <c r="BW44" i="3"/>
  <c r="R46" i="3"/>
  <c r="BW46" i="3"/>
  <c r="AH46" i="3"/>
  <c r="AH48" i="3"/>
  <c r="BW48" i="3"/>
  <c r="R48" i="3"/>
  <c r="AH36" i="3"/>
  <c r="R36" i="3"/>
  <c r="BW36" i="3"/>
  <c r="EZ41" i="3"/>
  <c r="EZ32" i="3"/>
  <c r="EZ21" i="3"/>
  <c r="AH33" i="3"/>
  <c r="BW33" i="3"/>
  <c r="R33" i="3"/>
  <c r="EZ34" i="3"/>
  <c r="EZ8" i="3"/>
  <c r="AI18" i="3"/>
  <c r="V18" i="3"/>
  <c r="X18" i="3" s="1"/>
  <c r="V8" i="3"/>
  <c r="X8" i="3" s="1"/>
  <c r="AI8" i="3"/>
  <c r="BW6" i="3"/>
  <c r="R6" i="3"/>
  <c r="AH6" i="3"/>
  <c r="EZ33" i="3"/>
  <c r="ES55" i="3"/>
  <c r="EX55" i="3"/>
  <c r="EZ55" i="3" l="1"/>
  <c r="V52" i="3"/>
  <c r="X52" i="3" s="1"/>
  <c r="AI52" i="3"/>
  <c r="AI29" i="3"/>
  <c r="V29" i="3"/>
  <c r="X29" i="3" s="1"/>
  <c r="AI20" i="3"/>
  <c r="V20" i="3"/>
  <c r="X20" i="3" s="1"/>
  <c r="FP55" i="3"/>
  <c r="V15" i="3"/>
  <c r="X15" i="3" s="1"/>
  <c r="AG15" i="3" s="1"/>
  <c r="V53" i="3"/>
  <c r="X53" i="3" s="1"/>
  <c r="AI53" i="3"/>
  <c r="AI9" i="3"/>
  <c r="V9" i="3"/>
  <c r="X9" i="3" s="1"/>
  <c r="AG16" i="3"/>
  <c r="AF16" i="3"/>
  <c r="AJ16" i="3"/>
  <c r="AI49" i="3"/>
  <c r="V49" i="3"/>
  <c r="X49" i="3" s="1"/>
  <c r="AG26" i="3"/>
  <c r="AF26" i="3"/>
  <c r="AJ26" i="3"/>
  <c r="V43" i="3"/>
  <c r="X43" i="3" s="1"/>
  <c r="AI43" i="3"/>
  <c r="AF8" i="3"/>
  <c r="AJ8" i="3"/>
  <c r="AG8" i="3"/>
  <c r="V34" i="3"/>
  <c r="X34" i="3" s="1"/>
  <c r="AI34" i="3"/>
  <c r="AF40" i="3"/>
  <c r="AJ40" i="3"/>
  <c r="AG40" i="3"/>
  <c r="V30" i="3"/>
  <c r="X30" i="3" s="1"/>
  <c r="AI30" i="3"/>
  <c r="V17" i="3"/>
  <c r="X17" i="3" s="1"/>
  <c r="AI17" i="3"/>
  <c r="AI46" i="3"/>
  <c r="V46" i="3"/>
  <c r="X46" i="3" s="1"/>
  <c r="AI36" i="3"/>
  <c r="V36" i="3"/>
  <c r="X36" i="3" s="1"/>
  <c r="AI48" i="3"/>
  <c r="V48" i="3"/>
  <c r="X48" i="3" s="1"/>
  <c r="V44" i="3"/>
  <c r="X44" i="3" s="1"/>
  <c r="AI44" i="3"/>
  <c r="V35" i="3"/>
  <c r="X35" i="3" s="1"/>
  <c r="AI35" i="3"/>
  <c r="V12" i="3"/>
  <c r="X12" i="3" s="1"/>
  <c r="AI12" i="3"/>
  <c r="AI7" i="3"/>
  <c r="V7" i="3"/>
  <c r="X7" i="3" s="1"/>
  <c r="AG14" i="3"/>
  <c r="AF14" i="3"/>
  <c r="AJ14" i="3"/>
  <c r="AG39" i="3"/>
  <c r="AF39" i="3"/>
  <c r="AJ39" i="3"/>
  <c r="AI5" i="3"/>
  <c r="V5" i="3"/>
  <c r="X5" i="3" s="1"/>
  <c r="V21" i="3"/>
  <c r="X21" i="3" s="1"/>
  <c r="AI21" i="3"/>
  <c r="V19" i="3"/>
  <c r="X19" i="3" s="1"/>
  <c r="AI19" i="3"/>
  <c r="AG18" i="3"/>
  <c r="AF18" i="3"/>
  <c r="AJ18" i="3"/>
  <c r="AF38" i="3"/>
  <c r="AJ38" i="3"/>
  <c r="AG38" i="3"/>
  <c r="AI32" i="3"/>
  <c r="V32" i="3"/>
  <c r="X32" i="3" s="1"/>
  <c r="AI37" i="3"/>
  <c r="V37" i="3"/>
  <c r="X37" i="3" s="1"/>
  <c r="AI50" i="3"/>
  <c r="V50" i="3"/>
  <c r="X50" i="3" s="1"/>
  <c r="AI51" i="3"/>
  <c r="V51" i="3"/>
  <c r="X51" i="3" s="1"/>
  <c r="V24" i="3"/>
  <c r="X24" i="3" s="1"/>
  <c r="AI24" i="3"/>
  <c r="AI22" i="3"/>
  <c r="V22" i="3"/>
  <c r="X22" i="3" s="1"/>
  <c r="AI25" i="3"/>
  <c r="V25" i="3"/>
  <c r="X25" i="3" s="1"/>
  <c r="AI33" i="3"/>
  <c r="V33" i="3"/>
  <c r="X33" i="3" s="1"/>
  <c r="AF27" i="3"/>
  <c r="AJ27" i="3"/>
  <c r="AG27" i="3"/>
  <c r="AI45" i="3"/>
  <c r="V45" i="3"/>
  <c r="X45" i="3" s="1"/>
  <c r="AI47" i="3"/>
  <c r="V47" i="3"/>
  <c r="X47" i="3" s="1"/>
  <c r="R55" i="3"/>
  <c r="AH55" i="3"/>
  <c r="BW55" i="3"/>
  <c r="AJ28" i="3"/>
  <c r="AG28" i="3"/>
  <c r="AF28" i="3"/>
  <c r="AI31" i="3"/>
  <c r="V31" i="3"/>
  <c r="X31" i="3" s="1"/>
  <c r="AG42" i="3"/>
  <c r="AF42" i="3"/>
  <c r="AJ42" i="3"/>
  <c r="V6" i="3"/>
  <c r="X6" i="3" s="1"/>
  <c r="AI6" i="3"/>
  <c r="V10" i="3"/>
  <c r="X10" i="3" s="1"/>
  <c r="AI10" i="3"/>
  <c r="V11" i="3"/>
  <c r="X11" i="3" s="1"/>
  <c r="AI11" i="3"/>
  <c r="AJ13" i="3"/>
  <c r="AF13" i="3"/>
  <c r="AG13" i="3"/>
  <c r="AJ15" i="3" l="1"/>
  <c r="AF15" i="3"/>
  <c r="AF52" i="3"/>
  <c r="AJ52" i="3"/>
  <c r="AG52" i="3"/>
  <c r="AJ29" i="3"/>
  <c r="AG29" i="3"/>
  <c r="AF29" i="3"/>
  <c r="AF53" i="3"/>
  <c r="AJ53" i="3"/>
  <c r="AG53" i="3"/>
  <c r="AG9" i="3"/>
  <c r="AF9" i="3"/>
  <c r="AJ9" i="3"/>
  <c r="AF20" i="3"/>
  <c r="AJ20" i="3"/>
  <c r="AG20" i="3"/>
  <c r="AJ32" i="3"/>
  <c r="AG32" i="3"/>
  <c r="AF32" i="3"/>
  <c r="AF44" i="3"/>
  <c r="AJ44" i="3"/>
  <c r="AG44" i="3"/>
  <c r="AF17" i="3"/>
  <c r="AJ17" i="3"/>
  <c r="AG17" i="3"/>
  <c r="AJ33" i="3"/>
  <c r="AG33" i="3"/>
  <c r="AF33" i="3"/>
  <c r="AG6" i="3"/>
  <c r="AF6" i="3"/>
  <c r="AJ6" i="3"/>
  <c r="AG25" i="3"/>
  <c r="AF25" i="3"/>
  <c r="AJ25" i="3"/>
  <c r="AG24" i="3"/>
  <c r="AF24" i="3"/>
  <c r="AJ24" i="3"/>
  <c r="AG12" i="3"/>
  <c r="AF12" i="3"/>
  <c r="AJ12" i="3"/>
  <c r="AJ48" i="3"/>
  <c r="AG48" i="3"/>
  <c r="AF48" i="3"/>
  <c r="AG51" i="3"/>
  <c r="AF51" i="3"/>
  <c r="AJ51" i="3"/>
  <c r="AG30" i="3"/>
  <c r="AF30" i="3"/>
  <c r="AJ30" i="3"/>
  <c r="AG49" i="3"/>
  <c r="AF49" i="3"/>
  <c r="AJ49" i="3"/>
  <c r="AJ22" i="3"/>
  <c r="AG22" i="3"/>
  <c r="AF22" i="3"/>
  <c r="AF19" i="3"/>
  <c r="AJ19" i="3"/>
  <c r="AG19" i="3"/>
  <c r="AG35" i="3"/>
  <c r="AF35" i="3"/>
  <c r="AJ35" i="3"/>
  <c r="AJ36" i="3"/>
  <c r="AG36" i="3"/>
  <c r="AF36" i="3"/>
  <c r="AG10" i="3"/>
  <c r="AF10" i="3"/>
  <c r="AJ10" i="3"/>
  <c r="AI55" i="3"/>
  <c r="V55" i="3"/>
  <c r="X55" i="3" s="1"/>
  <c r="AG50" i="3"/>
  <c r="AF50" i="3"/>
  <c r="AJ50" i="3"/>
  <c r="AF43" i="3"/>
  <c r="AJ43" i="3"/>
  <c r="AG43" i="3"/>
  <c r="AG11" i="3"/>
  <c r="AF11" i="3"/>
  <c r="AJ11" i="3"/>
  <c r="AJ31" i="3"/>
  <c r="AF31" i="3"/>
  <c r="AG31" i="3"/>
  <c r="AJ47" i="3"/>
  <c r="AG47" i="3"/>
  <c r="AF47" i="3"/>
  <c r="AG21" i="3"/>
  <c r="AF21" i="3"/>
  <c r="AJ21" i="3"/>
  <c r="AG46" i="3"/>
  <c r="AF46" i="3"/>
  <c r="AJ46" i="3"/>
  <c r="AJ45" i="3"/>
  <c r="AG45" i="3"/>
  <c r="AF45" i="3"/>
  <c r="AG34" i="3"/>
  <c r="AF34" i="3"/>
  <c r="AJ34" i="3"/>
  <c r="AG37" i="3"/>
  <c r="AF37" i="3"/>
  <c r="AJ37" i="3"/>
  <c r="AJ5" i="3"/>
  <c r="AG5" i="3"/>
  <c r="AF5" i="3"/>
  <c r="AG7" i="3"/>
  <c r="AJ7" i="3"/>
  <c r="AF7" i="3"/>
  <c r="AJ55" i="3" l="1"/>
  <c r="AG55" i="3"/>
  <c r="AF55" i="3"/>
</calcChain>
</file>

<file path=xl/sharedStrings.xml><?xml version="1.0" encoding="utf-8"?>
<sst xmlns="http://schemas.openxmlformats.org/spreadsheetml/2006/main" count="424" uniqueCount="228">
  <si>
    <t>Key balance sheet figures</t>
  </si>
  <si>
    <t>P&amp;L</t>
  </si>
  <si>
    <t>P&amp;L key figures</t>
  </si>
  <si>
    <t>Growth 2022 - 2021 (YoY)</t>
  </si>
  <si>
    <t>Liquidity</t>
  </si>
  <si>
    <t>Consolidated capital ratios*</t>
  </si>
  <si>
    <t>Pilar 2</t>
  </si>
  <si>
    <t>CET1 - margin to requirements</t>
  </si>
  <si>
    <t>core capital - margin to req.</t>
  </si>
  <si>
    <t>Capital - margin to req.</t>
  </si>
  <si>
    <t>Credit quality</t>
  </si>
  <si>
    <t>Balance sheet 2022</t>
  </si>
  <si>
    <t>External funding (31.12.2022) - maturity within</t>
  </si>
  <si>
    <t>Additional information</t>
  </si>
  <si>
    <t>Sector breakdown loan book - 2022 numbers</t>
  </si>
  <si>
    <t>Bank</t>
  </si>
  <si>
    <t>Total assets</t>
  </si>
  <si>
    <t>Average assets</t>
  </si>
  <si>
    <t>Gross loans</t>
  </si>
  <si>
    <t>Transfer to CB</t>
  </si>
  <si>
    <t>Deposits</t>
  </si>
  <si>
    <t>Total assets incl. CB</t>
  </si>
  <si>
    <t>Total loans incl. CB</t>
  </si>
  <si>
    <t>NII</t>
  </si>
  <si>
    <t>NCI</t>
  </si>
  <si>
    <t>Other income</t>
  </si>
  <si>
    <t>Core income</t>
  </si>
  <si>
    <t>Total operating expenses</t>
  </si>
  <si>
    <t>Core earnings before impairment</t>
  </si>
  <si>
    <t>Impairment of loans</t>
  </si>
  <si>
    <t>Core earnings</t>
  </si>
  <si>
    <t>Dividends &amp; assoc. comp.</t>
  </si>
  <si>
    <t>Net finance</t>
  </si>
  <si>
    <t>One-offs</t>
  </si>
  <si>
    <t>Pre tax profit</t>
  </si>
  <si>
    <t>Taxes</t>
  </si>
  <si>
    <t>Net profit</t>
  </si>
  <si>
    <t>NII in % of average assets</t>
  </si>
  <si>
    <t>NCI in % of average assets</t>
  </si>
  <si>
    <t>C/I</t>
  </si>
  <si>
    <t>C/I adj. net finance</t>
  </si>
  <si>
    <t>C/I adj. net finance and dividends</t>
  </si>
  <si>
    <t>Costs in % of average assets</t>
  </si>
  <si>
    <t>Net profit in % of average assets</t>
  </si>
  <si>
    <t>Net profit in % of ARWA</t>
  </si>
  <si>
    <t>PPI/ARWA</t>
  </si>
  <si>
    <t>Core earnings in % ARVW</t>
  </si>
  <si>
    <t>RoE</t>
  </si>
  <si>
    <t>Growth in loans (own book)</t>
  </si>
  <si>
    <t>Growth in loans incl. CB</t>
  </si>
  <si>
    <t>Growth in deposits</t>
  </si>
  <si>
    <t>Deposit ratio</t>
  </si>
  <si>
    <t>Deposit over total funding</t>
  </si>
  <si>
    <t>(Market fund. - liquid assets)/Total assets</t>
  </si>
  <si>
    <t>Market funds incl. 50% of EBK/total assets</t>
  </si>
  <si>
    <t>Liquid assets/total assets</t>
  </si>
  <si>
    <t>LCR 2022</t>
  </si>
  <si>
    <t>NSFR 2022</t>
  </si>
  <si>
    <t>Equity ratio</t>
  </si>
  <si>
    <t>Leverage ratio</t>
  </si>
  <si>
    <t>CET1 ratio</t>
  </si>
  <si>
    <t>Core capital ratio</t>
  </si>
  <si>
    <t>Capital ratio</t>
  </si>
  <si>
    <t>Consolidated CET1 ratio</t>
  </si>
  <si>
    <t>Cons. core capital ratio</t>
  </si>
  <si>
    <t>Consolidated capital ratio</t>
  </si>
  <si>
    <t>Pilar 2                bank level</t>
  </si>
  <si>
    <t>Pilar 2                consolidated</t>
  </si>
  <si>
    <t>Of which CET1</t>
  </si>
  <si>
    <t>Of which core capital</t>
  </si>
  <si>
    <t>Bank level margin to requirements</t>
  </si>
  <si>
    <t>Cons. level margin to requirements</t>
  </si>
  <si>
    <t>Loan loss provision ratio</t>
  </si>
  <si>
    <t>Loan loss provision/pre loss income</t>
  </si>
  <si>
    <t>Problem loans/gross loans</t>
  </si>
  <si>
    <t>Problem loans/ (Equity + LLR)</t>
  </si>
  <si>
    <t>Share of retail loans (own book)</t>
  </si>
  <si>
    <t>Share of retail loans (incl. EBK))</t>
  </si>
  <si>
    <t>Deposits with CB and credit inst.</t>
  </si>
  <si>
    <t>Deposits with CB and loans to credit inst.</t>
  </si>
  <si>
    <t>Gross loans to customers</t>
  </si>
  <si>
    <t>Stage 3 (Individual impairments)</t>
  </si>
  <si>
    <t>Stage 1 &amp; 2 (Group impairments)</t>
  </si>
  <si>
    <t>Net loans to customers</t>
  </si>
  <si>
    <t>Commercial paper and bonds</t>
  </si>
  <si>
    <t>Share- holdings</t>
  </si>
  <si>
    <t>Total bonds and share- holdings</t>
  </si>
  <si>
    <t>Associated companies</t>
  </si>
  <si>
    <t>Intangible assets</t>
  </si>
  <si>
    <t>Fixed assets</t>
  </si>
  <si>
    <t>Other assets</t>
  </si>
  <si>
    <t>Due to credit institutions</t>
  </si>
  <si>
    <t>Deposits from customers</t>
  </si>
  <si>
    <t>Total deposits</t>
  </si>
  <si>
    <t>Debt securities issued</t>
  </si>
  <si>
    <t>Other debt</t>
  </si>
  <si>
    <t>Total debt</t>
  </si>
  <si>
    <t>Hybrid and subordinated capital</t>
  </si>
  <si>
    <t>Total equity</t>
  </si>
  <si>
    <t>Total debt and equity</t>
  </si>
  <si>
    <t>Liquid assets</t>
  </si>
  <si>
    <t>01.01.2024 - 31.01.2024</t>
  </si>
  <si>
    <t>01.01.2025 - 31.12.2025</t>
  </si>
  <si>
    <t>01.01.2026 - 31.12.2026</t>
  </si>
  <si>
    <t>01.01.2027 - 31.12.2027</t>
  </si>
  <si>
    <t>From 01.01.2028</t>
  </si>
  <si>
    <t>Total</t>
  </si>
  <si>
    <t>External funding in % of total assets</t>
  </si>
  <si>
    <t>Auditing firm</t>
  </si>
  <si>
    <t>Employees</t>
  </si>
  <si>
    <t>Branches</t>
  </si>
  <si>
    <t>Alliance</t>
  </si>
  <si>
    <t>Listed on OSE with debt inst.</t>
  </si>
  <si>
    <t>EC/stocks bank</t>
  </si>
  <si>
    <t>ECC-ratio</t>
  </si>
  <si>
    <t>CET1 capital</t>
  </si>
  <si>
    <t>Core capital</t>
  </si>
  <si>
    <t>Total capital</t>
  </si>
  <si>
    <t>Average RWA (ARWA)</t>
  </si>
  <si>
    <t>RWA 2021</t>
  </si>
  <si>
    <t>RWA 2022</t>
  </si>
  <si>
    <t>Consolidated CET1 capital</t>
  </si>
  <si>
    <t>Consolidated core capital</t>
  </si>
  <si>
    <t>Consolidated capital</t>
  </si>
  <si>
    <t>Consolidated RWA</t>
  </si>
  <si>
    <t>Agriculture</t>
  </si>
  <si>
    <t>Industry</t>
  </si>
  <si>
    <t>Building and construction</t>
  </si>
  <si>
    <t>Trade and hotels</t>
  </si>
  <si>
    <t>Real estate business</t>
  </si>
  <si>
    <t>Transport</t>
  </si>
  <si>
    <t>Other</t>
  </si>
  <si>
    <t>Retail lending</t>
  </si>
  <si>
    <t>NPL</t>
  </si>
  <si>
    <t>Doubtfull loans</t>
  </si>
  <si>
    <t>Problem loans</t>
  </si>
  <si>
    <t>Individual impairments</t>
  </si>
  <si>
    <t>Retail loans (own book)</t>
  </si>
  <si>
    <t>Gross loans (own book)</t>
  </si>
  <si>
    <t>Average Equity</t>
  </si>
  <si>
    <t>Equity 2021</t>
  </si>
  <si>
    <t>Equity 2022</t>
  </si>
  <si>
    <t>Average loans</t>
  </si>
  <si>
    <t>Gross loans 2021</t>
  </si>
  <si>
    <t>Gross loans 2022</t>
  </si>
  <si>
    <t>Transfer - average</t>
  </si>
  <si>
    <t>Transfer to CB 2021</t>
  </si>
  <si>
    <t>Transfer to CB 2022</t>
  </si>
  <si>
    <t>Average loans transferred</t>
  </si>
  <si>
    <t>Total loans incl. CB 2021</t>
  </si>
  <si>
    <t>Total loans incl. CB 2022</t>
  </si>
  <si>
    <t>Average deposits</t>
  </si>
  <si>
    <t>Deposits 2021</t>
  </si>
  <si>
    <t>Deposits 2022</t>
  </si>
  <si>
    <t>Average total assets</t>
  </si>
  <si>
    <t>Total assets 2021</t>
  </si>
  <si>
    <t>Total assets 2022</t>
  </si>
  <si>
    <t>RWA/total assets 2022</t>
  </si>
  <si>
    <t>yes</t>
  </si>
  <si>
    <t>EC (listed)</t>
  </si>
  <si>
    <t>Andebu Sparebank</t>
  </si>
  <si>
    <t>Eika</t>
  </si>
  <si>
    <t>EC</t>
  </si>
  <si>
    <t>Aurskog Sparebank</t>
  </si>
  <si>
    <t>Berg Sparebank</t>
  </si>
  <si>
    <t>Bien Sparebank</t>
  </si>
  <si>
    <t>Birkenes Sparebank</t>
  </si>
  <si>
    <t>Bjugn Sparebank</t>
  </si>
  <si>
    <t>Eidsberg Sparebank</t>
  </si>
  <si>
    <t>Etnedal Sparebank</t>
  </si>
  <si>
    <t>Evje og Hornnes Sparebank</t>
  </si>
  <si>
    <t>Oslofjord Sparebank</t>
  </si>
  <si>
    <t>Gildeskål Sparebank</t>
  </si>
  <si>
    <t>Grong Sparebank</t>
  </si>
  <si>
    <t>Grue Sparebank</t>
  </si>
  <si>
    <t>Haltdalen Sparebank</t>
  </si>
  <si>
    <t>Hegra Sparebank</t>
  </si>
  <si>
    <t>Hemne Sparebank</t>
  </si>
  <si>
    <t>Hjartdal og Gransherad Sparebank</t>
  </si>
  <si>
    <t>Hjelmeland Sparebank</t>
  </si>
  <si>
    <t>Høland og Setskog Sparebank</t>
  </si>
  <si>
    <t>Jernbanepersonalets Sparebank</t>
  </si>
  <si>
    <t>Jæren Sparebank</t>
  </si>
  <si>
    <t>Kvinesdal Sparebank</t>
  </si>
  <si>
    <t>Larvikbanken Brunlanes Sparebank</t>
  </si>
  <si>
    <t>Romerike Sparebank</t>
  </si>
  <si>
    <t>Marker Sparebank</t>
  </si>
  <si>
    <t>Melhus Sparebank</t>
  </si>
  <si>
    <t>Odal Sparebank</t>
  </si>
  <si>
    <t>Oppdalsbanken</t>
  </si>
  <si>
    <t>Orkla Sparebank</t>
  </si>
  <si>
    <t>Rindal Sparebank</t>
  </si>
  <si>
    <t>Romsdalsbanken</t>
  </si>
  <si>
    <t>Rørosbanken Røros Sparebank</t>
  </si>
  <si>
    <t>Skagerrak Sparebank</t>
  </si>
  <si>
    <t>Skue Sparebank</t>
  </si>
  <si>
    <t>Sogn Sparebank</t>
  </si>
  <si>
    <t>Soknedal Sparebank</t>
  </si>
  <si>
    <t>Sparebanken Narvik</t>
  </si>
  <si>
    <t>Strømmen Sparebank</t>
  </si>
  <si>
    <t>Sunndal Sparebank</t>
  </si>
  <si>
    <t>Tinn Sparebank</t>
  </si>
  <si>
    <t>Totens Sparebank</t>
  </si>
  <si>
    <t>Trøgstad Sparebank</t>
  </si>
  <si>
    <t>Tysnes Sparebank</t>
  </si>
  <si>
    <t>Valdres Sparebank</t>
  </si>
  <si>
    <t>Valle Sparebank</t>
  </si>
  <si>
    <t>Vekselbanken</t>
  </si>
  <si>
    <t>Stocks listed</t>
  </si>
  <si>
    <t>Ørskog Sparebank</t>
  </si>
  <si>
    <t>Åfjord Sparebank</t>
  </si>
  <si>
    <t>Eika total</t>
  </si>
  <si>
    <t>Consolidated capital ratios* = bank + Eika Boligkreditt + Eika Gruppen</t>
  </si>
  <si>
    <t/>
  </si>
  <si>
    <t>KPMG</t>
  </si>
  <si>
    <t xml:space="preserve">Ernst &amp; Young </t>
  </si>
  <si>
    <t>RSM Norge AS</t>
  </si>
  <si>
    <t xml:space="preserve">Revisorkonsult </t>
  </si>
  <si>
    <t>BDO AS</t>
  </si>
  <si>
    <t xml:space="preserve">Pricewaterhousecoopers </t>
  </si>
  <si>
    <t xml:space="preserve">Deloitte </t>
  </si>
  <si>
    <t>Corporate loans (own book)</t>
  </si>
  <si>
    <t>Capital ratios (bank level)</t>
  </si>
  <si>
    <t>Cash (CD deposits)</t>
  </si>
  <si>
    <t>NM</t>
  </si>
  <si>
    <t>Agder Sparebank</t>
  </si>
  <si>
    <t>Eika banks 2022 figures</t>
  </si>
  <si>
    <t>Total lending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</si>
</sst>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\ %"/>
    <numFmt numFmtId="165" formatCode="_ [$€-2]\ * #,##0.00_ ;_ [$€-2]\ * \-#,##0.00_ ;_ [$€-2]\ * &quot;-&quot;??_ ;_ @_ "/>
    <numFmt numFmtId="166" formatCode="d/m/yy;@"/>
    <numFmt numFmtId="167" formatCode="#,##0.0"/>
    <numFmt numFmtId="168" formatCode="0.0"/>
  </numFmts>
  <fonts count="11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sz val="10"/>
      <name val="Garamond"/>
      <family val="1"/>
    </font>
    <font>
      <b/>
      <sz val="10"/>
      <name val="Times New Roman"/>
      <family val="1"/>
    </font>
    <font>
      <sz val="10"/>
      <color indexed="8"/>
      <name val="Times New Roman"/>
      <family val="1"/>
    </font>
    <font>
      <u/>
      <sz val="10"/>
      <color theme="10"/>
      <name val="Arial"/>
      <family val="2"/>
    </font>
    <font>
      <sz val="10"/>
      <color rgb="FFFF0000"/>
      <name val="Times New Roman"/>
      <family val="1"/>
    </font>
    <font>
      <sz val="10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3D0CD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65" fontId="8" fillId="0" borderId="0" applyNumberFormat="0" applyFill="0" applyBorder="0" applyAlignment="0" applyProtection="0">
      <alignment vertical="top"/>
      <protection locked="0"/>
    </xf>
  </cellStyleXfs>
  <cellXfs count="126">
    <xf numFmtId="0" fontId="0" fillId="0" borderId="0" xfId="0"/>
    <xf numFmtId="0" fontId="0" fillId="2" borderId="0" xfId="0" applyFill="1"/>
    <xf numFmtId="0" fontId="2" fillId="2" borderId="0" xfId="0" applyFont="1" applyFill="1"/>
    <xf numFmtId="1" fontId="3" fillId="2" borderId="0" xfId="0" applyNumberFormat="1" applyFont="1" applyFill="1"/>
    <xf numFmtId="1" fontId="0" fillId="2" borderId="0" xfId="0" applyNumberFormat="1" applyFill="1"/>
    <xf numFmtId="0" fontId="3" fillId="2" borderId="0" xfId="0" applyFont="1" applyFill="1"/>
    <xf numFmtId="164" fontId="4" fillId="2" borderId="0" xfId="1" applyNumberFormat="1" applyFont="1" applyFill="1" applyBorder="1" applyAlignment="1">
      <alignment horizontal="right"/>
    </xf>
    <xf numFmtId="0" fontId="5" fillId="2" borderId="0" xfId="0" applyFont="1" applyFill="1"/>
    <xf numFmtId="0" fontId="0" fillId="2" borderId="0" xfId="0" applyFill="1" applyAlignment="1">
      <alignment horizontal="left"/>
    </xf>
    <xf numFmtId="1" fontId="4" fillId="2" borderId="0" xfId="0" applyNumberFormat="1" applyFont="1" applyFill="1"/>
    <xf numFmtId="0" fontId="4" fillId="2" borderId="0" xfId="0" applyFont="1" applyFill="1"/>
    <xf numFmtId="10" fontId="4" fillId="2" borderId="0" xfId="1" applyNumberFormat="1" applyFont="1" applyFill="1"/>
    <xf numFmtId="165" fontId="6" fillId="2" borderId="1" xfId="0" applyNumberFormat="1" applyFont="1" applyFill="1" applyBorder="1" applyAlignment="1">
      <alignment horizontal="left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 shrinkToFit="1"/>
    </xf>
    <xf numFmtId="166" fontId="4" fillId="2" borderId="2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left" vertical="center" wrapText="1"/>
    </xf>
    <xf numFmtId="165" fontId="4" fillId="2" borderId="9" xfId="2" applyNumberFormat="1" applyFont="1" applyFill="1" applyBorder="1" applyAlignment="1" applyProtection="1">
      <alignment horizontal="left" vertical="top"/>
    </xf>
    <xf numFmtId="3" fontId="4" fillId="2" borderId="11" xfId="1" applyNumberFormat="1" applyFont="1" applyFill="1" applyBorder="1" applyAlignment="1">
      <alignment horizontal="right"/>
    </xf>
    <xf numFmtId="3" fontId="4" fillId="2" borderId="0" xfId="1" applyNumberFormat="1" applyFont="1" applyFill="1" applyBorder="1" applyAlignment="1">
      <alignment horizontal="right"/>
    </xf>
    <xf numFmtId="3" fontId="4" fillId="2" borderId="6" xfId="1" applyNumberFormat="1" applyFont="1" applyFill="1" applyBorder="1" applyAlignment="1">
      <alignment horizontal="right"/>
    </xf>
    <xf numFmtId="167" fontId="4" fillId="2" borderId="11" xfId="1" applyNumberFormat="1" applyFont="1" applyFill="1" applyBorder="1" applyAlignment="1">
      <alignment horizontal="right"/>
    </xf>
    <xf numFmtId="167" fontId="4" fillId="2" borderId="0" xfId="1" applyNumberFormat="1" applyFont="1" applyFill="1" applyBorder="1" applyAlignment="1">
      <alignment horizontal="right"/>
    </xf>
    <xf numFmtId="167" fontId="4" fillId="3" borderId="0" xfId="1" applyNumberFormat="1" applyFont="1" applyFill="1" applyBorder="1" applyAlignment="1">
      <alignment horizontal="right"/>
    </xf>
    <xf numFmtId="167" fontId="4" fillId="3" borderId="6" xfId="1" applyNumberFormat="1" applyFont="1" applyFill="1" applyBorder="1" applyAlignment="1">
      <alignment horizontal="right"/>
    </xf>
    <xf numFmtId="10" fontId="4" fillId="2" borderId="11" xfId="1" applyNumberFormat="1" applyFont="1" applyFill="1" applyBorder="1" applyAlignment="1">
      <alignment horizontal="right"/>
    </xf>
    <xf numFmtId="10" fontId="4" fillId="2" borderId="0" xfId="1" applyNumberFormat="1" applyFont="1" applyFill="1" applyBorder="1" applyAlignment="1">
      <alignment horizontal="right"/>
    </xf>
    <xf numFmtId="164" fontId="4" fillId="2" borderId="6" xfId="1" applyNumberFormat="1" applyFont="1" applyFill="1" applyBorder="1" applyAlignment="1">
      <alignment horizontal="right"/>
    </xf>
    <xf numFmtId="167" fontId="4" fillId="2" borderId="0" xfId="1" applyNumberFormat="1" applyFont="1" applyFill="1" applyBorder="1" applyAlignment="1">
      <alignment horizontal="left"/>
    </xf>
    <xf numFmtId="164" fontId="4" fillId="2" borderId="7" xfId="1" applyNumberFormat="1" applyFont="1" applyFill="1" applyBorder="1" applyAlignment="1">
      <alignment horizontal="right"/>
    </xf>
    <xf numFmtId="164" fontId="4" fillId="2" borderId="8" xfId="1" applyNumberFormat="1" applyFont="1" applyFill="1" applyBorder="1" applyAlignment="1">
      <alignment horizontal="right"/>
    </xf>
    <xf numFmtId="164" fontId="4" fillId="2" borderId="10" xfId="1" applyNumberFormat="1" applyFont="1" applyFill="1" applyBorder="1" applyAlignment="1">
      <alignment horizontal="right"/>
    </xf>
    <xf numFmtId="9" fontId="4" fillId="2" borderId="10" xfId="1" applyFont="1" applyFill="1" applyBorder="1" applyAlignment="1">
      <alignment horizontal="right"/>
    </xf>
    <xf numFmtId="9" fontId="4" fillId="2" borderId="8" xfId="1" applyFont="1" applyFill="1" applyBorder="1" applyAlignment="1">
      <alignment horizontal="right"/>
    </xf>
    <xf numFmtId="164" fontId="4" fillId="2" borderId="11" xfId="1" applyNumberFormat="1" applyFont="1" applyFill="1" applyBorder="1" applyAlignment="1">
      <alignment horizontal="right"/>
    </xf>
    <xf numFmtId="167" fontId="4" fillId="2" borderId="7" xfId="1" applyNumberFormat="1" applyFont="1" applyFill="1" applyBorder="1" applyAlignment="1">
      <alignment horizontal="right"/>
    </xf>
    <xf numFmtId="167" fontId="4" fillId="2" borderId="8" xfId="1" applyNumberFormat="1" applyFont="1" applyFill="1" applyBorder="1" applyAlignment="1">
      <alignment horizontal="right"/>
    </xf>
    <xf numFmtId="167" fontId="4" fillId="3" borderId="10" xfId="1" applyNumberFormat="1" applyFont="1" applyFill="1" applyBorder="1" applyAlignment="1">
      <alignment horizontal="right"/>
    </xf>
    <xf numFmtId="3" fontId="4" fillId="2" borderId="10" xfId="1" applyNumberFormat="1" applyFont="1" applyFill="1" applyBorder="1" applyAlignment="1">
      <alignment horizontal="right"/>
    </xf>
    <xf numFmtId="167" fontId="4" fillId="2" borderId="10" xfId="1" applyNumberFormat="1" applyFont="1" applyFill="1" applyBorder="1" applyAlignment="1">
      <alignment horizontal="right"/>
    </xf>
    <xf numFmtId="167" fontId="4" fillId="2" borderId="9" xfId="1" applyNumberFormat="1" applyFont="1" applyFill="1" applyBorder="1" applyAlignment="1">
      <alignment horizontal="right"/>
    </xf>
    <xf numFmtId="3" fontId="4" fillId="2" borderId="7" xfId="1" applyNumberFormat="1" applyFont="1" applyFill="1" applyBorder="1" applyAlignment="1">
      <alignment horizontal="right"/>
    </xf>
    <xf numFmtId="3" fontId="4" fillId="2" borderId="8" xfId="1" applyNumberFormat="1" applyFont="1" applyFill="1" applyBorder="1" applyAlignment="1">
      <alignment horizontal="right"/>
    </xf>
    <xf numFmtId="164" fontId="4" fillId="2" borderId="9" xfId="1" applyNumberFormat="1" applyFont="1" applyFill="1" applyBorder="1" applyAlignment="1">
      <alignment horizontal="right"/>
    </xf>
    <xf numFmtId="3" fontId="4" fillId="2" borderId="7" xfId="0" applyNumberFormat="1" applyFont="1" applyFill="1" applyBorder="1" applyAlignment="1">
      <alignment horizontal="right"/>
    </xf>
    <xf numFmtId="3" fontId="4" fillId="2" borderId="0" xfId="0" applyNumberFormat="1" applyFont="1" applyFill="1" applyAlignment="1">
      <alignment horizontal="right"/>
    </xf>
    <xf numFmtId="3" fontId="4" fillId="2" borderId="8" xfId="0" applyNumberFormat="1" applyFont="1" applyFill="1" applyBorder="1" applyAlignment="1">
      <alignment horizontal="right"/>
    </xf>
    <xf numFmtId="3" fontId="4" fillId="2" borderId="7" xfId="0" applyNumberFormat="1" applyFont="1" applyFill="1" applyBorder="1" applyAlignment="1">
      <alignment horizontal="center"/>
    </xf>
    <xf numFmtId="3" fontId="4" fillId="2" borderId="0" xfId="0" applyNumberFormat="1" applyFont="1" applyFill="1" applyAlignment="1">
      <alignment horizontal="center"/>
    </xf>
    <xf numFmtId="164" fontId="4" fillId="2" borderId="5" xfId="1" applyNumberFormat="1" applyFont="1" applyFill="1" applyBorder="1" applyAlignment="1">
      <alignment horizontal="right"/>
    </xf>
    <xf numFmtId="3" fontId="4" fillId="2" borderId="0" xfId="0" applyNumberFormat="1" applyFont="1" applyFill="1" applyAlignment="1">
      <alignment horizontal="left"/>
    </xf>
    <xf numFmtId="3" fontId="4" fillId="2" borderId="11" xfId="0" applyNumberFormat="1" applyFont="1" applyFill="1" applyBorder="1" applyAlignment="1">
      <alignment horizontal="right"/>
    </xf>
    <xf numFmtId="164" fontId="4" fillId="2" borderId="9" xfId="1" applyNumberFormat="1" applyFont="1" applyFill="1" applyBorder="1"/>
    <xf numFmtId="2" fontId="0" fillId="2" borderId="0" xfId="0" applyNumberFormat="1" applyFill="1"/>
    <xf numFmtId="165" fontId="4" fillId="2" borderId="11" xfId="2" applyNumberFormat="1" applyFont="1" applyFill="1" applyBorder="1" applyAlignment="1" applyProtection="1">
      <alignment horizontal="left" vertical="top"/>
    </xf>
    <xf numFmtId="9" fontId="4" fillId="2" borderId="0" xfId="1" applyFont="1" applyFill="1" applyBorder="1" applyAlignment="1">
      <alignment horizontal="right"/>
    </xf>
    <xf numFmtId="9" fontId="4" fillId="2" borderId="6" xfId="1" applyFont="1" applyFill="1" applyBorder="1" applyAlignment="1">
      <alignment horizontal="right"/>
    </xf>
    <xf numFmtId="167" fontId="4" fillId="2" borderId="6" xfId="1" applyNumberFormat="1" applyFont="1" applyFill="1" applyBorder="1" applyAlignment="1">
      <alignment horizontal="right"/>
    </xf>
    <xf numFmtId="167" fontId="4" fillId="2" borderId="5" xfId="1" applyNumberFormat="1" applyFont="1" applyFill="1" applyBorder="1" applyAlignment="1">
      <alignment horizontal="right"/>
    </xf>
    <xf numFmtId="3" fontId="4" fillId="2" borderId="6" xfId="0" applyNumberFormat="1" applyFont="1" applyFill="1" applyBorder="1" applyAlignment="1">
      <alignment horizontal="right"/>
    </xf>
    <xf numFmtId="3" fontId="4" fillId="2" borderId="5" xfId="0" applyNumberFormat="1" applyFont="1" applyFill="1" applyBorder="1" applyAlignment="1">
      <alignment horizontal="right"/>
    </xf>
    <xf numFmtId="3" fontId="4" fillId="2" borderId="11" xfId="0" applyNumberFormat="1" applyFont="1" applyFill="1" applyBorder="1" applyAlignment="1">
      <alignment horizontal="center"/>
    </xf>
    <xf numFmtId="164" fontId="4" fillId="2" borderId="5" xfId="1" applyNumberFormat="1" applyFont="1" applyFill="1" applyBorder="1"/>
    <xf numFmtId="165" fontId="4" fillId="2" borderId="5" xfId="2" applyNumberFormat="1" applyFont="1" applyFill="1" applyBorder="1" applyAlignment="1" applyProtection="1">
      <alignment horizontal="left" vertical="top"/>
    </xf>
    <xf numFmtId="164" fontId="9" fillId="2" borderId="6" xfId="1" applyNumberFormat="1" applyFont="1" applyFill="1" applyBorder="1" applyAlignment="1">
      <alignment horizontal="right"/>
    </xf>
    <xf numFmtId="164" fontId="9" fillId="2" borderId="11" xfId="1" applyNumberFormat="1" applyFont="1" applyFill="1" applyBorder="1" applyAlignment="1">
      <alignment horizontal="right"/>
    </xf>
    <xf numFmtId="0" fontId="3" fillId="0" borderId="0" xfId="0" applyFont="1"/>
    <xf numFmtId="165" fontId="4" fillId="2" borderId="5" xfId="0" applyNumberFormat="1" applyFont="1" applyFill="1" applyBorder="1"/>
    <xf numFmtId="165" fontId="4" fillId="2" borderId="12" xfId="2" applyNumberFormat="1" applyFont="1" applyFill="1" applyBorder="1" applyAlignment="1" applyProtection="1">
      <alignment horizontal="left" vertical="top"/>
    </xf>
    <xf numFmtId="3" fontId="4" fillId="2" borderId="13" xfId="1" applyNumberFormat="1" applyFont="1" applyFill="1" applyBorder="1" applyAlignment="1">
      <alignment horizontal="right"/>
    </xf>
    <xf numFmtId="3" fontId="4" fillId="2" borderId="14" xfId="1" applyNumberFormat="1" applyFont="1" applyFill="1" applyBorder="1" applyAlignment="1">
      <alignment horizontal="right"/>
    </xf>
    <xf numFmtId="3" fontId="4" fillId="2" borderId="15" xfId="1" applyNumberFormat="1" applyFont="1" applyFill="1" applyBorder="1" applyAlignment="1">
      <alignment horizontal="right"/>
    </xf>
    <xf numFmtId="167" fontId="4" fillId="2" borderId="13" xfId="1" applyNumberFormat="1" applyFont="1" applyFill="1" applyBorder="1" applyAlignment="1">
      <alignment horizontal="right"/>
    </xf>
    <xf numFmtId="167" fontId="4" fillId="2" borderId="14" xfId="1" applyNumberFormat="1" applyFont="1" applyFill="1" applyBorder="1" applyAlignment="1">
      <alignment horizontal="right"/>
    </xf>
    <xf numFmtId="167" fontId="4" fillId="3" borderId="14" xfId="1" applyNumberFormat="1" applyFont="1" applyFill="1" applyBorder="1" applyAlignment="1">
      <alignment horizontal="right"/>
    </xf>
    <xf numFmtId="167" fontId="4" fillId="3" borderId="15" xfId="1" applyNumberFormat="1" applyFont="1" applyFill="1" applyBorder="1" applyAlignment="1">
      <alignment horizontal="right"/>
    </xf>
    <xf numFmtId="10" fontId="4" fillId="2" borderId="13" xfId="1" applyNumberFormat="1" applyFont="1" applyFill="1" applyBorder="1" applyAlignment="1">
      <alignment horizontal="right"/>
    </xf>
    <xf numFmtId="10" fontId="4" fillId="2" borderId="14" xfId="1" applyNumberFormat="1" applyFont="1" applyFill="1" applyBorder="1" applyAlignment="1">
      <alignment horizontal="right"/>
    </xf>
    <xf numFmtId="164" fontId="4" fillId="2" borderId="14" xfId="1" applyNumberFormat="1" applyFont="1" applyFill="1" applyBorder="1" applyAlignment="1">
      <alignment horizontal="right"/>
    </xf>
    <xf numFmtId="164" fontId="4" fillId="2" borderId="15" xfId="1" applyNumberFormat="1" applyFont="1" applyFill="1" applyBorder="1" applyAlignment="1">
      <alignment horizontal="right"/>
    </xf>
    <xf numFmtId="164" fontId="4" fillId="2" borderId="13" xfId="1" applyNumberFormat="1" applyFont="1" applyFill="1" applyBorder="1" applyAlignment="1">
      <alignment horizontal="right"/>
    </xf>
    <xf numFmtId="9" fontId="4" fillId="2" borderId="14" xfId="1" applyFont="1" applyFill="1" applyBorder="1" applyAlignment="1">
      <alignment horizontal="right"/>
    </xf>
    <xf numFmtId="9" fontId="4" fillId="2" borderId="15" xfId="1" applyFont="1" applyFill="1" applyBorder="1" applyAlignment="1">
      <alignment horizontal="right"/>
    </xf>
    <xf numFmtId="167" fontId="4" fillId="2" borderId="15" xfId="1" applyNumberFormat="1" applyFont="1" applyFill="1" applyBorder="1" applyAlignment="1">
      <alignment horizontal="right"/>
    </xf>
    <xf numFmtId="167" fontId="4" fillId="2" borderId="12" xfId="1" applyNumberFormat="1" applyFont="1" applyFill="1" applyBorder="1" applyAlignment="1">
      <alignment horizontal="right"/>
    </xf>
    <xf numFmtId="164" fontId="4" fillId="2" borderId="12" xfId="1" applyNumberFormat="1" applyFont="1" applyFill="1" applyBorder="1" applyAlignment="1">
      <alignment horizontal="right"/>
    </xf>
    <xf numFmtId="3" fontId="4" fillId="2" borderId="13" xfId="0" applyNumberFormat="1" applyFont="1" applyFill="1" applyBorder="1" applyAlignment="1">
      <alignment horizontal="right"/>
    </xf>
    <xf numFmtId="3" fontId="4" fillId="2" borderId="14" xfId="0" applyNumberFormat="1" applyFont="1" applyFill="1" applyBorder="1" applyAlignment="1">
      <alignment horizontal="right"/>
    </xf>
    <xf numFmtId="3" fontId="4" fillId="2" borderId="15" xfId="0" applyNumberFormat="1" applyFont="1" applyFill="1" applyBorder="1" applyAlignment="1">
      <alignment horizontal="right"/>
    </xf>
    <xf numFmtId="3" fontId="4" fillId="2" borderId="12" xfId="0" applyNumberFormat="1" applyFont="1" applyFill="1" applyBorder="1" applyAlignment="1">
      <alignment horizontal="right"/>
    </xf>
    <xf numFmtId="3" fontId="4" fillId="2" borderId="14" xfId="0" applyNumberFormat="1" applyFont="1" applyFill="1" applyBorder="1" applyAlignment="1">
      <alignment horizontal="center"/>
    </xf>
    <xf numFmtId="164" fontId="4" fillId="2" borderId="12" xfId="1" applyNumberFormat="1" applyFont="1" applyFill="1" applyBorder="1"/>
    <xf numFmtId="165" fontId="4" fillId="2" borderId="0" xfId="2" applyNumberFormat="1" applyFont="1" applyFill="1" applyBorder="1" applyAlignment="1" applyProtection="1">
      <alignment horizontal="left" vertical="top"/>
    </xf>
    <xf numFmtId="3" fontId="4" fillId="3" borderId="0" xfId="1" applyNumberFormat="1" applyFont="1" applyFill="1" applyBorder="1" applyAlignment="1">
      <alignment horizontal="right"/>
    </xf>
    <xf numFmtId="3" fontId="4" fillId="2" borderId="0" xfId="1" applyNumberFormat="1" applyFont="1" applyFill="1" applyBorder="1" applyAlignment="1">
      <alignment horizontal="center"/>
    </xf>
    <xf numFmtId="164" fontId="4" fillId="2" borderId="0" xfId="1" applyNumberFormat="1" applyFont="1" applyFill="1"/>
    <xf numFmtId="3" fontId="4" fillId="2" borderId="0" xfId="0" applyNumberFormat="1" applyFont="1" applyFill="1"/>
    <xf numFmtId="167" fontId="4" fillId="2" borderId="0" xfId="0" applyNumberFormat="1" applyFont="1" applyFill="1"/>
    <xf numFmtId="10" fontId="4" fillId="2" borderId="0" xfId="1" applyNumberFormat="1" applyFont="1" applyFill="1" applyBorder="1"/>
    <xf numFmtId="164" fontId="4" fillId="2" borderId="0" xfId="1" applyNumberFormat="1" applyFont="1" applyFill="1" applyBorder="1"/>
    <xf numFmtId="10" fontId="0" fillId="2" borderId="0" xfId="0" applyNumberFormat="1" applyFill="1"/>
    <xf numFmtId="0" fontId="3" fillId="2" borderId="0" xfId="0" applyFont="1" applyFill="1" applyAlignment="1">
      <alignment horizontal="right"/>
    </xf>
    <xf numFmtId="168" fontId="0" fillId="2" borderId="0" xfId="0" applyNumberFormat="1" applyFill="1"/>
    <xf numFmtId="168" fontId="4" fillId="2" borderId="0" xfId="0" applyNumberFormat="1" applyFont="1" applyFill="1"/>
    <xf numFmtId="164" fontId="0" fillId="2" borderId="0" xfId="1" applyNumberFormat="1" applyFont="1" applyFill="1"/>
    <xf numFmtId="0" fontId="4" fillId="2" borderId="0" xfId="2" applyNumberFormat="1" applyFont="1" applyFill="1" applyBorder="1" applyAlignment="1" applyProtection="1">
      <alignment horizontal="left" vertical="top"/>
    </xf>
    <xf numFmtId="0" fontId="3" fillId="2" borderId="0" xfId="0" quotePrefix="1" applyFont="1" applyFill="1"/>
    <xf numFmtId="0" fontId="0" fillId="0" borderId="0" xfId="0" applyAlignment="1">
      <alignment horizontal="left"/>
    </xf>
    <xf numFmtId="0" fontId="10" fillId="2" borderId="0" xfId="0" applyFont="1" applyFill="1"/>
    <xf numFmtId="164" fontId="10" fillId="2" borderId="0" xfId="1" applyNumberFormat="1" applyFont="1" applyFill="1"/>
    <xf numFmtId="3" fontId="4" fillId="2" borderId="0" xfId="0" applyNumberFormat="1" applyFont="1" applyFill="1" applyBorder="1" applyAlignment="1">
      <alignment horizontal="right"/>
    </xf>
    <xf numFmtId="3" fontId="4" fillId="2" borderId="13" xfId="0" applyNumberFormat="1" applyFont="1" applyFill="1" applyBorder="1" applyAlignment="1">
      <alignment horizontal="center"/>
    </xf>
    <xf numFmtId="3" fontId="4" fillId="2" borderId="0" xfId="0" applyNumberFormat="1" applyFont="1" applyFill="1" applyBorder="1" applyAlignment="1">
      <alignment horizontal="center"/>
    </xf>
  </cellXfs>
  <cellStyles count="3">
    <cellStyle name="Hyperkobling" xfId="2" builtinId="8"/>
    <cellStyle name="Normal" xfId="0" builtinId="0"/>
    <cellStyle name="Pros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426AFA-A4F6-40D7-BD14-B7E514DCA3E9}">
  <dimension ref="A1:HF61"/>
  <sheetViews>
    <sheetView tabSelected="1" topLeftCell="EA3" workbookViewId="0">
      <selection activeCell="EZ5" sqref="EZ5"/>
    </sheetView>
  </sheetViews>
  <sheetFormatPr baseColWidth="10" defaultColWidth="10.25" defaultRowHeight="14.25" x14ac:dyDescent="0.2"/>
  <cols>
    <col min="1" max="1" width="4.25" customWidth="1"/>
    <col min="2" max="2" width="29.125" bestFit="1" customWidth="1"/>
    <col min="3" max="9" width="8.375" customWidth="1"/>
    <col min="10" max="10" width="4.125" customWidth="1"/>
    <col min="11" max="14" width="8.375" customWidth="1"/>
    <col min="15" max="15" width="10" customWidth="1"/>
    <col min="16" max="16" width="10.375" customWidth="1"/>
    <col min="17" max="17" width="9.625" customWidth="1"/>
    <col min="18" max="20" width="8.375" customWidth="1"/>
    <col min="21" max="21" width="10" customWidth="1"/>
    <col min="23" max="24" width="10" customWidth="1"/>
    <col min="25" max="25" width="4.125" customWidth="1"/>
    <col min="26" max="29" width="9.375" customWidth="1"/>
    <col min="30" max="31" width="9.5" customWidth="1"/>
    <col min="32" max="36" width="10" customWidth="1"/>
    <col min="37" max="37" width="4.125" style="1" customWidth="1"/>
    <col min="38" max="40" width="10" style="1" customWidth="1"/>
    <col min="41" max="41" width="4.125" style="1" customWidth="1"/>
    <col min="42" max="43" width="10" style="1" customWidth="1"/>
    <col min="44" max="44" width="14.875" style="1" customWidth="1"/>
    <col min="45" max="45" width="12.5" style="1" customWidth="1"/>
    <col min="46" max="48" width="10" style="1" customWidth="1"/>
    <col min="49" max="49" width="3.5" style="1" customWidth="1"/>
    <col min="50" max="54" width="8.625" style="1" customWidth="1"/>
    <col min="55" max="55" width="4.125" style="1" customWidth="1"/>
    <col min="56" max="58" width="10" style="1" customWidth="1"/>
    <col min="59" max="59" width="4.125" style="1" customWidth="1"/>
    <col min="60" max="63" width="10" style="1" customWidth="1"/>
    <col min="64" max="64" width="4.125" style="1" customWidth="1"/>
    <col min="65" max="66" width="10" style="1" customWidth="1"/>
    <col min="67" max="67" width="4.125" style="1" customWidth="1"/>
    <col min="68" max="69" width="10" style="1" customWidth="1"/>
    <col min="70" max="70" width="4.125" style="1" customWidth="1"/>
    <col min="71" max="72" width="10" style="1" customWidth="1"/>
    <col min="73" max="73" width="4.125" style="1" customWidth="1"/>
    <col min="74" max="76" width="10" style="1" customWidth="1"/>
    <col min="77" max="77" width="10.375" style="1" customWidth="1"/>
    <col min="78" max="79" width="10" style="1" customWidth="1"/>
    <col min="80" max="80" width="4.125" style="1" customWidth="1"/>
    <col min="81" max="81" width="9.375" style="1" customWidth="1"/>
    <col min="82" max="82" width="10.25" style="1" customWidth="1"/>
    <col min="83" max="83" width="10.375" style="1" customWidth="1"/>
    <col min="84" max="89" width="9.375" style="1" customWidth="1"/>
    <col min="90" max="90" width="9.625" style="1" customWidth="1"/>
    <col min="91" max="104" width="9.375" style="1" customWidth="1"/>
    <col min="105" max="105" width="4.25" style="1" customWidth="1"/>
    <col min="106" max="106" width="9.375" style="1" customWidth="1"/>
    <col min="107" max="107" width="4.25" style="1" customWidth="1"/>
    <col min="116" max="116" width="4.25" style="1" customWidth="1"/>
    <col min="117" max="117" width="22.625" style="1" customWidth="1"/>
    <col min="118" max="118" width="10" customWidth="1"/>
    <col min="119" max="123" width="9.375" customWidth="1"/>
    <col min="124" max="124" width="4" style="120" customWidth="1"/>
    <col min="125" max="127" width="9" customWidth="1"/>
    <col min="128" max="128" width="4.125" customWidth="1"/>
    <col min="129" max="129" width="9.375" customWidth="1"/>
    <col min="132" max="132" width="4.125" customWidth="1"/>
    <col min="133" max="136" width="10.375" customWidth="1"/>
    <col min="137" max="137" width="4.125" customWidth="1"/>
    <col min="138" max="146" width="10.5" customWidth="1"/>
    <col min="147" max="147" width="4.125" customWidth="1"/>
    <col min="148" max="156" width="10.5" customWidth="1"/>
    <col min="157" max="157" width="4.125" customWidth="1"/>
    <col min="158" max="159" width="9" customWidth="1"/>
    <col min="161" max="161" width="4.125" style="1" customWidth="1"/>
    <col min="162" max="163" width="9.25" customWidth="1"/>
    <col min="165" max="165" width="4.125" style="1" customWidth="1"/>
    <col min="166" max="168" width="10.25" style="1"/>
    <col min="169" max="169" width="4.125" style="1" customWidth="1"/>
    <col min="170" max="172" width="10.25" style="1"/>
    <col min="173" max="173" width="4.125" customWidth="1"/>
    <col min="174" max="174" width="9.375" customWidth="1"/>
    <col min="177" max="177" width="4.125" style="1" customWidth="1"/>
    <col min="178" max="180" width="9" customWidth="1"/>
    <col min="181" max="181" width="4.125" style="1" customWidth="1"/>
    <col min="182" max="184" width="8.375" customWidth="1"/>
    <col min="185" max="185" width="4.125" style="1" customWidth="1"/>
    <col min="186" max="186" width="9" customWidth="1"/>
    <col min="187" max="188" width="7.75" style="1" customWidth="1"/>
    <col min="189" max="189" width="4.125" style="1" customWidth="1"/>
    <col min="190" max="191" width="9" customWidth="1"/>
    <col min="192" max="192" width="8.375" customWidth="1"/>
    <col min="193" max="193" width="4.125" customWidth="1"/>
    <col min="194" max="196" width="9" customWidth="1"/>
    <col min="197" max="197" width="4.125" customWidth="1"/>
    <col min="214" max="214" width="10.25" style="1"/>
  </cols>
  <sheetData>
    <row r="1" spans="1:200" ht="15.75" x14ac:dyDescent="0.25">
      <c r="A1" s="1"/>
      <c r="B1" s="2" t="s">
        <v>226</v>
      </c>
      <c r="C1" s="3"/>
      <c r="D1" s="4"/>
      <c r="E1" s="1"/>
      <c r="F1" s="1"/>
      <c r="G1" s="1"/>
      <c r="H1" s="1"/>
      <c r="I1" s="1"/>
      <c r="J1" s="1"/>
      <c r="K1" s="5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5"/>
      <c r="AA1" s="1"/>
      <c r="AB1" s="1"/>
      <c r="AC1" s="1"/>
      <c r="AD1" s="1"/>
      <c r="AE1" s="1"/>
      <c r="AF1" s="1"/>
      <c r="AG1" s="1"/>
      <c r="AH1" s="1"/>
      <c r="AI1" s="1"/>
      <c r="AJ1" s="1"/>
      <c r="AL1" s="5"/>
      <c r="AP1" s="5"/>
      <c r="AX1" s="5"/>
      <c r="AY1" s="5"/>
      <c r="BM1" s="6"/>
      <c r="CI1" s="7"/>
      <c r="DD1" s="5"/>
      <c r="DE1" s="1"/>
      <c r="DF1" s="1"/>
      <c r="DG1" s="1"/>
      <c r="DH1" s="1"/>
      <c r="DI1" s="1"/>
      <c r="DJ1" s="1"/>
      <c r="DK1" s="1"/>
      <c r="DM1" s="5"/>
      <c r="DN1" s="1"/>
      <c r="DO1" s="1"/>
      <c r="DP1" s="1"/>
      <c r="DQ1" s="1"/>
      <c r="DR1" s="1"/>
      <c r="DS1" s="1"/>
      <c r="DT1" s="8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F1" s="1"/>
      <c r="FG1" s="1"/>
      <c r="FH1" s="1"/>
      <c r="FQ1" s="1"/>
      <c r="FR1" s="1"/>
      <c r="FS1" s="1"/>
      <c r="FT1" s="1"/>
      <c r="FV1" s="1"/>
      <c r="FW1" s="1"/>
      <c r="FX1" s="1"/>
      <c r="FZ1" s="1"/>
      <c r="GA1" s="1"/>
      <c r="GB1" s="1"/>
      <c r="GD1" s="1"/>
      <c r="GH1" s="1"/>
      <c r="GI1" s="1"/>
      <c r="GJ1" s="1"/>
      <c r="GK1" s="1"/>
      <c r="GL1" s="1"/>
      <c r="GM1" s="1"/>
      <c r="GN1" s="1"/>
      <c r="GO1" s="1"/>
      <c r="GP1" s="1"/>
      <c r="GQ1" s="1"/>
    </row>
    <row r="2" spans="1:200" ht="15.75" x14ac:dyDescent="0.25">
      <c r="A2" s="1"/>
      <c r="B2" s="2"/>
      <c r="C2" s="9"/>
      <c r="D2" s="9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10"/>
      <c r="BO2" s="10"/>
      <c r="BP2" s="10"/>
      <c r="BQ2" s="10"/>
      <c r="BR2" s="10"/>
      <c r="BS2" s="10"/>
      <c r="BT2" s="10"/>
      <c r="BU2" s="10"/>
      <c r="BV2" s="10"/>
      <c r="BW2" s="10"/>
      <c r="BX2" s="10"/>
      <c r="BY2" s="11"/>
      <c r="BZ2" s="10"/>
      <c r="CA2" s="10"/>
      <c r="CB2" s="10"/>
      <c r="CC2" s="10"/>
      <c r="CD2" s="10"/>
      <c r="CE2" s="10"/>
      <c r="CF2" s="10"/>
      <c r="CG2" s="10"/>
      <c r="CH2" s="10"/>
      <c r="CI2" s="10"/>
      <c r="CJ2" s="10"/>
      <c r="CK2" s="10"/>
      <c r="CL2" s="10"/>
      <c r="CM2" s="10"/>
      <c r="CN2" s="10"/>
      <c r="CO2" s="10"/>
      <c r="CP2" s="10"/>
      <c r="CQ2" s="10"/>
      <c r="CR2" s="10"/>
      <c r="CS2" s="10"/>
      <c r="CT2" s="10"/>
      <c r="CU2" s="10"/>
      <c r="CV2" s="10"/>
      <c r="CW2" s="10"/>
      <c r="CX2" s="10"/>
      <c r="CY2" s="10"/>
      <c r="CZ2" s="10"/>
      <c r="DA2" s="10"/>
      <c r="DB2" s="10"/>
      <c r="DC2" s="10"/>
      <c r="DD2" s="10"/>
      <c r="DE2" s="10"/>
      <c r="DF2" s="10"/>
      <c r="DG2" s="10"/>
      <c r="DH2" s="10"/>
      <c r="DI2" s="10"/>
      <c r="DJ2" s="10"/>
      <c r="DK2" s="10"/>
      <c r="DL2" s="10"/>
      <c r="DM2" s="10"/>
      <c r="DN2" s="1"/>
      <c r="DO2" s="1"/>
      <c r="DP2" s="1"/>
      <c r="DQ2" s="1"/>
      <c r="DR2" s="1"/>
      <c r="DS2" s="1"/>
      <c r="DT2" s="8"/>
      <c r="DU2" s="5"/>
      <c r="DV2" s="1"/>
      <c r="DW2" s="1"/>
      <c r="DX2" s="1"/>
      <c r="DY2" s="5"/>
      <c r="DZ2" s="1"/>
      <c r="EA2" s="1"/>
      <c r="EB2" s="1"/>
      <c r="EC2" s="5"/>
      <c r="ED2" s="1"/>
      <c r="EE2" s="1"/>
      <c r="EF2" s="1"/>
      <c r="EG2" s="1"/>
      <c r="EH2" s="5"/>
      <c r="EI2" s="10"/>
      <c r="EJ2" s="10"/>
      <c r="EK2" s="10"/>
      <c r="EL2" s="10"/>
      <c r="EM2" s="10"/>
      <c r="EN2" s="10"/>
      <c r="EO2" s="1"/>
      <c r="EP2" s="1"/>
      <c r="EQ2" s="1"/>
      <c r="ER2" s="5"/>
      <c r="ES2" s="1"/>
      <c r="ET2" s="1"/>
      <c r="EU2" s="1"/>
      <c r="EV2" s="1"/>
      <c r="EW2" s="1"/>
      <c r="EX2" s="1"/>
      <c r="EY2" s="1"/>
      <c r="EZ2" s="1"/>
      <c r="FA2" s="1"/>
      <c r="FB2" s="5"/>
      <c r="FC2" s="1"/>
      <c r="FD2" s="1"/>
      <c r="FF2" s="5"/>
      <c r="FG2" s="1"/>
      <c r="FH2" s="1"/>
      <c r="FJ2" s="5"/>
      <c r="FN2" s="5"/>
      <c r="FQ2" s="1"/>
      <c r="FR2" s="5"/>
      <c r="FS2" s="1"/>
      <c r="FT2" s="1"/>
      <c r="FV2" s="5"/>
      <c r="FW2" s="1"/>
      <c r="FX2" s="1"/>
      <c r="FZ2" s="5"/>
      <c r="GA2" s="1"/>
      <c r="GB2" s="1"/>
      <c r="GD2" s="5"/>
      <c r="GH2" s="5"/>
      <c r="GI2" s="1"/>
      <c r="GJ2" s="1"/>
      <c r="GK2" s="1"/>
      <c r="GL2" s="5"/>
      <c r="GM2" s="1"/>
      <c r="GN2" s="1"/>
      <c r="GO2" s="1"/>
      <c r="GP2" s="5"/>
      <c r="GQ2" s="1"/>
    </row>
    <row r="3" spans="1:200" x14ac:dyDescent="0.2">
      <c r="A3" s="1"/>
      <c r="B3" s="1"/>
      <c r="C3" s="10" t="s">
        <v>0</v>
      </c>
      <c r="D3" s="10"/>
      <c r="E3" s="10"/>
      <c r="F3" s="10"/>
      <c r="G3" s="10"/>
      <c r="H3" s="10"/>
      <c r="I3" s="10"/>
      <c r="J3" s="10"/>
      <c r="K3" s="10" t="s">
        <v>1</v>
      </c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 t="s">
        <v>2</v>
      </c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 t="s">
        <v>3</v>
      </c>
      <c r="AM3" s="10"/>
      <c r="AN3" s="10"/>
      <c r="AO3" s="10"/>
      <c r="AP3" s="10" t="s">
        <v>4</v>
      </c>
      <c r="AQ3" s="10"/>
      <c r="AR3" s="10"/>
      <c r="AS3" s="10"/>
      <c r="AT3" s="10"/>
      <c r="AU3" s="10"/>
      <c r="AV3" s="10"/>
      <c r="AW3" s="10"/>
      <c r="AX3" s="10" t="s">
        <v>222</v>
      </c>
      <c r="AY3" s="10"/>
      <c r="AZ3" s="10"/>
      <c r="BA3" s="10"/>
      <c r="BB3" s="10"/>
      <c r="BC3" s="10"/>
      <c r="BD3" s="10" t="s">
        <v>5</v>
      </c>
      <c r="BE3" s="10"/>
      <c r="BF3" s="10"/>
      <c r="BG3" s="10"/>
      <c r="BH3" s="10" t="s">
        <v>6</v>
      </c>
      <c r="BI3" s="10"/>
      <c r="BJ3" s="10"/>
      <c r="BK3" s="10"/>
      <c r="BL3" s="10"/>
      <c r="BM3" s="10" t="s">
        <v>7</v>
      </c>
      <c r="BN3" s="10"/>
      <c r="BO3" s="10"/>
      <c r="BP3" s="10" t="s">
        <v>8</v>
      </c>
      <c r="BQ3" s="10"/>
      <c r="BR3" s="10"/>
      <c r="BS3" s="10" t="s">
        <v>9</v>
      </c>
      <c r="BT3" s="10"/>
      <c r="BU3" s="10"/>
      <c r="BV3" s="10" t="s">
        <v>10</v>
      </c>
      <c r="BW3" s="10"/>
      <c r="BX3" s="10"/>
      <c r="BY3" s="11"/>
      <c r="BZ3" s="10"/>
      <c r="CA3" s="10"/>
      <c r="CB3" s="10"/>
      <c r="CC3" s="10" t="s">
        <v>11</v>
      </c>
      <c r="CD3" s="10"/>
      <c r="CE3" s="10"/>
      <c r="CF3" s="10"/>
      <c r="CG3" s="10"/>
      <c r="CH3" s="10"/>
      <c r="CI3" s="10"/>
      <c r="CJ3" s="10"/>
      <c r="CK3" s="10"/>
      <c r="CL3" s="10"/>
      <c r="CM3" s="10"/>
      <c r="CN3" s="10"/>
      <c r="CO3" s="10"/>
      <c r="CP3" s="10"/>
      <c r="CQ3" s="10"/>
      <c r="CR3" s="10"/>
      <c r="CS3" s="10"/>
      <c r="CT3" s="10"/>
      <c r="CU3" s="10"/>
      <c r="CV3" s="10"/>
      <c r="CW3" s="10"/>
      <c r="CX3" s="10"/>
      <c r="CY3" s="10"/>
      <c r="CZ3" s="10"/>
      <c r="DA3" s="10"/>
      <c r="DB3" s="10"/>
      <c r="DC3" s="10"/>
      <c r="DD3" s="10" t="s">
        <v>12</v>
      </c>
      <c r="DE3" s="10"/>
      <c r="DF3" s="10"/>
      <c r="DG3" s="10"/>
      <c r="DH3" s="10"/>
      <c r="DI3" s="10"/>
      <c r="DJ3" s="10"/>
      <c r="DK3" s="10"/>
      <c r="DL3" s="10"/>
      <c r="DM3" s="10" t="s">
        <v>13</v>
      </c>
      <c r="DN3" s="1"/>
      <c r="DO3" s="1"/>
      <c r="DP3" s="1"/>
      <c r="DQ3" s="1"/>
      <c r="DR3" s="1"/>
      <c r="DS3" s="1"/>
      <c r="DT3" s="8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0" t="s">
        <v>14</v>
      </c>
      <c r="EI3" s="10"/>
      <c r="EJ3" s="10"/>
      <c r="EK3" s="10"/>
      <c r="EL3" s="10"/>
      <c r="EM3" s="10"/>
      <c r="EN3" s="10"/>
      <c r="EO3" s="1"/>
      <c r="EP3" s="1"/>
      <c r="EQ3" s="1"/>
      <c r="ER3" s="10" t="s">
        <v>14</v>
      </c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F3" s="1"/>
      <c r="FG3" s="1"/>
      <c r="FH3" s="1"/>
      <c r="FQ3" s="1"/>
      <c r="FR3" s="1"/>
      <c r="FS3" s="1"/>
      <c r="FT3" s="1"/>
      <c r="FV3" s="1"/>
      <c r="FW3" s="1"/>
      <c r="FX3" s="1"/>
      <c r="FZ3" s="1"/>
      <c r="GA3" s="1"/>
      <c r="GB3" s="1"/>
      <c r="GD3" s="1"/>
      <c r="GH3" s="1"/>
      <c r="GI3" s="1"/>
      <c r="GJ3" s="1"/>
      <c r="GK3" s="1"/>
      <c r="GL3" s="1"/>
      <c r="GM3" s="1"/>
      <c r="GN3" s="1"/>
      <c r="GO3" s="1"/>
      <c r="GP3" s="1"/>
      <c r="GQ3" s="1"/>
    </row>
    <row r="4" spans="1:200" ht="39" customHeight="1" x14ac:dyDescent="0.2">
      <c r="A4" s="1"/>
      <c r="B4" s="12" t="s">
        <v>15</v>
      </c>
      <c r="C4" s="13" t="s">
        <v>16</v>
      </c>
      <c r="D4" s="14" t="s">
        <v>17</v>
      </c>
      <c r="E4" s="14" t="s">
        <v>18</v>
      </c>
      <c r="F4" s="14" t="s">
        <v>19</v>
      </c>
      <c r="G4" s="14" t="s">
        <v>20</v>
      </c>
      <c r="H4" s="14" t="s">
        <v>21</v>
      </c>
      <c r="I4" s="15" t="s">
        <v>22</v>
      </c>
      <c r="J4" s="16"/>
      <c r="K4" s="13" t="s">
        <v>23</v>
      </c>
      <c r="L4" s="14" t="s">
        <v>24</v>
      </c>
      <c r="M4" s="14" t="s">
        <v>25</v>
      </c>
      <c r="N4" s="17" t="s">
        <v>26</v>
      </c>
      <c r="O4" s="14" t="s">
        <v>27</v>
      </c>
      <c r="P4" s="17" t="s">
        <v>28</v>
      </c>
      <c r="Q4" s="14" t="s">
        <v>29</v>
      </c>
      <c r="R4" s="17" t="s">
        <v>30</v>
      </c>
      <c r="S4" s="14" t="s">
        <v>31</v>
      </c>
      <c r="T4" s="14" t="s">
        <v>32</v>
      </c>
      <c r="U4" s="14" t="s">
        <v>33</v>
      </c>
      <c r="V4" s="17" t="s">
        <v>34</v>
      </c>
      <c r="W4" s="14" t="s">
        <v>35</v>
      </c>
      <c r="X4" s="18" t="s">
        <v>36</v>
      </c>
      <c r="Y4" s="19"/>
      <c r="Z4" s="13" t="s">
        <v>37</v>
      </c>
      <c r="AA4" s="14" t="s">
        <v>38</v>
      </c>
      <c r="AB4" s="14" t="s">
        <v>39</v>
      </c>
      <c r="AC4" s="14" t="s">
        <v>40</v>
      </c>
      <c r="AD4" s="14" t="s">
        <v>41</v>
      </c>
      <c r="AE4" s="14" t="s">
        <v>42</v>
      </c>
      <c r="AF4" s="14" t="s">
        <v>43</v>
      </c>
      <c r="AG4" s="14" t="s">
        <v>44</v>
      </c>
      <c r="AH4" s="14" t="s">
        <v>45</v>
      </c>
      <c r="AI4" s="14" t="s">
        <v>46</v>
      </c>
      <c r="AJ4" s="15" t="s">
        <v>47</v>
      </c>
      <c r="AK4" s="20"/>
      <c r="AL4" s="21" t="s">
        <v>48</v>
      </c>
      <c r="AM4" s="14" t="s">
        <v>49</v>
      </c>
      <c r="AN4" s="22" t="s">
        <v>50</v>
      </c>
      <c r="AO4" s="19"/>
      <c r="AP4" s="23" t="s">
        <v>51</v>
      </c>
      <c r="AQ4" s="15" t="s">
        <v>52</v>
      </c>
      <c r="AR4" s="15" t="s">
        <v>53</v>
      </c>
      <c r="AS4" s="15" t="s">
        <v>54</v>
      </c>
      <c r="AT4" s="15" t="s">
        <v>55</v>
      </c>
      <c r="AU4" s="23" t="s">
        <v>56</v>
      </c>
      <c r="AV4" s="23" t="s">
        <v>57</v>
      </c>
      <c r="AW4" s="20"/>
      <c r="AX4" s="13" t="s">
        <v>58</v>
      </c>
      <c r="AY4" s="14" t="s">
        <v>59</v>
      </c>
      <c r="AZ4" s="14" t="s">
        <v>60</v>
      </c>
      <c r="BA4" s="14" t="s">
        <v>61</v>
      </c>
      <c r="BB4" s="15" t="s">
        <v>62</v>
      </c>
      <c r="BC4" s="20"/>
      <c r="BD4" s="14" t="s">
        <v>63</v>
      </c>
      <c r="BE4" s="14" t="s">
        <v>64</v>
      </c>
      <c r="BF4" s="15" t="s">
        <v>65</v>
      </c>
      <c r="BG4" s="19"/>
      <c r="BH4" s="13" t="s">
        <v>66</v>
      </c>
      <c r="BI4" s="15" t="s">
        <v>67</v>
      </c>
      <c r="BJ4" s="23" t="s">
        <v>68</v>
      </c>
      <c r="BK4" s="23" t="s">
        <v>69</v>
      </c>
      <c r="BL4" s="20"/>
      <c r="BM4" s="15" t="s">
        <v>70</v>
      </c>
      <c r="BN4" s="15" t="s">
        <v>71</v>
      </c>
      <c r="BO4" s="20"/>
      <c r="BP4" s="15" t="s">
        <v>70</v>
      </c>
      <c r="BQ4" s="15" t="s">
        <v>71</v>
      </c>
      <c r="BR4" s="20"/>
      <c r="BS4" s="15" t="s">
        <v>70</v>
      </c>
      <c r="BT4" s="15" t="s">
        <v>71</v>
      </c>
      <c r="BU4" s="20"/>
      <c r="BV4" s="23" t="s">
        <v>72</v>
      </c>
      <c r="BW4" s="15" t="s">
        <v>73</v>
      </c>
      <c r="BX4" s="15" t="s">
        <v>74</v>
      </c>
      <c r="BY4" s="24" t="s">
        <v>75</v>
      </c>
      <c r="BZ4" s="22" t="s">
        <v>76</v>
      </c>
      <c r="CA4" s="22" t="s">
        <v>77</v>
      </c>
      <c r="CB4" s="19"/>
      <c r="CC4" s="21" t="s">
        <v>223</v>
      </c>
      <c r="CD4" s="25" t="s">
        <v>78</v>
      </c>
      <c r="CE4" s="17" t="s">
        <v>79</v>
      </c>
      <c r="CF4" s="14" t="s">
        <v>80</v>
      </c>
      <c r="CG4" s="14" t="s">
        <v>81</v>
      </c>
      <c r="CH4" s="14" t="s">
        <v>82</v>
      </c>
      <c r="CI4" s="17" t="s">
        <v>83</v>
      </c>
      <c r="CJ4" s="14" t="s">
        <v>84</v>
      </c>
      <c r="CK4" s="26" t="s">
        <v>85</v>
      </c>
      <c r="CL4" s="17" t="s">
        <v>86</v>
      </c>
      <c r="CM4" s="14" t="s">
        <v>87</v>
      </c>
      <c r="CN4" s="14" t="s">
        <v>88</v>
      </c>
      <c r="CO4" s="14" t="s">
        <v>89</v>
      </c>
      <c r="CP4" s="14" t="s">
        <v>90</v>
      </c>
      <c r="CQ4" s="17" t="s">
        <v>16</v>
      </c>
      <c r="CR4" s="14" t="s">
        <v>91</v>
      </c>
      <c r="CS4" s="14" t="s">
        <v>92</v>
      </c>
      <c r="CT4" s="17" t="s">
        <v>93</v>
      </c>
      <c r="CU4" s="14" t="s">
        <v>94</v>
      </c>
      <c r="CV4" s="14" t="s">
        <v>95</v>
      </c>
      <c r="CW4" s="17" t="s">
        <v>96</v>
      </c>
      <c r="CX4" s="14" t="s">
        <v>97</v>
      </c>
      <c r="CY4" s="14" t="s">
        <v>98</v>
      </c>
      <c r="CZ4" s="15" t="s">
        <v>99</v>
      </c>
      <c r="DA4" s="19"/>
      <c r="DB4" s="24" t="s">
        <v>100</v>
      </c>
      <c r="DC4" s="19"/>
      <c r="DD4" s="27">
        <v>45291</v>
      </c>
      <c r="DE4" s="24" t="s">
        <v>101</v>
      </c>
      <c r="DF4" s="24" t="s">
        <v>102</v>
      </c>
      <c r="DG4" s="24" t="s">
        <v>103</v>
      </c>
      <c r="DH4" s="24" t="s">
        <v>104</v>
      </c>
      <c r="DI4" s="23" t="s">
        <v>105</v>
      </c>
      <c r="DJ4" s="15" t="s">
        <v>106</v>
      </c>
      <c r="DK4" s="15" t="s">
        <v>107</v>
      </c>
      <c r="DL4" s="19"/>
      <c r="DM4" s="23" t="s">
        <v>108</v>
      </c>
      <c r="DN4" s="28" t="s">
        <v>109</v>
      </c>
      <c r="DO4" s="23" t="s">
        <v>110</v>
      </c>
      <c r="DP4" s="23" t="s">
        <v>111</v>
      </c>
      <c r="DQ4" s="23" t="s">
        <v>112</v>
      </c>
      <c r="DR4" s="23" t="s">
        <v>113</v>
      </c>
      <c r="DS4" s="23" t="s">
        <v>114</v>
      </c>
      <c r="DT4" s="29"/>
      <c r="DU4" s="23" t="s">
        <v>115</v>
      </c>
      <c r="DV4" s="23" t="s">
        <v>116</v>
      </c>
      <c r="DW4" s="23" t="s">
        <v>117</v>
      </c>
      <c r="DX4" s="19"/>
      <c r="DY4" s="23" t="s">
        <v>118</v>
      </c>
      <c r="DZ4" s="23" t="s">
        <v>119</v>
      </c>
      <c r="EA4" s="23" t="s">
        <v>120</v>
      </c>
      <c r="EB4" s="19"/>
      <c r="EC4" s="23" t="s">
        <v>121</v>
      </c>
      <c r="ED4" s="14" t="s">
        <v>122</v>
      </c>
      <c r="EE4" s="15" t="s">
        <v>123</v>
      </c>
      <c r="EF4" s="15" t="s">
        <v>124</v>
      </c>
      <c r="EG4" s="19"/>
      <c r="EH4" s="21" t="s">
        <v>125</v>
      </c>
      <c r="EI4" s="25" t="s">
        <v>126</v>
      </c>
      <c r="EJ4" s="25" t="s">
        <v>127</v>
      </c>
      <c r="EK4" s="25" t="s">
        <v>128</v>
      </c>
      <c r="EL4" s="25" t="s">
        <v>129</v>
      </c>
      <c r="EM4" s="25" t="s">
        <v>130</v>
      </c>
      <c r="EN4" s="25" t="s">
        <v>131</v>
      </c>
      <c r="EO4" s="22" t="s">
        <v>132</v>
      </c>
      <c r="EP4" s="15" t="s">
        <v>227</v>
      </c>
      <c r="EQ4" s="19"/>
      <c r="ER4" s="21" t="s">
        <v>125</v>
      </c>
      <c r="ES4" s="25" t="s">
        <v>126</v>
      </c>
      <c r="ET4" s="25" t="s">
        <v>127</v>
      </c>
      <c r="EU4" s="25" t="s">
        <v>128</v>
      </c>
      <c r="EV4" s="25" t="s">
        <v>129</v>
      </c>
      <c r="EW4" s="25" t="s">
        <v>130</v>
      </c>
      <c r="EX4" s="25" t="s">
        <v>131</v>
      </c>
      <c r="EY4" s="22" t="s">
        <v>132</v>
      </c>
      <c r="EZ4" s="22" t="s">
        <v>227</v>
      </c>
      <c r="FA4" s="19"/>
      <c r="FB4" s="23" t="s">
        <v>133</v>
      </c>
      <c r="FC4" s="23" t="s">
        <v>134</v>
      </c>
      <c r="FD4" s="23" t="s">
        <v>135</v>
      </c>
      <c r="FF4" s="23" t="s">
        <v>136</v>
      </c>
      <c r="FG4" s="13" t="s">
        <v>81</v>
      </c>
      <c r="FH4" s="15" t="s">
        <v>82</v>
      </c>
      <c r="FJ4" s="23" t="s">
        <v>137</v>
      </c>
      <c r="FK4" s="23" t="s">
        <v>221</v>
      </c>
      <c r="FL4" s="15" t="s">
        <v>138</v>
      </c>
      <c r="FN4" s="23" t="s">
        <v>137</v>
      </c>
      <c r="FO4" s="23" t="s">
        <v>221</v>
      </c>
      <c r="FP4" s="15" t="s">
        <v>138</v>
      </c>
      <c r="FQ4" s="19"/>
      <c r="FR4" s="23" t="s">
        <v>139</v>
      </c>
      <c r="FS4" s="23" t="s">
        <v>140</v>
      </c>
      <c r="FT4" s="23" t="s">
        <v>141</v>
      </c>
      <c r="FV4" s="23" t="s">
        <v>142</v>
      </c>
      <c r="FW4" s="15" t="s">
        <v>143</v>
      </c>
      <c r="FX4" s="15" t="s">
        <v>144</v>
      </c>
      <c r="FZ4" s="23" t="s">
        <v>145</v>
      </c>
      <c r="GA4" s="15" t="s">
        <v>146</v>
      </c>
      <c r="GB4" s="23" t="s">
        <v>147</v>
      </c>
      <c r="GD4" s="23" t="s">
        <v>148</v>
      </c>
      <c r="GE4" s="23" t="s">
        <v>149</v>
      </c>
      <c r="GF4" s="23" t="s">
        <v>150</v>
      </c>
      <c r="GH4" s="23" t="s">
        <v>151</v>
      </c>
      <c r="GI4" s="23" t="s">
        <v>152</v>
      </c>
      <c r="GJ4" s="23" t="s">
        <v>153</v>
      </c>
      <c r="GK4" s="19"/>
      <c r="GL4" s="23" t="s">
        <v>154</v>
      </c>
      <c r="GM4" s="23" t="s">
        <v>155</v>
      </c>
      <c r="GN4" s="23" t="s">
        <v>156</v>
      </c>
      <c r="GO4" s="19"/>
      <c r="GP4" s="23" t="s">
        <v>157</v>
      </c>
      <c r="GQ4" s="1"/>
    </row>
    <row r="5" spans="1:200" x14ac:dyDescent="0.2">
      <c r="A5" s="1"/>
      <c r="B5" s="30" t="s">
        <v>225</v>
      </c>
      <c r="C5" s="31">
        <v>7142.7920000000004</v>
      </c>
      <c r="D5" s="32">
        <v>6925.0164999999997</v>
      </c>
      <c r="E5" s="32">
        <v>5908.5969999999998</v>
      </c>
      <c r="F5" s="32">
        <v>2550.6990000000001</v>
      </c>
      <c r="G5" s="32">
        <v>5043.9459999999999</v>
      </c>
      <c r="H5" s="32">
        <f t="shared" ref="H5:H36" si="0">C5+F5</f>
        <v>9693.491</v>
      </c>
      <c r="I5" s="33">
        <f t="shared" ref="I5:I36" si="1">E5+F5</f>
        <v>8459.2960000000003</v>
      </c>
      <c r="J5" s="32"/>
      <c r="K5" s="34">
        <v>133.93199999999999</v>
      </c>
      <c r="L5" s="35">
        <v>47.293999999999997</v>
      </c>
      <c r="M5" s="35">
        <v>0.26700000000000002</v>
      </c>
      <c r="N5" s="36">
        <f t="shared" ref="N5:N36" si="2">K5+L5+M5</f>
        <v>181.49299999999999</v>
      </c>
      <c r="O5" s="35">
        <v>108.47</v>
      </c>
      <c r="P5" s="36">
        <f t="shared" ref="P5:P36" si="3">N5-O5</f>
        <v>73.022999999999996</v>
      </c>
      <c r="Q5" s="35">
        <v>-1.9810000000000001</v>
      </c>
      <c r="R5" s="36">
        <f t="shared" ref="R5:R36" si="4">P5-Q5</f>
        <v>75.003999999999991</v>
      </c>
      <c r="S5" s="35">
        <v>15.923999999999999</v>
      </c>
      <c r="T5" s="35">
        <v>7.7469999999999999</v>
      </c>
      <c r="U5" s="35">
        <v>-27.4</v>
      </c>
      <c r="V5" s="36">
        <f t="shared" ref="V5:V36" si="5">R5+S5+T5+U5</f>
        <v>71.275000000000006</v>
      </c>
      <c r="W5" s="35">
        <v>13.436</v>
      </c>
      <c r="X5" s="37">
        <f t="shared" ref="X5:X36" si="6">V5-W5</f>
        <v>57.839000000000006</v>
      </c>
      <c r="Y5" s="35"/>
      <c r="Z5" s="38">
        <f t="shared" ref="Z5:Z36" si="7">K5/D5</f>
        <v>1.9340314929213526E-2</v>
      </c>
      <c r="AA5" s="39">
        <f t="shared" ref="AA5:AA36" si="8">L5/D5</f>
        <v>6.8294422114373301E-3</v>
      </c>
      <c r="AB5" s="6">
        <f t="shared" ref="AB5:AB36" si="9">O5/(N5+S5+T5)</f>
        <v>0.52869899202589155</v>
      </c>
      <c r="AC5" s="6">
        <f t="shared" ref="AC5:AC36" si="10">O5/(N5+S5)</f>
        <v>0.54944609633415564</v>
      </c>
      <c r="AD5" s="6">
        <f t="shared" ref="AD5:AD36" si="11">O5/N5</f>
        <v>0.5976539040073171</v>
      </c>
      <c r="AE5" s="39">
        <f t="shared" ref="AE5:AE36" si="12">O5/D5</f>
        <v>1.5663500585161062E-2</v>
      </c>
      <c r="AF5" s="39">
        <f t="shared" ref="AF5:AF36" si="13">X5/D5</f>
        <v>8.3521822655585019E-3</v>
      </c>
      <c r="AG5" s="39">
        <f t="shared" ref="AG5:AG36" si="14">X5/DY5</f>
        <v>1.8063806878825337E-2</v>
      </c>
      <c r="AH5" s="39">
        <f t="shared" ref="AH5:AH36" si="15">(P5+S5+T5)/DY5</f>
        <v>3.0198685010825514E-2</v>
      </c>
      <c r="AI5" s="39">
        <f t="shared" ref="AI5:AI36" si="16">R5/DY5</f>
        <v>2.3424640314310675E-2</v>
      </c>
      <c r="AJ5" s="40">
        <f t="shared" ref="AJ5:AJ36" si="17">X5/FR5</f>
        <v>6.9050815426152018E-2</v>
      </c>
      <c r="AK5" s="41"/>
      <c r="AL5" s="42">
        <f t="shared" ref="AL5:AL36" si="18">(FX5-FW5)/FW5</f>
        <v>8.3931639956052753E-2</v>
      </c>
      <c r="AM5" s="6">
        <f t="shared" ref="AM5:AM36" si="19">(GF5-GE5)/GE5</f>
        <v>6.6091584636316675E-2</v>
      </c>
      <c r="AN5" s="43">
        <f t="shared" ref="AN5:AN36" si="20">(GJ5-GI5)/GI5</f>
        <v>-2.4496018062105931E-3</v>
      </c>
      <c r="AO5" s="35"/>
      <c r="AP5" s="42">
        <f t="shared" ref="AP5:AP36" si="21">G5/E5</f>
        <v>0.85366221456633451</v>
      </c>
      <c r="AQ5" s="44">
        <f t="shared" ref="AQ5:AQ36" si="22">CS5/(CS5+CR5+CU5+CX5)</f>
        <v>0.81482315531206095</v>
      </c>
      <c r="AR5" s="44">
        <f t="shared" ref="AR5:AR36" si="23">((CR5+CU5+CX5)-DB5)/CQ5</f>
        <v>4.3132293366515508E-2</v>
      </c>
      <c r="AS5" s="44">
        <f t="shared" ref="AS5:AS36" si="24">(CR5+CU5+50%*F5)/C5</f>
        <v>0.32779023944698377</v>
      </c>
      <c r="AT5" s="44">
        <f t="shared" ref="AT5:AT36" si="25">DB5/CZ5</f>
        <v>0.11734949022735086</v>
      </c>
      <c r="AU5" s="45">
        <v>1.62</v>
      </c>
      <c r="AV5" s="46">
        <v>1.41</v>
      </c>
      <c r="AW5" s="35"/>
      <c r="AX5" s="47">
        <f t="shared" ref="AX5:AX36" si="26">FT5/C5</f>
        <v>0.1245938562959694</v>
      </c>
      <c r="AY5" s="6">
        <v>9.3100000000000002E-2</v>
      </c>
      <c r="AZ5" s="44">
        <f t="shared" ref="AZ5:AZ36" si="27">(DU5)/EA5</f>
        <v>0.20108782138478315</v>
      </c>
      <c r="BA5" s="44">
        <f t="shared" ref="BA5:BA36" si="28">(DV5)/EA5</f>
        <v>0.20899999999999999</v>
      </c>
      <c r="BB5" s="43">
        <f t="shared" ref="BB5:BB36" si="29">(DW5)/EA5</f>
        <v>0.22639999999999999</v>
      </c>
      <c r="BC5" s="6"/>
      <c r="BD5" s="42">
        <f t="shared" ref="BD5:BD36" si="30">EC5/$EF5</f>
        <v>0.1949166132691009</v>
      </c>
      <c r="BE5" s="44">
        <f t="shared" ref="BE5:BE36" si="31">ED5/$EF5</f>
        <v>0.2055293650462188</v>
      </c>
      <c r="BF5" s="43">
        <f t="shared" ref="BF5:BF36" si="32">EE5/$EF5</f>
        <v>0.22392320164805232</v>
      </c>
      <c r="BG5" s="39"/>
      <c r="BH5" s="42"/>
      <c r="BI5" s="43">
        <v>2.5999999999999999E-2</v>
      </c>
      <c r="BJ5" s="47"/>
      <c r="BK5" s="40"/>
      <c r="BL5" s="6"/>
      <c r="BM5" s="42"/>
      <c r="BN5" s="40">
        <f>BD5-(4.5%+2.5%+3%+2.5%+BI5)</f>
        <v>4.3916613269100901E-2</v>
      </c>
      <c r="BO5" s="6"/>
      <c r="BP5" s="47"/>
      <c r="BQ5" s="40">
        <f>BE5-(6%+2.5%+3%+2.5%+BI5)</f>
        <v>3.9529365046218817E-2</v>
      </c>
      <c r="BR5" s="6"/>
      <c r="BS5" s="47"/>
      <c r="BT5" s="40">
        <f>BF5-(8%+2.5%+3%+2.5%+BI5)</f>
        <v>3.7923201648052324E-2</v>
      </c>
      <c r="BU5" s="35"/>
      <c r="BV5" s="38">
        <f t="shared" ref="BV5:BV36" si="33">Q5/FV5</f>
        <v>-3.4877755316260783E-4</v>
      </c>
      <c r="BW5" s="6">
        <f t="shared" ref="BW5:BW36" si="34">Q5/(P5+S5+T5)</f>
        <v>-2.0487310484621591E-2</v>
      </c>
      <c r="BX5" s="39">
        <f t="shared" ref="BX5:BX36" si="35">FD5/E5</f>
        <v>5.8712753636777065E-3</v>
      </c>
      <c r="BY5" s="44">
        <f t="shared" ref="BY5:BY36" si="36">FD5/(FT5+FH5)</f>
        <v>3.7963740146838509E-2</v>
      </c>
      <c r="BZ5" s="44">
        <f t="shared" ref="BZ5:BZ36" si="37">FJ5/FL5</f>
        <v>0.84782969628830673</v>
      </c>
      <c r="CA5" s="43">
        <f t="shared" ref="CA5:CA36" si="38">(BZ5*E5+F5)/(E5+F5)</f>
        <v>0.89371302292767629</v>
      </c>
      <c r="CB5" s="35"/>
      <c r="CC5" s="48">
        <v>76.025999999999996</v>
      </c>
      <c r="CD5" s="49">
        <v>10.932</v>
      </c>
      <c r="CE5" s="50">
        <f t="shared" ref="CE5:CE36" si="39">CC5+CD5</f>
        <v>86.957999999999998</v>
      </c>
      <c r="CF5" s="51">
        <v>5908.5969999999998</v>
      </c>
      <c r="CG5" s="52">
        <v>6.82</v>
      </c>
      <c r="CH5" s="52">
        <v>17.024999999999999</v>
      </c>
      <c r="CI5" s="50">
        <f t="shared" ref="CI5:CI36" si="40">CF5-CG5-CH5</f>
        <v>5884.7520000000004</v>
      </c>
      <c r="CJ5" s="52">
        <v>751.245</v>
      </c>
      <c r="CK5" s="52">
        <v>338.774</v>
      </c>
      <c r="CL5" s="50">
        <f t="shared" ref="CL5:CL36" si="41">CJ5+CK5</f>
        <v>1090.019</v>
      </c>
      <c r="CM5" s="52">
        <v>0</v>
      </c>
      <c r="CN5" s="52">
        <v>0</v>
      </c>
      <c r="CO5" s="52">
        <v>75.378</v>
      </c>
      <c r="CP5" s="52">
        <v>5.6850000000003291</v>
      </c>
      <c r="CQ5" s="50">
        <f t="shared" ref="CQ5:CQ36" si="42">CE5+CI5+CL5+CM5+CN5+CO5+CP5</f>
        <v>7142.7920000000004</v>
      </c>
      <c r="CR5" s="35">
        <v>117.28</v>
      </c>
      <c r="CS5" s="51">
        <f t="shared" ref="CS5:CS36" si="43">G5</f>
        <v>5043.9459999999999</v>
      </c>
      <c r="CT5" s="50">
        <f t="shared" ref="CT5:CT36" si="44">CR5+CS5</f>
        <v>5161.2259999999997</v>
      </c>
      <c r="CU5" s="52">
        <v>948.70799999999997</v>
      </c>
      <c r="CV5" s="52">
        <v>62.610000000000696</v>
      </c>
      <c r="CW5" s="50">
        <f t="shared" ref="CW5:CW36" si="45">CU5+CV5</f>
        <v>1011.3180000000007</v>
      </c>
      <c r="CX5" s="52">
        <v>80.3</v>
      </c>
      <c r="CY5" s="52">
        <v>889.94799999999998</v>
      </c>
      <c r="CZ5" s="49">
        <v>7142.7920000000004</v>
      </c>
      <c r="DA5" s="35"/>
      <c r="DB5" s="53">
        <v>838.20299999999997</v>
      </c>
      <c r="DC5" s="35"/>
      <c r="DD5" s="54">
        <v>140</v>
      </c>
      <c r="DE5" s="51">
        <v>40</v>
      </c>
      <c r="DF5" s="51">
        <v>405</v>
      </c>
      <c r="DG5" s="51">
        <v>265</v>
      </c>
      <c r="DH5" s="51">
        <v>200</v>
      </c>
      <c r="DI5" s="51">
        <v>0</v>
      </c>
      <c r="DJ5" s="55">
        <f t="shared" ref="DJ5:DJ36" si="46">DD5+DE5+DF5+DG5+DH5+DI5</f>
        <v>1050</v>
      </c>
      <c r="DK5" s="56">
        <f t="shared" ref="DK5:DK36" si="47">DJ5/C5</f>
        <v>0.14700134065222675</v>
      </c>
      <c r="DL5" s="35"/>
      <c r="DM5" s="57" t="s">
        <v>216</v>
      </c>
      <c r="DN5" s="58">
        <v>46</v>
      </c>
      <c r="DO5" s="59">
        <v>5</v>
      </c>
      <c r="DP5" s="58" t="s">
        <v>161</v>
      </c>
      <c r="DQ5" s="60" t="s">
        <v>158</v>
      </c>
      <c r="DR5" s="61" t="s">
        <v>162</v>
      </c>
      <c r="DS5" s="62">
        <v>5.2685576269687756E-2</v>
      </c>
      <c r="DT5" s="63"/>
      <c r="DU5" s="54">
        <v>635.37437399999999</v>
      </c>
      <c r="DV5" s="51">
        <v>660.37437399999999</v>
      </c>
      <c r="DW5" s="55">
        <v>715.35291040000004</v>
      </c>
      <c r="DX5" s="32"/>
      <c r="DY5" s="57">
        <f t="shared" ref="DY5:DY36" si="48">DZ5/2+EA5/2</f>
        <v>3201.9274999999998</v>
      </c>
      <c r="DZ5" s="51">
        <v>3244.1689999999999</v>
      </c>
      <c r="EA5" s="55">
        <v>3159.6860000000001</v>
      </c>
      <c r="EB5" s="32"/>
      <c r="EC5" s="54">
        <v>844.73800000000006</v>
      </c>
      <c r="ED5" s="51">
        <v>890.73199999999997</v>
      </c>
      <c r="EE5" s="55">
        <v>970.44799999999998</v>
      </c>
      <c r="EF5" s="55">
        <v>4333.8429999999998</v>
      </c>
      <c r="EG5" s="32"/>
      <c r="EH5" s="54">
        <v>32.518999999999998</v>
      </c>
      <c r="EI5" s="51">
        <v>20.018000000000001</v>
      </c>
      <c r="EJ5" s="51">
        <v>137.02000000000001</v>
      </c>
      <c r="EK5" s="51">
        <v>69.451999999999998</v>
      </c>
      <c r="EL5" s="51">
        <v>509.10899999999998</v>
      </c>
      <c r="EM5" s="51">
        <v>12.693</v>
      </c>
      <c r="EN5" s="51">
        <v>118.30199999999797</v>
      </c>
      <c r="EO5" s="55">
        <v>5009.4840000000004</v>
      </c>
      <c r="EP5" s="55">
        <f t="shared" ref="EP5:EP36" si="49">EH5+EI5+EJ5+EK5+EL5+EM5+EN5+EO5</f>
        <v>5908.5969999999979</v>
      </c>
      <c r="EQ5" s="58"/>
      <c r="ER5" s="42">
        <f t="shared" ref="ER5:ER36" si="50">EH5/$EP5</f>
        <v>5.5036754072074999E-3</v>
      </c>
      <c r="ES5" s="44">
        <f t="shared" ref="ES5:ES36" si="51">EI5/$EP5</f>
        <v>3.3879447185177812E-3</v>
      </c>
      <c r="ET5" s="44">
        <f t="shared" ref="ET5:ET36" si="52">EJ5/$EP5</f>
        <v>2.3189938322075453E-2</v>
      </c>
      <c r="EU5" s="44">
        <f t="shared" ref="EU5:EU36" si="53">EK5/$EP5</f>
        <v>1.175439787144055E-2</v>
      </c>
      <c r="EV5" s="44">
        <f t="shared" ref="EV5:EV36" si="54">EL5/$EP5</f>
        <v>8.6164109686275803E-2</v>
      </c>
      <c r="EW5" s="44">
        <f t="shared" ref="EW5:EW36" si="55">EM5/$EP5</f>
        <v>2.1482257124660902E-3</v>
      </c>
      <c r="EX5" s="44">
        <f t="shared" ref="EX5:EX36" si="56">EN5/$EP5</f>
        <v>2.0022011993709846E-2</v>
      </c>
      <c r="EY5" s="44">
        <f t="shared" ref="EY5:EY36" si="57">EO5/$EP5</f>
        <v>0.84782969628830707</v>
      </c>
      <c r="EZ5" s="56">
        <f t="shared" ref="EZ5:EZ36" si="58">ER5+ES5+ET5+EU5+EV5+EW5+EX5+EY5</f>
        <v>1</v>
      </c>
      <c r="FA5" s="58"/>
      <c r="FB5" s="48">
        <v>12.368</v>
      </c>
      <c r="FC5" s="52">
        <v>22.323</v>
      </c>
      <c r="FD5" s="49">
        <f t="shared" ref="FD5:FD36" si="59">FB5+FC5</f>
        <v>34.691000000000003</v>
      </c>
      <c r="FF5" s="48">
        <v>6.82</v>
      </c>
      <c r="FG5" s="52">
        <v>17.024999999999999</v>
      </c>
      <c r="FH5" s="49">
        <f t="shared" ref="FH5:FH36" si="60">FF5+FG5</f>
        <v>23.844999999999999</v>
      </c>
      <c r="FJ5" s="54">
        <v>5009.4840000000004</v>
      </c>
      <c r="FK5" s="51">
        <v>899.11299999999972</v>
      </c>
      <c r="FL5" s="55">
        <f t="shared" ref="FL5:FL36" si="61">FJ5+FK5</f>
        <v>5908.5969999999998</v>
      </c>
      <c r="FN5" s="42">
        <v>0.84782969628830673</v>
      </c>
      <c r="FO5" s="44">
        <v>0.15217030371169327</v>
      </c>
      <c r="FP5" s="43">
        <f t="shared" ref="FP5:FP36" si="62">FN5+FO5</f>
        <v>1</v>
      </c>
      <c r="FQ5" s="58"/>
      <c r="FR5" s="64">
        <f t="shared" ref="FR5:FR36" si="63">FS5/2+FT5/2</f>
        <v>837.62950000000001</v>
      </c>
      <c r="FS5" s="51">
        <v>785.31100000000004</v>
      </c>
      <c r="FT5" s="33">
        <v>889.94799999999998</v>
      </c>
      <c r="FV5" s="64">
        <f t="shared" ref="FV5:FV36" si="64">FW5/2+FX5/2</f>
        <v>5679.8379999999997</v>
      </c>
      <c r="FW5" s="32">
        <v>5451.0789999999997</v>
      </c>
      <c r="FX5" s="55">
        <v>5908.5969999999998</v>
      </c>
      <c r="FZ5" s="64">
        <f t="shared" ref="FZ5:FZ36" si="65">GA5/2+GB5/2</f>
        <v>2517.2439999999997</v>
      </c>
      <c r="GA5" s="32">
        <v>2483.7889999999998</v>
      </c>
      <c r="GB5" s="33">
        <v>2550.6990000000001</v>
      </c>
      <c r="GD5" s="64">
        <f t="shared" ref="GD5:GD36" si="66">GE5/2+GF5/2</f>
        <v>8197.0820000000003</v>
      </c>
      <c r="GE5" s="58">
        <f t="shared" ref="GE5:GE36" si="67">FW5+GA5</f>
        <v>7934.8679999999995</v>
      </c>
      <c r="GF5" s="59">
        <f t="shared" ref="GF5:GF36" si="68">FX5+GB5</f>
        <v>8459.2960000000003</v>
      </c>
      <c r="GH5" s="64">
        <f t="shared" ref="GH5:GH36" si="69">GI5/2+GJ5/2</f>
        <v>5050.1390000000001</v>
      </c>
      <c r="GI5" s="32">
        <v>5056.3320000000003</v>
      </c>
      <c r="GJ5" s="55">
        <v>5043.9459999999999</v>
      </c>
      <c r="GK5" s="32"/>
      <c r="GL5" s="57">
        <f t="shared" ref="GL5:GL36" si="70">GM5/2+GN5/2</f>
        <v>6925.0164999999997</v>
      </c>
      <c r="GM5" s="51">
        <v>6707.241</v>
      </c>
      <c r="GN5" s="55">
        <v>7142.7920000000004</v>
      </c>
      <c r="GO5" s="32"/>
      <c r="GP5" s="65">
        <f t="shared" ref="GP5:GP36" si="71">EA5/C5</f>
        <v>0.44236007432387781</v>
      </c>
      <c r="GQ5" s="66"/>
    </row>
    <row r="6" spans="1:200" x14ac:dyDescent="0.2">
      <c r="A6" s="1"/>
      <c r="B6" s="67" t="s">
        <v>160</v>
      </c>
      <c r="C6" s="31">
        <v>4706.4880000000003</v>
      </c>
      <c r="D6" s="32">
        <v>4519.9059999999999</v>
      </c>
      <c r="E6" s="32">
        <v>3777.9960000000001</v>
      </c>
      <c r="F6" s="32">
        <v>1847.069</v>
      </c>
      <c r="G6" s="32">
        <v>3457.0320000000002</v>
      </c>
      <c r="H6" s="32">
        <f t="shared" si="0"/>
        <v>6553.5570000000007</v>
      </c>
      <c r="I6" s="33">
        <f t="shared" si="1"/>
        <v>5625.0650000000005</v>
      </c>
      <c r="J6" s="32"/>
      <c r="K6" s="34">
        <v>84.822000000000003</v>
      </c>
      <c r="L6" s="35">
        <v>23.645</v>
      </c>
      <c r="M6" s="35">
        <v>0.32700000000000001</v>
      </c>
      <c r="N6" s="36">
        <f t="shared" si="2"/>
        <v>108.794</v>
      </c>
      <c r="O6" s="35">
        <v>67.596000000000004</v>
      </c>
      <c r="P6" s="36">
        <f t="shared" si="3"/>
        <v>41.197999999999993</v>
      </c>
      <c r="Q6" s="35">
        <v>2.9830000000000001</v>
      </c>
      <c r="R6" s="36">
        <f t="shared" si="4"/>
        <v>38.214999999999996</v>
      </c>
      <c r="S6" s="35">
        <v>8.8989999999999991</v>
      </c>
      <c r="T6" s="35">
        <v>-1.1060000000000001</v>
      </c>
      <c r="U6" s="35">
        <v>-4.7319999999999993</v>
      </c>
      <c r="V6" s="36">
        <f t="shared" si="5"/>
        <v>41.275999999999996</v>
      </c>
      <c r="W6" s="35">
        <v>8.7959999999999994</v>
      </c>
      <c r="X6" s="37">
        <f t="shared" si="6"/>
        <v>32.479999999999997</v>
      </c>
      <c r="Y6" s="35"/>
      <c r="Z6" s="38">
        <f t="shared" si="7"/>
        <v>1.8766319476555486E-2</v>
      </c>
      <c r="AA6" s="39">
        <f t="shared" si="8"/>
        <v>5.2313034828600415E-3</v>
      </c>
      <c r="AB6" s="6">
        <f t="shared" si="9"/>
        <v>0.57979019959343669</v>
      </c>
      <c r="AC6" s="6">
        <f t="shared" si="10"/>
        <v>0.57434171955851243</v>
      </c>
      <c r="AD6" s="6">
        <f t="shared" si="11"/>
        <v>0.62132102873320227</v>
      </c>
      <c r="AE6" s="39">
        <f t="shared" si="12"/>
        <v>1.495517827140653E-2</v>
      </c>
      <c r="AF6" s="39">
        <f t="shared" si="13"/>
        <v>7.1859901511226116E-3</v>
      </c>
      <c r="AG6" s="39">
        <f t="shared" si="14"/>
        <v>1.5317445570721041E-2</v>
      </c>
      <c r="AH6" s="39">
        <f t="shared" si="15"/>
        <v>2.3103970934581108E-2</v>
      </c>
      <c r="AI6" s="39">
        <f t="shared" si="16"/>
        <v>1.802204995335913E-2</v>
      </c>
      <c r="AJ6" s="40">
        <f t="shared" si="17"/>
        <v>5.8951915528874729E-2</v>
      </c>
      <c r="AK6" s="41"/>
      <c r="AL6" s="47">
        <f t="shared" si="18"/>
        <v>4.7418034184456198E-2</v>
      </c>
      <c r="AM6" s="6">
        <f t="shared" si="19"/>
        <v>0.1167761061514694</v>
      </c>
      <c r="AN6" s="40">
        <f t="shared" si="20"/>
        <v>9.8638869909268609E-2</v>
      </c>
      <c r="AO6" s="35"/>
      <c r="AP6" s="47">
        <f t="shared" si="21"/>
        <v>0.91504384864356658</v>
      </c>
      <c r="AQ6" s="6">
        <f t="shared" si="22"/>
        <v>0.84330112377311428</v>
      </c>
      <c r="AR6" s="6">
        <f t="shared" si="23"/>
        <v>-1.7594010650829245E-2</v>
      </c>
      <c r="AS6" s="6">
        <f t="shared" si="24"/>
        <v>0.31783922534169851</v>
      </c>
      <c r="AT6" s="6">
        <f t="shared" si="25"/>
        <v>0.15408049484031403</v>
      </c>
      <c r="AU6" s="68">
        <v>2.52</v>
      </c>
      <c r="AV6" s="69">
        <v>1.38</v>
      </c>
      <c r="AW6" s="35"/>
      <c r="AX6" s="47">
        <f t="shared" si="26"/>
        <v>0.12305056339249137</v>
      </c>
      <c r="AY6" s="6">
        <v>0.10009999999999999</v>
      </c>
      <c r="AZ6" s="6">
        <f t="shared" si="27"/>
        <v>0.20209402952585862</v>
      </c>
      <c r="BA6" s="6">
        <f t="shared" si="28"/>
        <v>0.21739999999999998</v>
      </c>
      <c r="BB6" s="40">
        <f t="shared" si="29"/>
        <v>0.2311</v>
      </c>
      <c r="BC6" s="6"/>
      <c r="BD6" s="47">
        <f t="shared" si="30"/>
        <v>0.19271371205072862</v>
      </c>
      <c r="BE6" s="6">
        <f t="shared" si="31"/>
        <v>0.21092142639103967</v>
      </c>
      <c r="BF6" s="40">
        <f t="shared" si="32"/>
        <v>0.22640725955643085</v>
      </c>
      <c r="BG6" s="6"/>
      <c r="BH6" s="47"/>
      <c r="BI6" s="40">
        <v>2.1999999999999999E-2</v>
      </c>
      <c r="BJ6" s="47"/>
      <c r="BK6" s="40"/>
      <c r="BL6" s="6"/>
      <c r="BM6" s="47"/>
      <c r="BN6" s="40">
        <f>BD6-(4.5%+2.5%+3%+2.5%+BI6)</f>
        <v>4.5713712050728633E-2</v>
      </c>
      <c r="BO6" s="6"/>
      <c r="BP6" s="47"/>
      <c r="BQ6" s="40">
        <f>BE6-(6%+2.5%+3%+2.5%+BI6)</f>
        <v>4.8921426391039691E-2</v>
      </c>
      <c r="BR6" s="6"/>
      <c r="BS6" s="47"/>
      <c r="BT6" s="40">
        <f>BF6-(8%+2.5%+3%+2.5%+BI6)</f>
        <v>4.440725955643085E-2</v>
      </c>
      <c r="BU6" s="35"/>
      <c r="BV6" s="38">
        <f t="shared" si="33"/>
        <v>8.0785846146429825E-4</v>
      </c>
      <c r="BW6" s="6">
        <f t="shared" si="34"/>
        <v>6.088873466555083E-2</v>
      </c>
      <c r="BX6" s="39">
        <f t="shared" si="35"/>
        <v>1.0591594062037123E-2</v>
      </c>
      <c r="BY6" s="6">
        <f t="shared" si="36"/>
        <v>6.6890554582291345E-2</v>
      </c>
      <c r="BZ6" s="6">
        <f t="shared" si="37"/>
        <v>0.77747726572500342</v>
      </c>
      <c r="CA6" s="40">
        <f t="shared" si="38"/>
        <v>0.85054572702715425</v>
      </c>
      <c r="CB6" s="35"/>
      <c r="CC6" s="34">
        <v>35.892000000000003</v>
      </c>
      <c r="CD6" s="35">
        <v>89.284999999999997</v>
      </c>
      <c r="CE6" s="36">
        <f t="shared" si="39"/>
        <v>125.17699999999999</v>
      </c>
      <c r="CF6" s="32">
        <v>3777.9960000000001</v>
      </c>
      <c r="CG6" s="35">
        <v>8.4809999999999999</v>
      </c>
      <c r="CH6" s="35">
        <v>10.599</v>
      </c>
      <c r="CI6" s="36">
        <f t="shared" si="40"/>
        <v>3758.9159999999997</v>
      </c>
      <c r="CJ6" s="35">
        <v>599.721</v>
      </c>
      <c r="CK6" s="35">
        <v>188.773</v>
      </c>
      <c r="CL6" s="36">
        <f t="shared" si="41"/>
        <v>788.49400000000003</v>
      </c>
      <c r="CM6" s="35">
        <v>0</v>
      </c>
      <c r="CN6" s="35">
        <v>0</v>
      </c>
      <c r="CO6" s="35">
        <v>29.347999999999999</v>
      </c>
      <c r="CP6" s="35">
        <v>4.5530000000008641</v>
      </c>
      <c r="CQ6" s="36">
        <f t="shared" si="42"/>
        <v>4706.4880000000003</v>
      </c>
      <c r="CR6" s="35">
        <v>0</v>
      </c>
      <c r="CS6" s="32">
        <f t="shared" si="43"/>
        <v>3457.0320000000002</v>
      </c>
      <c r="CT6" s="36">
        <f t="shared" si="44"/>
        <v>3457.0320000000002</v>
      </c>
      <c r="CU6" s="35">
        <v>572.37199999999996</v>
      </c>
      <c r="CV6" s="35">
        <v>27.948000000000206</v>
      </c>
      <c r="CW6" s="36">
        <f t="shared" si="45"/>
        <v>600.32000000000016</v>
      </c>
      <c r="CX6" s="35">
        <v>70</v>
      </c>
      <c r="CY6" s="35">
        <v>579.13599999999997</v>
      </c>
      <c r="CZ6" s="70">
        <v>4706.4880000000012</v>
      </c>
      <c r="DA6" s="35"/>
      <c r="DB6" s="71">
        <v>725.178</v>
      </c>
      <c r="DC6" s="35"/>
      <c r="DD6" s="31">
        <v>190</v>
      </c>
      <c r="DE6" s="32">
        <v>120</v>
      </c>
      <c r="DF6" s="32">
        <v>200</v>
      </c>
      <c r="DG6" s="32">
        <v>130</v>
      </c>
      <c r="DH6" s="32">
        <v>0</v>
      </c>
      <c r="DI6" s="32">
        <v>0</v>
      </c>
      <c r="DJ6" s="33">
        <f t="shared" si="46"/>
        <v>640</v>
      </c>
      <c r="DK6" s="62">
        <f t="shared" si="47"/>
        <v>0.13598249905237195</v>
      </c>
      <c r="DL6" s="35"/>
      <c r="DM6" s="64" t="s">
        <v>215</v>
      </c>
      <c r="DN6" s="58">
        <v>31</v>
      </c>
      <c r="DO6" s="72">
        <v>2</v>
      </c>
      <c r="DP6" s="73" t="s">
        <v>161</v>
      </c>
      <c r="DQ6" s="74" t="s">
        <v>158</v>
      </c>
      <c r="DR6" s="61" t="s">
        <v>162</v>
      </c>
      <c r="DS6" s="62">
        <v>8.4544232992718987E-2</v>
      </c>
      <c r="DT6" s="63"/>
      <c r="DU6" s="31">
        <v>441.00049700000005</v>
      </c>
      <c r="DV6" s="32">
        <v>474.40049700000003</v>
      </c>
      <c r="DW6" s="33">
        <v>504.29602050000005</v>
      </c>
      <c r="DX6" s="32"/>
      <c r="DY6" s="64">
        <f t="shared" si="48"/>
        <v>2120.4580000000001</v>
      </c>
      <c r="DZ6" s="32">
        <v>2058.761</v>
      </c>
      <c r="EA6" s="33">
        <v>2182.1550000000002</v>
      </c>
      <c r="EB6" s="32"/>
      <c r="EC6" s="31">
        <v>553.66899999999998</v>
      </c>
      <c r="ED6" s="32">
        <v>605.98</v>
      </c>
      <c r="EE6" s="33">
        <v>650.471</v>
      </c>
      <c r="EF6" s="33">
        <v>2873.0129999999999</v>
      </c>
      <c r="EG6" s="32"/>
      <c r="EH6" s="31">
        <v>208.68899999999999</v>
      </c>
      <c r="EI6" s="32">
        <v>2.028</v>
      </c>
      <c r="EJ6" s="32">
        <v>111.2</v>
      </c>
      <c r="EK6" s="32">
        <v>6.6820000000000004</v>
      </c>
      <c r="EL6" s="32">
        <v>419.18799999999999</v>
      </c>
      <c r="EM6" s="32">
        <v>11.574</v>
      </c>
      <c r="EN6" s="32">
        <v>81.329000000000633</v>
      </c>
      <c r="EO6" s="33">
        <v>2937.306</v>
      </c>
      <c r="EP6" s="33">
        <f t="shared" si="49"/>
        <v>3777.9960000000005</v>
      </c>
      <c r="EQ6" s="58"/>
      <c r="ER6" s="47">
        <f t="shared" si="50"/>
        <v>5.5238015074658621E-2</v>
      </c>
      <c r="ES6" s="6">
        <f t="shared" si="51"/>
        <v>5.3679252174962595E-4</v>
      </c>
      <c r="ET6" s="6">
        <f t="shared" si="52"/>
        <v>2.9433593894752665E-2</v>
      </c>
      <c r="EU6" s="6">
        <f t="shared" si="53"/>
        <v>1.7686625396109471E-3</v>
      </c>
      <c r="EV6" s="6">
        <f t="shared" si="54"/>
        <v>0.1109551201218847</v>
      </c>
      <c r="EW6" s="6">
        <f t="shared" si="55"/>
        <v>3.0635289185060011E-3</v>
      </c>
      <c r="EX6" s="6">
        <f t="shared" si="56"/>
        <v>2.1527021203834155E-2</v>
      </c>
      <c r="EY6" s="6">
        <f t="shared" si="57"/>
        <v>0.77747726572500331</v>
      </c>
      <c r="EZ6" s="62">
        <f t="shared" si="58"/>
        <v>1</v>
      </c>
      <c r="FA6" s="58"/>
      <c r="FB6" s="34">
        <v>6.218</v>
      </c>
      <c r="FC6" s="35">
        <v>33.796999999999997</v>
      </c>
      <c r="FD6" s="70">
        <f t="shared" si="59"/>
        <v>40.015000000000001</v>
      </c>
      <c r="FF6" s="34">
        <v>8.4809999999999999</v>
      </c>
      <c r="FG6" s="35">
        <v>10.599</v>
      </c>
      <c r="FH6" s="70">
        <f t="shared" si="60"/>
        <v>19.079999999999998</v>
      </c>
      <c r="FJ6" s="31">
        <v>2937.306</v>
      </c>
      <c r="FK6" s="32">
        <v>840.69</v>
      </c>
      <c r="FL6" s="33">
        <f t="shared" si="61"/>
        <v>3777.9960000000001</v>
      </c>
      <c r="FN6" s="47">
        <v>0.77747726572500342</v>
      </c>
      <c r="FO6" s="6">
        <v>0.22252273427499658</v>
      </c>
      <c r="FP6" s="40">
        <f t="shared" si="62"/>
        <v>1</v>
      </c>
      <c r="FQ6" s="58"/>
      <c r="FR6" s="64">
        <f t="shared" si="63"/>
        <v>550.95749999999998</v>
      </c>
      <c r="FS6" s="32">
        <v>522.779</v>
      </c>
      <c r="FT6" s="33">
        <v>579.13599999999997</v>
      </c>
      <c r="FV6" s="64">
        <f t="shared" si="64"/>
        <v>3692.4785000000002</v>
      </c>
      <c r="FW6" s="32">
        <v>3606.9609999999998</v>
      </c>
      <c r="FX6" s="33">
        <v>3777.9960000000001</v>
      </c>
      <c r="FZ6" s="64">
        <f t="shared" si="65"/>
        <v>1638.4929999999999</v>
      </c>
      <c r="GA6" s="32">
        <v>1429.9169999999999</v>
      </c>
      <c r="GB6" s="33">
        <v>1847.069</v>
      </c>
      <c r="GD6" s="64">
        <f t="shared" si="66"/>
        <v>5330.9714999999997</v>
      </c>
      <c r="GE6" s="58">
        <f t="shared" si="67"/>
        <v>5036.8779999999997</v>
      </c>
      <c r="GF6" s="72">
        <f t="shared" si="68"/>
        <v>5625.0650000000005</v>
      </c>
      <c r="GH6" s="64">
        <f t="shared" si="69"/>
        <v>3301.8410000000003</v>
      </c>
      <c r="GI6" s="32">
        <v>3146.65</v>
      </c>
      <c r="GJ6" s="33">
        <v>3457.0320000000002</v>
      </c>
      <c r="GK6" s="32"/>
      <c r="GL6" s="64">
        <f t="shared" si="70"/>
        <v>4519.9059999999999</v>
      </c>
      <c r="GM6" s="32">
        <v>4333.3239999999996</v>
      </c>
      <c r="GN6" s="33">
        <v>4706.4880000000003</v>
      </c>
      <c r="GO6" s="32"/>
      <c r="GP6" s="75">
        <f t="shared" si="71"/>
        <v>0.46364826596816994</v>
      </c>
      <c r="GQ6" s="66"/>
    </row>
    <row r="7" spans="1:200" x14ac:dyDescent="0.2">
      <c r="A7" s="1"/>
      <c r="B7" s="76" t="s">
        <v>163</v>
      </c>
      <c r="C7" s="31">
        <v>15566.548000000001</v>
      </c>
      <c r="D7" s="32">
        <v>14525.6875</v>
      </c>
      <c r="E7" s="32">
        <v>13091.474</v>
      </c>
      <c r="F7" s="32">
        <v>2473.85</v>
      </c>
      <c r="G7" s="32">
        <v>9525.5169999999998</v>
      </c>
      <c r="H7" s="32">
        <f t="shared" si="0"/>
        <v>18040.398000000001</v>
      </c>
      <c r="I7" s="33">
        <f t="shared" si="1"/>
        <v>15565.324000000001</v>
      </c>
      <c r="J7" s="32"/>
      <c r="K7" s="34">
        <v>274.56900000000002</v>
      </c>
      <c r="L7" s="35">
        <v>50.303999999999995</v>
      </c>
      <c r="M7" s="35">
        <v>0.16699999999999998</v>
      </c>
      <c r="N7" s="36">
        <f t="shared" si="2"/>
        <v>325.03999999999996</v>
      </c>
      <c r="O7" s="35">
        <v>124.006</v>
      </c>
      <c r="P7" s="36">
        <f t="shared" si="3"/>
        <v>201.03399999999996</v>
      </c>
      <c r="Q7" s="35">
        <v>-6.3389999999999995</v>
      </c>
      <c r="R7" s="36">
        <f t="shared" si="4"/>
        <v>207.37299999999996</v>
      </c>
      <c r="S7" s="35">
        <v>26.081999999999997</v>
      </c>
      <c r="T7" s="35">
        <v>2.2080000000000002</v>
      </c>
      <c r="U7" s="35">
        <v>-3.4</v>
      </c>
      <c r="V7" s="36">
        <f t="shared" si="5"/>
        <v>232.26299999999995</v>
      </c>
      <c r="W7" s="35">
        <v>53.287999999999997</v>
      </c>
      <c r="X7" s="37">
        <f t="shared" si="6"/>
        <v>178.97499999999997</v>
      </c>
      <c r="Y7" s="35"/>
      <c r="Z7" s="38">
        <f t="shared" si="7"/>
        <v>1.890230668944241E-2</v>
      </c>
      <c r="AA7" s="39">
        <f t="shared" si="8"/>
        <v>3.4631063073606669E-3</v>
      </c>
      <c r="AB7" s="6">
        <f t="shared" si="9"/>
        <v>0.35096368833668246</v>
      </c>
      <c r="AC7" s="6">
        <f t="shared" si="10"/>
        <v>0.35317069280762814</v>
      </c>
      <c r="AD7" s="6">
        <f t="shared" si="11"/>
        <v>0.38150996800393799</v>
      </c>
      <c r="AE7" s="39">
        <f t="shared" si="12"/>
        <v>8.53701416886464E-3</v>
      </c>
      <c r="AF7" s="39">
        <f t="shared" si="13"/>
        <v>1.2321275671117113E-2</v>
      </c>
      <c r="AG7" s="39">
        <f t="shared" si="14"/>
        <v>2.3097761120689557E-2</v>
      </c>
      <c r="AH7" s="39">
        <f t="shared" si="15"/>
        <v>2.959559140238029E-2</v>
      </c>
      <c r="AI7" s="39">
        <f t="shared" si="16"/>
        <v>2.676268762050988E-2</v>
      </c>
      <c r="AJ7" s="40">
        <f t="shared" si="17"/>
        <v>0.11142322272255538</v>
      </c>
      <c r="AK7" s="41"/>
      <c r="AL7" s="47">
        <f t="shared" si="18"/>
        <v>0.13612666950160121</v>
      </c>
      <c r="AM7" s="6">
        <f t="shared" si="19"/>
        <v>0.14211931695569074</v>
      </c>
      <c r="AN7" s="40">
        <f t="shared" si="20"/>
        <v>0.18809156576855562</v>
      </c>
      <c r="AO7" s="35"/>
      <c r="AP7" s="47">
        <f t="shared" si="21"/>
        <v>0.72761226123200484</v>
      </c>
      <c r="AQ7" s="6">
        <f t="shared" si="22"/>
        <v>0.69940926070396037</v>
      </c>
      <c r="AR7" s="6">
        <f t="shared" si="23"/>
        <v>0.13262632151971007</v>
      </c>
      <c r="AS7" s="6">
        <f t="shared" si="24"/>
        <v>0.3240909930705253</v>
      </c>
      <c r="AT7" s="6">
        <f t="shared" si="25"/>
        <v>0.13036441990863998</v>
      </c>
      <c r="AU7" s="68">
        <v>1.4635</v>
      </c>
      <c r="AV7" s="69">
        <v>1.31</v>
      </c>
      <c r="AW7" s="35"/>
      <c r="AX7" s="47">
        <f t="shared" si="26"/>
        <v>0.11598595912208666</v>
      </c>
      <c r="AY7" s="6">
        <v>0.10199999999999999</v>
      </c>
      <c r="AZ7" s="6">
        <f t="shared" si="27"/>
        <v>0.186664092727749</v>
      </c>
      <c r="BA7" s="6">
        <f t="shared" si="28"/>
        <v>0.19896781604358765</v>
      </c>
      <c r="BB7" s="40">
        <f t="shared" si="29"/>
        <v>0.22097634719926038</v>
      </c>
      <c r="BC7" s="6"/>
      <c r="BD7" s="47">
        <f t="shared" si="30"/>
        <v>0.18412378983655012</v>
      </c>
      <c r="BE7" s="6">
        <f t="shared" si="31"/>
        <v>0.19712639894166856</v>
      </c>
      <c r="BF7" s="40">
        <f t="shared" si="32"/>
        <v>0.2197740267681538</v>
      </c>
      <c r="BG7" s="6"/>
      <c r="BH7" s="47"/>
      <c r="BI7" s="40">
        <v>2.7E-2</v>
      </c>
      <c r="BJ7" s="47"/>
      <c r="BK7" s="40"/>
      <c r="BL7" s="6"/>
      <c r="BM7" s="47"/>
      <c r="BN7" s="40">
        <f>BD7-(4.5%+2.5%+3%+2.5%+BI7)</f>
        <v>3.2123789836550121E-2</v>
      </c>
      <c r="BO7" s="6"/>
      <c r="BP7" s="47"/>
      <c r="BQ7" s="40">
        <f>BE7-(6%+2.5%+3%+2.5%+BI7)</f>
        <v>3.0126398941668575E-2</v>
      </c>
      <c r="BR7" s="6"/>
      <c r="BS7" s="47"/>
      <c r="BT7" s="40">
        <f>BF7-(8%+2.5%+3%+2.5%+BI7)</f>
        <v>3.2774026768153802E-2</v>
      </c>
      <c r="BU7" s="35"/>
      <c r="BV7" s="38">
        <f t="shared" si="33"/>
        <v>-5.1506489663316233E-4</v>
      </c>
      <c r="BW7" s="6">
        <f t="shared" si="34"/>
        <v>-2.7642113341822053E-2</v>
      </c>
      <c r="BX7" s="39">
        <f t="shared" si="35"/>
        <v>1.9692969638101868E-3</v>
      </c>
      <c r="BY7" s="6">
        <f t="shared" si="36"/>
        <v>1.401135212455598E-2</v>
      </c>
      <c r="BZ7" s="6">
        <f t="shared" si="37"/>
        <v>0.66218708451011699</v>
      </c>
      <c r="CA7" s="40">
        <f t="shared" si="38"/>
        <v>0.71587684265358043</v>
      </c>
      <c r="CB7" s="35"/>
      <c r="CC7" s="34">
        <v>79.010999999999996</v>
      </c>
      <c r="CD7" s="35">
        <v>450.34500000000003</v>
      </c>
      <c r="CE7" s="36">
        <f t="shared" si="39"/>
        <v>529.35599999999999</v>
      </c>
      <c r="CF7" s="32">
        <v>13091.474</v>
      </c>
      <c r="CG7" s="35">
        <v>5.6749999999999998</v>
      </c>
      <c r="CH7" s="35">
        <v>28.832000000000001</v>
      </c>
      <c r="CI7" s="36">
        <f t="shared" si="40"/>
        <v>13056.967000000001</v>
      </c>
      <c r="CJ7" s="35">
        <v>1487.575</v>
      </c>
      <c r="CK7" s="35">
        <v>399.84199999999998</v>
      </c>
      <c r="CL7" s="36">
        <f t="shared" si="41"/>
        <v>1887.4169999999999</v>
      </c>
      <c r="CM7" s="35">
        <v>21.998999999999999</v>
      </c>
      <c r="CN7" s="35">
        <v>0</v>
      </c>
      <c r="CO7" s="35">
        <v>48.424999999999997</v>
      </c>
      <c r="CP7" s="35">
        <v>22.384000000000455</v>
      </c>
      <c r="CQ7" s="36">
        <f t="shared" si="42"/>
        <v>15566.547999999999</v>
      </c>
      <c r="CR7" s="35">
        <v>28.584</v>
      </c>
      <c r="CS7" s="32">
        <f t="shared" si="43"/>
        <v>9525.5169999999998</v>
      </c>
      <c r="CT7" s="36">
        <f t="shared" si="44"/>
        <v>9554.1010000000006</v>
      </c>
      <c r="CU7" s="35">
        <v>3779.4690000000001</v>
      </c>
      <c r="CV7" s="35">
        <v>141.67200000000003</v>
      </c>
      <c r="CW7" s="36">
        <f t="shared" si="45"/>
        <v>3921.1410000000001</v>
      </c>
      <c r="CX7" s="35">
        <v>285.80500000000001</v>
      </c>
      <c r="CY7" s="35">
        <v>1805.501</v>
      </c>
      <c r="CZ7" s="70">
        <v>15566.548000000001</v>
      </c>
      <c r="DA7" s="35"/>
      <c r="DB7" s="71">
        <v>2029.3240000000001</v>
      </c>
      <c r="DC7" s="35"/>
      <c r="DD7" s="31">
        <v>366</v>
      </c>
      <c r="DE7" s="32">
        <v>1265</v>
      </c>
      <c r="DF7" s="32">
        <v>1200</v>
      </c>
      <c r="DG7" s="32">
        <v>850</v>
      </c>
      <c r="DH7" s="32">
        <v>375</v>
      </c>
      <c r="DI7" s="32">
        <v>0</v>
      </c>
      <c r="DJ7" s="33">
        <f t="shared" si="46"/>
        <v>4056</v>
      </c>
      <c r="DK7" s="62">
        <f t="shared" si="47"/>
        <v>0.26055873145414127</v>
      </c>
      <c r="DL7" s="35"/>
      <c r="DM7" s="64" t="s">
        <v>216</v>
      </c>
      <c r="DN7" s="58">
        <v>61.7</v>
      </c>
      <c r="DO7" s="72">
        <v>5</v>
      </c>
      <c r="DP7" s="58" t="s">
        <v>161</v>
      </c>
      <c r="DQ7" s="74" t="s">
        <v>158</v>
      </c>
      <c r="DR7" s="61" t="s">
        <v>159</v>
      </c>
      <c r="DS7" s="62">
        <v>0.41099164802666616</v>
      </c>
      <c r="DT7" s="63"/>
      <c r="DU7" s="31">
        <v>1517.135</v>
      </c>
      <c r="DV7" s="32">
        <v>1617.135</v>
      </c>
      <c r="DW7" s="33">
        <v>1796.0119999999999</v>
      </c>
      <c r="DX7" s="32"/>
      <c r="DY7" s="64">
        <f t="shared" si="48"/>
        <v>7748.5864999999994</v>
      </c>
      <c r="DZ7" s="32">
        <v>7369.5519999999997</v>
      </c>
      <c r="EA7" s="33">
        <v>8127.6210000000001</v>
      </c>
      <c r="EB7" s="32"/>
      <c r="EC7" s="31">
        <v>1694.6610000000001</v>
      </c>
      <c r="ED7" s="32">
        <v>1814.336</v>
      </c>
      <c r="EE7" s="33">
        <v>2022.7829999999999</v>
      </c>
      <c r="EF7" s="33">
        <v>9203.9220000000005</v>
      </c>
      <c r="EG7" s="32"/>
      <c r="EH7" s="31">
        <v>76.965000000000003</v>
      </c>
      <c r="EI7" s="32">
        <v>11.542999999999999</v>
      </c>
      <c r="EJ7" s="32">
        <v>1105.3399999999999</v>
      </c>
      <c r="EK7" s="32">
        <v>204.54400000000001</v>
      </c>
      <c r="EL7" s="32">
        <v>2468.0639999999999</v>
      </c>
      <c r="EM7" s="32">
        <v>20.641999999999999</v>
      </c>
      <c r="EN7" s="32">
        <v>535.371000000001</v>
      </c>
      <c r="EO7" s="33">
        <v>8669.0049999999992</v>
      </c>
      <c r="EP7" s="33">
        <f t="shared" si="49"/>
        <v>13091.474</v>
      </c>
      <c r="EQ7" s="58"/>
      <c r="ER7" s="47">
        <f t="shared" si="50"/>
        <v>5.8790171374132512E-3</v>
      </c>
      <c r="ES7" s="6">
        <f t="shared" si="51"/>
        <v>8.8171889582487042E-4</v>
      </c>
      <c r="ET7" s="6">
        <f t="shared" si="52"/>
        <v>8.443205096691174E-2</v>
      </c>
      <c r="EU7" s="6">
        <f t="shared" si="53"/>
        <v>1.5624214660625687E-2</v>
      </c>
      <c r="EV7" s="6">
        <f t="shared" si="54"/>
        <v>0.1885245313094614</v>
      </c>
      <c r="EW7" s="6">
        <f t="shared" si="55"/>
        <v>1.5767514032415295E-3</v>
      </c>
      <c r="EX7" s="6">
        <f t="shared" si="56"/>
        <v>4.089463111640454E-2</v>
      </c>
      <c r="EY7" s="6">
        <f t="shared" si="57"/>
        <v>0.66218708451011699</v>
      </c>
      <c r="EZ7" s="62">
        <f t="shared" si="58"/>
        <v>1</v>
      </c>
      <c r="FA7" s="58"/>
      <c r="FB7" s="34">
        <v>2.8519999999999999</v>
      </c>
      <c r="FC7" s="35">
        <v>22.928999999999998</v>
      </c>
      <c r="FD7" s="70">
        <f t="shared" si="59"/>
        <v>25.780999999999999</v>
      </c>
      <c r="FF7" s="34">
        <v>5.6749999999999998</v>
      </c>
      <c r="FG7" s="35">
        <v>28.832000000000001</v>
      </c>
      <c r="FH7" s="70">
        <f t="shared" si="60"/>
        <v>34.506999999999998</v>
      </c>
      <c r="FJ7" s="31">
        <v>8669.0049999999992</v>
      </c>
      <c r="FK7" s="32">
        <v>4422.469000000001</v>
      </c>
      <c r="FL7" s="33">
        <f t="shared" si="61"/>
        <v>13091.474</v>
      </c>
      <c r="FN7" s="47">
        <v>0.66218708451011699</v>
      </c>
      <c r="FO7" s="6">
        <v>0.33781291548988301</v>
      </c>
      <c r="FP7" s="40">
        <f t="shared" si="62"/>
        <v>1</v>
      </c>
      <c r="FQ7" s="58"/>
      <c r="FR7" s="64">
        <f t="shared" si="63"/>
        <v>1606.2629999999999</v>
      </c>
      <c r="FS7" s="32">
        <v>1407.0250000000001</v>
      </c>
      <c r="FT7" s="33">
        <v>1805.501</v>
      </c>
      <c r="FV7" s="64">
        <f t="shared" si="64"/>
        <v>12307.187</v>
      </c>
      <c r="FW7" s="32">
        <v>11522.9</v>
      </c>
      <c r="FX7" s="33">
        <v>13091.474</v>
      </c>
      <c r="FZ7" s="64">
        <f t="shared" si="65"/>
        <v>2289.7034999999996</v>
      </c>
      <c r="GA7" s="32">
        <v>2105.5569999999998</v>
      </c>
      <c r="GB7" s="33">
        <v>2473.85</v>
      </c>
      <c r="GD7" s="64">
        <f t="shared" si="66"/>
        <v>14596.8905</v>
      </c>
      <c r="GE7" s="58">
        <f t="shared" si="67"/>
        <v>13628.456999999999</v>
      </c>
      <c r="GF7" s="72">
        <f t="shared" si="68"/>
        <v>15565.324000000001</v>
      </c>
      <c r="GH7" s="64">
        <f t="shared" si="69"/>
        <v>8771.5054999999993</v>
      </c>
      <c r="GI7" s="32">
        <v>8017.4939999999997</v>
      </c>
      <c r="GJ7" s="33">
        <v>9525.5169999999998</v>
      </c>
      <c r="GK7" s="32"/>
      <c r="GL7" s="64">
        <f t="shared" si="70"/>
        <v>14525.6875</v>
      </c>
      <c r="GM7" s="32">
        <v>13484.826999999999</v>
      </c>
      <c r="GN7" s="33">
        <v>15566.548000000001</v>
      </c>
      <c r="GO7" s="32"/>
      <c r="GP7" s="75">
        <f t="shared" si="71"/>
        <v>0.52212096092210036</v>
      </c>
      <c r="GQ7" s="66"/>
    </row>
    <row r="8" spans="1:200" x14ac:dyDescent="0.2">
      <c r="A8" s="1"/>
      <c r="B8" s="76" t="s">
        <v>164</v>
      </c>
      <c r="C8" s="31">
        <v>3932.6559999999999</v>
      </c>
      <c r="D8" s="32">
        <v>3913.4775</v>
      </c>
      <c r="E8" s="32">
        <v>3188.8969999999999</v>
      </c>
      <c r="F8" s="32">
        <v>1434.8520000000001</v>
      </c>
      <c r="G8" s="32">
        <v>2951.2150000000001</v>
      </c>
      <c r="H8" s="32">
        <f t="shared" si="0"/>
        <v>5367.5079999999998</v>
      </c>
      <c r="I8" s="33">
        <f t="shared" si="1"/>
        <v>4623.7489999999998</v>
      </c>
      <c r="J8" s="32"/>
      <c r="K8" s="34">
        <v>79.28</v>
      </c>
      <c r="L8" s="35">
        <v>26.861999999999998</v>
      </c>
      <c r="M8" s="35">
        <v>0</v>
      </c>
      <c r="N8" s="36">
        <f t="shared" si="2"/>
        <v>106.142</v>
      </c>
      <c r="O8" s="35">
        <v>56.515999999999991</v>
      </c>
      <c r="P8" s="36">
        <f t="shared" si="3"/>
        <v>49.626000000000005</v>
      </c>
      <c r="Q8" s="35">
        <v>2.6749999999999998</v>
      </c>
      <c r="R8" s="36">
        <f t="shared" si="4"/>
        <v>46.951000000000008</v>
      </c>
      <c r="S8" s="35">
        <v>14.227</v>
      </c>
      <c r="T8" s="35">
        <v>-1.323</v>
      </c>
      <c r="U8" s="35">
        <v>-2.3939999999999997</v>
      </c>
      <c r="V8" s="36">
        <f t="shared" si="5"/>
        <v>57.461000000000013</v>
      </c>
      <c r="W8" s="35">
        <v>11.958</v>
      </c>
      <c r="X8" s="37">
        <f t="shared" si="6"/>
        <v>45.503000000000014</v>
      </c>
      <c r="Y8" s="35"/>
      <c r="Z8" s="38">
        <f t="shared" si="7"/>
        <v>2.0258197472708097E-2</v>
      </c>
      <c r="AA8" s="39">
        <f t="shared" si="8"/>
        <v>6.8639720044385072E-3</v>
      </c>
      <c r="AB8" s="6">
        <f t="shared" si="9"/>
        <v>0.47474085647564795</v>
      </c>
      <c r="AC8" s="6">
        <f t="shared" si="10"/>
        <v>0.46952288379898471</v>
      </c>
      <c r="AD8" s="6">
        <f t="shared" si="11"/>
        <v>0.53245652051025982</v>
      </c>
      <c r="AE8" s="39">
        <f t="shared" si="12"/>
        <v>1.4441375988491052E-2</v>
      </c>
      <c r="AF8" s="39">
        <f t="shared" si="13"/>
        <v>1.1627254788100868E-2</v>
      </c>
      <c r="AG8" s="39">
        <f t="shared" si="14"/>
        <v>2.3854533635296098E-2</v>
      </c>
      <c r="AH8" s="39">
        <f t="shared" si="15"/>
        <v>3.2780783425599737E-2</v>
      </c>
      <c r="AI8" s="39">
        <f t="shared" si="16"/>
        <v>2.4613634457305824E-2</v>
      </c>
      <c r="AJ8" s="40">
        <f t="shared" si="17"/>
        <v>7.1566808716105337E-2</v>
      </c>
      <c r="AK8" s="41"/>
      <c r="AL8" s="47">
        <f t="shared" si="18"/>
        <v>1.911550444651032E-2</v>
      </c>
      <c r="AM8" s="6">
        <f t="shared" si="19"/>
        <v>7.9033204708891372E-2</v>
      </c>
      <c r="AN8" s="40">
        <f t="shared" si="20"/>
        <v>4.695894949881968E-2</v>
      </c>
      <c r="AO8" s="35"/>
      <c r="AP8" s="47">
        <f t="shared" si="21"/>
        <v>0.92546576449474538</v>
      </c>
      <c r="AQ8" s="6">
        <f t="shared" si="22"/>
        <v>0.9259399284150921</v>
      </c>
      <c r="AR8" s="6">
        <f t="shared" si="23"/>
        <v>-5.5634156661553913E-2</v>
      </c>
      <c r="AS8" s="6">
        <f t="shared" si="24"/>
        <v>0.23226491205943262</v>
      </c>
      <c r="AT8" s="6">
        <f t="shared" si="25"/>
        <v>0.11565695041722439</v>
      </c>
      <c r="AU8" s="68">
        <v>4.0199999999999996</v>
      </c>
      <c r="AV8" s="69">
        <v>1.32</v>
      </c>
      <c r="AW8" s="35"/>
      <c r="AX8" s="47">
        <f t="shared" si="26"/>
        <v>0.1720478475615462</v>
      </c>
      <c r="AY8" s="6">
        <v>0.12210000000000001</v>
      </c>
      <c r="AZ8" s="6">
        <f t="shared" si="27"/>
        <v>0.2591</v>
      </c>
      <c r="BA8" s="6">
        <f t="shared" si="28"/>
        <v>0.2591</v>
      </c>
      <c r="BB8" s="40">
        <f t="shared" si="29"/>
        <v>0.27960000000000002</v>
      </c>
      <c r="BC8" s="6"/>
      <c r="BD8" s="47">
        <f t="shared" si="30"/>
        <v>0.23407561654053549</v>
      </c>
      <c r="BE8" s="6">
        <f t="shared" si="31"/>
        <v>0.2379775453878854</v>
      </c>
      <c r="BF8" s="40">
        <f t="shared" si="32"/>
        <v>0.25705026900071665</v>
      </c>
      <c r="BG8" s="6"/>
      <c r="BH8" s="47"/>
      <c r="BI8" s="40"/>
      <c r="BJ8" s="47"/>
      <c r="BK8" s="40"/>
      <c r="BL8" s="6"/>
      <c r="BM8" s="47"/>
      <c r="BN8" s="40"/>
      <c r="BO8" s="6"/>
      <c r="BP8" s="47"/>
      <c r="BQ8" s="40"/>
      <c r="BR8" s="6"/>
      <c r="BS8" s="47"/>
      <c r="BT8" s="40"/>
      <c r="BU8" s="35"/>
      <c r="BV8" s="38">
        <f t="shared" si="33"/>
        <v>8.4678963846039396E-4</v>
      </c>
      <c r="BW8" s="6">
        <f t="shared" si="34"/>
        <v>4.2779465856388928E-2</v>
      </c>
      <c r="BX8" s="39">
        <f t="shared" si="35"/>
        <v>2.4030252466605228E-3</v>
      </c>
      <c r="BY8" s="6">
        <f t="shared" si="36"/>
        <v>1.1086981369299347E-2</v>
      </c>
      <c r="BZ8" s="6">
        <f t="shared" si="37"/>
        <v>0.82175561016865717</v>
      </c>
      <c r="CA8" s="40">
        <f t="shared" si="38"/>
        <v>0.87706880282645117</v>
      </c>
      <c r="CB8" s="35"/>
      <c r="CC8" s="34">
        <v>73.682000000000002</v>
      </c>
      <c r="CD8" s="35">
        <v>56.932000000000002</v>
      </c>
      <c r="CE8" s="36">
        <f t="shared" si="39"/>
        <v>130.614</v>
      </c>
      <c r="CF8" s="32">
        <v>3188.8969999999999</v>
      </c>
      <c r="CG8" s="35">
        <v>1.8320000000000001</v>
      </c>
      <c r="CH8" s="35">
        <v>12.734</v>
      </c>
      <c r="CI8" s="36">
        <f t="shared" si="40"/>
        <v>3174.3310000000001</v>
      </c>
      <c r="CJ8" s="35">
        <v>314.738</v>
      </c>
      <c r="CK8" s="35">
        <v>246.86899999999997</v>
      </c>
      <c r="CL8" s="36">
        <f t="shared" si="41"/>
        <v>561.60699999999997</v>
      </c>
      <c r="CM8" s="35">
        <v>23.184000000000001</v>
      </c>
      <c r="CN8" s="35">
        <v>0</v>
      </c>
      <c r="CO8" s="35">
        <v>25.722999999999999</v>
      </c>
      <c r="CP8" s="35">
        <v>17.196999999999818</v>
      </c>
      <c r="CQ8" s="36">
        <f t="shared" si="42"/>
        <v>3932.6559999999999</v>
      </c>
      <c r="CR8" s="35">
        <v>0</v>
      </c>
      <c r="CS8" s="32">
        <f t="shared" si="43"/>
        <v>2951.2150000000001</v>
      </c>
      <c r="CT8" s="36">
        <f t="shared" si="44"/>
        <v>2951.2150000000001</v>
      </c>
      <c r="CU8" s="35">
        <v>195.99199999999999</v>
      </c>
      <c r="CV8" s="35">
        <v>68.786999999999807</v>
      </c>
      <c r="CW8" s="36">
        <f t="shared" si="45"/>
        <v>264.77899999999977</v>
      </c>
      <c r="CX8" s="35">
        <v>40.057000000000002</v>
      </c>
      <c r="CY8" s="35">
        <v>676.60500000000002</v>
      </c>
      <c r="CZ8" s="70">
        <v>3932.6559999999995</v>
      </c>
      <c r="DA8" s="35"/>
      <c r="DB8" s="71">
        <v>454.83899999999994</v>
      </c>
      <c r="DC8" s="35"/>
      <c r="DD8" s="31">
        <v>40</v>
      </c>
      <c r="DE8" s="32">
        <v>145</v>
      </c>
      <c r="DF8" s="32">
        <v>50</v>
      </c>
      <c r="DG8" s="32">
        <v>0</v>
      </c>
      <c r="DH8" s="32">
        <v>0</v>
      </c>
      <c r="DI8" s="32">
        <v>0</v>
      </c>
      <c r="DJ8" s="33">
        <f t="shared" si="46"/>
        <v>235</v>
      </c>
      <c r="DK8" s="62">
        <f t="shared" si="47"/>
        <v>5.9756052906737842E-2</v>
      </c>
      <c r="DL8" s="35"/>
      <c r="DM8" s="64" t="s">
        <v>216</v>
      </c>
      <c r="DN8" s="58">
        <v>27</v>
      </c>
      <c r="DO8" s="72">
        <v>2</v>
      </c>
      <c r="DP8" s="58" t="s">
        <v>161</v>
      </c>
      <c r="DQ8" s="64"/>
      <c r="DR8" s="58"/>
      <c r="DS8" s="62" t="s">
        <v>224</v>
      </c>
      <c r="DT8" s="63"/>
      <c r="DU8" s="31">
        <v>506.17335530000003</v>
      </c>
      <c r="DV8" s="32">
        <v>506.17335530000003</v>
      </c>
      <c r="DW8" s="33">
        <v>546.22180680000008</v>
      </c>
      <c r="DX8" s="32"/>
      <c r="DY8" s="64">
        <f t="shared" si="48"/>
        <v>1907.52</v>
      </c>
      <c r="DZ8" s="32">
        <v>1861.4570000000001</v>
      </c>
      <c r="EA8" s="33">
        <v>1953.5830000000001</v>
      </c>
      <c r="EB8" s="32"/>
      <c r="EC8" s="31">
        <v>647.70899999999995</v>
      </c>
      <c r="ED8" s="32">
        <v>658.50599999999997</v>
      </c>
      <c r="EE8" s="33">
        <v>711.28200000000004</v>
      </c>
      <c r="EF8" s="33">
        <v>2767.0929999999998</v>
      </c>
      <c r="EG8" s="32"/>
      <c r="EH8" s="31">
        <v>119.855</v>
      </c>
      <c r="EI8" s="32">
        <v>23.268000000000001</v>
      </c>
      <c r="EJ8" s="32">
        <v>97.608999999999995</v>
      </c>
      <c r="EK8" s="32">
        <v>20.664999999999999</v>
      </c>
      <c r="EL8" s="32">
        <v>197.29400000000001</v>
      </c>
      <c r="EM8" s="32">
        <v>10.472</v>
      </c>
      <c r="EN8" s="32">
        <v>99.239999999999782</v>
      </c>
      <c r="EO8" s="33">
        <v>2620.4940000000001</v>
      </c>
      <c r="EP8" s="33">
        <f t="shared" si="49"/>
        <v>3188.8969999999999</v>
      </c>
      <c r="EQ8" s="58"/>
      <c r="ER8" s="47">
        <f t="shared" si="50"/>
        <v>3.7585096037909035E-2</v>
      </c>
      <c r="ES8" s="6">
        <f t="shared" si="51"/>
        <v>7.2965668066419208E-3</v>
      </c>
      <c r="ET8" s="6">
        <f t="shared" si="52"/>
        <v>3.0609016220969194E-2</v>
      </c>
      <c r="EU8" s="6">
        <f t="shared" si="53"/>
        <v>6.4802971058645041E-3</v>
      </c>
      <c r="EV8" s="6">
        <f t="shared" si="54"/>
        <v>6.1869041239024029E-2</v>
      </c>
      <c r="EW8" s="6">
        <f t="shared" si="55"/>
        <v>3.2838940862624285E-3</v>
      </c>
      <c r="EX8" s="6">
        <f t="shared" si="56"/>
        <v>3.1120478334671763E-2</v>
      </c>
      <c r="EY8" s="6">
        <f t="shared" si="57"/>
        <v>0.82175561016865717</v>
      </c>
      <c r="EZ8" s="62">
        <f t="shared" si="58"/>
        <v>1</v>
      </c>
      <c r="FA8" s="58"/>
      <c r="FB8" s="34">
        <v>6.6580000000000004</v>
      </c>
      <c r="FC8" s="35">
        <v>1.0049999999999999</v>
      </c>
      <c r="FD8" s="70">
        <f t="shared" si="59"/>
        <v>7.6630000000000003</v>
      </c>
      <c r="FF8" s="34">
        <v>1.8320000000000001</v>
      </c>
      <c r="FG8" s="35">
        <v>12.734</v>
      </c>
      <c r="FH8" s="70">
        <f t="shared" si="60"/>
        <v>14.566000000000001</v>
      </c>
      <c r="FJ8" s="31">
        <v>2620.4940000000001</v>
      </c>
      <c r="FK8" s="32">
        <v>568.40299999999968</v>
      </c>
      <c r="FL8" s="33">
        <f t="shared" si="61"/>
        <v>3188.8969999999999</v>
      </c>
      <c r="FN8" s="47">
        <v>0.82175561016865717</v>
      </c>
      <c r="FO8" s="6">
        <v>0.17824438983134283</v>
      </c>
      <c r="FP8" s="40">
        <f t="shared" si="62"/>
        <v>1</v>
      </c>
      <c r="FQ8" s="58"/>
      <c r="FR8" s="64">
        <f t="shared" si="63"/>
        <v>635.81150000000002</v>
      </c>
      <c r="FS8" s="32">
        <v>595.01800000000003</v>
      </c>
      <c r="FT8" s="33">
        <v>676.60500000000002</v>
      </c>
      <c r="FV8" s="64">
        <f t="shared" si="64"/>
        <v>3158.99</v>
      </c>
      <c r="FW8" s="32">
        <v>3129.0830000000001</v>
      </c>
      <c r="FX8" s="33">
        <v>3188.8969999999999</v>
      </c>
      <c r="FZ8" s="64">
        <f t="shared" si="65"/>
        <v>1295.4270000000001</v>
      </c>
      <c r="GA8" s="32">
        <v>1156.002</v>
      </c>
      <c r="GB8" s="33">
        <v>1434.8520000000001</v>
      </c>
      <c r="GD8" s="64">
        <f t="shared" si="66"/>
        <v>4454.4169999999995</v>
      </c>
      <c r="GE8" s="58">
        <f t="shared" si="67"/>
        <v>4285.085</v>
      </c>
      <c r="GF8" s="72">
        <f t="shared" si="68"/>
        <v>4623.7489999999998</v>
      </c>
      <c r="GH8" s="64">
        <f t="shared" si="69"/>
        <v>2885.0299999999997</v>
      </c>
      <c r="GI8" s="32">
        <v>2818.8449999999998</v>
      </c>
      <c r="GJ8" s="33">
        <v>2951.2150000000001</v>
      </c>
      <c r="GK8" s="32"/>
      <c r="GL8" s="64">
        <f t="shared" si="70"/>
        <v>3913.4775</v>
      </c>
      <c r="GM8" s="32">
        <v>3894.299</v>
      </c>
      <c r="GN8" s="33">
        <v>3932.6559999999999</v>
      </c>
      <c r="GO8" s="32"/>
      <c r="GP8" s="75">
        <f t="shared" si="71"/>
        <v>0.49675918768384525</v>
      </c>
      <c r="GQ8" s="66"/>
    </row>
    <row r="9" spans="1:200" x14ac:dyDescent="0.2">
      <c r="A9" s="1"/>
      <c r="B9" s="76" t="s">
        <v>165</v>
      </c>
      <c r="C9" s="31">
        <v>4959.9690000000001</v>
      </c>
      <c r="D9" s="32">
        <v>4978.3525</v>
      </c>
      <c r="E9" s="32">
        <v>3821.2689999999998</v>
      </c>
      <c r="F9" s="32">
        <v>1335.0360000000001</v>
      </c>
      <c r="G9" s="32">
        <v>3317.3890000000001</v>
      </c>
      <c r="H9" s="32">
        <f t="shared" si="0"/>
        <v>6295.0050000000001</v>
      </c>
      <c r="I9" s="33">
        <f t="shared" si="1"/>
        <v>5156.3050000000003</v>
      </c>
      <c r="J9" s="32"/>
      <c r="K9" s="34">
        <v>94.520999999999987</v>
      </c>
      <c r="L9" s="35">
        <v>16.547999999999998</v>
      </c>
      <c r="M9" s="35">
        <v>1.4999999999999999E-2</v>
      </c>
      <c r="N9" s="36">
        <f t="shared" si="2"/>
        <v>111.08399999999999</v>
      </c>
      <c r="O9" s="35">
        <v>63.738</v>
      </c>
      <c r="P9" s="36">
        <f t="shared" si="3"/>
        <v>47.345999999999989</v>
      </c>
      <c r="Q9" s="35">
        <v>2.9929999999999999</v>
      </c>
      <c r="R9" s="36">
        <f t="shared" si="4"/>
        <v>44.352999999999987</v>
      </c>
      <c r="S9" s="35">
        <v>9.1</v>
      </c>
      <c r="T9" s="35">
        <v>-1.6380000000000003</v>
      </c>
      <c r="U9" s="35">
        <v>-0.9</v>
      </c>
      <c r="V9" s="36">
        <f t="shared" si="5"/>
        <v>50.914999999999992</v>
      </c>
      <c r="W9" s="35">
        <v>8.8280000000000012</v>
      </c>
      <c r="X9" s="37">
        <f t="shared" si="6"/>
        <v>42.086999999999989</v>
      </c>
      <c r="Y9" s="35"/>
      <c r="Z9" s="38">
        <f t="shared" si="7"/>
        <v>1.8986401625839068E-2</v>
      </c>
      <c r="AA9" s="39">
        <f t="shared" si="8"/>
        <v>3.3239912199869333E-3</v>
      </c>
      <c r="AB9" s="6">
        <f t="shared" si="9"/>
        <v>0.53766470399676081</v>
      </c>
      <c r="AC9" s="6">
        <f t="shared" si="10"/>
        <v>0.53033681688078282</v>
      </c>
      <c r="AD9" s="6">
        <f t="shared" si="11"/>
        <v>0.57378200280868541</v>
      </c>
      <c r="AE9" s="39">
        <f t="shared" si="12"/>
        <v>1.2803030721508773E-2</v>
      </c>
      <c r="AF9" s="39">
        <f t="shared" si="13"/>
        <v>8.4540015999268817E-3</v>
      </c>
      <c r="AG9" s="39">
        <f t="shared" si="14"/>
        <v>1.9479491617991462E-2</v>
      </c>
      <c r="AH9" s="39">
        <f t="shared" si="15"/>
        <v>2.5367262494330224E-2</v>
      </c>
      <c r="AI9" s="39">
        <f t="shared" si="16"/>
        <v>2.0528284071869584E-2</v>
      </c>
      <c r="AJ9" s="40">
        <f t="shared" si="17"/>
        <v>7.6159024284318325E-2</v>
      </c>
      <c r="AK9" s="41"/>
      <c r="AL9" s="47">
        <f t="shared" si="18"/>
        <v>4.3767689674556333E-2</v>
      </c>
      <c r="AM9" s="6">
        <f t="shared" si="19"/>
        <v>-1.4573737573728172E-2</v>
      </c>
      <c r="AN9" s="40">
        <f t="shared" si="20"/>
        <v>-3.7886359193763791E-2</v>
      </c>
      <c r="AO9" s="35"/>
      <c r="AP9" s="47">
        <f t="shared" si="21"/>
        <v>0.86813804524099203</v>
      </c>
      <c r="AQ9" s="6">
        <f t="shared" si="22"/>
        <v>0.77513833790760089</v>
      </c>
      <c r="AR9" s="6">
        <f t="shared" si="23"/>
        <v>8.1204136558111432E-3</v>
      </c>
      <c r="AS9" s="6">
        <f t="shared" si="24"/>
        <v>0.31033500410990472</v>
      </c>
      <c r="AT9" s="6">
        <f t="shared" si="25"/>
        <v>0.1859027747955683</v>
      </c>
      <c r="AU9" s="68">
        <v>1.45</v>
      </c>
      <c r="AV9" s="69">
        <v>1.29</v>
      </c>
      <c r="AW9" s="35"/>
      <c r="AX9" s="47">
        <f t="shared" si="26"/>
        <v>0.12344028763082995</v>
      </c>
      <c r="AY9" s="6">
        <v>9.8800000000000013E-2</v>
      </c>
      <c r="AZ9" s="6">
        <f t="shared" si="27"/>
        <v>0.21765365938594286</v>
      </c>
      <c r="BA9" s="6">
        <f t="shared" si="28"/>
        <v>0.23700013542533227</v>
      </c>
      <c r="BB9" s="40">
        <f t="shared" si="29"/>
        <v>0.26118323047456904</v>
      </c>
      <c r="BC9" s="6"/>
      <c r="BD9" s="47">
        <f t="shared" si="30"/>
        <v>0.20345357324550448</v>
      </c>
      <c r="BE9" s="6">
        <f t="shared" si="31"/>
        <v>0.22239148463007499</v>
      </c>
      <c r="BF9" s="40">
        <f t="shared" si="32"/>
        <v>0.24572453413682491</v>
      </c>
      <c r="BG9" s="6"/>
      <c r="BH9" s="47"/>
      <c r="BI9" s="40">
        <v>2.7E-2</v>
      </c>
      <c r="BJ9" s="47"/>
      <c r="BK9" s="40"/>
      <c r="BL9" s="6"/>
      <c r="BM9" s="47"/>
      <c r="BN9" s="40">
        <f>BD9-(4.5%+2.5%+3%+2.5%+BI9)</f>
        <v>5.145357324550448E-2</v>
      </c>
      <c r="BO9" s="6"/>
      <c r="BP9" s="47"/>
      <c r="BQ9" s="40">
        <f>BE9-(6%+2.5%+3%+2.5%+BI9)</f>
        <v>5.5391484630075011E-2</v>
      </c>
      <c r="BR9" s="6"/>
      <c r="BS9" s="47"/>
      <c r="BT9" s="40">
        <f>BF9-(8%+2.5%+3%+2.5%+BI9)</f>
        <v>5.8724534136824907E-2</v>
      </c>
      <c r="BU9" s="35"/>
      <c r="BV9" s="38">
        <f t="shared" si="33"/>
        <v>8.0002106303366752E-4</v>
      </c>
      <c r="BW9" s="6">
        <f t="shared" si="34"/>
        <v>5.4608816231207127E-2</v>
      </c>
      <c r="BX9" s="39">
        <f t="shared" si="35"/>
        <v>2.2808391662560268E-2</v>
      </c>
      <c r="BY9" s="6">
        <f t="shared" si="36"/>
        <v>0.13963708488740212</v>
      </c>
      <c r="BZ9" s="6">
        <f t="shared" si="37"/>
        <v>0.87829017009794397</v>
      </c>
      <c r="CA9" s="40">
        <f t="shared" si="38"/>
        <v>0.90980246513734153</v>
      </c>
      <c r="CB9" s="35"/>
      <c r="CC9" s="34">
        <v>66.748999999999995</v>
      </c>
      <c r="CD9" s="35">
        <v>155.779</v>
      </c>
      <c r="CE9" s="36">
        <f t="shared" si="39"/>
        <v>222.52799999999999</v>
      </c>
      <c r="CF9" s="32">
        <v>3821.2689999999998</v>
      </c>
      <c r="CG9" s="35">
        <v>5.7050000000000001</v>
      </c>
      <c r="CH9" s="35">
        <v>6.2030000000000003</v>
      </c>
      <c r="CI9" s="36">
        <f t="shared" si="40"/>
        <v>3809.3609999999999</v>
      </c>
      <c r="CJ9" s="35">
        <v>699.5440000000001</v>
      </c>
      <c r="CK9" s="35">
        <v>196.33999999999997</v>
      </c>
      <c r="CL9" s="36">
        <f t="shared" si="41"/>
        <v>895.88400000000001</v>
      </c>
      <c r="CM9" s="35">
        <v>0</v>
      </c>
      <c r="CN9" s="35">
        <v>0</v>
      </c>
      <c r="CO9" s="35">
        <v>22.414000000000001</v>
      </c>
      <c r="CP9" s="35">
        <v>9.7819999999999112</v>
      </c>
      <c r="CQ9" s="36">
        <f t="shared" si="42"/>
        <v>4959.9689999999991</v>
      </c>
      <c r="CR9" s="35">
        <v>101.556</v>
      </c>
      <c r="CS9" s="32">
        <f t="shared" si="43"/>
        <v>3317.3890000000001</v>
      </c>
      <c r="CT9" s="36">
        <f t="shared" si="44"/>
        <v>3418.9450000000002</v>
      </c>
      <c r="CU9" s="35">
        <v>770.178</v>
      </c>
      <c r="CV9" s="35">
        <v>67.97099999999989</v>
      </c>
      <c r="CW9" s="36">
        <f t="shared" si="45"/>
        <v>838.14899999999989</v>
      </c>
      <c r="CX9" s="35">
        <v>90.614999999999995</v>
      </c>
      <c r="CY9" s="35">
        <v>612.26</v>
      </c>
      <c r="CZ9" s="70">
        <v>4959.9690000000001</v>
      </c>
      <c r="DA9" s="35"/>
      <c r="DB9" s="71">
        <v>922.07200000000012</v>
      </c>
      <c r="DC9" s="35"/>
      <c r="DD9" s="31">
        <v>300</v>
      </c>
      <c r="DE9" s="32">
        <v>250</v>
      </c>
      <c r="DF9" s="32">
        <v>185</v>
      </c>
      <c r="DG9" s="32">
        <v>180</v>
      </c>
      <c r="DH9" s="32">
        <v>40</v>
      </c>
      <c r="DI9" s="32">
        <v>0</v>
      </c>
      <c r="DJ9" s="33">
        <f t="shared" si="46"/>
        <v>955</v>
      </c>
      <c r="DK9" s="62">
        <f t="shared" si="47"/>
        <v>0.19254152596518245</v>
      </c>
      <c r="DL9" s="35"/>
      <c r="DM9" s="64" t="s">
        <v>216</v>
      </c>
      <c r="DN9" s="58">
        <v>28</v>
      </c>
      <c r="DO9" s="72">
        <v>1</v>
      </c>
      <c r="DP9" s="58" t="s">
        <v>161</v>
      </c>
      <c r="DQ9" s="74" t="s">
        <v>158</v>
      </c>
      <c r="DR9" s="61" t="s">
        <v>208</v>
      </c>
      <c r="DS9" s="62" t="s">
        <v>224</v>
      </c>
      <c r="DT9" s="63"/>
      <c r="DU9" s="31">
        <v>450.012</v>
      </c>
      <c r="DV9" s="32">
        <v>490.012</v>
      </c>
      <c r="DW9" s="33">
        <v>540.01199999999994</v>
      </c>
      <c r="DX9" s="32"/>
      <c r="DY9" s="64">
        <f t="shared" si="48"/>
        <v>2160.58</v>
      </c>
      <c r="DZ9" s="32">
        <v>2253.6</v>
      </c>
      <c r="EA9" s="33">
        <v>2067.56</v>
      </c>
      <c r="EB9" s="32"/>
      <c r="EC9" s="31">
        <v>568.67999999999995</v>
      </c>
      <c r="ED9" s="32">
        <v>621.61400000000003</v>
      </c>
      <c r="EE9" s="33">
        <v>686.83299999999997</v>
      </c>
      <c r="EF9" s="33">
        <v>2795.134</v>
      </c>
      <c r="EG9" s="32"/>
      <c r="EH9" s="31">
        <v>0</v>
      </c>
      <c r="EI9" s="32">
        <v>6.3490000000000002</v>
      </c>
      <c r="EJ9" s="32">
        <v>124.259</v>
      </c>
      <c r="EK9" s="32">
        <v>9.0909999999999993</v>
      </c>
      <c r="EL9" s="32">
        <v>271.09199999999998</v>
      </c>
      <c r="EM9" s="32">
        <v>0.98799999999999999</v>
      </c>
      <c r="EN9" s="32">
        <v>53.306999999999746</v>
      </c>
      <c r="EO9" s="33">
        <v>3356.183</v>
      </c>
      <c r="EP9" s="33">
        <f t="shared" si="49"/>
        <v>3821.2689999999998</v>
      </c>
      <c r="EQ9" s="58"/>
      <c r="ER9" s="47">
        <f t="shared" si="50"/>
        <v>0</v>
      </c>
      <c r="ES9" s="6">
        <f t="shared" si="51"/>
        <v>1.6614899395985994E-3</v>
      </c>
      <c r="ET9" s="6">
        <f t="shared" si="52"/>
        <v>3.251773167500116E-2</v>
      </c>
      <c r="EU9" s="6">
        <f t="shared" si="53"/>
        <v>2.3790526131502389E-3</v>
      </c>
      <c r="EV9" s="6">
        <f t="shared" si="54"/>
        <v>7.0942924981203886E-2</v>
      </c>
      <c r="EW9" s="6">
        <f t="shared" si="55"/>
        <v>2.5855285246864326E-4</v>
      </c>
      <c r="EX9" s="6">
        <f t="shared" si="56"/>
        <v>1.3950077840633504E-2</v>
      </c>
      <c r="EY9" s="6">
        <f t="shared" si="57"/>
        <v>0.87829017009794397</v>
      </c>
      <c r="EZ9" s="62">
        <f t="shared" si="58"/>
        <v>1</v>
      </c>
      <c r="FA9" s="58"/>
      <c r="FB9" s="34">
        <v>27.242000000000001</v>
      </c>
      <c r="FC9" s="35">
        <v>59.915000000000006</v>
      </c>
      <c r="FD9" s="70">
        <f t="shared" si="59"/>
        <v>87.157000000000011</v>
      </c>
      <c r="FF9" s="34">
        <v>5.7050000000000001</v>
      </c>
      <c r="FG9" s="35">
        <v>6.2030000000000003</v>
      </c>
      <c r="FH9" s="70">
        <f t="shared" si="60"/>
        <v>11.908000000000001</v>
      </c>
      <c r="FJ9" s="31">
        <v>3356.183</v>
      </c>
      <c r="FK9" s="32">
        <v>465.08599999999973</v>
      </c>
      <c r="FL9" s="33">
        <f t="shared" si="61"/>
        <v>3821.2689999999998</v>
      </c>
      <c r="FN9" s="47">
        <v>0.87829017009794397</v>
      </c>
      <c r="FO9" s="6">
        <v>0.12170982990205603</v>
      </c>
      <c r="FP9" s="40">
        <f t="shared" si="62"/>
        <v>1</v>
      </c>
      <c r="FQ9" s="58"/>
      <c r="FR9" s="64">
        <f t="shared" si="63"/>
        <v>552.62</v>
      </c>
      <c r="FS9" s="32">
        <v>492.98</v>
      </c>
      <c r="FT9" s="33">
        <v>612.26</v>
      </c>
      <c r="FV9" s="64">
        <f t="shared" si="64"/>
        <v>3741.1514999999999</v>
      </c>
      <c r="FW9" s="32">
        <v>3661.0340000000001</v>
      </c>
      <c r="FX9" s="33">
        <v>3821.2689999999998</v>
      </c>
      <c r="FZ9" s="64">
        <f t="shared" si="65"/>
        <v>1453.2825</v>
      </c>
      <c r="GA9" s="32">
        <v>1571.529</v>
      </c>
      <c r="GB9" s="33">
        <v>1335.0360000000001</v>
      </c>
      <c r="GD9" s="64">
        <f t="shared" si="66"/>
        <v>5194.4340000000002</v>
      </c>
      <c r="GE9" s="58">
        <f t="shared" si="67"/>
        <v>5232.5630000000001</v>
      </c>
      <c r="GF9" s="72">
        <f t="shared" si="68"/>
        <v>5156.3050000000003</v>
      </c>
      <c r="GH9" s="64">
        <f t="shared" si="69"/>
        <v>3382.7055</v>
      </c>
      <c r="GI9" s="32">
        <v>3448.0219999999999</v>
      </c>
      <c r="GJ9" s="33">
        <v>3317.3890000000001</v>
      </c>
      <c r="GK9" s="32"/>
      <c r="GL9" s="64">
        <f t="shared" si="70"/>
        <v>4978.3525</v>
      </c>
      <c r="GM9" s="32">
        <v>4996.7359999999999</v>
      </c>
      <c r="GN9" s="33">
        <v>4959.9690000000001</v>
      </c>
      <c r="GO9" s="32"/>
      <c r="GP9" s="75">
        <f t="shared" si="71"/>
        <v>0.41684937950217027</v>
      </c>
      <c r="GQ9" s="66"/>
    </row>
    <row r="10" spans="1:200" x14ac:dyDescent="0.2">
      <c r="A10" s="1"/>
      <c r="B10" s="76" t="s">
        <v>166</v>
      </c>
      <c r="C10" s="31">
        <v>1993.1769999999999</v>
      </c>
      <c r="D10" s="32">
        <v>1929.895</v>
      </c>
      <c r="E10" s="32">
        <v>1594.4960000000001</v>
      </c>
      <c r="F10" s="32">
        <v>837.64</v>
      </c>
      <c r="G10" s="32">
        <v>1552.64</v>
      </c>
      <c r="H10" s="32">
        <f t="shared" si="0"/>
        <v>2830.817</v>
      </c>
      <c r="I10" s="33">
        <f t="shared" si="1"/>
        <v>2432.136</v>
      </c>
      <c r="J10" s="32"/>
      <c r="K10" s="34">
        <v>35.654000000000003</v>
      </c>
      <c r="L10" s="35">
        <v>9.2270000000000003</v>
      </c>
      <c r="M10" s="35">
        <v>0</v>
      </c>
      <c r="N10" s="36">
        <f t="shared" si="2"/>
        <v>44.881</v>
      </c>
      <c r="O10" s="35">
        <v>30.574999999999999</v>
      </c>
      <c r="P10" s="36">
        <f t="shared" si="3"/>
        <v>14.306000000000001</v>
      </c>
      <c r="Q10" s="35">
        <v>-4.8000000000000001E-2</v>
      </c>
      <c r="R10" s="36">
        <f t="shared" si="4"/>
        <v>14.354000000000001</v>
      </c>
      <c r="S10" s="35">
        <v>5.6130000000000004</v>
      </c>
      <c r="T10" s="35">
        <v>9.9000000000000005E-2</v>
      </c>
      <c r="U10" s="35">
        <v>-4.2</v>
      </c>
      <c r="V10" s="36">
        <f t="shared" si="5"/>
        <v>15.866000000000003</v>
      </c>
      <c r="W10" s="35">
        <v>2.786</v>
      </c>
      <c r="X10" s="37">
        <f t="shared" si="6"/>
        <v>13.080000000000004</v>
      </c>
      <c r="Y10" s="35"/>
      <c r="Z10" s="38">
        <f t="shared" si="7"/>
        <v>1.8474580223276398E-2</v>
      </c>
      <c r="AA10" s="39">
        <f t="shared" si="8"/>
        <v>4.7810891266105151E-3</v>
      </c>
      <c r="AB10" s="6">
        <f t="shared" si="9"/>
        <v>0.60433261518391879</v>
      </c>
      <c r="AC10" s="6">
        <f t="shared" si="10"/>
        <v>0.60551748722620513</v>
      </c>
      <c r="AD10" s="6">
        <f t="shared" si="11"/>
        <v>0.6812459615427463</v>
      </c>
      <c r="AE10" s="39">
        <f t="shared" si="12"/>
        <v>1.5842830827583886E-2</v>
      </c>
      <c r="AF10" s="39">
        <f t="shared" si="13"/>
        <v>6.7775708004839657E-3</v>
      </c>
      <c r="AG10" s="39">
        <f t="shared" si="14"/>
        <v>1.4421295887946094E-2</v>
      </c>
      <c r="AH10" s="39">
        <f t="shared" si="15"/>
        <v>2.2070756963677742E-2</v>
      </c>
      <c r="AI10" s="39">
        <f t="shared" si="16"/>
        <v>1.5825938927796497E-2</v>
      </c>
      <c r="AJ10" s="40">
        <f t="shared" si="17"/>
        <v>4.5245190536560238E-2</v>
      </c>
      <c r="AK10" s="41"/>
      <c r="AL10" s="47">
        <f t="shared" si="18"/>
        <v>5.6314384328481862E-2</v>
      </c>
      <c r="AM10" s="6">
        <f t="shared" si="19"/>
        <v>7.8153800323960076E-2</v>
      </c>
      <c r="AN10" s="40">
        <f t="shared" si="20"/>
        <v>3.5435717410557226E-2</v>
      </c>
      <c r="AO10" s="35"/>
      <c r="AP10" s="47">
        <f t="shared" si="21"/>
        <v>0.97374969896443764</v>
      </c>
      <c r="AQ10" s="6">
        <f t="shared" si="22"/>
        <v>0.9251641012684777</v>
      </c>
      <c r="AR10" s="6">
        <f t="shared" si="23"/>
        <v>-7.8950840793366589E-2</v>
      </c>
      <c r="AS10" s="6">
        <f t="shared" si="24"/>
        <v>0.27313780963757861</v>
      </c>
      <c r="AT10" s="6">
        <f t="shared" si="25"/>
        <v>0.14196180268987654</v>
      </c>
      <c r="AU10" s="68">
        <v>2.08</v>
      </c>
      <c r="AV10" s="69">
        <v>1.39</v>
      </c>
      <c r="AW10" s="35"/>
      <c r="AX10" s="47">
        <f t="shared" si="26"/>
        <v>0.15119881475654195</v>
      </c>
      <c r="AY10" s="6">
        <v>0.111</v>
      </c>
      <c r="AZ10" s="6">
        <f t="shared" si="27"/>
        <v>0.23379999999999998</v>
      </c>
      <c r="BA10" s="6">
        <f t="shared" si="28"/>
        <v>0.23379999999999998</v>
      </c>
      <c r="BB10" s="40">
        <f t="shared" si="29"/>
        <v>0.23379999999999998</v>
      </c>
      <c r="BC10" s="6"/>
      <c r="BD10" s="47">
        <f t="shared" si="30"/>
        <v>0.22350110602802661</v>
      </c>
      <c r="BE10" s="6">
        <f t="shared" si="31"/>
        <v>0.22841661444936956</v>
      </c>
      <c r="BF10" s="40">
        <f t="shared" si="32"/>
        <v>0.23420674650053971</v>
      </c>
      <c r="BG10" s="6"/>
      <c r="BH10" s="47"/>
      <c r="BI10" s="40"/>
      <c r="BJ10" s="47"/>
      <c r="BK10" s="40"/>
      <c r="BL10" s="6"/>
      <c r="BM10" s="47"/>
      <c r="BN10" s="40"/>
      <c r="BO10" s="6"/>
      <c r="BP10" s="47"/>
      <c r="BQ10" s="40"/>
      <c r="BR10" s="6"/>
      <c r="BS10" s="47"/>
      <c r="BT10" s="40"/>
      <c r="BU10" s="35"/>
      <c r="BV10" s="38">
        <f t="shared" si="33"/>
        <v>-3.0927974546276953E-5</v>
      </c>
      <c r="BW10" s="6">
        <f t="shared" si="34"/>
        <v>-2.397841942251973E-3</v>
      </c>
      <c r="BX10" s="39">
        <f t="shared" si="35"/>
        <v>6.7544854298787821E-3</v>
      </c>
      <c r="BY10" s="6">
        <f t="shared" si="36"/>
        <v>3.5259337831599832E-2</v>
      </c>
      <c r="BZ10" s="6">
        <f t="shared" si="37"/>
        <v>0.87396644456931849</v>
      </c>
      <c r="CA10" s="40">
        <f t="shared" si="38"/>
        <v>0.91737304163911881</v>
      </c>
      <c r="CB10" s="35"/>
      <c r="CC10" s="34">
        <v>64.185000000000002</v>
      </c>
      <c r="CD10" s="35">
        <v>65.644000000000005</v>
      </c>
      <c r="CE10" s="36">
        <f t="shared" si="39"/>
        <v>129.82900000000001</v>
      </c>
      <c r="CF10" s="32">
        <v>1594.4960000000001</v>
      </c>
      <c r="CG10" s="35">
        <v>1.677</v>
      </c>
      <c r="CH10" s="35">
        <v>2.4079999999999999</v>
      </c>
      <c r="CI10" s="36">
        <f t="shared" si="40"/>
        <v>1590.4110000000003</v>
      </c>
      <c r="CJ10" s="35">
        <v>153.126</v>
      </c>
      <c r="CK10" s="35">
        <v>112.17</v>
      </c>
      <c r="CL10" s="36">
        <f t="shared" si="41"/>
        <v>265.29599999999999</v>
      </c>
      <c r="CM10" s="35">
        <v>0</v>
      </c>
      <c r="CN10" s="35">
        <v>0</v>
      </c>
      <c r="CO10" s="35">
        <v>6.0549999999999997</v>
      </c>
      <c r="CP10" s="35">
        <v>1.5859999999996788</v>
      </c>
      <c r="CQ10" s="36">
        <f t="shared" si="42"/>
        <v>1993.1770000000001</v>
      </c>
      <c r="CR10" s="35">
        <v>125.592</v>
      </c>
      <c r="CS10" s="32">
        <f t="shared" si="43"/>
        <v>1552.64</v>
      </c>
      <c r="CT10" s="36">
        <f t="shared" si="44"/>
        <v>1678.2320000000002</v>
      </c>
      <c r="CU10" s="35">
        <v>0</v>
      </c>
      <c r="CV10" s="35">
        <v>13.578999999999724</v>
      </c>
      <c r="CW10" s="36">
        <f t="shared" si="45"/>
        <v>13.578999999999724</v>
      </c>
      <c r="CX10" s="35">
        <v>0</v>
      </c>
      <c r="CY10" s="35">
        <v>301.36599999999999</v>
      </c>
      <c r="CZ10" s="70">
        <v>1993.1769999999999</v>
      </c>
      <c r="DA10" s="35"/>
      <c r="DB10" s="71">
        <v>282.95500000000004</v>
      </c>
      <c r="DC10" s="35"/>
      <c r="DD10" s="31">
        <v>25</v>
      </c>
      <c r="DE10" s="32">
        <v>0</v>
      </c>
      <c r="DF10" s="32">
        <v>25</v>
      </c>
      <c r="DG10" s="32">
        <v>50</v>
      </c>
      <c r="DH10" s="32">
        <v>0</v>
      </c>
      <c r="DI10" s="32">
        <v>0</v>
      </c>
      <c r="DJ10" s="33">
        <f t="shared" si="46"/>
        <v>100</v>
      </c>
      <c r="DK10" s="62">
        <f t="shared" si="47"/>
        <v>5.0171158908616752E-2</v>
      </c>
      <c r="DL10" s="35"/>
      <c r="DM10" s="64" t="s">
        <v>216</v>
      </c>
      <c r="DN10" s="58">
        <v>18</v>
      </c>
      <c r="DO10" s="72">
        <v>2</v>
      </c>
      <c r="DP10" s="58" t="s">
        <v>161</v>
      </c>
      <c r="DQ10" s="64"/>
      <c r="DR10" s="58"/>
      <c r="DS10" s="62" t="s">
        <v>224</v>
      </c>
      <c r="DT10" s="63"/>
      <c r="DU10" s="31">
        <v>215.56593799999999</v>
      </c>
      <c r="DV10" s="32">
        <v>215.56593799999999</v>
      </c>
      <c r="DW10" s="33">
        <v>215.56593799999999</v>
      </c>
      <c r="DX10" s="32"/>
      <c r="DY10" s="64">
        <f t="shared" si="48"/>
        <v>906.99199999999996</v>
      </c>
      <c r="DZ10" s="32">
        <v>891.97400000000005</v>
      </c>
      <c r="EA10" s="33">
        <v>922.01</v>
      </c>
      <c r="EB10" s="32"/>
      <c r="EC10" s="31">
        <v>289.27100000000002</v>
      </c>
      <c r="ED10" s="32">
        <v>295.63299999999998</v>
      </c>
      <c r="EE10" s="33">
        <v>303.12700000000001</v>
      </c>
      <c r="EF10" s="33">
        <v>1294.271</v>
      </c>
      <c r="EG10" s="32"/>
      <c r="EH10" s="31">
        <v>8.266</v>
      </c>
      <c r="EI10" s="32">
        <v>12.02</v>
      </c>
      <c r="EJ10" s="32">
        <v>33.000999999999998</v>
      </c>
      <c r="EK10" s="32">
        <v>7.5289999999999999</v>
      </c>
      <c r="EL10" s="32">
        <v>77.646000000000001</v>
      </c>
      <c r="EM10" s="32">
        <v>12.285</v>
      </c>
      <c r="EN10" s="32">
        <v>50.212999999999965</v>
      </c>
      <c r="EO10" s="33">
        <v>1393.5360000000001</v>
      </c>
      <c r="EP10" s="33">
        <f t="shared" si="49"/>
        <v>1594.4960000000001</v>
      </c>
      <c r="EQ10" s="58"/>
      <c r="ER10" s="47">
        <f t="shared" si="50"/>
        <v>5.1840832463675036E-3</v>
      </c>
      <c r="ES10" s="6">
        <f t="shared" si="51"/>
        <v>7.5384322067913612E-3</v>
      </c>
      <c r="ET10" s="6">
        <f t="shared" si="52"/>
        <v>2.0696822067913619E-2</v>
      </c>
      <c r="EU10" s="6">
        <f t="shared" si="53"/>
        <v>4.721868226699847E-3</v>
      </c>
      <c r="EV10" s="6">
        <f t="shared" si="54"/>
        <v>4.8696265152123303E-2</v>
      </c>
      <c r="EW10" s="6">
        <f t="shared" si="55"/>
        <v>7.7046289234968283E-3</v>
      </c>
      <c r="EX10" s="6">
        <f t="shared" si="56"/>
        <v>3.1491455607289054E-2</v>
      </c>
      <c r="EY10" s="6">
        <f t="shared" si="57"/>
        <v>0.87396644456931849</v>
      </c>
      <c r="EZ10" s="62">
        <f t="shared" si="58"/>
        <v>1</v>
      </c>
      <c r="FA10" s="58"/>
      <c r="FB10" s="34">
        <v>8.4179999999999993</v>
      </c>
      <c r="FC10" s="35">
        <v>2.3519999999999999</v>
      </c>
      <c r="FD10" s="70">
        <f t="shared" si="59"/>
        <v>10.77</v>
      </c>
      <c r="FF10" s="34">
        <v>1.677</v>
      </c>
      <c r="FG10" s="35">
        <v>2.4079999999999999</v>
      </c>
      <c r="FH10" s="70">
        <f t="shared" si="60"/>
        <v>4.085</v>
      </c>
      <c r="FJ10" s="31">
        <v>1393.5360000000001</v>
      </c>
      <c r="FK10" s="32">
        <v>200.95999999999995</v>
      </c>
      <c r="FL10" s="33">
        <f t="shared" si="61"/>
        <v>1594.4960000000001</v>
      </c>
      <c r="FN10" s="47">
        <v>0.87396644456931849</v>
      </c>
      <c r="FO10" s="6">
        <v>0.12603355543068151</v>
      </c>
      <c r="FP10" s="40">
        <f t="shared" si="62"/>
        <v>1</v>
      </c>
      <c r="FQ10" s="58"/>
      <c r="FR10" s="64">
        <f t="shared" si="63"/>
        <v>289.0915</v>
      </c>
      <c r="FS10" s="32">
        <v>276.81700000000001</v>
      </c>
      <c r="FT10" s="33">
        <v>301.36599999999999</v>
      </c>
      <c r="FV10" s="64">
        <f t="shared" si="64"/>
        <v>1551.9929999999999</v>
      </c>
      <c r="FW10" s="32">
        <v>1509.49</v>
      </c>
      <c r="FX10" s="33">
        <v>1594.4960000000001</v>
      </c>
      <c r="FZ10" s="64">
        <f t="shared" si="65"/>
        <v>791.99199999999996</v>
      </c>
      <c r="GA10" s="32">
        <v>746.34400000000005</v>
      </c>
      <c r="GB10" s="33">
        <v>837.64</v>
      </c>
      <c r="GD10" s="64">
        <f t="shared" si="66"/>
        <v>2343.9849999999997</v>
      </c>
      <c r="GE10" s="58">
        <f t="shared" si="67"/>
        <v>2255.8339999999998</v>
      </c>
      <c r="GF10" s="72">
        <f t="shared" si="68"/>
        <v>2432.136</v>
      </c>
      <c r="GH10" s="64">
        <f t="shared" si="69"/>
        <v>1526.0720000000001</v>
      </c>
      <c r="GI10" s="32">
        <v>1499.5039999999999</v>
      </c>
      <c r="GJ10" s="33">
        <v>1552.64</v>
      </c>
      <c r="GK10" s="32"/>
      <c r="GL10" s="64">
        <f t="shared" si="70"/>
        <v>1929.895</v>
      </c>
      <c r="GM10" s="32">
        <v>1866.6130000000001</v>
      </c>
      <c r="GN10" s="33">
        <v>1993.1769999999999</v>
      </c>
      <c r="GO10" s="32"/>
      <c r="GP10" s="75">
        <f t="shared" si="71"/>
        <v>0.46258310225333726</v>
      </c>
      <c r="GQ10" s="66"/>
    </row>
    <row r="11" spans="1:200" x14ac:dyDescent="0.2">
      <c r="A11" s="1"/>
      <c r="B11" s="76" t="s">
        <v>167</v>
      </c>
      <c r="C11" s="31">
        <v>3520.643</v>
      </c>
      <c r="D11" s="32">
        <v>3453.9665</v>
      </c>
      <c r="E11" s="32">
        <v>2931.0030000000002</v>
      </c>
      <c r="F11" s="32">
        <v>309.95100000000002</v>
      </c>
      <c r="G11" s="32">
        <v>2416.5070000000001</v>
      </c>
      <c r="H11" s="32">
        <f t="shared" si="0"/>
        <v>3830.5940000000001</v>
      </c>
      <c r="I11" s="33">
        <f t="shared" si="1"/>
        <v>3240.9540000000002</v>
      </c>
      <c r="J11" s="32"/>
      <c r="K11" s="34">
        <v>76.715000000000003</v>
      </c>
      <c r="L11" s="35">
        <v>17.065000000000001</v>
      </c>
      <c r="M11" s="35">
        <v>6.8000000000000005E-2</v>
      </c>
      <c r="N11" s="36">
        <f t="shared" si="2"/>
        <v>93.847999999999999</v>
      </c>
      <c r="O11" s="35">
        <v>46.716000000000001</v>
      </c>
      <c r="P11" s="36">
        <f t="shared" si="3"/>
        <v>47.131999999999998</v>
      </c>
      <c r="Q11" s="35">
        <v>-0.182</v>
      </c>
      <c r="R11" s="36">
        <f t="shared" si="4"/>
        <v>47.314</v>
      </c>
      <c r="S11" s="35">
        <v>5.7229999999999999</v>
      </c>
      <c r="T11" s="35">
        <v>-1.454</v>
      </c>
      <c r="U11" s="35">
        <v>-5.9980000000000002</v>
      </c>
      <c r="V11" s="36">
        <f t="shared" si="5"/>
        <v>45.585000000000001</v>
      </c>
      <c r="W11" s="35">
        <v>10.903</v>
      </c>
      <c r="X11" s="37">
        <f t="shared" si="6"/>
        <v>34.682000000000002</v>
      </c>
      <c r="Y11" s="35"/>
      <c r="Z11" s="38">
        <f t="shared" si="7"/>
        <v>2.2210696021516135E-2</v>
      </c>
      <c r="AA11" s="39">
        <f t="shared" si="8"/>
        <v>4.9406964427709419E-3</v>
      </c>
      <c r="AB11" s="6">
        <f t="shared" si="9"/>
        <v>0.47612544207425828</v>
      </c>
      <c r="AC11" s="6">
        <f t="shared" si="10"/>
        <v>0.46917275110222856</v>
      </c>
      <c r="AD11" s="6">
        <f t="shared" si="11"/>
        <v>0.49778365015770182</v>
      </c>
      <c r="AE11" s="39">
        <f t="shared" si="12"/>
        <v>1.3525319368326242E-2</v>
      </c>
      <c r="AF11" s="39">
        <f t="shared" si="13"/>
        <v>1.0041209143169166E-2</v>
      </c>
      <c r="AG11" s="39">
        <f t="shared" si="14"/>
        <v>2.0065457755910957E-2</v>
      </c>
      <c r="AH11" s="39">
        <f t="shared" si="15"/>
        <v>2.9738325186309294E-2</v>
      </c>
      <c r="AI11" s="39">
        <f t="shared" si="16"/>
        <v>2.7373769340383224E-2</v>
      </c>
      <c r="AJ11" s="40">
        <f t="shared" si="17"/>
        <v>7.1804862697682312E-2</v>
      </c>
      <c r="AK11" s="41"/>
      <c r="AL11" s="47">
        <f t="shared" si="18"/>
        <v>4.1907680888638658E-2</v>
      </c>
      <c r="AM11" s="6">
        <f t="shared" si="19"/>
        <v>5.469489075893872E-2</v>
      </c>
      <c r="AN11" s="40">
        <f t="shared" si="20"/>
        <v>-7.2024348017573877E-3</v>
      </c>
      <c r="AO11" s="35"/>
      <c r="AP11" s="47">
        <f t="shared" si="21"/>
        <v>0.82446418512707076</v>
      </c>
      <c r="AQ11" s="6">
        <f t="shared" si="22"/>
        <v>0.80948716883645888</v>
      </c>
      <c r="AR11" s="6">
        <f t="shared" si="23"/>
        <v>2.7742375469481013E-2</v>
      </c>
      <c r="AS11" s="6">
        <f t="shared" si="24"/>
        <v>0.20555918336508416</v>
      </c>
      <c r="AT11" s="6">
        <f t="shared" si="25"/>
        <v>0.13379771820090819</v>
      </c>
      <c r="AU11" s="68">
        <v>6.78</v>
      </c>
      <c r="AV11" s="69">
        <v>1.46</v>
      </c>
      <c r="AW11" s="35"/>
      <c r="AX11" s="47">
        <f t="shared" si="26"/>
        <v>0.14418644548737261</v>
      </c>
      <c r="AY11" s="6">
        <v>0.1328</v>
      </c>
      <c r="AZ11" s="6">
        <f t="shared" si="27"/>
        <v>0.27129999999999999</v>
      </c>
      <c r="BA11" s="6">
        <f t="shared" si="28"/>
        <v>0.27129999999999999</v>
      </c>
      <c r="BB11" s="40">
        <f t="shared" si="29"/>
        <v>0.27129999999999999</v>
      </c>
      <c r="BC11" s="6"/>
      <c r="BD11" s="47">
        <f t="shared" si="30"/>
        <v>0.26741113213288148</v>
      </c>
      <c r="BE11" s="6">
        <f t="shared" si="31"/>
        <v>0.26888300700456619</v>
      </c>
      <c r="BF11" s="40">
        <f t="shared" si="32"/>
        <v>0.27063809671207584</v>
      </c>
      <c r="BG11" s="6"/>
      <c r="BH11" s="47"/>
      <c r="BI11" s="77">
        <v>2.3E-2</v>
      </c>
      <c r="BJ11" s="78">
        <f>BI11*56.25%</f>
        <v>1.2937499999999999E-2</v>
      </c>
      <c r="BK11" s="77">
        <f>BI11*75%</f>
        <v>1.7250000000000001E-2</v>
      </c>
      <c r="BL11" s="6"/>
      <c r="BM11" s="47"/>
      <c r="BN11" s="77">
        <f>BD11-(4.5%+2.5%+3%+2.5%+BJ11)</f>
        <v>0.12947363213288149</v>
      </c>
      <c r="BO11" s="6"/>
      <c r="BP11" s="47"/>
      <c r="BQ11" s="77">
        <f>BE11-(6%+2.5%+3%+2.5%+BK11)</f>
        <v>0.11163300700456619</v>
      </c>
      <c r="BR11" s="6"/>
      <c r="BS11" s="47"/>
      <c r="BT11" s="40">
        <f>BF11-(8%+2.5%+3%+2.5%+BI11)</f>
        <v>8.7638096712075841E-2</v>
      </c>
      <c r="BU11" s="35"/>
      <c r="BV11" s="38">
        <f t="shared" si="33"/>
        <v>-6.3369204829638679E-5</v>
      </c>
      <c r="BW11" s="6">
        <f t="shared" si="34"/>
        <v>-3.5407871442189841E-3</v>
      </c>
      <c r="BX11" s="39">
        <f t="shared" si="35"/>
        <v>1.3237106887983397E-2</v>
      </c>
      <c r="BY11" s="6">
        <f t="shared" si="36"/>
        <v>7.4121056623382572E-2</v>
      </c>
      <c r="BZ11" s="6">
        <f t="shared" si="37"/>
        <v>0.81720660128972911</v>
      </c>
      <c r="CA11" s="40">
        <f t="shared" si="38"/>
        <v>0.83468818131945099</v>
      </c>
      <c r="CB11" s="35"/>
      <c r="CC11" s="34">
        <v>54.241999999999997</v>
      </c>
      <c r="CD11" s="35">
        <v>5.9820000000000002</v>
      </c>
      <c r="CE11" s="36">
        <f t="shared" si="39"/>
        <v>60.223999999999997</v>
      </c>
      <c r="CF11" s="32">
        <v>2931.0030000000002</v>
      </c>
      <c r="CG11" s="35">
        <v>8.5660000000000007</v>
      </c>
      <c r="CH11" s="35">
        <v>7.2460000000000004</v>
      </c>
      <c r="CI11" s="36">
        <f t="shared" si="40"/>
        <v>2915.1910000000003</v>
      </c>
      <c r="CJ11" s="35">
        <v>405.053</v>
      </c>
      <c r="CK11" s="35">
        <v>87.007999999999996</v>
      </c>
      <c r="CL11" s="36">
        <f t="shared" si="41"/>
        <v>492.06099999999998</v>
      </c>
      <c r="CM11" s="35">
        <v>0</v>
      </c>
      <c r="CN11" s="35">
        <v>0</v>
      </c>
      <c r="CO11" s="35">
        <v>38.512</v>
      </c>
      <c r="CP11" s="35">
        <v>14.654999999999632</v>
      </c>
      <c r="CQ11" s="36">
        <f t="shared" si="42"/>
        <v>3520.6430000000005</v>
      </c>
      <c r="CR11" s="35">
        <v>172.858</v>
      </c>
      <c r="CS11" s="32">
        <f t="shared" si="43"/>
        <v>2416.5070000000001</v>
      </c>
      <c r="CT11" s="36">
        <f t="shared" si="44"/>
        <v>2589.3650000000002</v>
      </c>
      <c r="CU11" s="35">
        <v>395.86700000000002</v>
      </c>
      <c r="CV11" s="35">
        <v>27.781999999999812</v>
      </c>
      <c r="CW11" s="36">
        <f t="shared" si="45"/>
        <v>423.64899999999983</v>
      </c>
      <c r="CX11" s="35">
        <v>0</v>
      </c>
      <c r="CY11" s="35">
        <v>507.62900000000002</v>
      </c>
      <c r="CZ11" s="70">
        <v>3520.643</v>
      </c>
      <c r="DA11" s="35"/>
      <c r="DB11" s="71">
        <v>471.05399999999997</v>
      </c>
      <c r="DC11" s="35"/>
      <c r="DD11" s="31">
        <v>100</v>
      </c>
      <c r="DE11" s="32">
        <v>219</v>
      </c>
      <c r="DF11" s="32">
        <v>200</v>
      </c>
      <c r="DG11" s="32">
        <v>0</v>
      </c>
      <c r="DH11" s="32">
        <v>0</v>
      </c>
      <c r="DI11" s="32">
        <v>0</v>
      </c>
      <c r="DJ11" s="33">
        <f t="shared" si="46"/>
        <v>519</v>
      </c>
      <c r="DK11" s="62">
        <f t="shared" si="47"/>
        <v>0.14741625322419796</v>
      </c>
      <c r="DL11" s="35"/>
      <c r="DM11" s="64" t="s">
        <v>217</v>
      </c>
      <c r="DN11" s="58">
        <v>19</v>
      </c>
      <c r="DO11" s="72">
        <v>1</v>
      </c>
      <c r="DP11" s="58" t="s">
        <v>161</v>
      </c>
      <c r="DQ11" s="74" t="s">
        <v>158</v>
      </c>
      <c r="DR11" s="58"/>
      <c r="DS11" s="62" t="s">
        <v>224</v>
      </c>
      <c r="DT11" s="63"/>
      <c r="DU11" s="31">
        <v>470.56957869999997</v>
      </c>
      <c r="DV11" s="32">
        <v>470.56957869999997</v>
      </c>
      <c r="DW11" s="33">
        <v>470.56957869999997</v>
      </c>
      <c r="DX11" s="32"/>
      <c r="DY11" s="64">
        <f t="shared" si="48"/>
        <v>1728.443</v>
      </c>
      <c r="DZ11" s="32">
        <v>1722.3869999999999</v>
      </c>
      <c r="EA11" s="33">
        <v>1734.499</v>
      </c>
      <c r="EB11" s="32"/>
      <c r="EC11" s="31">
        <v>507.97899999999998</v>
      </c>
      <c r="ED11" s="32">
        <v>510.77499999999998</v>
      </c>
      <c r="EE11" s="33">
        <v>514.10900000000004</v>
      </c>
      <c r="EF11" s="33">
        <v>1899.6179999999999</v>
      </c>
      <c r="EG11" s="32"/>
      <c r="EH11" s="31">
        <v>64.549000000000007</v>
      </c>
      <c r="EI11" s="32">
        <v>50.372</v>
      </c>
      <c r="EJ11" s="32">
        <v>45.371000000000002</v>
      </c>
      <c r="EK11" s="32">
        <v>21.44</v>
      </c>
      <c r="EL11" s="32">
        <v>292.22800000000001</v>
      </c>
      <c r="EM11" s="32">
        <v>19.367000000000001</v>
      </c>
      <c r="EN11" s="32">
        <v>42.440999999999804</v>
      </c>
      <c r="EO11" s="33">
        <v>2395.2350000000001</v>
      </c>
      <c r="EP11" s="33">
        <f t="shared" si="49"/>
        <v>2931.0029999999997</v>
      </c>
      <c r="EQ11" s="58"/>
      <c r="ER11" s="47">
        <f t="shared" si="50"/>
        <v>2.2022836551173784E-2</v>
      </c>
      <c r="ES11" s="6">
        <f t="shared" si="51"/>
        <v>1.7185925773532135E-2</v>
      </c>
      <c r="ET11" s="6">
        <f t="shared" si="52"/>
        <v>1.5479683917075488E-2</v>
      </c>
      <c r="EU11" s="6">
        <f t="shared" si="53"/>
        <v>7.3149021000660881E-3</v>
      </c>
      <c r="EV11" s="6">
        <f t="shared" si="54"/>
        <v>9.970238856800899E-2</v>
      </c>
      <c r="EW11" s="6">
        <f t="shared" si="55"/>
        <v>6.6076356796632429E-3</v>
      </c>
      <c r="EX11" s="6">
        <f t="shared" si="56"/>
        <v>1.448002612075109E-2</v>
      </c>
      <c r="EY11" s="6">
        <f t="shared" si="57"/>
        <v>0.81720660128972933</v>
      </c>
      <c r="EZ11" s="62">
        <f t="shared" si="58"/>
        <v>1.0000000000000002</v>
      </c>
      <c r="FA11" s="58"/>
      <c r="FB11" s="34">
        <v>15.23</v>
      </c>
      <c r="FC11" s="35">
        <v>23.568000000000001</v>
      </c>
      <c r="FD11" s="70">
        <f t="shared" si="59"/>
        <v>38.798000000000002</v>
      </c>
      <c r="FF11" s="34">
        <v>8.5660000000000007</v>
      </c>
      <c r="FG11" s="35">
        <v>7.2460000000000004</v>
      </c>
      <c r="FH11" s="70">
        <f t="shared" si="60"/>
        <v>15.812000000000001</v>
      </c>
      <c r="FJ11" s="31">
        <v>2395.2350000000001</v>
      </c>
      <c r="FK11" s="32">
        <v>535.76800000000014</v>
      </c>
      <c r="FL11" s="33">
        <f t="shared" si="61"/>
        <v>2931.0030000000002</v>
      </c>
      <c r="FN11" s="47">
        <v>0.81720660128972911</v>
      </c>
      <c r="FO11" s="6">
        <v>0.18279339871027089</v>
      </c>
      <c r="FP11" s="40">
        <f t="shared" si="62"/>
        <v>1</v>
      </c>
      <c r="FQ11" s="58"/>
      <c r="FR11" s="64">
        <f t="shared" si="63"/>
        <v>483.00350000000003</v>
      </c>
      <c r="FS11" s="32">
        <v>458.37799999999999</v>
      </c>
      <c r="FT11" s="33">
        <v>507.62900000000002</v>
      </c>
      <c r="FV11" s="64">
        <f t="shared" si="64"/>
        <v>2872.0574999999999</v>
      </c>
      <c r="FW11" s="32">
        <v>2813.1120000000001</v>
      </c>
      <c r="FX11" s="33">
        <v>2931.0030000000002</v>
      </c>
      <c r="FZ11" s="64">
        <f t="shared" si="65"/>
        <v>284.86099999999999</v>
      </c>
      <c r="GA11" s="32">
        <v>259.77100000000002</v>
      </c>
      <c r="GB11" s="33">
        <v>309.95100000000002</v>
      </c>
      <c r="GD11" s="64">
        <f t="shared" si="66"/>
        <v>3156.9185000000002</v>
      </c>
      <c r="GE11" s="58">
        <f t="shared" si="67"/>
        <v>3072.8830000000003</v>
      </c>
      <c r="GF11" s="72">
        <f t="shared" si="68"/>
        <v>3240.9540000000002</v>
      </c>
      <c r="GH11" s="64">
        <f t="shared" si="69"/>
        <v>2425.2725</v>
      </c>
      <c r="GI11" s="32">
        <v>2434.038</v>
      </c>
      <c r="GJ11" s="33">
        <v>2416.5070000000001</v>
      </c>
      <c r="GK11" s="32"/>
      <c r="GL11" s="64">
        <f t="shared" si="70"/>
        <v>3453.9665</v>
      </c>
      <c r="GM11" s="32">
        <v>3387.29</v>
      </c>
      <c r="GN11" s="33">
        <v>3520.643</v>
      </c>
      <c r="GO11" s="32"/>
      <c r="GP11" s="75">
        <f t="shared" si="71"/>
        <v>0.49266540231429318</v>
      </c>
      <c r="GQ11" s="66"/>
      <c r="GR11" s="79"/>
    </row>
    <row r="12" spans="1:200" x14ac:dyDescent="0.2">
      <c r="A12" s="1"/>
      <c r="B12" s="76" t="s">
        <v>168</v>
      </c>
      <c r="C12" s="31">
        <v>7525.1869999999999</v>
      </c>
      <c r="D12" s="32">
        <v>7305.6134999999995</v>
      </c>
      <c r="E12" s="32">
        <v>5991.866</v>
      </c>
      <c r="F12" s="32">
        <v>1960.431</v>
      </c>
      <c r="G12" s="32">
        <v>5577.7179999999998</v>
      </c>
      <c r="H12" s="32">
        <f t="shared" si="0"/>
        <v>9485.6180000000004</v>
      </c>
      <c r="I12" s="33">
        <f t="shared" si="1"/>
        <v>7952.2970000000005</v>
      </c>
      <c r="J12" s="32"/>
      <c r="K12" s="34">
        <v>144.785</v>
      </c>
      <c r="L12" s="35">
        <v>48.564999999999998</v>
      </c>
      <c r="M12" s="35">
        <v>1.357</v>
      </c>
      <c r="N12" s="36">
        <f t="shared" si="2"/>
        <v>194.70699999999999</v>
      </c>
      <c r="O12" s="35">
        <v>99.179000000000002</v>
      </c>
      <c r="P12" s="36">
        <f t="shared" si="3"/>
        <v>95.527999999999992</v>
      </c>
      <c r="Q12" s="35">
        <v>-0.53300000000000003</v>
      </c>
      <c r="R12" s="36">
        <f t="shared" si="4"/>
        <v>96.060999999999993</v>
      </c>
      <c r="S12" s="35">
        <v>18.762</v>
      </c>
      <c r="T12" s="35">
        <v>-1.1479999999999999</v>
      </c>
      <c r="U12" s="35">
        <v>-8.25</v>
      </c>
      <c r="V12" s="36">
        <f t="shared" si="5"/>
        <v>105.425</v>
      </c>
      <c r="W12" s="35">
        <v>22.837</v>
      </c>
      <c r="X12" s="37">
        <f t="shared" si="6"/>
        <v>82.587999999999994</v>
      </c>
      <c r="Y12" s="35"/>
      <c r="Z12" s="38">
        <f t="shared" si="7"/>
        <v>1.9818321897264346E-2</v>
      </c>
      <c r="AA12" s="39">
        <f t="shared" si="8"/>
        <v>6.6476278823126905E-3</v>
      </c>
      <c r="AB12" s="6">
        <f t="shared" si="9"/>
        <v>0.4671181842587403</v>
      </c>
      <c r="AC12" s="6">
        <f t="shared" si="10"/>
        <v>0.46460610205697317</v>
      </c>
      <c r="AD12" s="6">
        <f t="shared" si="11"/>
        <v>0.50937562594051577</v>
      </c>
      <c r="AE12" s="39">
        <f t="shared" si="12"/>
        <v>1.3575725022956663E-2</v>
      </c>
      <c r="AF12" s="39">
        <f t="shared" si="13"/>
        <v>1.1304731628630504E-2</v>
      </c>
      <c r="AG12" s="39">
        <f t="shared" si="14"/>
        <v>2.2120347891672755E-2</v>
      </c>
      <c r="AH12" s="39">
        <f t="shared" si="15"/>
        <v>3.0303923102141216E-2</v>
      </c>
      <c r="AI12" s="39">
        <f t="shared" si="16"/>
        <v>2.5728952618079823E-2</v>
      </c>
      <c r="AJ12" s="40">
        <f t="shared" si="17"/>
        <v>8.069395156877765E-2</v>
      </c>
      <c r="AK12" s="41"/>
      <c r="AL12" s="47">
        <f t="shared" si="18"/>
        <v>4.1044876605103066E-2</v>
      </c>
      <c r="AM12" s="6">
        <f t="shared" si="19"/>
        <v>3.4465457467847536E-2</v>
      </c>
      <c r="AN12" s="40">
        <f t="shared" si="20"/>
        <v>4.8682340541179703E-2</v>
      </c>
      <c r="AO12" s="35"/>
      <c r="AP12" s="47">
        <f t="shared" si="21"/>
        <v>0.93088163186559914</v>
      </c>
      <c r="AQ12" s="6">
        <f t="shared" si="22"/>
        <v>0.88095010961102305</v>
      </c>
      <c r="AR12" s="6">
        <f t="shared" si="23"/>
        <v>-4.0381587859544224E-2</v>
      </c>
      <c r="AS12" s="6">
        <f t="shared" si="24"/>
        <v>0.22376420678981135</v>
      </c>
      <c r="AT12" s="6">
        <f t="shared" si="25"/>
        <v>0.14054680634514466</v>
      </c>
      <c r="AU12" s="68">
        <v>1.71</v>
      </c>
      <c r="AV12" s="69">
        <v>1.3</v>
      </c>
      <c r="AW12" s="35"/>
      <c r="AX12" s="47">
        <f t="shared" si="26"/>
        <v>0.14487533665276359</v>
      </c>
      <c r="AY12" s="6">
        <v>0.11199999999999999</v>
      </c>
      <c r="AZ12" s="6">
        <f t="shared" si="27"/>
        <v>0.22699999999999998</v>
      </c>
      <c r="BA12" s="6">
        <f t="shared" si="28"/>
        <v>0.22699999999999998</v>
      </c>
      <c r="BB12" s="40">
        <f t="shared" si="29"/>
        <v>0.2402</v>
      </c>
      <c r="BC12" s="6"/>
      <c r="BD12" s="47">
        <f t="shared" si="30"/>
        <v>0.21401294672425217</v>
      </c>
      <c r="BE12" s="6">
        <f t="shared" si="31"/>
        <v>0.21752087632191483</v>
      </c>
      <c r="BF12" s="40">
        <f t="shared" si="32"/>
        <v>0.23188917600768369</v>
      </c>
      <c r="BG12" s="6"/>
      <c r="BH12" s="47"/>
      <c r="BI12" s="40">
        <v>2.5000000000000001E-2</v>
      </c>
      <c r="BJ12" s="47"/>
      <c r="BK12" s="40"/>
      <c r="BL12" s="6"/>
      <c r="BM12" s="47"/>
      <c r="BN12" s="40">
        <f>BD12-(4.5%+2.5%+3%+2.5%+BI12)</f>
        <v>6.4012946724252173E-2</v>
      </c>
      <c r="BO12" s="6"/>
      <c r="BP12" s="47"/>
      <c r="BQ12" s="40">
        <f>BE12-(6%+2.5%+3%+2.5%+BI12)</f>
        <v>5.252087632191485E-2</v>
      </c>
      <c r="BR12" s="6"/>
      <c r="BS12" s="47"/>
      <c r="BT12" s="40">
        <f>BF12-(8%+2.5%+3%+2.5%+BI12)</f>
        <v>4.6889176007683692E-2</v>
      </c>
      <c r="BU12" s="35"/>
      <c r="BV12" s="38">
        <f t="shared" si="33"/>
        <v>-9.0742765286176382E-5</v>
      </c>
      <c r="BW12" s="6">
        <f t="shared" si="34"/>
        <v>-4.7108942744515745E-3</v>
      </c>
      <c r="BX12" s="39">
        <f t="shared" si="35"/>
        <v>8.7303354247241175E-3</v>
      </c>
      <c r="BY12" s="6">
        <f t="shared" si="36"/>
        <v>4.7058897613994878E-2</v>
      </c>
      <c r="BZ12" s="6">
        <f t="shared" si="37"/>
        <v>0.71515768209769714</v>
      </c>
      <c r="CA12" s="40">
        <f t="shared" si="38"/>
        <v>0.78537811150665016</v>
      </c>
      <c r="CB12" s="35"/>
      <c r="CC12" s="34">
        <v>5.9909999999999997</v>
      </c>
      <c r="CD12" s="35">
        <v>172.78399999999999</v>
      </c>
      <c r="CE12" s="36">
        <f t="shared" si="39"/>
        <v>178.77499999999998</v>
      </c>
      <c r="CF12" s="32">
        <v>5991.866</v>
      </c>
      <c r="CG12" s="35">
        <v>7.5650000000000004</v>
      </c>
      <c r="CH12" s="35">
        <v>13.827999999999999</v>
      </c>
      <c r="CI12" s="36">
        <f t="shared" si="40"/>
        <v>5970.473</v>
      </c>
      <c r="CJ12" s="35">
        <v>870.03200000000004</v>
      </c>
      <c r="CK12" s="35">
        <v>410.82499999999999</v>
      </c>
      <c r="CL12" s="36">
        <f t="shared" si="41"/>
        <v>1280.857</v>
      </c>
      <c r="CM12" s="35">
        <v>11.34</v>
      </c>
      <c r="CN12" s="35">
        <v>0</v>
      </c>
      <c r="CO12" s="35">
        <v>74.843000000000004</v>
      </c>
      <c r="CP12" s="35">
        <v>8.8990000000003278</v>
      </c>
      <c r="CQ12" s="36">
        <f t="shared" si="42"/>
        <v>7525.1869999999999</v>
      </c>
      <c r="CR12" s="35">
        <v>100.264</v>
      </c>
      <c r="CS12" s="32">
        <f t="shared" si="43"/>
        <v>5577.7179999999998</v>
      </c>
      <c r="CT12" s="36">
        <f t="shared" si="44"/>
        <v>5677.982</v>
      </c>
      <c r="CU12" s="35">
        <v>603.38800000000003</v>
      </c>
      <c r="CV12" s="35">
        <v>103.49300000000017</v>
      </c>
      <c r="CW12" s="36">
        <f t="shared" si="45"/>
        <v>706.8810000000002</v>
      </c>
      <c r="CX12" s="35">
        <v>50.11</v>
      </c>
      <c r="CY12" s="35">
        <v>1090.2139999999999</v>
      </c>
      <c r="CZ12" s="70">
        <v>7525.1869999999999</v>
      </c>
      <c r="DA12" s="35"/>
      <c r="DB12" s="71">
        <v>1057.6410000000001</v>
      </c>
      <c r="DC12" s="35"/>
      <c r="DD12" s="31">
        <v>150</v>
      </c>
      <c r="DE12" s="32">
        <v>200</v>
      </c>
      <c r="DF12" s="32">
        <v>125</v>
      </c>
      <c r="DG12" s="32">
        <v>250</v>
      </c>
      <c r="DH12" s="32">
        <v>0</v>
      </c>
      <c r="DI12" s="32">
        <v>0</v>
      </c>
      <c r="DJ12" s="33">
        <f t="shared" si="46"/>
        <v>725</v>
      </c>
      <c r="DK12" s="62">
        <f t="shared" si="47"/>
        <v>9.6343120775603322E-2</v>
      </c>
      <c r="DL12" s="35"/>
      <c r="DM12" s="64" t="s">
        <v>216</v>
      </c>
      <c r="DN12" s="58">
        <v>51</v>
      </c>
      <c r="DO12" s="72">
        <v>2</v>
      </c>
      <c r="DP12" s="58" t="s">
        <v>161</v>
      </c>
      <c r="DQ12" s="74" t="s">
        <v>158</v>
      </c>
      <c r="DR12" s="58"/>
      <c r="DS12" s="62" t="s">
        <v>224</v>
      </c>
      <c r="DT12" s="63"/>
      <c r="DU12" s="31">
        <v>861.53355399999998</v>
      </c>
      <c r="DV12" s="32">
        <v>861.53355399999998</v>
      </c>
      <c r="DW12" s="33">
        <v>911.63154040000006</v>
      </c>
      <c r="DX12" s="32"/>
      <c r="DY12" s="64">
        <f t="shared" si="48"/>
        <v>3733.576</v>
      </c>
      <c r="DZ12" s="32">
        <v>3671.85</v>
      </c>
      <c r="EA12" s="33">
        <v>3795.3020000000001</v>
      </c>
      <c r="EB12" s="32"/>
      <c r="EC12" s="31">
        <v>1046.598</v>
      </c>
      <c r="ED12" s="32">
        <v>1063.7529999999999</v>
      </c>
      <c r="EE12" s="33">
        <v>1134.019</v>
      </c>
      <c r="EF12" s="33">
        <v>4890.3490000000002</v>
      </c>
      <c r="EG12" s="32"/>
      <c r="EH12" s="31">
        <v>495.71499999999997</v>
      </c>
      <c r="EI12" s="32">
        <v>27.66</v>
      </c>
      <c r="EJ12" s="32">
        <v>396.13499999999999</v>
      </c>
      <c r="EK12" s="32">
        <v>38.670999999999999</v>
      </c>
      <c r="EL12" s="32">
        <v>613.09900000000005</v>
      </c>
      <c r="EM12" s="32">
        <v>38.981999999999999</v>
      </c>
      <c r="EN12" s="32">
        <v>96.474999999999454</v>
      </c>
      <c r="EO12" s="33">
        <v>4285.1289999999999</v>
      </c>
      <c r="EP12" s="33">
        <f t="shared" si="49"/>
        <v>5991.866</v>
      </c>
      <c r="EQ12" s="58"/>
      <c r="ER12" s="47">
        <f t="shared" si="50"/>
        <v>8.2731322763226006E-2</v>
      </c>
      <c r="ES12" s="6">
        <f t="shared" si="51"/>
        <v>4.6162581072407161E-3</v>
      </c>
      <c r="ET12" s="6">
        <f t="shared" si="52"/>
        <v>6.6112126005488103E-2</v>
      </c>
      <c r="EU12" s="6">
        <f t="shared" si="53"/>
        <v>6.4539160254918921E-3</v>
      </c>
      <c r="EV12" s="6">
        <f t="shared" si="54"/>
        <v>0.10232188103004974</v>
      </c>
      <c r="EW12" s="6">
        <f t="shared" si="55"/>
        <v>6.5058197229377291E-3</v>
      </c>
      <c r="EX12" s="6">
        <f t="shared" si="56"/>
        <v>1.6100994247868605E-2</v>
      </c>
      <c r="EY12" s="6">
        <f t="shared" si="57"/>
        <v>0.71515768209769714</v>
      </c>
      <c r="EZ12" s="62">
        <f t="shared" si="58"/>
        <v>1</v>
      </c>
      <c r="FA12" s="58"/>
      <c r="FB12" s="34">
        <v>0.94699999999999995</v>
      </c>
      <c r="FC12" s="35">
        <v>51.363999999999997</v>
      </c>
      <c r="FD12" s="70">
        <f t="shared" si="59"/>
        <v>52.311</v>
      </c>
      <c r="FF12" s="34">
        <v>7.5650000000000004</v>
      </c>
      <c r="FG12" s="35">
        <v>13.827999999999999</v>
      </c>
      <c r="FH12" s="70">
        <f t="shared" si="60"/>
        <v>21.393000000000001</v>
      </c>
      <c r="FJ12" s="31">
        <v>4285.1289999999999</v>
      </c>
      <c r="FK12" s="32">
        <v>1706.7369999999999</v>
      </c>
      <c r="FL12" s="33">
        <f t="shared" si="61"/>
        <v>5991.866</v>
      </c>
      <c r="FN12" s="47">
        <v>0.71515768209769714</v>
      </c>
      <c r="FO12" s="6">
        <v>0.28484231790230286</v>
      </c>
      <c r="FP12" s="40">
        <f t="shared" si="62"/>
        <v>1</v>
      </c>
      <c r="FQ12" s="58"/>
      <c r="FR12" s="64">
        <f t="shared" si="63"/>
        <v>1023.472</v>
      </c>
      <c r="FS12" s="32">
        <v>956.73</v>
      </c>
      <c r="FT12" s="33">
        <v>1090.2139999999999</v>
      </c>
      <c r="FV12" s="64">
        <f t="shared" si="64"/>
        <v>5873.7465000000002</v>
      </c>
      <c r="FW12" s="32">
        <v>5755.6270000000004</v>
      </c>
      <c r="FX12" s="33">
        <v>5991.866</v>
      </c>
      <c r="FZ12" s="64">
        <f t="shared" si="65"/>
        <v>1946.0765000000001</v>
      </c>
      <c r="GA12" s="32">
        <v>1931.722</v>
      </c>
      <c r="GB12" s="33">
        <v>1960.431</v>
      </c>
      <c r="GD12" s="64">
        <f t="shared" si="66"/>
        <v>7819.8230000000003</v>
      </c>
      <c r="GE12" s="58">
        <f t="shared" si="67"/>
        <v>7687.3490000000002</v>
      </c>
      <c r="GF12" s="72">
        <f t="shared" si="68"/>
        <v>7952.2970000000005</v>
      </c>
      <c r="GH12" s="64">
        <f t="shared" si="69"/>
        <v>5448.2525000000005</v>
      </c>
      <c r="GI12" s="32">
        <v>5318.7870000000003</v>
      </c>
      <c r="GJ12" s="33">
        <v>5577.7179999999998</v>
      </c>
      <c r="GK12" s="32"/>
      <c r="GL12" s="64">
        <f t="shared" si="70"/>
        <v>7305.6134999999995</v>
      </c>
      <c r="GM12" s="32">
        <v>7086.04</v>
      </c>
      <c r="GN12" s="33">
        <v>7525.1869999999999</v>
      </c>
      <c r="GO12" s="32"/>
      <c r="GP12" s="75">
        <f t="shared" si="71"/>
        <v>0.50434653650467431</v>
      </c>
      <c r="GQ12" s="66"/>
    </row>
    <row r="13" spans="1:200" x14ac:dyDescent="0.2">
      <c r="A13" s="1"/>
      <c r="B13" s="76" t="s">
        <v>169</v>
      </c>
      <c r="C13" s="31">
        <v>2037.711</v>
      </c>
      <c r="D13" s="32">
        <v>2040.922</v>
      </c>
      <c r="E13" s="32">
        <v>1706.92</v>
      </c>
      <c r="F13" s="32">
        <v>100.226</v>
      </c>
      <c r="G13" s="32">
        <v>1785.347</v>
      </c>
      <c r="H13" s="32">
        <f t="shared" si="0"/>
        <v>2137.9369999999999</v>
      </c>
      <c r="I13" s="33">
        <f t="shared" si="1"/>
        <v>1807.1460000000002</v>
      </c>
      <c r="J13" s="32"/>
      <c r="K13" s="34">
        <v>48.445999999999998</v>
      </c>
      <c r="L13" s="35">
        <v>10.443</v>
      </c>
      <c r="M13" s="35">
        <v>0.40100000000000002</v>
      </c>
      <c r="N13" s="36">
        <f t="shared" si="2"/>
        <v>59.29</v>
      </c>
      <c r="O13" s="35">
        <v>35.923999999999999</v>
      </c>
      <c r="P13" s="36">
        <f t="shared" si="3"/>
        <v>23.366</v>
      </c>
      <c r="Q13" s="35">
        <v>0.45200000000000001</v>
      </c>
      <c r="R13" s="36">
        <f t="shared" si="4"/>
        <v>22.913999999999998</v>
      </c>
      <c r="S13" s="35">
        <v>3.6360000000000001</v>
      </c>
      <c r="T13" s="35">
        <v>-0.45200000000000001</v>
      </c>
      <c r="U13" s="35">
        <v>-1.6</v>
      </c>
      <c r="V13" s="36">
        <f t="shared" si="5"/>
        <v>24.497999999999994</v>
      </c>
      <c r="W13" s="35">
        <v>5.3929999999999998</v>
      </c>
      <c r="X13" s="37">
        <f t="shared" si="6"/>
        <v>19.104999999999993</v>
      </c>
      <c r="Y13" s="35"/>
      <c r="Z13" s="38">
        <f t="shared" si="7"/>
        <v>2.3737310882042527E-2</v>
      </c>
      <c r="AA13" s="39">
        <f t="shared" si="8"/>
        <v>5.1168050518344155E-3</v>
      </c>
      <c r="AB13" s="6">
        <f t="shared" si="9"/>
        <v>0.57502320965521658</v>
      </c>
      <c r="AC13" s="6">
        <f t="shared" si="10"/>
        <v>0.5708927947112481</v>
      </c>
      <c r="AD13" s="6">
        <f t="shared" si="11"/>
        <v>0.60590318772136953</v>
      </c>
      <c r="AE13" s="39">
        <f t="shared" si="12"/>
        <v>1.7601848576280721E-2</v>
      </c>
      <c r="AF13" s="39">
        <f t="shared" si="13"/>
        <v>9.3609652892173208E-3</v>
      </c>
      <c r="AG13" s="39">
        <f t="shared" si="14"/>
        <v>2.0784773426387026E-2</v>
      </c>
      <c r="AH13" s="39">
        <f t="shared" si="15"/>
        <v>2.8884361919422962E-2</v>
      </c>
      <c r="AI13" s="39">
        <f t="shared" si="16"/>
        <v>2.4928673032830802E-2</v>
      </c>
      <c r="AJ13" s="40">
        <f t="shared" si="17"/>
        <v>9.8076710823859742E-2</v>
      </c>
      <c r="AK13" s="41"/>
      <c r="AL13" s="47">
        <f t="shared" si="18"/>
        <v>1.0549997039843802E-2</v>
      </c>
      <c r="AM13" s="6">
        <f t="shared" si="19"/>
        <v>3.302202268463434E-2</v>
      </c>
      <c r="AN13" s="40">
        <f t="shared" si="20"/>
        <v>-2.901194382307851E-2</v>
      </c>
      <c r="AO13" s="35"/>
      <c r="AP13" s="47">
        <f t="shared" si="21"/>
        <v>1.045946500128887</v>
      </c>
      <c r="AQ13" s="6">
        <f t="shared" si="22"/>
        <v>0.98781379815555403</v>
      </c>
      <c r="AR13" s="6">
        <f t="shared" si="23"/>
        <v>-0.1228343960453666</v>
      </c>
      <c r="AS13" s="6">
        <f t="shared" si="24"/>
        <v>2.5568885872432352E-2</v>
      </c>
      <c r="AT13" s="6">
        <f t="shared" si="25"/>
        <v>0.13364309266623187</v>
      </c>
      <c r="AU13" s="68">
        <v>2.35</v>
      </c>
      <c r="AV13" s="69">
        <v>1.43</v>
      </c>
      <c r="AW13" s="35"/>
      <c r="AX13" s="47">
        <f t="shared" si="26"/>
        <v>0.10428367908893851</v>
      </c>
      <c r="AY13" s="6">
        <v>9.1400000000000009E-2</v>
      </c>
      <c r="AZ13" s="6">
        <f t="shared" si="27"/>
        <v>0.1981</v>
      </c>
      <c r="BA13" s="6">
        <f t="shared" si="28"/>
        <v>0.1981</v>
      </c>
      <c r="BB13" s="40">
        <f t="shared" si="29"/>
        <v>0.21929999999999999</v>
      </c>
      <c r="BC13" s="6"/>
      <c r="BD13" s="47">
        <f t="shared" si="30"/>
        <v>0.20381519023803965</v>
      </c>
      <c r="BE13" s="6">
        <f t="shared" si="31"/>
        <v>0.20490481890014056</v>
      </c>
      <c r="BF13" s="40">
        <f t="shared" si="32"/>
        <v>0.22609149106295909</v>
      </c>
      <c r="BG13" s="6"/>
      <c r="BH13" s="47"/>
      <c r="BI13" s="40">
        <v>2.8000000000000001E-2</v>
      </c>
      <c r="BJ13" s="47"/>
      <c r="BK13" s="40"/>
      <c r="BL13" s="6"/>
      <c r="BM13" s="47"/>
      <c r="BN13" s="40">
        <f>BD13-(4.5%+2.5%+3%+2.5%+BI13)</f>
        <v>5.0815190238039654E-2</v>
      </c>
      <c r="BO13" s="6"/>
      <c r="BP13" s="47"/>
      <c r="BQ13" s="40">
        <f>BE13-(6%+2.5%+3%+2.5%+BI13)</f>
        <v>3.6904818900140579E-2</v>
      </c>
      <c r="BR13" s="6"/>
      <c r="BS13" s="47"/>
      <c r="BT13" s="40">
        <f>BF13-(8%+2.5%+3%+2.5%+BI13)</f>
        <v>3.8091491062959087E-2</v>
      </c>
      <c r="BU13" s="35"/>
      <c r="BV13" s="38">
        <f t="shared" si="33"/>
        <v>2.66193956454909E-4</v>
      </c>
      <c r="BW13" s="6">
        <f t="shared" si="34"/>
        <v>1.7024482109227874E-2</v>
      </c>
      <c r="BX13" s="39">
        <f t="shared" si="35"/>
        <v>2.2214280692709674E-2</v>
      </c>
      <c r="BY13" s="6">
        <f t="shared" si="36"/>
        <v>0.17270230509617093</v>
      </c>
      <c r="BZ13" s="6">
        <f t="shared" si="37"/>
        <v>0.84516438966090968</v>
      </c>
      <c r="CA13" s="40">
        <f t="shared" si="38"/>
        <v>0.85375171679543305</v>
      </c>
      <c r="CB13" s="35"/>
      <c r="CC13" s="34">
        <v>75.893000000000001</v>
      </c>
      <c r="CD13" s="35">
        <v>100.462</v>
      </c>
      <c r="CE13" s="36">
        <f t="shared" si="39"/>
        <v>176.35500000000002</v>
      </c>
      <c r="CF13" s="32">
        <v>1706.92</v>
      </c>
      <c r="CG13" s="35">
        <v>5.22</v>
      </c>
      <c r="CH13" s="35">
        <v>1.837</v>
      </c>
      <c r="CI13" s="36">
        <f t="shared" si="40"/>
        <v>1699.8630000000001</v>
      </c>
      <c r="CJ13" s="35">
        <v>95.971000000000004</v>
      </c>
      <c r="CK13" s="35">
        <v>47.387999999999998</v>
      </c>
      <c r="CL13" s="36">
        <f t="shared" si="41"/>
        <v>143.35900000000001</v>
      </c>
      <c r="CM13" s="35">
        <v>0</v>
      </c>
      <c r="CN13" s="35">
        <v>0</v>
      </c>
      <c r="CO13" s="35">
        <v>16.41</v>
      </c>
      <c r="CP13" s="35">
        <v>1.7239999999999291</v>
      </c>
      <c r="CQ13" s="36">
        <f t="shared" si="42"/>
        <v>2037.711</v>
      </c>
      <c r="CR13" s="35">
        <v>1.9890000000000001</v>
      </c>
      <c r="CS13" s="32">
        <f t="shared" si="43"/>
        <v>1785.347</v>
      </c>
      <c r="CT13" s="36">
        <f t="shared" si="44"/>
        <v>1787.336</v>
      </c>
      <c r="CU13" s="35">
        <v>0</v>
      </c>
      <c r="CV13" s="35">
        <v>17.838999999999999</v>
      </c>
      <c r="CW13" s="36">
        <f t="shared" si="45"/>
        <v>17.838999999999999</v>
      </c>
      <c r="CX13" s="35">
        <v>20.036000000000001</v>
      </c>
      <c r="CY13" s="35">
        <v>212.5</v>
      </c>
      <c r="CZ13" s="70">
        <v>2037.711</v>
      </c>
      <c r="DA13" s="35"/>
      <c r="DB13" s="71">
        <v>272.32600000000002</v>
      </c>
      <c r="DC13" s="35"/>
      <c r="DD13" s="31">
        <v>0</v>
      </c>
      <c r="DE13" s="32">
        <v>0</v>
      </c>
      <c r="DF13" s="32">
        <v>0</v>
      </c>
      <c r="DG13" s="32">
        <v>0</v>
      </c>
      <c r="DH13" s="32">
        <v>20</v>
      </c>
      <c r="DI13" s="32">
        <v>0</v>
      </c>
      <c r="DJ13" s="33">
        <f t="shared" si="46"/>
        <v>20</v>
      </c>
      <c r="DK13" s="62">
        <f t="shared" si="47"/>
        <v>9.8149345024883313E-3</v>
      </c>
      <c r="DL13" s="35"/>
      <c r="DM13" s="64" t="s">
        <v>216</v>
      </c>
      <c r="DN13" s="58">
        <v>17</v>
      </c>
      <c r="DO13" s="72">
        <v>2</v>
      </c>
      <c r="DP13" s="58" t="s">
        <v>161</v>
      </c>
      <c r="DQ13" s="64"/>
      <c r="DR13" s="58"/>
      <c r="DS13" s="62" t="s">
        <v>224</v>
      </c>
      <c r="DT13" s="63"/>
      <c r="DU13" s="31">
        <v>186.3247379</v>
      </c>
      <c r="DV13" s="32">
        <v>186.3247379</v>
      </c>
      <c r="DW13" s="33">
        <v>206.26458869999999</v>
      </c>
      <c r="DX13" s="32"/>
      <c r="DY13" s="64">
        <f t="shared" si="48"/>
        <v>919.1825</v>
      </c>
      <c r="DZ13" s="32">
        <v>897.80600000000004</v>
      </c>
      <c r="EA13" s="33">
        <v>940.55899999999997</v>
      </c>
      <c r="EB13" s="32"/>
      <c r="EC13" s="31">
        <v>205.19399999999999</v>
      </c>
      <c r="ED13" s="32">
        <v>206.291</v>
      </c>
      <c r="EE13" s="33">
        <v>227.62100000000001</v>
      </c>
      <c r="EF13" s="33">
        <v>1006.765</v>
      </c>
      <c r="EG13" s="32"/>
      <c r="EH13" s="31">
        <v>99.786000000000001</v>
      </c>
      <c r="EI13" s="32">
        <v>8.4909999999999997</v>
      </c>
      <c r="EJ13" s="32">
        <v>29.001000000000001</v>
      </c>
      <c r="EK13" s="32">
        <v>11.019</v>
      </c>
      <c r="EL13" s="32">
        <v>63.378999999999998</v>
      </c>
      <c r="EM13" s="32">
        <v>6.5449999999999999</v>
      </c>
      <c r="EN13" s="32">
        <v>46.071000000000026</v>
      </c>
      <c r="EO13" s="33">
        <v>1442.6279999999999</v>
      </c>
      <c r="EP13" s="33">
        <f t="shared" si="49"/>
        <v>1706.92</v>
      </c>
      <c r="EQ13" s="58"/>
      <c r="ER13" s="47">
        <f t="shared" si="50"/>
        <v>5.8459681765987863E-2</v>
      </c>
      <c r="ES13" s="6">
        <f t="shared" si="51"/>
        <v>4.9744569165514488E-3</v>
      </c>
      <c r="ET13" s="6">
        <f t="shared" si="52"/>
        <v>1.6990251447050828E-2</v>
      </c>
      <c r="EU13" s="6">
        <f t="shared" si="53"/>
        <v>6.4554870761371359E-3</v>
      </c>
      <c r="EV13" s="6">
        <f t="shared" si="54"/>
        <v>3.7130621235910294E-2</v>
      </c>
      <c r="EW13" s="6">
        <f t="shared" si="55"/>
        <v>3.8343917699716445E-3</v>
      </c>
      <c r="EX13" s="6">
        <f t="shared" si="56"/>
        <v>2.6990720127481091E-2</v>
      </c>
      <c r="EY13" s="6">
        <f t="shared" si="57"/>
        <v>0.84516438966090968</v>
      </c>
      <c r="EZ13" s="62">
        <f t="shared" si="58"/>
        <v>1</v>
      </c>
      <c r="FA13" s="58"/>
      <c r="FB13" s="34">
        <v>5.3780000000000001</v>
      </c>
      <c r="FC13" s="35">
        <v>32.54</v>
      </c>
      <c r="FD13" s="70">
        <f t="shared" si="59"/>
        <v>37.917999999999999</v>
      </c>
      <c r="FF13" s="34">
        <v>5.22</v>
      </c>
      <c r="FG13" s="35">
        <v>1.837</v>
      </c>
      <c r="FH13" s="70">
        <f t="shared" si="60"/>
        <v>7.0569999999999995</v>
      </c>
      <c r="FJ13" s="31">
        <v>1442.6279999999999</v>
      </c>
      <c r="FK13" s="32">
        <v>264.29200000000009</v>
      </c>
      <c r="FL13" s="33">
        <f t="shared" si="61"/>
        <v>1706.92</v>
      </c>
      <c r="FN13" s="47">
        <v>0.84516438966090968</v>
      </c>
      <c r="FO13" s="6">
        <v>0.15483561033909032</v>
      </c>
      <c r="FP13" s="40">
        <f t="shared" si="62"/>
        <v>1</v>
      </c>
      <c r="FQ13" s="58"/>
      <c r="FR13" s="64">
        <f t="shared" si="63"/>
        <v>194.79649999999998</v>
      </c>
      <c r="FS13" s="32">
        <v>177.09299999999999</v>
      </c>
      <c r="FT13" s="33">
        <v>212.5</v>
      </c>
      <c r="FV13" s="64">
        <f t="shared" si="64"/>
        <v>1698.01</v>
      </c>
      <c r="FW13" s="32">
        <v>1689.1</v>
      </c>
      <c r="FX13" s="33">
        <v>1706.92</v>
      </c>
      <c r="FZ13" s="64">
        <f t="shared" si="65"/>
        <v>80.251999999999995</v>
      </c>
      <c r="GA13" s="32">
        <v>60.277999999999999</v>
      </c>
      <c r="GB13" s="33">
        <v>100.226</v>
      </c>
      <c r="GD13" s="64">
        <f t="shared" si="66"/>
        <v>1778.2620000000002</v>
      </c>
      <c r="GE13" s="58">
        <f t="shared" si="67"/>
        <v>1749.3779999999999</v>
      </c>
      <c r="GF13" s="72">
        <f t="shared" si="68"/>
        <v>1807.1460000000002</v>
      </c>
      <c r="GH13" s="64">
        <f t="shared" si="69"/>
        <v>1812.019</v>
      </c>
      <c r="GI13" s="32">
        <v>1838.691</v>
      </c>
      <c r="GJ13" s="33">
        <v>1785.347</v>
      </c>
      <c r="GK13" s="32"/>
      <c r="GL13" s="64">
        <f t="shared" si="70"/>
        <v>2040.922</v>
      </c>
      <c r="GM13" s="32">
        <v>2044.133</v>
      </c>
      <c r="GN13" s="33">
        <v>2037.711</v>
      </c>
      <c r="GO13" s="32"/>
      <c r="GP13" s="75">
        <f t="shared" si="71"/>
        <v>0.46157624903629613</v>
      </c>
      <c r="GQ13" s="66"/>
    </row>
    <row r="14" spans="1:200" x14ac:dyDescent="0.2">
      <c r="A14" s="1"/>
      <c r="B14" s="76" t="s">
        <v>170</v>
      </c>
      <c r="C14" s="31">
        <v>2355.681</v>
      </c>
      <c r="D14" s="32">
        <v>2309.3254999999999</v>
      </c>
      <c r="E14" s="32">
        <v>1942.3219999999999</v>
      </c>
      <c r="F14" s="32">
        <v>745.7</v>
      </c>
      <c r="G14" s="32">
        <v>1702.7850000000001</v>
      </c>
      <c r="H14" s="32">
        <f t="shared" si="0"/>
        <v>3101.3810000000003</v>
      </c>
      <c r="I14" s="33">
        <f t="shared" si="1"/>
        <v>2688.0219999999999</v>
      </c>
      <c r="J14" s="32"/>
      <c r="K14" s="34">
        <v>43.26</v>
      </c>
      <c r="L14" s="35">
        <v>10.271000000000001</v>
      </c>
      <c r="M14" s="35">
        <v>0</v>
      </c>
      <c r="N14" s="36">
        <f t="shared" si="2"/>
        <v>53.530999999999999</v>
      </c>
      <c r="O14" s="35">
        <v>34.190999999999995</v>
      </c>
      <c r="P14" s="36">
        <f t="shared" si="3"/>
        <v>19.340000000000003</v>
      </c>
      <c r="Q14" s="35">
        <v>0.307</v>
      </c>
      <c r="R14" s="36">
        <f t="shared" si="4"/>
        <v>19.033000000000005</v>
      </c>
      <c r="S14" s="35">
        <v>4.3369999999999997</v>
      </c>
      <c r="T14" s="35">
        <v>-0.53500000000000003</v>
      </c>
      <c r="U14" s="35">
        <v>-2.1</v>
      </c>
      <c r="V14" s="36">
        <f t="shared" si="5"/>
        <v>20.735000000000003</v>
      </c>
      <c r="W14" s="35">
        <v>4.3319999999999999</v>
      </c>
      <c r="X14" s="37">
        <f t="shared" si="6"/>
        <v>16.403000000000002</v>
      </c>
      <c r="Y14" s="35"/>
      <c r="Z14" s="38">
        <f t="shared" si="7"/>
        <v>1.8732742525902044E-2</v>
      </c>
      <c r="AA14" s="39">
        <f t="shared" si="8"/>
        <v>4.4476190125644919E-3</v>
      </c>
      <c r="AB14" s="6">
        <f t="shared" si="9"/>
        <v>0.59635811836115316</v>
      </c>
      <c r="AC14" s="6">
        <f t="shared" si="10"/>
        <v>0.5908446809981337</v>
      </c>
      <c r="AD14" s="6">
        <f t="shared" si="11"/>
        <v>0.63871401617754187</v>
      </c>
      <c r="AE14" s="39">
        <f t="shared" si="12"/>
        <v>1.4805621814681385E-2</v>
      </c>
      <c r="AF14" s="39">
        <f t="shared" si="13"/>
        <v>7.1029397977894421E-3</v>
      </c>
      <c r="AG14" s="39">
        <f t="shared" si="14"/>
        <v>1.4080251338023032E-2</v>
      </c>
      <c r="AH14" s="39">
        <f t="shared" si="15"/>
        <v>1.9864974484211973E-2</v>
      </c>
      <c r="AI14" s="39">
        <f t="shared" si="16"/>
        <v>1.6337829891885165E-2</v>
      </c>
      <c r="AJ14" s="40">
        <f t="shared" si="17"/>
        <v>5.4800058130891401E-2</v>
      </c>
      <c r="AK14" s="41"/>
      <c r="AL14" s="47">
        <f t="shared" si="18"/>
        <v>7.138830449743E-2</v>
      </c>
      <c r="AM14" s="6">
        <f t="shared" si="19"/>
        <v>7.6670919108148827E-2</v>
      </c>
      <c r="AN14" s="40">
        <f t="shared" si="20"/>
        <v>5.4050590912354812E-2</v>
      </c>
      <c r="AO14" s="35"/>
      <c r="AP14" s="47">
        <f t="shared" si="21"/>
        <v>0.87667492825597415</v>
      </c>
      <c r="AQ14" s="6">
        <f t="shared" si="22"/>
        <v>0.84107337081348921</v>
      </c>
      <c r="AR14" s="6">
        <f t="shared" si="23"/>
        <v>1.5078442284842558E-3</v>
      </c>
      <c r="AS14" s="6">
        <f t="shared" si="24"/>
        <v>0.28634861850989163</v>
      </c>
      <c r="AT14" s="6">
        <f t="shared" si="25"/>
        <v>0.13507813664074211</v>
      </c>
      <c r="AU14" s="68">
        <v>2.0541999999999998</v>
      </c>
      <c r="AV14" s="69">
        <v>1.34</v>
      </c>
      <c r="AW14" s="35"/>
      <c r="AX14" s="47">
        <f t="shared" si="26"/>
        <v>0.13346034543726421</v>
      </c>
      <c r="AY14" s="6">
        <v>0.10340000000000001</v>
      </c>
      <c r="AZ14" s="6">
        <f t="shared" si="27"/>
        <v>0.20554048132668196</v>
      </c>
      <c r="BA14" s="6">
        <f t="shared" si="28"/>
        <v>0.20554048132668196</v>
      </c>
      <c r="BB14" s="40">
        <f t="shared" si="29"/>
        <v>0.22239365646487796</v>
      </c>
      <c r="BC14" s="6"/>
      <c r="BD14" s="47">
        <f t="shared" si="30"/>
        <v>0.19848324372824983</v>
      </c>
      <c r="BE14" s="6">
        <f t="shared" si="31"/>
        <v>0.20230354550698287</v>
      </c>
      <c r="BF14" s="40">
        <f t="shared" si="32"/>
        <v>0.22001621414833106</v>
      </c>
      <c r="BG14" s="6"/>
      <c r="BH14" s="47"/>
      <c r="BI14" s="40"/>
      <c r="BJ14" s="47"/>
      <c r="BK14" s="40"/>
      <c r="BL14" s="6"/>
      <c r="BM14" s="47"/>
      <c r="BN14" s="40"/>
      <c r="BO14" s="6"/>
      <c r="BP14" s="47"/>
      <c r="BQ14" s="40"/>
      <c r="BR14" s="6"/>
      <c r="BS14" s="47"/>
      <c r="BT14" s="40"/>
      <c r="BU14" s="35"/>
      <c r="BV14" s="38">
        <f t="shared" si="33"/>
        <v>1.6350555918901241E-4</v>
      </c>
      <c r="BW14" s="6">
        <f t="shared" si="34"/>
        <v>1.326592342926281E-2</v>
      </c>
      <c r="BX14" s="39">
        <f t="shared" si="35"/>
        <v>1.4765316976278909E-2</v>
      </c>
      <c r="BY14" s="6">
        <f t="shared" si="36"/>
        <v>8.7744955559974927E-2</v>
      </c>
      <c r="BZ14" s="6">
        <f t="shared" si="37"/>
        <v>0.77546307975711548</v>
      </c>
      <c r="CA14" s="40">
        <f t="shared" si="38"/>
        <v>0.83775318803194332</v>
      </c>
      <c r="CB14" s="35"/>
      <c r="CC14" s="34">
        <v>66.241</v>
      </c>
      <c r="CD14" s="35">
        <v>17.850000000000001</v>
      </c>
      <c r="CE14" s="36">
        <f t="shared" si="39"/>
        <v>84.091000000000008</v>
      </c>
      <c r="CF14" s="32">
        <v>1942.3219999999999</v>
      </c>
      <c r="CG14" s="35">
        <v>4.9720000000000004</v>
      </c>
      <c r="CH14" s="35">
        <v>7.4830000000000005</v>
      </c>
      <c r="CI14" s="36">
        <f t="shared" si="40"/>
        <v>1929.867</v>
      </c>
      <c r="CJ14" s="35">
        <v>234.11</v>
      </c>
      <c r="CK14" s="35">
        <v>96.337000000000003</v>
      </c>
      <c r="CL14" s="36">
        <f t="shared" si="41"/>
        <v>330.447</v>
      </c>
      <c r="CM14" s="35">
        <v>0</v>
      </c>
      <c r="CN14" s="35">
        <v>0</v>
      </c>
      <c r="CO14" s="35">
        <v>9.8420000000000005</v>
      </c>
      <c r="CP14" s="35">
        <v>1.4340000000001805</v>
      </c>
      <c r="CQ14" s="36">
        <f t="shared" si="42"/>
        <v>2355.6810000000005</v>
      </c>
      <c r="CR14" s="35">
        <v>50.360999999999997</v>
      </c>
      <c r="CS14" s="32">
        <f t="shared" si="43"/>
        <v>1702.7850000000001</v>
      </c>
      <c r="CT14" s="36">
        <f t="shared" si="44"/>
        <v>1753.1460000000002</v>
      </c>
      <c r="CU14" s="35">
        <v>251.33500000000001</v>
      </c>
      <c r="CV14" s="35">
        <v>16.752999999999815</v>
      </c>
      <c r="CW14" s="36">
        <f t="shared" si="45"/>
        <v>268.08799999999985</v>
      </c>
      <c r="CX14" s="35">
        <v>20.056999999999999</v>
      </c>
      <c r="CY14" s="35">
        <v>314.39</v>
      </c>
      <c r="CZ14" s="70">
        <v>2355.681</v>
      </c>
      <c r="DA14" s="35"/>
      <c r="DB14" s="71">
        <v>318.20100000000002</v>
      </c>
      <c r="DC14" s="35"/>
      <c r="DD14" s="31">
        <v>120</v>
      </c>
      <c r="DE14" s="32">
        <v>100</v>
      </c>
      <c r="DF14" s="32">
        <v>100</v>
      </c>
      <c r="DG14" s="32">
        <v>0</v>
      </c>
      <c r="DH14" s="32">
        <v>0</v>
      </c>
      <c r="DI14" s="32">
        <v>0</v>
      </c>
      <c r="DJ14" s="33">
        <f t="shared" si="46"/>
        <v>320</v>
      </c>
      <c r="DK14" s="62">
        <f t="shared" si="47"/>
        <v>0.1358418223859682</v>
      </c>
      <c r="DL14" s="35"/>
      <c r="DM14" s="64" t="s">
        <v>216</v>
      </c>
      <c r="DN14" s="58">
        <v>16.3</v>
      </c>
      <c r="DO14" s="72">
        <v>2</v>
      </c>
      <c r="DP14" s="58" t="s">
        <v>161</v>
      </c>
      <c r="DQ14" s="64"/>
      <c r="DR14" s="58"/>
      <c r="DS14" s="62" t="s">
        <v>224</v>
      </c>
      <c r="DT14" s="63"/>
      <c r="DU14" s="31">
        <v>243.91900000000001</v>
      </c>
      <c r="DV14" s="32">
        <v>243.91900000000001</v>
      </c>
      <c r="DW14" s="33">
        <v>263.91899999999998</v>
      </c>
      <c r="DX14" s="32"/>
      <c r="DY14" s="64">
        <f t="shared" si="48"/>
        <v>1164.9650000000001</v>
      </c>
      <c r="DZ14" s="32">
        <v>1143.21</v>
      </c>
      <c r="EA14" s="33">
        <v>1186.72</v>
      </c>
      <c r="EB14" s="32"/>
      <c r="EC14" s="31">
        <v>300.40300000000002</v>
      </c>
      <c r="ED14" s="32">
        <v>306.185</v>
      </c>
      <c r="EE14" s="33">
        <v>332.99299999999999</v>
      </c>
      <c r="EF14" s="33">
        <v>1513.4929999999999</v>
      </c>
      <c r="EG14" s="32"/>
      <c r="EH14" s="31">
        <v>7.9690000000000003</v>
      </c>
      <c r="EI14" s="32">
        <v>15.548999999999999</v>
      </c>
      <c r="EJ14" s="32">
        <v>88.113</v>
      </c>
      <c r="EK14" s="32">
        <v>54.875999999999998</v>
      </c>
      <c r="EL14" s="32">
        <v>237.17400000000001</v>
      </c>
      <c r="EM14" s="32">
        <v>12.090999999999999</v>
      </c>
      <c r="EN14" s="32">
        <v>20.350999999999885</v>
      </c>
      <c r="EO14" s="33">
        <v>1506.1990000000001</v>
      </c>
      <c r="EP14" s="33">
        <f t="shared" si="49"/>
        <v>1942.3220000000001</v>
      </c>
      <c r="EQ14" s="58"/>
      <c r="ER14" s="47">
        <f t="shared" si="50"/>
        <v>4.1028212623859485E-3</v>
      </c>
      <c r="ES14" s="6">
        <f t="shared" si="51"/>
        <v>8.005366772347736E-3</v>
      </c>
      <c r="ET14" s="6">
        <f t="shared" si="52"/>
        <v>4.5364774738689051E-2</v>
      </c>
      <c r="EU14" s="6">
        <f t="shared" si="53"/>
        <v>2.8252781979507001E-2</v>
      </c>
      <c r="EV14" s="6">
        <f t="shared" si="54"/>
        <v>0.1221084866463954</v>
      </c>
      <c r="EW14" s="6">
        <f t="shared" si="55"/>
        <v>6.2250234513123977E-3</v>
      </c>
      <c r="EX14" s="6">
        <f t="shared" si="56"/>
        <v>1.0477665392246953E-2</v>
      </c>
      <c r="EY14" s="6">
        <f t="shared" si="57"/>
        <v>0.77546307975711548</v>
      </c>
      <c r="EZ14" s="62">
        <f t="shared" si="58"/>
        <v>1</v>
      </c>
      <c r="FA14" s="58"/>
      <c r="FB14" s="34">
        <v>7.891</v>
      </c>
      <c r="FC14" s="35">
        <v>20.788</v>
      </c>
      <c r="FD14" s="70">
        <f t="shared" si="59"/>
        <v>28.679000000000002</v>
      </c>
      <c r="FF14" s="34">
        <v>4.9720000000000004</v>
      </c>
      <c r="FG14" s="35">
        <v>7.4830000000000005</v>
      </c>
      <c r="FH14" s="70">
        <f t="shared" si="60"/>
        <v>12.455000000000002</v>
      </c>
      <c r="FJ14" s="31">
        <v>1506.1990000000001</v>
      </c>
      <c r="FK14" s="32">
        <v>436.12299999999993</v>
      </c>
      <c r="FL14" s="33">
        <f t="shared" si="61"/>
        <v>1942.3220000000001</v>
      </c>
      <c r="FN14" s="47">
        <v>0.77546307975711548</v>
      </c>
      <c r="FO14" s="6">
        <v>0.22453692024288452</v>
      </c>
      <c r="FP14" s="40">
        <f t="shared" si="62"/>
        <v>1</v>
      </c>
      <c r="FQ14" s="58"/>
      <c r="FR14" s="64">
        <f t="shared" si="63"/>
        <v>299.3245</v>
      </c>
      <c r="FS14" s="32">
        <v>284.25900000000001</v>
      </c>
      <c r="FT14" s="33">
        <v>314.39</v>
      </c>
      <c r="FV14" s="64">
        <f t="shared" si="64"/>
        <v>1877.6120000000001</v>
      </c>
      <c r="FW14" s="32">
        <v>1812.902</v>
      </c>
      <c r="FX14" s="33">
        <v>1942.3219999999999</v>
      </c>
      <c r="FZ14" s="64">
        <f t="shared" si="65"/>
        <v>714.70150000000001</v>
      </c>
      <c r="GA14" s="32">
        <v>683.70299999999997</v>
      </c>
      <c r="GB14" s="33">
        <v>745.7</v>
      </c>
      <c r="GD14" s="64">
        <f t="shared" si="66"/>
        <v>2592.3135000000002</v>
      </c>
      <c r="GE14" s="58">
        <f t="shared" si="67"/>
        <v>2496.605</v>
      </c>
      <c r="GF14" s="72">
        <f t="shared" si="68"/>
        <v>2688.0219999999999</v>
      </c>
      <c r="GH14" s="64">
        <f t="shared" si="69"/>
        <v>1659.1265000000001</v>
      </c>
      <c r="GI14" s="32">
        <v>1615.4680000000001</v>
      </c>
      <c r="GJ14" s="33">
        <v>1702.7850000000001</v>
      </c>
      <c r="GK14" s="32"/>
      <c r="GL14" s="64">
        <f t="shared" si="70"/>
        <v>2309.3254999999999</v>
      </c>
      <c r="GM14" s="32">
        <v>2262.9699999999998</v>
      </c>
      <c r="GN14" s="33">
        <v>2355.681</v>
      </c>
      <c r="GO14" s="32"/>
      <c r="GP14" s="75">
        <f t="shared" si="71"/>
        <v>0.50376939831836309</v>
      </c>
      <c r="GQ14" s="66"/>
      <c r="GR14" s="79"/>
    </row>
    <row r="15" spans="1:200" x14ac:dyDescent="0.2">
      <c r="A15" s="1"/>
      <c r="B15" s="76" t="s">
        <v>172</v>
      </c>
      <c r="C15" s="31">
        <v>905.73800000000006</v>
      </c>
      <c r="D15" s="32">
        <v>851.97649999999999</v>
      </c>
      <c r="E15" s="32">
        <v>765.23500000000001</v>
      </c>
      <c r="F15" s="32">
        <v>267.97000000000003</v>
      </c>
      <c r="G15" s="32">
        <v>681.80799999999999</v>
      </c>
      <c r="H15" s="32">
        <f t="shared" si="0"/>
        <v>1173.7080000000001</v>
      </c>
      <c r="I15" s="33">
        <f t="shared" si="1"/>
        <v>1033.2049999999999</v>
      </c>
      <c r="J15" s="32"/>
      <c r="K15" s="34">
        <v>24.495999999999999</v>
      </c>
      <c r="L15" s="35">
        <v>4.8650000000000002</v>
      </c>
      <c r="M15" s="35">
        <v>0.42</v>
      </c>
      <c r="N15" s="36">
        <f t="shared" si="2"/>
        <v>29.780999999999999</v>
      </c>
      <c r="O15" s="35">
        <v>19.591000000000001</v>
      </c>
      <c r="P15" s="36">
        <f t="shared" si="3"/>
        <v>10.189999999999998</v>
      </c>
      <c r="Q15" s="35">
        <v>-0.65200000000000002</v>
      </c>
      <c r="R15" s="36">
        <f t="shared" si="4"/>
        <v>10.841999999999997</v>
      </c>
      <c r="S15" s="35">
        <v>0.77700000000000002</v>
      </c>
      <c r="T15" s="35">
        <v>-0.05</v>
      </c>
      <c r="U15" s="35">
        <v>-0.4</v>
      </c>
      <c r="V15" s="36">
        <f t="shared" si="5"/>
        <v>11.168999999999995</v>
      </c>
      <c r="W15" s="35">
        <v>2.6379999999999999</v>
      </c>
      <c r="X15" s="37">
        <f t="shared" si="6"/>
        <v>8.5309999999999953</v>
      </c>
      <c r="Y15" s="35"/>
      <c r="Z15" s="38">
        <f t="shared" si="7"/>
        <v>2.8751966750256607E-2</v>
      </c>
      <c r="AA15" s="39">
        <f t="shared" si="8"/>
        <v>5.7102513977791642E-3</v>
      </c>
      <c r="AB15" s="6">
        <f t="shared" si="9"/>
        <v>0.64215943359118921</v>
      </c>
      <c r="AC15" s="6">
        <f t="shared" si="10"/>
        <v>0.64110871130309577</v>
      </c>
      <c r="AD15" s="6">
        <f t="shared" si="11"/>
        <v>0.65783553272220552</v>
      </c>
      <c r="AE15" s="39">
        <f t="shared" si="12"/>
        <v>2.2994765700697146E-2</v>
      </c>
      <c r="AF15" s="39">
        <f t="shared" si="13"/>
        <v>1.0013186983443787E-2</v>
      </c>
      <c r="AG15" s="39">
        <f t="shared" si="14"/>
        <v>2.0563290994310191E-2</v>
      </c>
      <c r="AH15" s="39">
        <f t="shared" si="15"/>
        <v>2.631455254775342E-2</v>
      </c>
      <c r="AI15" s="39">
        <f t="shared" si="16"/>
        <v>2.6133771065562205E-2</v>
      </c>
      <c r="AJ15" s="40">
        <f t="shared" si="17"/>
        <v>7.4408422080923797E-2</v>
      </c>
      <c r="AK15" s="41"/>
      <c r="AL15" s="47">
        <f t="shared" si="18"/>
        <v>0.13908835420276405</v>
      </c>
      <c r="AM15" s="6">
        <f t="shared" si="19"/>
        <v>0.13945458194835647</v>
      </c>
      <c r="AN15" s="40">
        <f t="shared" si="20"/>
        <v>0.12288144665222858</v>
      </c>
      <c r="AO15" s="35"/>
      <c r="AP15" s="47">
        <f t="shared" si="21"/>
        <v>0.89097858827680387</v>
      </c>
      <c r="AQ15" s="6">
        <f t="shared" si="22"/>
        <v>0.89101235484300956</v>
      </c>
      <c r="AR15" s="6">
        <f t="shared" si="23"/>
        <v>-2.9287718965087018E-2</v>
      </c>
      <c r="AS15" s="6">
        <f t="shared" si="24"/>
        <v>0.24000649194358634</v>
      </c>
      <c r="AT15" s="6">
        <f t="shared" si="25"/>
        <v>0.12136511883127347</v>
      </c>
      <c r="AU15" s="68">
        <v>1.6</v>
      </c>
      <c r="AV15" s="69">
        <v>1.29</v>
      </c>
      <c r="AW15" s="35"/>
      <c r="AX15" s="47">
        <f t="shared" si="26"/>
        <v>0.14642424188893477</v>
      </c>
      <c r="AY15" s="6">
        <v>0.12359999999999999</v>
      </c>
      <c r="AZ15" s="6">
        <f t="shared" si="27"/>
        <v>0.254</v>
      </c>
      <c r="BA15" s="6">
        <f t="shared" si="28"/>
        <v>0.254</v>
      </c>
      <c r="BB15" s="40">
        <f t="shared" si="29"/>
        <v>0.254</v>
      </c>
      <c r="BC15" s="6"/>
      <c r="BD15" s="47">
        <f t="shared" si="30"/>
        <v>0.23186214347132708</v>
      </c>
      <c r="BE15" s="6">
        <f t="shared" si="31"/>
        <v>0.23553674973726568</v>
      </c>
      <c r="BF15" s="40">
        <f t="shared" si="32"/>
        <v>0.23971845166790384</v>
      </c>
      <c r="BG15" s="6"/>
      <c r="BH15" s="47"/>
      <c r="BI15" s="40"/>
      <c r="BJ15" s="47"/>
      <c r="BK15" s="40"/>
      <c r="BL15" s="6"/>
      <c r="BM15" s="47"/>
      <c r="BN15" s="40"/>
      <c r="BO15" s="6"/>
      <c r="BP15" s="47"/>
      <c r="BQ15" s="40"/>
      <c r="BR15" s="6"/>
      <c r="BS15" s="47"/>
      <c r="BT15" s="40"/>
      <c r="BU15" s="35"/>
      <c r="BV15" s="38">
        <f t="shared" si="33"/>
        <v>-9.0742649253913114E-4</v>
      </c>
      <c r="BW15" s="6">
        <f t="shared" si="34"/>
        <v>-5.9723367225428252E-2</v>
      </c>
      <c r="BX15" s="39">
        <f t="shared" si="35"/>
        <v>1.1844727436669781E-2</v>
      </c>
      <c r="BY15" s="6">
        <f t="shared" si="36"/>
        <v>6.6471593367507825E-2</v>
      </c>
      <c r="BZ15" s="6">
        <f t="shared" si="37"/>
        <v>0.80811776774454902</v>
      </c>
      <c r="CA15" s="40">
        <f t="shared" si="38"/>
        <v>0.85788396300830916</v>
      </c>
      <c r="CB15" s="35"/>
      <c r="CC15" s="34">
        <v>2.3730000000000002</v>
      </c>
      <c r="CD15" s="35">
        <v>45.44</v>
      </c>
      <c r="CE15" s="36">
        <f t="shared" si="39"/>
        <v>47.812999999999995</v>
      </c>
      <c r="CF15" s="32">
        <v>765.23500000000001</v>
      </c>
      <c r="CG15" s="35">
        <v>0.64900000000000002</v>
      </c>
      <c r="CH15" s="35">
        <v>3.0880000000000001</v>
      </c>
      <c r="CI15" s="36">
        <f t="shared" si="40"/>
        <v>761.49800000000005</v>
      </c>
      <c r="CJ15" s="35">
        <v>62.111999999999995</v>
      </c>
      <c r="CK15" s="35">
        <v>29.931999999999999</v>
      </c>
      <c r="CL15" s="36">
        <f t="shared" si="41"/>
        <v>92.043999999999997</v>
      </c>
      <c r="CM15" s="35">
        <v>0</v>
      </c>
      <c r="CN15" s="35">
        <v>0</v>
      </c>
      <c r="CO15" s="35">
        <v>3.7549999999999999</v>
      </c>
      <c r="CP15" s="35">
        <v>0.62800000000002409</v>
      </c>
      <c r="CQ15" s="36">
        <f t="shared" si="42"/>
        <v>905.73800000000006</v>
      </c>
      <c r="CR15" s="35">
        <v>83.397999999999996</v>
      </c>
      <c r="CS15" s="32">
        <f t="shared" si="43"/>
        <v>681.80799999999999</v>
      </c>
      <c r="CT15" s="36">
        <f t="shared" si="44"/>
        <v>765.20600000000002</v>
      </c>
      <c r="CU15" s="35">
        <v>0</v>
      </c>
      <c r="CV15" s="35">
        <v>7.910000000000025</v>
      </c>
      <c r="CW15" s="36">
        <f t="shared" si="45"/>
        <v>7.910000000000025</v>
      </c>
      <c r="CX15" s="35">
        <v>0</v>
      </c>
      <c r="CY15" s="35">
        <v>132.62200000000001</v>
      </c>
      <c r="CZ15" s="70">
        <v>905.73800000000006</v>
      </c>
      <c r="DA15" s="35"/>
      <c r="DB15" s="71">
        <v>109.92499999999998</v>
      </c>
      <c r="DC15" s="35"/>
      <c r="DD15" s="31">
        <v>70</v>
      </c>
      <c r="DE15" s="32">
        <v>10</v>
      </c>
      <c r="DF15" s="32">
        <v>0</v>
      </c>
      <c r="DG15" s="32">
        <v>0</v>
      </c>
      <c r="DH15" s="32">
        <v>0</v>
      </c>
      <c r="DI15" s="32">
        <v>0</v>
      </c>
      <c r="DJ15" s="33">
        <f t="shared" si="46"/>
        <v>80</v>
      </c>
      <c r="DK15" s="62">
        <f t="shared" si="47"/>
        <v>8.8325763079389399E-2</v>
      </c>
      <c r="DL15" s="35"/>
      <c r="DM15" s="64" t="s">
        <v>215</v>
      </c>
      <c r="DN15" s="58">
        <v>8</v>
      </c>
      <c r="DO15" s="72">
        <v>2</v>
      </c>
      <c r="DP15" s="58" t="s">
        <v>161</v>
      </c>
      <c r="DQ15" s="64"/>
      <c r="DR15" s="61" t="s">
        <v>162</v>
      </c>
      <c r="DS15" s="62">
        <v>0.40840759672790583</v>
      </c>
      <c r="DT15" s="63"/>
      <c r="DU15" s="31">
        <v>111.687864</v>
      </c>
      <c r="DV15" s="32">
        <v>111.687864</v>
      </c>
      <c r="DW15" s="33">
        <v>111.687864</v>
      </c>
      <c r="DX15" s="32"/>
      <c r="DY15" s="64">
        <f t="shared" si="48"/>
        <v>414.8655</v>
      </c>
      <c r="DZ15" s="32">
        <v>390.01499999999999</v>
      </c>
      <c r="EA15" s="33">
        <v>439.71600000000001</v>
      </c>
      <c r="EB15" s="32"/>
      <c r="EC15" s="31">
        <v>126.197</v>
      </c>
      <c r="ED15" s="32">
        <v>128.197</v>
      </c>
      <c r="EE15" s="33">
        <v>130.47300000000001</v>
      </c>
      <c r="EF15" s="33">
        <v>544.27599999999995</v>
      </c>
      <c r="EG15" s="32"/>
      <c r="EH15" s="31">
        <v>28.395</v>
      </c>
      <c r="EI15" s="32">
        <v>9.9120000000000008</v>
      </c>
      <c r="EJ15" s="32">
        <v>16.567</v>
      </c>
      <c r="EK15" s="32">
        <v>11.86</v>
      </c>
      <c r="EL15" s="32">
        <v>72.676000000000002</v>
      </c>
      <c r="EM15" s="32">
        <v>4.4059999999999997</v>
      </c>
      <c r="EN15" s="32">
        <v>3.0190000000000055</v>
      </c>
      <c r="EO15" s="33">
        <v>618.4</v>
      </c>
      <c r="EP15" s="33">
        <f t="shared" si="49"/>
        <v>765.23500000000001</v>
      </c>
      <c r="EQ15" s="58"/>
      <c r="ER15" s="47">
        <f t="shared" si="50"/>
        <v>3.7106248407351987E-2</v>
      </c>
      <c r="ES15" s="6">
        <f t="shared" si="51"/>
        <v>1.2952883754663601E-2</v>
      </c>
      <c r="ET15" s="6">
        <f t="shared" si="52"/>
        <v>2.1649558632315564E-2</v>
      </c>
      <c r="EU15" s="6">
        <f t="shared" si="53"/>
        <v>1.5498506994583362E-2</v>
      </c>
      <c r="EV15" s="6">
        <f t="shared" si="54"/>
        <v>9.4972132743536303E-2</v>
      </c>
      <c r="EW15" s="6">
        <f t="shared" si="55"/>
        <v>5.7577084163688277E-3</v>
      </c>
      <c r="EX15" s="6">
        <f t="shared" si="56"/>
        <v>3.9451933066313033E-3</v>
      </c>
      <c r="EY15" s="6">
        <f t="shared" si="57"/>
        <v>0.80811776774454902</v>
      </c>
      <c r="EZ15" s="62">
        <f t="shared" si="58"/>
        <v>1</v>
      </c>
      <c r="FA15" s="58"/>
      <c r="FB15" s="34">
        <v>3.0619999999999998</v>
      </c>
      <c r="FC15" s="35">
        <v>6.0019999999999998</v>
      </c>
      <c r="FD15" s="70">
        <f t="shared" si="59"/>
        <v>9.0640000000000001</v>
      </c>
      <c r="FF15" s="34">
        <v>0.64900000000000002</v>
      </c>
      <c r="FG15" s="35">
        <v>3.0880000000000001</v>
      </c>
      <c r="FH15" s="70">
        <f t="shared" si="60"/>
        <v>3.7370000000000001</v>
      </c>
      <c r="FJ15" s="31">
        <v>618.4</v>
      </c>
      <c r="FK15" s="32">
        <v>146.83500000000004</v>
      </c>
      <c r="FL15" s="33">
        <f t="shared" si="61"/>
        <v>765.23500000000001</v>
      </c>
      <c r="FN15" s="47">
        <v>0.80811776774454902</v>
      </c>
      <c r="FO15" s="6">
        <v>0.19188223225545098</v>
      </c>
      <c r="FP15" s="40">
        <f t="shared" si="62"/>
        <v>1</v>
      </c>
      <c r="FQ15" s="58"/>
      <c r="FR15" s="64">
        <f t="shared" si="63"/>
        <v>114.65100000000001</v>
      </c>
      <c r="FS15" s="32">
        <v>96.68</v>
      </c>
      <c r="FT15" s="33">
        <v>132.62200000000001</v>
      </c>
      <c r="FV15" s="64">
        <f t="shared" si="64"/>
        <v>718.51549999999997</v>
      </c>
      <c r="FW15" s="32">
        <v>671.79599999999994</v>
      </c>
      <c r="FX15" s="33">
        <v>765.23500000000001</v>
      </c>
      <c r="FZ15" s="64">
        <f t="shared" si="65"/>
        <v>251.464</v>
      </c>
      <c r="GA15" s="32">
        <v>234.958</v>
      </c>
      <c r="GB15" s="33">
        <v>267.97000000000003</v>
      </c>
      <c r="GD15" s="64">
        <f t="shared" si="66"/>
        <v>969.97949999999992</v>
      </c>
      <c r="GE15" s="58">
        <f t="shared" si="67"/>
        <v>906.75399999999991</v>
      </c>
      <c r="GF15" s="72">
        <f t="shared" si="68"/>
        <v>1033.2049999999999</v>
      </c>
      <c r="GH15" s="64">
        <f t="shared" si="69"/>
        <v>644.50150000000008</v>
      </c>
      <c r="GI15" s="32">
        <v>607.19500000000005</v>
      </c>
      <c r="GJ15" s="33">
        <v>681.80799999999999</v>
      </c>
      <c r="GK15" s="32"/>
      <c r="GL15" s="64">
        <f t="shared" si="70"/>
        <v>851.97649999999999</v>
      </c>
      <c r="GM15" s="32">
        <v>798.21500000000003</v>
      </c>
      <c r="GN15" s="33">
        <v>905.73800000000006</v>
      </c>
      <c r="GO15" s="32"/>
      <c r="GP15" s="75">
        <f t="shared" si="71"/>
        <v>0.48547814047770987</v>
      </c>
      <c r="GQ15" s="66"/>
    </row>
    <row r="16" spans="1:200" x14ac:dyDescent="0.2">
      <c r="A16" s="1"/>
      <c r="B16" s="76" t="s">
        <v>173</v>
      </c>
      <c r="C16" s="31">
        <v>8981.357</v>
      </c>
      <c r="D16" s="32">
        <v>8446.0884999999998</v>
      </c>
      <c r="E16" s="32">
        <v>7586.4780000000001</v>
      </c>
      <c r="F16" s="32">
        <v>3228.5770000000002</v>
      </c>
      <c r="G16" s="32">
        <v>6545.4679999999998</v>
      </c>
      <c r="H16" s="32">
        <f t="shared" si="0"/>
        <v>12209.934000000001</v>
      </c>
      <c r="I16" s="33">
        <f t="shared" si="1"/>
        <v>10815.055</v>
      </c>
      <c r="J16" s="32"/>
      <c r="K16" s="34">
        <v>165.95500000000001</v>
      </c>
      <c r="L16" s="35">
        <v>65.706000000000003</v>
      </c>
      <c r="M16" s="35">
        <v>1.4580000000000002</v>
      </c>
      <c r="N16" s="36">
        <f t="shared" si="2"/>
        <v>233.119</v>
      </c>
      <c r="O16" s="35">
        <v>122.511</v>
      </c>
      <c r="P16" s="36">
        <f t="shared" si="3"/>
        <v>110.608</v>
      </c>
      <c r="Q16" s="35">
        <v>3.9169999999999998</v>
      </c>
      <c r="R16" s="36">
        <f t="shared" si="4"/>
        <v>106.691</v>
      </c>
      <c r="S16" s="35">
        <v>24.078999999999997</v>
      </c>
      <c r="T16" s="35">
        <v>22.770000000000003</v>
      </c>
      <c r="U16" s="35">
        <v>36.408000000000001</v>
      </c>
      <c r="V16" s="36">
        <f t="shared" si="5"/>
        <v>189.94800000000004</v>
      </c>
      <c r="W16" s="35">
        <v>24.234999999999999</v>
      </c>
      <c r="X16" s="37">
        <f t="shared" si="6"/>
        <v>165.71300000000002</v>
      </c>
      <c r="Y16" s="35"/>
      <c r="Z16" s="38">
        <f t="shared" si="7"/>
        <v>1.9648740360700696E-2</v>
      </c>
      <c r="AA16" s="39">
        <f t="shared" si="8"/>
        <v>7.7794590951776087E-3</v>
      </c>
      <c r="AB16" s="6">
        <f t="shared" si="9"/>
        <v>0.43758929591953372</v>
      </c>
      <c r="AC16" s="6">
        <f t="shared" si="10"/>
        <v>0.47632952044728188</v>
      </c>
      <c r="AD16" s="6">
        <f t="shared" si="11"/>
        <v>0.52552987958939423</v>
      </c>
      <c r="AE16" s="39">
        <f t="shared" si="12"/>
        <v>1.4505057577836178E-2</v>
      </c>
      <c r="AF16" s="39">
        <f t="shared" si="13"/>
        <v>1.9620088044305956E-2</v>
      </c>
      <c r="AG16" s="39">
        <f t="shared" si="14"/>
        <v>4.1483391798548229E-2</v>
      </c>
      <c r="AH16" s="39">
        <f t="shared" si="15"/>
        <v>3.9416644574801062E-2</v>
      </c>
      <c r="AI16" s="39">
        <f t="shared" si="16"/>
        <v>2.6708251943896425E-2</v>
      </c>
      <c r="AJ16" s="40">
        <f t="shared" si="17"/>
        <v>0.17058104177003322</v>
      </c>
      <c r="AK16" s="41"/>
      <c r="AL16" s="47">
        <f t="shared" si="18"/>
        <v>0.10500659087764271</v>
      </c>
      <c r="AM16" s="6">
        <f t="shared" si="19"/>
        <v>0.12520555835193756</v>
      </c>
      <c r="AN16" s="40">
        <f t="shared" si="20"/>
        <v>0.19961197297593011</v>
      </c>
      <c r="AO16" s="35"/>
      <c r="AP16" s="47">
        <f t="shared" si="21"/>
        <v>0.86278085825860162</v>
      </c>
      <c r="AQ16" s="6">
        <f t="shared" si="22"/>
        <v>0.83971440718605583</v>
      </c>
      <c r="AR16" s="6">
        <f t="shared" si="23"/>
        <v>3.72221035195461E-2</v>
      </c>
      <c r="AS16" s="6">
        <f t="shared" si="24"/>
        <v>0.3003701445115699</v>
      </c>
      <c r="AT16" s="6">
        <f t="shared" si="25"/>
        <v>0.10188894618040459</v>
      </c>
      <c r="AU16" s="68">
        <v>2.0750000000000002</v>
      </c>
      <c r="AV16" s="69">
        <v>1.2969999999999999</v>
      </c>
      <c r="AW16" s="35"/>
      <c r="AX16" s="47">
        <f t="shared" si="26"/>
        <v>0.12150290874753113</v>
      </c>
      <c r="AY16" s="6">
        <v>8.9899999999999994E-2</v>
      </c>
      <c r="AZ16" s="6">
        <f t="shared" si="27"/>
        <v>0.16923948953209592</v>
      </c>
      <c r="BA16" s="6">
        <f t="shared" si="28"/>
        <v>0.18552072508249937</v>
      </c>
      <c r="BB16" s="40">
        <f t="shared" si="29"/>
        <v>0.20761668761518975</v>
      </c>
      <c r="BC16" s="6"/>
      <c r="BD16" s="47">
        <f t="shared" si="30"/>
        <v>0.17594403992284049</v>
      </c>
      <c r="BE16" s="6">
        <f t="shared" si="31"/>
        <v>0.19250989584729103</v>
      </c>
      <c r="BF16" s="40">
        <f t="shared" si="32"/>
        <v>0.21423145361716231</v>
      </c>
      <c r="BG16" s="6"/>
      <c r="BH16" s="47"/>
      <c r="BI16" s="40">
        <v>0.02</v>
      </c>
      <c r="BJ16" s="47"/>
      <c r="BK16" s="40"/>
      <c r="BL16" s="6"/>
      <c r="BM16" s="47"/>
      <c r="BN16" s="40">
        <f>BD16-(4.5%+2.5%+3%+2.5%+BI16)</f>
        <v>3.0944039922840505E-2</v>
      </c>
      <c r="BO16" s="6"/>
      <c r="BP16" s="47"/>
      <c r="BQ16" s="40">
        <f>BE16-(6%+2.5%+3%+2.5%+BI16)</f>
        <v>3.2509895847291054E-2</v>
      </c>
      <c r="BR16" s="6"/>
      <c r="BS16" s="47"/>
      <c r="BT16" s="40">
        <f t="shared" ref="BT16:BT27" si="72">BF16-(8%+2.5%+3%+2.5%+BI16)</f>
        <v>3.4231453617162316E-2</v>
      </c>
      <c r="BU16" s="35"/>
      <c r="BV16" s="38">
        <f t="shared" si="33"/>
        <v>5.4206925145730404E-4</v>
      </c>
      <c r="BW16" s="6">
        <f t="shared" si="34"/>
        <v>2.48766329855135E-2</v>
      </c>
      <c r="BX16" s="39">
        <f t="shared" si="35"/>
        <v>5.0906362609896196E-3</v>
      </c>
      <c r="BY16" s="6">
        <f t="shared" si="36"/>
        <v>3.4740369262599234E-2</v>
      </c>
      <c r="BZ16" s="6">
        <f t="shared" si="37"/>
        <v>0.65674625300435852</v>
      </c>
      <c r="CA16" s="40">
        <f t="shared" si="38"/>
        <v>0.75921648109972628</v>
      </c>
      <c r="CB16" s="35"/>
      <c r="CC16" s="34">
        <v>77.965999999999994</v>
      </c>
      <c r="CD16" s="35">
        <v>149.36699999999999</v>
      </c>
      <c r="CE16" s="36">
        <f t="shared" si="39"/>
        <v>227.33299999999997</v>
      </c>
      <c r="CF16" s="32">
        <v>7586.4780000000001</v>
      </c>
      <c r="CG16" s="35">
        <v>9.1189999999999998</v>
      </c>
      <c r="CH16" s="35">
        <v>11.295</v>
      </c>
      <c r="CI16" s="36">
        <f t="shared" si="40"/>
        <v>7566.0640000000003</v>
      </c>
      <c r="CJ16" s="35">
        <v>687.76800000000003</v>
      </c>
      <c r="CK16" s="35">
        <v>430.16500000000002</v>
      </c>
      <c r="CL16" s="36">
        <f t="shared" si="41"/>
        <v>1117.933</v>
      </c>
      <c r="CM16" s="35">
        <v>11.65</v>
      </c>
      <c r="CN16" s="35">
        <v>0.13300000000000001</v>
      </c>
      <c r="CO16" s="35">
        <v>43.58</v>
      </c>
      <c r="CP16" s="35">
        <v>14.663999999999135</v>
      </c>
      <c r="CQ16" s="36">
        <f t="shared" si="42"/>
        <v>8981.3569999999982</v>
      </c>
      <c r="CR16" s="35">
        <v>0</v>
      </c>
      <c r="CS16" s="32">
        <f t="shared" si="43"/>
        <v>6545.4679999999998</v>
      </c>
      <c r="CT16" s="36">
        <f t="shared" si="44"/>
        <v>6545.4679999999998</v>
      </c>
      <c r="CU16" s="35">
        <v>1083.443</v>
      </c>
      <c r="CV16" s="35">
        <v>95.222000000000207</v>
      </c>
      <c r="CW16" s="36">
        <f t="shared" si="45"/>
        <v>1178.6650000000002</v>
      </c>
      <c r="CX16" s="35">
        <v>165.96299999999999</v>
      </c>
      <c r="CY16" s="35">
        <v>1091.261</v>
      </c>
      <c r="CZ16" s="70">
        <v>8981.357</v>
      </c>
      <c r="DA16" s="35"/>
      <c r="DB16" s="71">
        <v>915.101</v>
      </c>
      <c r="DC16" s="35"/>
      <c r="DD16" s="31">
        <v>125</v>
      </c>
      <c r="DE16" s="32">
        <v>365</v>
      </c>
      <c r="DF16" s="32">
        <v>330</v>
      </c>
      <c r="DG16" s="32">
        <v>425</v>
      </c>
      <c r="DH16" s="32">
        <v>0</v>
      </c>
      <c r="DI16" s="32">
        <v>0</v>
      </c>
      <c r="DJ16" s="33">
        <f t="shared" si="46"/>
        <v>1245</v>
      </c>
      <c r="DK16" s="62">
        <f t="shared" si="47"/>
        <v>0.13862047795227381</v>
      </c>
      <c r="DL16" s="35"/>
      <c r="DM16" s="64" t="s">
        <v>218</v>
      </c>
      <c r="DN16" s="58">
        <v>63.9</v>
      </c>
      <c r="DO16" s="72">
        <v>7</v>
      </c>
      <c r="DP16" s="58" t="s">
        <v>161</v>
      </c>
      <c r="DQ16" s="74" t="s">
        <v>158</v>
      </c>
      <c r="DR16" s="61" t="s">
        <v>159</v>
      </c>
      <c r="DS16" s="62">
        <v>0.49557759260058426</v>
      </c>
      <c r="DT16" s="63"/>
      <c r="DU16" s="31">
        <v>727.63300000000004</v>
      </c>
      <c r="DV16" s="32">
        <v>797.63300000000004</v>
      </c>
      <c r="DW16" s="33">
        <v>892.63300000000004</v>
      </c>
      <c r="DX16" s="32"/>
      <c r="DY16" s="64">
        <f t="shared" si="48"/>
        <v>3994.683</v>
      </c>
      <c r="DZ16" s="32">
        <v>3689.9380000000001</v>
      </c>
      <c r="EA16" s="33">
        <v>4299.4279999999999</v>
      </c>
      <c r="EB16" s="32"/>
      <c r="EC16" s="31">
        <v>1004.502</v>
      </c>
      <c r="ED16" s="32">
        <v>1099.08</v>
      </c>
      <c r="EE16" s="33">
        <v>1223.0930000000001</v>
      </c>
      <c r="EF16" s="33">
        <v>5709.2129999999997</v>
      </c>
      <c r="EG16" s="32"/>
      <c r="EH16" s="31">
        <v>838.09400000000005</v>
      </c>
      <c r="EI16" s="32">
        <v>64.864999999999995</v>
      </c>
      <c r="EJ16" s="32">
        <v>206.59700000000001</v>
      </c>
      <c r="EK16" s="32">
        <v>108.483</v>
      </c>
      <c r="EL16" s="32">
        <v>1228.675</v>
      </c>
      <c r="EM16" s="32">
        <v>32.182000000000002</v>
      </c>
      <c r="EN16" s="32">
        <v>125.1910000000007</v>
      </c>
      <c r="EO16" s="33">
        <v>4982.3909999999996</v>
      </c>
      <c r="EP16" s="33">
        <f t="shared" si="49"/>
        <v>7586.4780000000001</v>
      </c>
      <c r="EQ16" s="58"/>
      <c r="ER16" s="47">
        <f t="shared" si="50"/>
        <v>0.11047207940232609</v>
      </c>
      <c r="ES16" s="6">
        <f t="shared" si="51"/>
        <v>8.5500808148392428E-3</v>
      </c>
      <c r="ET16" s="6">
        <f t="shared" si="52"/>
        <v>2.7232267726868781E-2</v>
      </c>
      <c r="EU16" s="6">
        <f t="shared" si="53"/>
        <v>1.4299520805306495E-2</v>
      </c>
      <c r="EV16" s="6">
        <f t="shared" si="54"/>
        <v>0.16195591682991764</v>
      </c>
      <c r="EW16" s="6">
        <f t="shared" si="55"/>
        <v>4.2420211328629701E-3</v>
      </c>
      <c r="EX16" s="6">
        <f t="shared" si="56"/>
        <v>1.6501860283520322E-2</v>
      </c>
      <c r="EY16" s="6">
        <f t="shared" si="57"/>
        <v>0.65674625300435852</v>
      </c>
      <c r="EZ16" s="62">
        <f t="shared" si="58"/>
        <v>1</v>
      </c>
      <c r="FA16" s="58"/>
      <c r="FB16" s="34">
        <v>16.597000000000001</v>
      </c>
      <c r="FC16" s="35">
        <v>22.023</v>
      </c>
      <c r="FD16" s="70">
        <f t="shared" si="59"/>
        <v>38.620000000000005</v>
      </c>
      <c r="FF16" s="34">
        <v>9.1189999999999998</v>
      </c>
      <c r="FG16" s="35">
        <v>11.295</v>
      </c>
      <c r="FH16" s="70">
        <f t="shared" si="60"/>
        <v>20.414000000000001</v>
      </c>
      <c r="FJ16" s="31">
        <v>4982.3909999999996</v>
      </c>
      <c r="FK16" s="32">
        <v>2604.0870000000004</v>
      </c>
      <c r="FL16" s="33">
        <f t="shared" si="61"/>
        <v>7586.4780000000001</v>
      </c>
      <c r="FN16" s="47">
        <v>0.65674625300435852</v>
      </c>
      <c r="FO16" s="6">
        <v>0.34325374699564148</v>
      </c>
      <c r="FP16" s="40">
        <f t="shared" si="62"/>
        <v>1</v>
      </c>
      <c r="FQ16" s="58"/>
      <c r="FR16" s="64">
        <f t="shared" si="63"/>
        <v>971.46199999999999</v>
      </c>
      <c r="FS16" s="32">
        <v>851.66300000000001</v>
      </c>
      <c r="FT16" s="33">
        <v>1091.261</v>
      </c>
      <c r="FV16" s="64">
        <f t="shared" si="64"/>
        <v>7226.0140000000001</v>
      </c>
      <c r="FW16" s="32">
        <v>6865.55</v>
      </c>
      <c r="FX16" s="33">
        <v>7586.4780000000001</v>
      </c>
      <c r="FZ16" s="64">
        <f t="shared" si="65"/>
        <v>2987.3265000000001</v>
      </c>
      <c r="GA16" s="32">
        <v>2746.076</v>
      </c>
      <c r="GB16" s="33">
        <v>3228.5770000000002</v>
      </c>
      <c r="GD16" s="64">
        <f t="shared" si="66"/>
        <v>10213.3405</v>
      </c>
      <c r="GE16" s="58">
        <f t="shared" si="67"/>
        <v>9611.6260000000002</v>
      </c>
      <c r="GF16" s="72">
        <f t="shared" si="68"/>
        <v>10815.055</v>
      </c>
      <c r="GH16" s="64">
        <f t="shared" si="69"/>
        <v>6000.8945000000003</v>
      </c>
      <c r="GI16" s="32">
        <v>5456.3209999999999</v>
      </c>
      <c r="GJ16" s="33">
        <v>6545.4679999999998</v>
      </c>
      <c r="GK16" s="32"/>
      <c r="GL16" s="64">
        <f t="shared" si="70"/>
        <v>8446.0884999999998</v>
      </c>
      <c r="GM16" s="32">
        <v>7910.82</v>
      </c>
      <c r="GN16" s="33">
        <v>8981.357</v>
      </c>
      <c r="GO16" s="32"/>
      <c r="GP16" s="75">
        <f t="shared" si="71"/>
        <v>0.47870583476416756</v>
      </c>
      <c r="GQ16" s="66"/>
    </row>
    <row r="17" spans="1:199" x14ac:dyDescent="0.2">
      <c r="A17" s="1"/>
      <c r="B17" s="76" t="s">
        <v>174</v>
      </c>
      <c r="C17" s="31">
        <v>3848.5639999999999</v>
      </c>
      <c r="D17" s="32">
        <v>3717.328</v>
      </c>
      <c r="E17" s="32">
        <v>3144.279</v>
      </c>
      <c r="F17" s="32">
        <v>1281.1759999999999</v>
      </c>
      <c r="G17" s="32">
        <v>2896.5059999999999</v>
      </c>
      <c r="H17" s="32">
        <f t="shared" si="0"/>
        <v>5129.74</v>
      </c>
      <c r="I17" s="33">
        <f t="shared" si="1"/>
        <v>4425.4549999999999</v>
      </c>
      <c r="J17" s="32"/>
      <c r="K17" s="34">
        <v>70.695999999999998</v>
      </c>
      <c r="L17" s="35">
        <v>30.734999999999999</v>
      </c>
      <c r="M17" s="35">
        <v>1.528</v>
      </c>
      <c r="N17" s="36">
        <f t="shared" si="2"/>
        <v>102.959</v>
      </c>
      <c r="O17" s="35">
        <v>65.186999999999998</v>
      </c>
      <c r="P17" s="36">
        <f t="shared" si="3"/>
        <v>37.772000000000006</v>
      </c>
      <c r="Q17" s="35">
        <v>-0.2659999999999999</v>
      </c>
      <c r="R17" s="36">
        <f t="shared" si="4"/>
        <v>38.038000000000004</v>
      </c>
      <c r="S17" s="35">
        <v>9.7390000000000008</v>
      </c>
      <c r="T17" s="35">
        <v>-1.498</v>
      </c>
      <c r="U17" s="35">
        <v>-4.4980000000000002</v>
      </c>
      <c r="V17" s="36">
        <f t="shared" si="5"/>
        <v>41.781000000000006</v>
      </c>
      <c r="W17" s="35">
        <v>8.7620000000000005</v>
      </c>
      <c r="X17" s="37">
        <f t="shared" si="6"/>
        <v>33.019000000000005</v>
      </c>
      <c r="Y17" s="35"/>
      <c r="Z17" s="38">
        <f t="shared" si="7"/>
        <v>1.9017961288323226E-2</v>
      </c>
      <c r="AA17" s="39">
        <f t="shared" si="8"/>
        <v>8.2680355352016278E-3</v>
      </c>
      <c r="AB17" s="6">
        <f t="shared" si="9"/>
        <v>0.58621402877697837</v>
      </c>
      <c r="AC17" s="6">
        <f t="shared" si="10"/>
        <v>0.57842197731991685</v>
      </c>
      <c r="AD17" s="6">
        <f t="shared" si="11"/>
        <v>0.63313551996425754</v>
      </c>
      <c r="AE17" s="39">
        <f t="shared" si="12"/>
        <v>1.7535982834982547E-2</v>
      </c>
      <c r="AF17" s="39">
        <f t="shared" si="13"/>
        <v>8.8824553550292049E-3</v>
      </c>
      <c r="AG17" s="39">
        <f t="shared" si="14"/>
        <v>1.8187346357160291E-2</v>
      </c>
      <c r="AH17" s="39">
        <f t="shared" si="15"/>
        <v>2.5344630907417443E-2</v>
      </c>
      <c r="AI17" s="39">
        <f t="shared" si="16"/>
        <v>2.095188469468073E-2</v>
      </c>
      <c r="AJ17" s="40">
        <f t="shared" si="17"/>
        <v>7.2791364416466525E-2</v>
      </c>
      <c r="AK17" s="41"/>
      <c r="AL17" s="47">
        <f t="shared" si="18"/>
        <v>0.13866713889637314</v>
      </c>
      <c r="AM17" s="6">
        <f t="shared" si="19"/>
        <v>8.3388864054429718E-2</v>
      </c>
      <c r="AN17" s="40">
        <f t="shared" si="20"/>
        <v>7.467381407680633E-2</v>
      </c>
      <c r="AO17" s="35"/>
      <c r="AP17" s="47">
        <f t="shared" si="21"/>
        <v>0.92119878674888578</v>
      </c>
      <c r="AQ17" s="6">
        <f t="shared" si="22"/>
        <v>0.86765456965291188</v>
      </c>
      <c r="AR17" s="6">
        <f t="shared" si="23"/>
        <v>-1.3963909655653393E-2</v>
      </c>
      <c r="AS17" s="6">
        <f t="shared" si="24"/>
        <v>0.27081087907073909</v>
      </c>
      <c r="AT17" s="6">
        <f t="shared" si="25"/>
        <v>0.12876283205891861</v>
      </c>
      <c r="AU17" s="68">
        <v>4.3899999999999997</v>
      </c>
      <c r="AV17" s="69">
        <v>1.44</v>
      </c>
      <c r="AW17" s="35"/>
      <c r="AX17" s="47">
        <f t="shared" si="26"/>
        <v>0.12548446641396635</v>
      </c>
      <c r="AY17" s="6">
        <v>9.0999999999999998E-2</v>
      </c>
      <c r="AZ17" s="6">
        <f t="shared" si="27"/>
        <v>0.18321688590564036</v>
      </c>
      <c r="BA17" s="6">
        <f t="shared" si="28"/>
        <v>0.18321688590564036</v>
      </c>
      <c r="BB17" s="40">
        <f t="shared" si="29"/>
        <v>0.20449877948340334</v>
      </c>
      <c r="BC17" s="6"/>
      <c r="BD17" s="47">
        <f t="shared" si="30"/>
        <v>0.18187546065305168</v>
      </c>
      <c r="BE17" s="6">
        <f t="shared" si="31"/>
        <v>0.18632958727846377</v>
      </c>
      <c r="BF17" s="40">
        <f t="shared" si="32"/>
        <v>0.2073117684121599</v>
      </c>
      <c r="BG17" s="6"/>
      <c r="BH17" s="47"/>
      <c r="BI17" s="77">
        <v>2.1000000000000001E-2</v>
      </c>
      <c r="BJ17" s="78">
        <f>BI17*56.25%</f>
        <v>1.18125E-2</v>
      </c>
      <c r="BK17" s="77">
        <f>BI17*75%</f>
        <v>1.575E-2</v>
      </c>
      <c r="BL17" s="6"/>
      <c r="BM17" s="47"/>
      <c r="BN17" s="77">
        <f>BD17-(4.5%+2.5%+3%+2.5%+BJ17)</f>
        <v>4.5062960653051681E-2</v>
      </c>
      <c r="BO17" s="6"/>
      <c r="BP17" s="47"/>
      <c r="BQ17" s="77">
        <f>BE17-(6%+2.5%+3%+2.5%+BK17)</f>
        <v>3.0579587278463771E-2</v>
      </c>
      <c r="BR17" s="6"/>
      <c r="BS17" s="47"/>
      <c r="BT17" s="40">
        <f t="shared" si="72"/>
        <v>2.6311768412159903E-2</v>
      </c>
      <c r="BU17" s="35"/>
      <c r="BV17" s="38">
        <f t="shared" si="33"/>
        <v>-9.0083271147090198E-5</v>
      </c>
      <c r="BW17" s="6">
        <f t="shared" si="34"/>
        <v>-5.7809749418642519E-3</v>
      </c>
      <c r="BX17" s="39">
        <f t="shared" si="35"/>
        <v>6.3028757944190075E-3</v>
      </c>
      <c r="BY17" s="6">
        <f t="shared" si="36"/>
        <v>4.0505325291404118E-2</v>
      </c>
      <c r="BZ17" s="6">
        <f t="shared" si="37"/>
        <v>0.89666247810706368</v>
      </c>
      <c r="CA17" s="40">
        <f t="shared" si="38"/>
        <v>0.92657884895451414</v>
      </c>
      <c r="CB17" s="35"/>
      <c r="CC17" s="34">
        <v>32.35</v>
      </c>
      <c r="CD17" s="35">
        <v>32.146999999999998</v>
      </c>
      <c r="CE17" s="36">
        <f t="shared" si="39"/>
        <v>64.497</v>
      </c>
      <c r="CF17" s="32">
        <v>3144.279</v>
      </c>
      <c r="CG17" s="35">
        <v>1.607</v>
      </c>
      <c r="CH17" s="35">
        <v>4.7270000000000003</v>
      </c>
      <c r="CI17" s="36">
        <f t="shared" si="40"/>
        <v>3137.9450000000002</v>
      </c>
      <c r="CJ17" s="35">
        <v>431.05500000000001</v>
      </c>
      <c r="CK17" s="35">
        <v>184.46899999999999</v>
      </c>
      <c r="CL17" s="36">
        <f t="shared" si="41"/>
        <v>615.524</v>
      </c>
      <c r="CM17" s="35">
        <v>0.90700000000000003</v>
      </c>
      <c r="CN17" s="35">
        <v>0</v>
      </c>
      <c r="CO17" s="35">
        <v>26.83</v>
      </c>
      <c r="CP17" s="35">
        <v>2.8609999999998443</v>
      </c>
      <c r="CQ17" s="36">
        <f t="shared" si="42"/>
        <v>3848.5639999999999</v>
      </c>
      <c r="CR17" s="35">
        <v>0</v>
      </c>
      <c r="CS17" s="32">
        <f t="shared" si="43"/>
        <v>2896.5059999999999</v>
      </c>
      <c r="CT17" s="36">
        <f t="shared" si="44"/>
        <v>2896.5059999999999</v>
      </c>
      <c r="CU17" s="35">
        <v>401.64499999999998</v>
      </c>
      <c r="CV17" s="35">
        <v>27.312000000000012</v>
      </c>
      <c r="CW17" s="36">
        <f t="shared" si="45"/>
        <v>428.95699999999999</v>
      </c>
      <c r="CX17" s="35">
        <v>40.165999999999997</v>
      </c>
      <c r="CY17" s="35">
        <v>482.935</v>
      </c>
      <c r="CZ17" s="70">
        <v>3848.5639999999999</v>
      </c>
      <c r="DA17" s="35"/>
      <c r="DB17" s="71">
        <v>495.55200000000002</v>
      </c>
      <c r="DC17" s="35"/>
      <c r="DD17" s="31">
        <v>100</v>
      </c>
      <c r="DE17" s="32">
        <v>240</v>
      </c>
      <c r="DF17" s="32">
        <v>100</v>
      </c>
      <c r="DG17" s="32">
        <v>0</v>
      </c>
      <c r="DH17" s="32">
        <v>0</v>
      </c>
      <c r="DI17" s="32">
        <v>0</v>
      </c>
      <c r="DJ17" s="33">
        <f t="shared" si="46"/>
        <v>440</v>
      </c>
      <c r="DK17" s="62">
        <f t="shared" si="47"/>
        <v>0.11432835727819519</v>
      </c>
      <c r="DL17" s="35"/>
      <c r="DM17" s="64" t="s">
        <v>216</v>
      </c>
      <c r="DN17" s="58">
        <v>30</v>
      </c>
      <c r="DO17" s="72">
        <v>3</v>
      </c>
      <c r="DP17" s="58" t="s">
        <v>161</v>
      </c>
      <c r="DQ17" s="74" t="s">
        <v>158</v>
      </c>
      <c r="DR17" s="58"/>
      <c r="DS17" s="62" t="s">
        <v>224</v>
      </c>
      <c r="DT17" s="63"/>
      <c r="DU17" s="31">
        <v>344.36200000000002</v>
      </c>
      <c r="DV17" s="32">
        <v>344.36200000000002</v>
      </c>
      <c r="DW17" s="33">
        <v>384.36200000000002</v>
      </c>
      <c r="DX17" s="32"/>
      <c r="DY17" s="64">
        <f t="shared" si="48"/>
        <v>1815.4929999999999</v>
      </c>
      <c r="DZ17" s="32">
        <v>1751.454</v>
      </c>
      <c r="EA17" s="33">
        <v>1879.5319999999999</v>
      </c>
      <c r="EB17" s="32"/>
      <c r="EC17" s="31">
        <v>462.43400000000003</v>
      </c>
      <c r="ED17" s="32">
        <v>473.75900000000001</v>
      </c>
      <c r="EE17" s="33">
        <v>527.10799999999995</v>
      </c>
      <c r="EF17" s="33">
        <v>2542.5859999999998</v>
      </c>
      <c r="EG17" s="32"/>
      <c r="EH17" s="31">
        <v>220.04499999999999</v>
      </c>
      <c r="EI17" s="32">
        <v>7.2039999999999997</v>
      </c>
      <c r="EJ17" s="32">
        <v>16.25</v>
      </c>
      <c r="EK17" s="32">
        <v>25.398</v>
      </c>
      <c r="EL17" s="32">
        <v>42.255000000000003</v>
      </c>
      <c r="EM17" s="32">
        <v>2.37</v>
      </c>
      <c r="EN17" s="32">
        <v>11.399999999999636</v>
      </c>
      <c r="EO17" s="33">
        <v>2819.357</v>
      </c>
      <c r="EP17" s="33">
        <f t="shared" si="49"/>
        <v>3144.2789999999995</v>
      </c>
      <c r="EQ17" s="58"/>
      <c r="ER17" s="47">
        <f t="shared" si="50"/>
        <v>6.998265739140834E-2</v>
      </c>
      <c r="ES17" s="6">
        <f t="shared" si="51"/>
        <v>2.2911452832270929E-3</v>
      </c>
      <c r="ET17" s="6">
        <f t="shared" si="52"/>
        <v>5.1681164425930407E-3</v>
      </c>
      <c r="EU17" s="6">
        <f t="shared" si="53"/>
        <v>8.0775274713217257E-3</v>
      </c>
      <c r="EV17" s="6">
        <f t="shared" si="54"/>
        <v>1.3438692940416551E-2</v>
      </c>
      <c r="EW17" s="6">
        <f t="shared" si="55"/>
        <v>7.5374990578126191E-4</v>
      </c>
      <c r="EX17" s="6">
        <f t="shared" si="56"/>
        <v>3.6256324581882327E-3</v>
      </c>
      <c r="EY17" s="6">
        <f t="shared" si="57"/>
        <v>0.89666247810706379</v>
      </c>
      <c r="EZ17" s="62">
        <f t="shared" si="58"/>
        <v>1</v>
      </c>
      <c r="FA17" s="58"/>
      <c r="FB17" s="34">
        <v>5.6369999999999996</v>
      </c>
      <c r="FC17" s="35">
        <v>14.181000000000001</v>
      </c>
      <c r="FD17" s="70">
        <f t="shared" si="59"/>
        <v>19.818000000000001</v>
      </c>
      <c r="FF17" s="34">
        <v>1.607</v>
      </c>
      <c r="FG17" s="35">
        <v>4.7270000000000003</v>
      </c>
      <c r="FH17" s="70">
        <f t="shared" si="60"/>
        <v>6.3340000000000005</v>
      </c>
      <c r="FJ17" s="31">
        <v>2819.357</v>
      </c>
      <c r="FK17" s="32">
        <v>324.92199999999991</v>
      </c>
      <c r="FL17" s="33">
        <f t="shared" si="61"/>
        <v>3144.279</v>
      </c>
      <c r="FN17" s="47">
        <v>0.89666247810706368</v>
      </c>
      <c r="FO17" s="6">
        <v>0.10333752189293632</v>
      </c>
      <c r="FP17" s="40">
        <f t="shared" si="62"/>
        <v>1</v>
      </c>
      <c r="FQ17" s="58"/>
      <c r="FR17" s="64">
        <f t="shared" si="63"/>
        <v>453.61149999999998</v>
      </c>
      <c r="FS17" s="32">
        <v>424.28800000000001</v>
      </c>
      <c r="FT17" s="33">
        <v>482.935</v>
      </c>
      <c r="FV17" s="64">
        <f t="shared" si="64"/>
        <v>2952.8235</v>
      </c>
      <c r="FW17" s="32">
        <v>2761.3679999999999</v>
      </c>
      <c r="FX17" s="33">
        <v>3144.279</v>
      </c>
      <c r="FZ17" s="64">
        <f t="shared" si="65"/>
        <v>1302.317</v>
      </c>
      <c r="GA17" s="32">
        <v>1323.4580000000001</v>
      </c>
      <c r="GB17" s="33">
        <v>1281.1759999999999</v>
      </c>
      <c r="GD17" s="64">
        <f t="shared" si="66"/>
        <v>4255.1404999999995</v>
      </c>
      <c r="GE17" s="58">
        <f t="shared" si="67"/>
        <v>4084.826</v>
      </c>
      <c r="GF17" s="72">
        <f t="shared" si="68"/>
        <v>4425.4549999999999</v>
      </c>
      <c r="GH17" s="64">
        <f t="shared" si="69"/>
        <v>2795.8739999999998</v>
      </c>
      <c r="GI17" s="32">
        <v>2695.2420000000002</v>
      </c>
      <c r="GJ17" s="33">
        <v>2896.5059999999999</v>
      </c>
      <c r="GK17" s="32"/>
      <c r="GL17" s="64">
        <f t="shared" si="70"/>
        <v>3717.328</v>
      </c>
      <c r="GM17" s="32">
        <v>3586.0920000000001</v>
      </c>
      <c r="GN17" s="33">
        <v>3848.5639999999999</v>
      </c>
      <c r="GO17" s="32"/>
      <c r="GP17" s="75">
        <f t="shared" si="71"/>
        <v>0.48837228639045627</v>
      </c>
      <c r="GQ17" s="66"/>
    </row>
    <row r="18" spans="1:199" x14ac:dyDescent="0.2">
      <c r="A18" s="1"/>
      <c r="B18" s="76" t="s">
        <v>175</v>
      </c>
      <c r="C18" s="31">
        <v>1839.56</v>
      </c>
      <c r="D18" s="32">
        <v>1809.7149999999999</v>
      </c>
      <c r="E18" s="32">
        <v>1448.37</v>
      </c>
      <c r="F18" s="32">
        <v>514.274</v>
      </c>
      <c r="G18" s="32">
        <v>1236.922</v>
      </c>
      <c r="H18" s="32">
        <f t="shared" si="0"/>
        <v>2353.8339999999998</v>
      </c>
      <c r="I18" s="33">
        <f t="shared" si="1"/>
        <v>1962.6439999999998</v>
      </c>
      <c r="J18" s="32"/>
      <c r="K18" s="34">
        <v>34.917000000000002</v>
      </c>
      <c r="L18" s="35">
        <v>10.936999999999999</v>
      </c>
      <c r="M18" s="35">
        <v>0.106</v>
      </c>
      <c r="N18" s="36">
        <f t="shared" si="2"/>
        <v>45.96</v>
      </c>
      <c r="O18" s="35">
        <v>28.274000000000001</v>
      </c>
      <c r="P18" s="36">
        <f t="shared" si="3"/>
        <v>17.686</v>
      </c>
      <c r="Q18" s="35">
        <v>1.51</v>
      </c>
      <c r="R18" s="36">
        <f t="shared" si="4"/>
        <v>16.175999999999998</v>
      </c>
      <c r="S18" s="35">
        <v>3.0070000000000001</v>
      </c>
      <c r="T18" s="35">
        <v>-0.48099999999999998</v>
      </c>
      <c r="U18" s="35">
        <v>-4</v>
      </c>
      <c r="V18" s="36">
        <f t="shared" si="5"/>
        <v>14.701999999999998</v>
      </c>
      <c r="W18" s="35">
        <v>2.9969999999999999</v>
      </c>
      <c r="X18" s="37">
        <f t="shared" si="6"/>
        <v>11.704999999999998</v>
      </c>
      <c r="Y18" s="35"/>
      <c r="Z18" s="38">
        <f t="shared" si="7"/>
        <v>1.9294198257736716E-2</v>
      </c>
      <c r="AA18" s="39">
        <f t="shared" si="8"/>
        <v>6.0434930361963068E-3</v>
      </c>
      <c r="AB18" s="6">
        <f t="shared" si="9"/>
        <v>0.58313740048673846</v>
      </c>
      <c r="AC18" s="6">
        <f t="shared" si="10"/>
        <v>0.57740927563461109</v>
      </c>
      <c r="AD18" s="6">
        <f t="shared" si="11"/>
        <v>0.61518711923411662</v>
      </c>
      <c r="AE18" s="39">
        <f t="shared" si="12"/>
        <v>1.5623454521844601E-2</v>
      </c>
      <c r="AF18" s="39">
        <f t="shared" si="13"/>
        <v>6.467869250130545E-3</v>
      </c>
      <c r="AG18" s="39">
        <f t="shared" si="14"/>
        <v>1.4649983666613679E-2</v>
      </c>
      <c r="AH18" s="39">
        <f t="shared" si="15"/>
        <v>2.5297348985014585E-2</v>
      </c>
      <c r="AI18" s="39">
        <f t="shared" si="16"/>
        <v>2.0245889431110029E-2</v>
      </c>
      <c r="AJ18" s="40">
        <f t="shared" si="17"/>
        <v>5.8703164103052756E-2</v>
      </c>
      <c r="AK18" s="41"/>
      <c r="AL18" s="47">
        <f t="shared" si="18"/>
        <v>9.4802453000904702E-2</v>
      </c>
      <c r="AM18" s="6">
        <f t="shared" si="19"/>
        <v>6.3351600870123301E-2</v>
      </c>
      <c r="AN18" s="40">
        <f t="shared" si="20"/>
        <v>1.8532364527476652E-2</v>
      </c>
      <c r="AO18" s="35"/>
      <c r="AP18" s="47">
        <f t="shared" si="21"/>
        <v>0.85400967984700049</v>
      </c>
      <c r="AQ18" s="6">
        <f t="shared" si="22"/>
        <v>0.76269078491811826</v>
      </c>
      <c r="AR18" s="6">
        <f t="shared" si="23"/>
        <v>3.5491639305051205E-2</v>
      </c>
      <c r="AS18" s="6">
        <f t="shared" si="24"/>
        <v>0.32720487507882323</v>
      </c>
      <c r="AT18" s="6">
        <f t="shared" si="25"/>
        <v>0.17372415142751529</v>
      </c>
      <c r="AU18" s="68">
        <v>3.5</v>
      </c>
      <c r="AV18" s="69">
        <v>1.46</v>
      </c>
      <c r="AW18" s="35"/>
      <c r="AX18" s="47">
        <f t="shared" si="26"/>
        <v>0.11251658005175151</v>
      </c>
      <c r="AY18" s="6">
        <v>9.7100000000000006E-2</v>
      </c>
      <c r="AZ18" s="6">
        <f t="shared" si="27"/>
        <v>0.18750080531724264</v>
      </c>
      <c r="BA18" s="6">
        <f t="shared" si="28"/>
        <v>0.2122</v>
      </c>
      <c r="BB18" s="40">
        <f t="shared" si="29"/>
        <v>0.2369</v>
      </c>
      <c r="BC18" s="6"/>
      <c r="BD18" s="47">
        <f t="shared" si="30"/>
        <v>0.18604409012643564</v>
      </c>
      <c r="BE18" s="6">
        <f t="shared" si="31"/>
        <v>0.20914459778101091</v>
      </c>
      <c r="BF18" s="40">
        <f t="shared" si="32"/>
        <v>0.232985336421731</v>
      </c>
      <c r="BG18" s="6"/>
      <c r="BH18" s="47"/>
      <c r="BI18" s="40">
        <v>3.5999999999999997E-2</v>
      </c>
      <c r="BJ18" s="47"/>
      <c r="BK18" s="40"/>
      <c r="BL18" s="6"/>
      <c r="BM18" s="47"/>
      <c r="BN18" s="40">
        <f t="shared" ref="BN18:BN27" si="73">BD18-(4.5%+2.5%+3%+2.5%+BI18)</f>
        <v>2.5044090126435631E-2</v>
      </c>
      <c r="BO18" s="6"/>
      <c r="BP18" s="47"/>
      <c r="BQ18" s="40">
        <f t="shared" ref="BQ18:BQ27" si="74">BE18-(6%+2.5%+3%+2.5%+BI18)</f>
        <v>3.314459778101092E-2</v>
      </c>
      <c r="BR18" s="6"/>
      <c r="BS18" s="47"/>
      <c r="BT18" s="40">
        <f t="shared" si="72"/>
        <v>3.6985336421730991E-2</v>
      </c>
      <c r="BU18" s="35"/>
      <c r="BV18" s="38">
        <f t="shared" si="33"/>
        <v>1.0897330190187278E-3</v>
      </c>
      <c r="BW18" s="6">
        <f t="shared" si="34"/>
        <v>7.4708094201464473E-2</v>
      </c>
      <c r="BX18" s="39">
        <f t="shared" si="35"/>
        <v>1.4198719940346737E-2</v>
      </c>
      <c r="BY18" s="6">
        <f t="shared" si="36"/>
        <v>9.6226282666167562E-2</v>
      </c>
      <c r="BZ18" s="6">
        <f t="shared" si="37"/>
        <v>0.85208337648529042</v>
      </c>
      <c r="CA18" s="40">
        <f t="shared" si="38"/>
        <v>0.89084214967156561</v>
      </c>
      <c r="CB18" s="35"/>
      <c r="CC18" s="34">
        <v>58.578000000000003</v>
      </c>
      <c r="CD18" s="35">
        <v>32.014000000000003</v>
      </c>
      <c r="CE18" s="36">
        <f t="shared" si="39"/>
        <v>90.592000000000013</v>
      </c>
      <c r="CF18" s="32">
        <v>1448.37</v>
      </c>
      <c r="CG18" s="35">
        <v>2.1509999999999998</v>
      </c>
      <c r="CH18" s="35">
        <v>4.5830000000000002</v>
      </c>
      <c r="CI18" s="36">
        <f t="shared" si="40"/>
        <v>1441.6359999999997</v>
      </c>
      <c r="CJ18" s="35">
        <v>228.98399999999998</v>
      </c>
      <c r="CK18" s="35">
        <v>73.400999999999996</v>
      </c>
      <c r="CL18" s="36">
        <f t="shared" si="41"/>
        <v>302.38499999999999</v>
      </c>
      <c r="CM18" s="35">
        <v>0</v>
      </c>
      <c r="CN18" s="35">
        <v>0</v>
      </c>
      <c r="CO18" s="35">
        <v>2.8849999999999998</v>
      </c>
      <c r="CP18" s="35">
        <v>2.0620000000001166</v>
      </c>
      <c r="CQ18" s="36">
        <f t="shared" si="42"/>
        <v>1839.56</v>
      </c>
      <c r="CR18" s="35">
        <v>13.148</v>
      </c>
      <c r="CS18" s="32">
        <f t="shared" si="43"/>
        <v>1236.922</v>
      </c>
      <c r="CT18" s="36">
        <f t="shared" si="44"/>
        <v>1250.07</v>
      </c>
      <c r="CU18" s="35">
        <v>331.62799999999999</v>
      </c>
      <c r="CV18" s="35">
        <v>10.79200000000003</v>
      </c>
      <c r="CW18" s="36">
        <f t="shared" si="45"/>
        <v>342.42</v>
      </c>
      <c r="CX18" s="35">
        <v>40.088999999999999</v>
      </c>
      <c r="CY18" s="35">
        <v>206.98099999999999</v>
      </c>
      <c r="CZ18" s="70">
        <v>1839.56</v>
      </c>
      <c r="DA18" s="35"/>
      <c r="DB18" s="71">
        <v>319.57600000000002</v>
      </c>
      <c r="DC18" s="35"/>
      <c r="DD18" s="31">
        <v>90</v>
      </c>
      <c r="DE18" s="32">
        <v>100</v>
      </c>
      <c r="DF18" s="32">
        <v>90</v>
      </c>
      <c r="DG18" s="32">
        <v>90</v>
      </c>
      <c r="DH18" s="32">
        <v>0</v>
      </c>
      <c r="DI18" s="32">
        <v>0</v>
      </c>
      <c r="DJ18" s="33">
        <f t="shared" si="46"/>
        <v>370</v>
      </c>
      <c r="DK18" s="62">
        <f t="shared" si="47"/>
        <v>0.20113505403466048</v>
      </c>
      <c r="DL18" s="35"/>
      <c r="DM18" s="64" t="s">
        <v>217</v>
      </c>
      <c r="DN18" s="58">
        <v>15.7</v>
      </c>
      <c r="DO18" s="72">
        <v>3</v>
      </c>
      <c r="DP18" s="58" t="s">
        <v>161</v>
      </c>
      <c r="DQ18" s="74" t="s">
        <v>158</v>
      </c>
      <c r="DR18" s="61" t="s">
        <v>162</v>
      </c>
      <c r="DS18" s="62">
        <v>0.16951873608932025</v>
      </c>
      <c r="DT18" s="63"/>
      <c r="DU18" s="31">
        <v>151.82746460000001</v>
      </c>
      <c r="DV18" s="32">
        <v>171.82746460000001</v>
      </c>
      <c r="DW18" s="33">
        <v>191.82811670000001</v>
      </c>
      <c r="DX18" s="32"/>
      <c r="DY18" s="64">
        <f t="shared" si="48"/>
        <v>798.97700000000009</v>
      </c>
      <c r="DZ18" s="32">
        <v>788.21100000000001</v>
      </c>
      <c r="EA18" s="33">
        <v>809.74300000000005</v>
      </c>
      <c r="EB18" s="32"/>
      <c r="EC18" s="31">
        <v>196.542</v>
      </c>
      <c r="ED18" s="32">
        <v>220.946</v>
      </c>
      <c r="EE18" s="33">
        <v>246.13200000000001</v>
      </c>
      <c r="EF18" s="33">
        <v>1056.4269999999999</v>
      </c>
      <c r="EG18" s="32"/>
      <c r="EH18" s="31">
        <v>27.23</v>
      </c>
      <c r="EI18" s="32">
        <v>14.760999999999999</v>
      </c>
      <c r="EJ18" s="32">
        <v>16.282</v>
      </c>
      <c r="EK18" s="32">
        <v>8.4969999999999999</v>
      </c>
      <c r="EL18" s="32">
        <v>132.08799999999999</v>
      </c>
      <c r="EM18" s="32">
        <v>11.288</v>
      </c>
      <c r="EN18" s="32">
        <v>4.0919999999998709</v>
      </c>
      <c r="EO18" s="33">
        <v>1234.1320000000001</v>
      </c>
      <c r="EP18" s="33">
        <f t="shared" si="49"/>
        <v>1448.37</v>
      </c>
      <c r="EQ18" s="58"/>
      <c r="ER18" s="47">
        <f t="shared" si="50"/>
        <v>1.8800444637765215E-2</v>
      </c>
      <c r="ES18" s="6">
        <f t="shared" si="51"/>
        <v>1.0191456602939858E-2</v>
      </c>
      <c r="ET18" s="6">
        <f t="shared" si="52"/>
        <v>1.1241602629162439E-2</v>
      </c>
      <c r="EU18" s="6">
        <f t="shared" si="53"/>
        <v>5.8665948618101729E-3</v>
      </c>
      <c r="EV18" s="6">
        <f t="shared" si="54"/>
        <v>9.1197691197691194E-2</v>
      </c>
      <c r="EW18" s="6">
        <f t="shared" si="55"/>
        <v>7.7935886548326748E-3</v>
      </c>
      <c r="EX18" s="6">
        <f t="shared" si="56"/>
        <v>2.8252449305079994E-3</v>
      </c>
      <c r="EY18" s="6">
        <f t="shared" si="57"/>
        <v>0.85208337648529042</v>
      </c>
      <c r="EZ18" s="62">
        <f t="shared" si="58"/>
        <v>1</v>
      </c>
      <c r="FA18" s="58"/>
      <c r="FB18" s="34">
        <v>6.9189999999999996</v>
      </c>
      <c r="FC18" s="35">
        <v>13.646000000000001</v>
      </c>
      <c r="FD18" s="70">
        <f t="shared" si="59"/>
        <v>20.565000000000001</v>
      </c>
      <c r="FF18" s="34">
        <v>2.1509999999999998</v>
      </c>
      <c r="FG18" s="35">
        <v>4.5830000000000002</v>
      </c>
      <c r="FH18" s="70">
        <f t="shared" si="60"/>
        <v>6.734</v>
      </c>
      <c r="FJ18" s="31">
        <v>1234.1320000000001</v>
      </c>
      <c r="FK18" s="32">
        <v>214.23799999999989</v>
      </c>
      <c r="FL18" s="33">
        <f t="shared" si="61"/>
        <v>1448.37</v>
      </c>
      <c r="FN18" s="47">
        <v>0.85208337648529042</v>
      </c>
      <c r="FO18" s="6">
        <v>0.14791662351470958</v>
      </c>
      <c r="FP18" s="40">
        <f t="shared" si="62"/>
        <v>1</v>
      </c>
      <c r="FQ18" s="58"/>
      <c r="FR18" s="64">
        <f t="shared" si="63"/>
        <v>199.393</v>
      </c>
      <c r="FS18" s="32">
        <v>191.80500000000001</v>
      </c>
      <c r="FT18" s="33">
        <v>206.98099999999999</v>
      </c>
      <c r="FV18" s="64">
        <f t="shared" si="64"/>
        <v>1385.6605</v>
      </c>
      <c r="FW18" s="32">
        <v>1322.951</v>
      </c>
      <c r="FX18" s="33">
        <v>1448.37</v>
      </c>
      <c r="FZ18" s="64">
        <f t="shared" si="65"/>
        <v>518.51900000000001</v>
      </c>
      <c r="GA18" s="32">
        <v>522.76400000000001</v>
      </c>
      <c r="GB18" s="33">
        <v>514.274</v>
      </c>
      <c r="GD18" s="64">
        <f t="shared" si="66"/>
        <v>1904.1795</v>
      </c>
      <c r="GE18" s="58">
        <f t="shared" si="67"/>
        <v>1845.7150000000001</v>
      </c>
      <c r="GF18" s="72">
        <f t="shared" si="68"/>
        <v>1962.6439999999998</v>
      </c>
      <c r="GH18" s="64">
        <f t="shared" si="69"/>
        <v>1225.6689999999999</v>
      </c>
      <c r="GI18" s="32">
        <v>1214.4159999999999</v>
      </c>
      <c r="GJ18" s="33">
        <v>1236.922</v>
      </c>
      <c r="GK18" s="32"/>
      <c r="GL18" s="64">
        <f t="shared" si="70"/>
        <v>1809.7149999999999</v>
      </c>
      <c r="GM18" s="32">
        <v>1779.87</v>
      </c>
      <c r="GN18" s="33">
        <v>1839.56</v>
      </c>
      <c r="GO18" s="32"/>
      <c r="GP18" s="75">
        <f t="shared" si="71"/>
        <v>0.44018297853834615</v>
      </c>
      <c r="GQ18" s="66"/>
    </row>
    <row r="19" spans="1:199" x14ac:dyDescent="0.2">
      <c r="A19" s="1"/>
      <c r="B19" s="76" t="s">
        <v>176</v>
      </c>
      <c r="C19" s="31">
        <v>3712.1709999999998</v>
      </c>
      <c r="D19" s="32">
        <v>3544.1615000000002</v>
      </c>
      <c r="E19" s="32">
        <v>3120.0749999999998</v>
      </c>
      <c r="F19" s="32">
        <v>951.74</v>
      </c>
      <c r="G19" s="32">
        <v>2411.56</v>
      </c>
      <c r="H19" s="32">
        <f t="shared" si="0"/>
        <v>4663.9110000000001</v>
      </c>
      <c r="I19" s="33">
        <f t="shared" si="1"/>
        <v>4071.8149999999996</v>
      </c>
      <c r="J19" s="32"/>
      <c r="K19" s="34">
        <v>77.001999999999995</v>
      </c>
      <c r="L19" s="35">
        <v>21.481000000000002</v>
      </c>
      <c r="M19" s="35">
        <v>0.55200000000000005</v>
      </c>
      <c r="N19" s="36">
        <f t="shared" si="2"/>
        <v>99.035000000000011</v>
      </c>
      <c r="O19" s="35">
        <v>49.762</v>
      </c>
      <c r="P19" s="36">
        <f t="shared" si="3"/>
        <v>49.27300000000001</v>
      </c>
      <c r="Q19" s="35">
        <v>1.41</v>
      </c>
      <c r="R19" s="36">
        <f t="shared" si="4"/>
        <v>47.863000000000014</v>
      </c>
      <c r="S19" s="35">
        <v>4.0190000000000001</v>
      </c>
      <c r="T19" s="35">
        <v>-1.8779999999999999</v>
      </c>
      <c r="U19" s="35">
        <v>-2.94</v>
      </c>
      <c r="V19" s="36">
        <f t="shared" si="5"/>
        <v>47.064000000000014</v>
      </c>
      <c r="W19" s="35">
        <v>10.465999999999999</v>
      </c>
      <c r="X19" s="37">
        <f t="shared" si="6"/>
        <v>36.598000000000013</v>
      </c>
      <c r="Y19" s="35"/>
      <c r="Z19" s="38">
        <f t="shared" si="7"/>
        <v>2.1726436563345095E-2</v>
      </c>
      <c r="AA19" s="39">
        <f t="shared" si="8"/>
        <v>6.0609540507677202E-3</v>
      </c>
      <c r="AB19" s="6">
        <f t="shared" si="9"/>
        <v>0.49183600853957454</v>
      </c>
      <c r="AC19" s="6">
        <f t="shared" si="10"/>
        <v>0.48287305684398463</v>
      </c>
      <c r="AD19" s="6">
        <f t="shared" si="11"/>
        <v>0.50246882415307714</v>
      </c>
      <c r="AE19" s="39">
        <f t="shared" si="12"/>
        <v>1.4040556560416336E-2</v>
      </c>
      <c r="AF19" s="39">
        <f t="shared" si="13"/>
        <v>1.032627886737103E-2</v>
      </c>
      <c r="AG19" s="39">
        <f t="shared" si="14"/>
        <v>2.0584010411803952E-2</v>
      </c>
      <c r="AH19" s="39">
        <f t="shared" si="15"/>
        <v>2.8917053153518994E-2</v>
      </c>
      <c r="AI19" s="39">
        <f t="shared" si="16"/>
        <v>2.6919845082796122E-2</v>
      </c>
      <c r="AJ19" s="40">
        <f t="shared" si="17"/>
        <v>9.0994077602796639E-2</v>
      </c>
      <c r="AK19" s="41"/>
      <c r="AL19" s="47">
        <f t="shared" si="18"/>
        <v>0.15681426940592708</v>
      </c>
      <c r="AM19" s="6">
        <f t="shared" si="19"/>
        <v>0.13191746412281297</v>
      </c>
      <c r="AN19" s="40">
        <f t="shared" si="20"/>
        <v>0.13059328533842415</v>
      </c>
      <c r="AO19" s="35"/>
      <c r="AP19" s="47">
        <f t="shared" si="21"/>
        <v>0.77291731769268368</v>
      </c>
      <c r="AQ19" s="6">
        <f t="shared" si="22"/>
        <v>0.74490778694221338</v>
      </c>
      <c r="AR19" s="6">
        <f t="shared" si="23"/>
        <v>0.11319333080291827</v>
      </c>
      <c r="AS19" s="6">
        <f t="shared" si="24"/>
        <v>0.33180152530688917</v>
      </c>
      <c r="AT19" s="6">
        <f t="shared" si="25"/>
        <v>0.10927325276772003</v>
      </c>
      <c r="AU19" s="68">
        <v>12.4132</v>
      </c>
      <c r="AV19" s="69">
        <v>1.39</v>
      </c>
      <c r="AW19" s="35"/>
      <c r="AX19" s="47">
        <f t="shared" si="26"/>
        <v>0.11337597325123223</v>
      </c>
      <c r="AY19" s="6">
        <v>0.10060000000000001</v>
      </c>
      <c r="AZ19" s="6">
        <f t="shared" si="27"/>
        <v>0.18912554458709627</v>
      </c>
      <c r="BA19" s="6">
        <f t="shared" si="28"/>
        <v>0.20550000000000002</v>
      </c>
      <c r="BB19" s="40">
        <f t="shared" si="29"/>
        <v>0.22739999999999996</v>
      </c>
      <c r="BC19" s="6"/>
      <c r="BD19" s="47">
        <f t="shared" si="30"/>
        <v>0.17504083193736034</v>
      </c>
      <c r="BE19" s="6">
        <f t="shared" si="31"/>
        <v>0.19132386238928034</v>
      </c>
      <c r="BF19" s="40">
        <f t="shared" si="32"/>
        <v>0.21252767037379497</v>
      </c>
      <c r="BG19" s="6"/>
      <c r="BH19" s="47"/>
      <c r="BI19" s="40">
        <v>2.4E-2</v>
      </c>
      <c r="BJ19" s="47"/>
      <c r="BK19" s="40"/>
      <c r="BL19" s="6"/>
      <c r="BM19" s="47"/>
      <c r="BN19" s="40">
        <f t="shared" si="73"/>
        <v>2.6040831937360343E-2</v>
      </c>
      <c r="BO19" s="6"/>
      <c r="BP19" s="47"/>
      <c r="BQ19" s="40">
        <f t="shared" si="74"/>
        <v>2.7323862389280362E-2</v>
      </c>
      <c r="BR19" s="6"/>
      <c r="BS19" s="47"/>
      <c r="BT19" s="40">
        <f t="shared" si="72"/>
        <v>2.8527670373794972E-2</v>
      </c>
      <c r="BU19" s="35"/>
      <c r="BV19" s="38">
        <f t="shared" si="33"/>
        <v>4.8476913815267205E-4</v>
      </c>
      <c r="BW19" s="6">
        <f t="shared" si="34"/>
        <v>2.7424436923795068E-2</v>
      </c>
      <c r="BX19" s="39">
        <f t="shared" si="35"/>
        <v>1.7884185476310667E-3</v>
      </c>
      <c r="BY19" s="6">
        <f t="shared" si="36"/>
        <v>1.3102959202363229E-2</v>
      </c>
      <c r="BZ19" s="6">
        <f t="shared" si="37"/>
        <v>0.7511047010087899</v>
      </c>
      <c r="CA19" s="40">
        <f t="shared" si="38"/>
        <v>0.80928111910781819</v>
      </c>
      <c r="CB19" s="35"/>
      <c r="CC19" s="34">
        <v>188.22</v>
      </c>
      <c r="CD19" s="35">
        <v>34.765000000000001</v>
      </c>
      <c r="CE19" s="36">
        <f t="shared" si="39"/>
        <v>222.98500000000001</v>
      </c>
      <c r="CF19" s="32">
        <v>3120.0749999999998</v>
      </c>
      <c r="CG19" s="35">
        <v>0.43</v>
      </c>
      <c r="CH19" s="35">
        <v>4.5570000000000004</v>
      </c>
      <c r="CI19" s="36">
        <f t="shared" si="40"/>
        <v>3115.0880000000002</v>
      </c>
      <c r="CJ19" s="35">
        <v>182.65600000000001</v>
      </c>
      <c r="CK19" s="35">
        <v>109.13500000000001</v>
      </c>
      <c r="CL19" s="36">
        <f t="shared" si="41"/>
        <v>291.791</v>
      </c>
      <c r="CM19" s="35">
        <v>13.847</v>
      </c>
      <c r="CN19" s="35">
        <v>0</v>
      </c>
      <c r="CO19" s="35">
        <v>10.606</v>
      </c>
      <c r="CP19" s="35">
        <v>57.853999999999509</v>
      </c>
      <c r="CQ19" s="36">
        <f t="shared" si="42"/>
        <v>3712.1710000000003</v>
      </c>
      <c r="CR19" s="35">
        <v>147.232</v>
      </c>
      <c r="CS19" s="32">
        <f t="shared" si="43"/>
        <v>2411.56</v>
      </c>
      <c r="CT19" s="36">
        <f t="shared" si="44"/>
        <v>2558.7919999999999</v>
      </c>
      <c r="CU19" s="35">
        <v>608.60199999999998</v>
      </c>
      <c r="CV19" s="35">
        <v>53.905999999999949</v>
      </c>
      <c r="CW19" s="36">
        <f t="shared" si="45"/>
        <v>662.50799999999992</v>
      </c>
      <c r="CX19" s="35">
        <v>70</v>
      </c>
      <c r="CY19" s="35">
        <v>420.87099999999998</v>
      </c>
      <c r="CZ19" s="70">
        <v>3712.1709999999998</v>
      </c>
      <c r="DA19" s="35"/>
      <c r="DB19" s="71">
        <v>405.64100000000002</v>
      </c>
      <c r="DC19" s="35"/>
      <c r="DD19" s="31">
        <v>190</v>
      </c>
      <c r="DE19" s="32">
        <v>170</v>
      </c>
      <c r="DF19" s="32">
        <v>215</v>
      </c>
      <c r="DG19" s="32">
        <v>200</v>
      </c>
      <c r="DH19" s="32">
        <v>50</v>
      </c>
      <c r="DI19" s="32">
        <v>0</v>
      </c>
      <c r="DJ19" s="33">
        <f t="shared" si="46"/>
        <v>825</v>
      </c>
      <c r="DK19" s="62">
        <f t="shared" si="47"/>
        <v>0.22224191719616365</v>
      </c>
      <c r="DL19" s="35"/>
      <c r="DM19" s="64" t="s">
        <v>219</v>
      </c>
      <c r="DN19" s="58">
        <v>25</v>
      </c>
      <c r="DO19" s="72">
        <v>3</v>
      </c>
      <c r="DP19" s="58" t="s">
        <v>161</v>
      </c>
      <c r="DQ19" s="74" t="s">
        <v>158</v>
      </c>
      <c r="DR19" s="61" t="s">
        <v>162</v>
      </c>
      <c r="DS19" s="62">
        <v>0.10925952795511704</v>
      </c>
      <c r="DT19" s="63"/>
      <c r="DU19" s="31">
        <v>346.50107100000002</v>
      </c>
      <c r="DV19" s="32">
        <v>376.50107100000002</v>
      </c>
      <c r="DW19" s="33">
        <v>416.62454279999997</v>
      </c>
      <c r="DX19" s="32"/>
      <c r="DY19" s="64">
        <f t="shared" si="48"/>
        <v>1777.982</v>
      </c>
      <c r="DZ19" s="32">
        <v>1723.8420000000001</v>
      </c>
      <c r="EA19" s="33">
        <v>1832.1220000000001</v>
      </c>
      <c r="EB19" s="32"/>
      <c r="EC19" s="31">
        <v>401.14299999999997</v>
      </c>
      <c r="ED19" s="32">
        <v>438.459</v>
      </c>
      <c r="EE19" s="33">
        <v>487.05200000000002</v>
      </c>
      <c r="EF19" s="33">
        <v>2291.7109999999998</v>
      </c>
      <c r="EG19" s="32"/>
      <c r="EH19" s="31">
        <v>191.471</v>
      </c>
      <c r="EI19" s="32">
        <v>14.582000000000001</v>
      </c>
      <c r="EJ19" s="32">
        <v>207.88499999999999</v>
      </c>
      <c r="EK19" s="32">
        <v>5.0250000000000004</v>
      </c>
      <c r="EL19" s="32">
        <v>320.44799999999998</v>
      </c>
      <c r="EM19" s="32">
        <v>3.1019999999999999</v>
      </c>
      <c r="EN19" s="32">
        <v>34.058999999999742</v>
      </c>
      <c r="EO19" s="33">
        <v>2343.5030000000002</v>
      </c>
      <c r="EP19" s="33">
        <f t="shared" si="49"/>
        <v>3120.0749999999998</v>
      </c>
      <c r="EQ19" s="58"/>
      <c r="ER19" s="47">
        <f t="shared" si="50"/>
        <v>6.1367435077682435E-2</v>
      </c>
      <c r="ES19" s="6">
        <f t="shared" si="51"/>
        <v>4.6736056024294292E-3</v>
      </c>
      <c r="ET19" s="6">
        <f t="shared" si="52"/>
        <v>6.6628206052739114E-2</v>
      </c>
      <c r="EU19" s="6">
        <f t="shared" si="53"/>
        <v>1.6105382082161489E-3</v>
      </c>
      <c r="EV19" s="6">
        <f t="shared" si="54"/>
        <v>0.10270522343212904</v>
      </c>
      <c r="EW19" s="6">
        <f t="shared" si="55"/>
        <v>9.9420687002716281E-4</v>
      </c>
      <c r="EX19" s="6">
        <f t="shared" si="56"/>
        <v>1.0916083747986745E-2</v>
      </c>
      <c r="EY19" s="6">
        <f t="shared" si="57"/>
        <v>0.7511047010087899</v>
      </c>
      <c r="EZ19" s="62">
        <f t="shared" si="58"/>
        <v>1</v>
      </c>
      <c r="FA19" s="58"/>
      <c r="FB19" s="34">
        <v>5.0000000000000001E-3</v>
      </c>
      <c r="FC19" s="35">
        <v>5.5750000000000002</v>
      </c>
      <c r="FD19" s="70">
        <f t="shared" si="59"/>
        <v>5.58</v>
      </c>
      <c r="FF19" s="34">
        <v>0.43</v>
      </c>
      <c r="FG19" s="35">
        <v>4.5570000000000004</v>
      </c>
      <c r="FH19" s="70">
        <f t="shared" si="60"/>
        <v>4.9870000000000001</v>
      </c>
      <c r="FJ19" s="31">
        <v>2343.5030000000002</v>
      </c>
      <c r="FK19" s="32">
        <v>776.57199999999978</v>
      </c>
      <c r="FL19" s="33">
        <f t="shared" si="61"/>
        <v>3120.0749999999998</v>
      </c>
      <c r="FN19" s="47">
        <v>0.7511047010087899</v>
      </c>
      <c r="FO19" s="6">
        <v>0.2488952989912101</v>
      </c>
      <c r="FP19" s="40">
        <f t="shared" si="62"/>
        <v>1</v>
      </c>
      <c r="FQ19" s="58"/>
      <c r="FR19" s="64">
        <f t="shared" si="63"/>
        <v>402.202</v>
      </c>
      <c r="FS19" s="32">
        <v>383.53300000000002</v>
      </c>
      <c r="FT19" s="33">
        <v>420.87099999999998</v>
      </c>
      <c r="FV19" s="64">
        <f t="shared" si="64"/>
        <v>2908.6009999999997</v>
      </c>
      <c r="FW19" s="32">
        <v>2697.127</v>
      </c>
      <c r="FX19" s="33">
        <v>3120.0749999999998</v>
      </c>
      <c r="FZ19" s="64">
        <f t="shared" si="65"/>
        <v>925.9425</v>
      </c>
      <c r="GA19" s="32">
        <v>900.14499999999998</v>
      </c>
      <c r="GB19" s="33">
        <v>951.74</v>
      </c>
      <c r="GD19" s="64">
        <f t="shared" si="66"/>
        <v>3834.5434999999998</v>
      </c>
      <c r="GE19" s="58">
        <f t="shared" si="67"/>
        <v>3597.2719999999999</v>
      </c>
      <c r="GF19" s="72">
        <f t="shared" si="68"/>
        <v>4071.8149999999996</v>
      </c>
      <c r="GH19" s="64">
        <f t="shared" si="69"/>
        <v>2272.2820000000002</v>
      </c>
      <c r="GI19" s="32">
        <v>2133.0039999999999</v>
      </c>
      <c r="GJ19" s="33">
        <v>2411.56</v>
      </c>
      <c r="GK19" s="32"/>
      <c r="GL19" s="64">
        <f t="shared" si="70"/>
        <v>3544.1615000000002</v>
      </c>
      <c r="GM19" s="32">
        <v>3376.152</v>
      </c>
      <c r="GN19" s="33">
        <v>3712.1709999999998</v>
      </c>
      <c r="GO19" s="32"/>
      <c r="GP19" s="75">
        <f t="shared" si="71"/>
        <v>0.49354461311184217</v>
      </c>
      <c r="GQ19" s="66"/>
    </row>
    <row r="20" spans="1:199" x14ac:dyDescent="0.2">
      <c r="A20" s="1"/>
      <c r="B20" s="76" t="s">
        <v>177</v>
      </c>
      <c r="C20" s="31">
        <v>4809.5159999999996</v>
      </c>
      <c r="D20" s="32">
        <v>4469.6540000000005</v>
      </c>
      <c r="E20" s="32">
        <v>3872.1880000000001</v>
      </c>
      <c r="F20" s="32">
        <v>806.93</v>
      </c>
      <c r="G20" s="32">
        <v>3325.1619999999998</v>
      </c>
      <c r="H20" s="32">
        <f t="shared" si="0"/>
        <v>5616.4459999999999</v>
      </c>
      <c r="I20" s="33">
        <f t="shared" si="1"/>
        <v>4679.1180000000004</v>
      </c>
      <c r="J20" s="32"/>
      <c r="K20" s="34">
        <v>90.010999999999996</v>
      </c>
      <c r="L20" s="35">
        <v>25.282999999999998</v>
      </c>
      <c r="M20" s="35">
        <v>0.53900000000000003</v>
      </c>
      <c r="N20" s="36">
        <f t="shared" si="2"/>
        <v>115.833</v>
      </c>
      <c r="O20" s="35">
        <v>65.257999999999996</v>
      </c>
      <c r="P20" s="36">
        <f t="shared" si="3"/>
        <v>50.575000000000003</v>
      </c>
      <c r="Q20" s="35">
        <v>3.4510000000000001</v>
      </c>
      <c r="R20" s="36">
        <f t="shared" si="4"/>
        <v>47.124000000000002</v>
      </c>
      <c r="S20" s="35">
        <v>6.649</v>
      </c>
      <c r="T20" s="35">
        <v>-0.58299999999999996</v>
      </c>
      <c r="U20" s="35">
        <v>-6.9</v>
      </c>
      <c r="V20" s="36">
        <f t="shared" si="5"/>
        <v>46.290000000000006</v>
      </c>
      <c r="W20" s="35">
        <v>9.1489999999999991</v>
      </c>
      <c r="X20" s="37">
        <f t="shared" si="6"/>
        <v>37.141000000000005</v>
      </c>
      <c r="Y20" s="35"/>
      <c r="Z20" s="38">
        <f t="shared" si="7"/>
        <v>2.0138247837528361E-2</v>
      </c>
      <c r="AA20" s="39">
        <f t="shared" si="8"/>
        <v>5.6565899731836058E-3</v>
      </c>
      <c r="AB20" s="6">
        <f t="shared" si="9"/>
        <v>0.5353448346582006</v>
      </c>
      <c r="AC20" s="6">
        <f t="shared" si="10"/>
        <v>0.53279665583514313</v>
      </c>
      <c r="AD20" s="6">
        <f t="shared" si="11"/>
        <v>0.56338003850370788</v>
      </c>
      <c r="AE20" s="39">
        <f t="shared" si="12"/>
        <v>1.4600235275482171E-2</v>
      </c>
      <c r="AF20" s="39">
        <f t="shared" si="13"/>
        <v>8.309591749160003E-3</v>
      </c>
      <c r="AG20" s="39">
        <f t="shared" si="14"/>
        <v>1.5825971834022668E-2</v>
      </c>
      <c r="AH20" s="39">
        <f t="shared" si="15"/>
        <v>2.4135022499417839E-2</v>
      </c>
      <c r="AI20" s="39">
        <f t="shared" si="16"/>
        <v>2.0079779669542667E-2</v>
      </c>
      <c r="AJ20" s="40">
        <f t="shared" si="17"/>
        <v>7.4703026255978702E-2</v>
      </c>
      <c r="AK20" s="41"/>
      <c r="AL20" s="47">
        <f t="shared" si="18"/>
        <v>0.11649217037327733</v>
      </c>
      <c r="AM20" s="6">
        <f t="shared" si="19"/>
        <v>9.5466349264915998E-2</v>
      </c>
      <c r="AN20" s="40">
        <f t="shared" si="20"/>
        <v>8.6395430631068609E-2</v>
      </c>
      <c r="AO20" s="35"/>
      <c r="AP20" s="47">
        <f t="shared" si="21"/>
        <v>0.85872948317592013</v>
      </c>
      <c r="AQ20" s="6">
        <f t="shared" si="22"/>
        <v>0.78756471038807652</v>
      </c>
      <c r="AR20" s="6">
        <f t="shared" si="23"/>
        <v>2.4106791618948766E-2</v>
      </c>
      <c r="AS20" s="6">
        <f t="shared" si="24"/>
        <v>0.25363342174139769</v>
      </c>
      <c r="AT20" s="6">
        <f t="shared" si="25"/>
        <v>0.16238162010480889</v>
      </c>
      <c r="AU20" s="68">
        <v>3.5417000000000001</v>
      </c>
      <c r="AV20" s="69">
        <v>1.3</v>
      </c>
      <c r="AW20" s="35"/>
      <c r="AX20" s="47">
        <f t="shared" si="26"/>
        <v>0.11583805938061129</v>
      </c>
      <c r="AY20" s="6">
        <v>0.1033</v>
      </c>
      <c r="AZ20" s="6">
        <f t="shared" si="27"/>
        <v>0.19452258010009096</v>
      </c>
      <c r="BA20" s="6">
        <f t="shared" si="28"/>
        <v>0.20694697764105419</v>
      </c>
      <c r="BB20" s="40">
        <f t="shared" si="29"/>
        <v>0.22765430687599295</v>
      </c>
      <c r="BC20" s="6"/>
      <c r="BD20" s="47">
        <f t="shared" si="30"/>
        <v>0.1861751187560533</v>
      </c>
      <c r="BE20" s="6">
        <f t="shared" si="31"/>
        <v>0.19911848723112094</v>
      </c>
      <c r="BF20" s="40">
        <f t="shared" si="32"/>
        <v>0.21950101980918527</v>
      </c>
      <c r="BG20" s="6"/>
      <c r="BH20" s="47"/>
      <c r="BI20" s="40">
        <v>1.6E-2</v>
      </c>
      <c r="BJ20" s="47"/>
      <c r="BK20" s="40"/>
      <c r="BL20" s="6"/>
      <c r="BM20" s="47"/>
      <c r="BN20" s="40">
        <f t="shared" si="73"/>
        <v>4.517511875605329E-2</v>
      </c>
      <c r="BO20" s="6"/>
      <c r="BP20" s="47"/>
      <c r="BQ20" s="40">
        <f t="shared" si="74"/>
        <v>4.3118487231120967E-2</v>
      </c>
      <c r="BR20" s="6"/>
      <c r="BS20" s="47"/>
      <c r="BT20" s="40">
        <f t="shared" si="72"/>
        <v>4.3501019809185276E-2</v>
      </c>
      <c r="BU20" s="35"/>
      <c r="BV20" s="38">
        <f t="shared" si="33"/>
        <v>9.4028073006218631E-4</v>
      </c>
      <c r="BW20" s="6">
        <f t="shared" si="34"/>
        <v>6.0927596617291357E-2</v>
      </c>
      <c r="BX20" s="39">
        <f t="shared" si="35"/>
        <v>6.8413517112288968E-3</v>
      </c>
      <c r="BY20" s="6">
        <f t="shared" si="36"/>
        <v>4.6599130674931884E-2</v>
      </c>
      <c r="BZ20" s="6">
        <f t="shared" si="37"/>
        <v>0.67840481918749818</v>
      </c>
      <c r="CA20" s="40">
        <f t="shared" si="38"/>
        <v>0.73386501473140875</v>
      </c>
      <c r="CB20" s="35"/>
      <c r="CC20" s="34">
        <v>83.977999999999994</v>
      </c>
      <c r="CD20" s="35">
        <v>475.45699999999999</v>
      </c>
      <c r="CE20" s="36">
        <f t="shared" si="39"/>
        <v>559.43499999999995</v>
      </c>
      <c r="CF20" s="32">
        <v>3872.1880000000001</v>
      </c>
      <c r="CG20" s="35">
        <v>2.9990000000000001</v>
      </c>
      <c r="CH20" s="35">
        <v>8.3629999999999995</v>
      </c>
      <c r="CI20" s="36">
        <f t="shared" si="40"/>
        <v>3860.8260000000005</v>
      </c>
      <c r="CJ20" s="35">
        <v>219.15700000000001</v>
      </c>
      <c r="CK20" s="35">
        <v>127.592</v>
      </c>
      <c r="CL20" s="36">
        <f t="shared" si="41"/>
        <v>346.74900000000002</v>
      </c>
      <c r="CM20" s="35">
        <v>5.7249999999999996</v>
      </c>
      <c r="CN20" s="35">
        <v>0</v>
      </c>
      <c r="CO20" s="35">
        <v>31.032</v>
      </c>
      <c r="CP20" s="35">
        <v>5.7489999999996293</v>
      </c>
      <c r="CQ20" s="36">
        <f t="shared" si="42"/>
        <v>4809.5160000000005</v>
      </c>
      <c r="CR20" s="35">
        <v>150.93799999999999</v>
      </c>
      <c r="CS20" s="32">
        <f t="shared" si="43"/>
        <v>3325.1619999999998</v>
      </c>
      <c r="CT20" s="36">
        <f t="shared" si="44"/>
        <v>3476.1</v>
      </c>
      <c r="CU20" s="35">
        <v>665.45100000000002</v>
      </c>
      <c r="CV20" s="35">
        <v>30.309999999999718</v>
      </c>
      <c r="CW20" s="36">
        <f t="shared" si="45"/>
        <v>695.76099999999974</v>
      </c>
      <c r="CX20" s="35">
        <v>80.53</v>
      </c>
      <c r="CY20" s="35">
        <v>557.125</v>
      </c>
      <c r="CZ20" s="70">
        <v>4809.5159999999996</v>
      </c>
      <c r="DA20" s="35"/>
      <c r="DB20" s="71">
        <v>780.97699999999998</v>
      </c>
      <c r="DC20" s="35"/>
      <c r="DD20" s="31">
        <v>120</v>
      </c>
      <c r="DE20" s="32">
        <v>300</v>
      </c>
      <c r="DF20" s="32">
        <v>225</v>
      </c>
      <c r="DG20" s="32">
        <v>150</v>
      </c>
      <c r="DH20" s="32">
        <v>100</v>
      </c>
      <c r="DI20" s="32">
        <v>0</v>
      </c>
      <c r="DJ20" s="33">
        <f t="shared" si="46"/>
        <v>895</v>
      </c>
      <c r="DK20" s="62">
        <f t="shared" si="47"/>
        <v>0.18608941107587543</v>
      </c>
      <c r="DL20" s="35"/>
      <c r="DM20" s="64" t="s">
        <v>220</v>
      </c>
      <c r="DN20" s="58">
        <v>34</v>
      </c>
      <c r="DO20" s="72">
        <v>4</v>
      </c>
      <c r="DP20" s="58" t="s">
        <v>161</v>
      </c>
      <c r="DQ20" s="74" t="s">
        <v>158</v>
      </c>
      <c r="DR20" s="61" t="s">
        <v>162</v>
      </c>
      <c r="DS20" s="62">
        <v>0.32770359515247349</v>
      </c>
      <c r="DT20" s="63"/>
      <c r="DU20" s="31">
        <v>469.69499999999999</v>
      </c>
      <c r="DV20" s="32">
        <v>499.69499999999999</v>
      </c>
      <c r="DW20" s="33">
        <v>549.69500000000005</v>
      </c>
      <c r="DX20" s="32"/>
      <c r="DY20" s="64">
        <f t="shared" si="48"/>
        <v>2346.8384999999998</v>
      </c>
      <c r="DZ20" s="32">
        <v>2279.0729999999999</v>
      </c>
      <c r="EA20" s="33">
        <v>2414.6039999999998</v>
      </c>
      <c r="EB20" s="32"/>
      <c r="EC20" s="31">
        <v>531.88499999999999</v>
      </c>
      <c r="ED20" s="32">
        <v>568.86300000000006</v>
      </c>
      <c r="EE20" s="33">
        <v>627.09400000000005</v>
      </c>
      <c r="EF20" s="33">
        <v>2856.9070000000002</v>
      </c>
      <c r="EG20" s="32"/>
      <c r="EH20" s="31">
        <v>182.667</v>
      </c>
      <c r="EI20" s="32">
        <v>28.896000000000001</v>
      </c>
      <c r="EJ20" s="32">
        <v>186.42</v>
      </c>
      <c r="EK20" s="32">
        <v>53.573999999999998</v>
      </c>
      <c r="EL20" s="32">
        <v>696.88300000000004</v>
      </c>
      <c r="EM20" s="32">
        <v>33.783000000000001</v>
      </c>
      <c r="EN20" s="32">
        <v>63.053999999999633</v>
      </c>
      <c r="EO20" s="33">
        <v>2626.9110000000001</v>
      </c>
      <c r="EP20" s="33">
        <f t="shared" si="49"/>
        <v>3872.1879999999996</v>
      </c>
      <c r="EQ20" s="58"/>
      <c r="ER20" s="47">
        <f t="shared" si="50"/>
        <v>4.7174104149901815E-2</v>
      </c>
      <c r="ES20" s="6">
        <f t="shared" si="51"/>
        <v>7.4624475877720824E-3</v>
      </c>
      <c r="ET20" s="6">
        <f t="shared" si="52"/>
        <v>4.8143323619617644E-2</v>
      </c>
      <c r="EU20" s="6">
        <f t="shared" si="53"/>
        <v>1.3835588561299194E-2</v>
      </c>
      <c r="EV20" s="6">
        <f t="shared" si="54"/>
        <v>0.17997137535677507</v>
      </c>
      <c r="EW20" s="6">
        <f t="shared" si="55"/>
        <v>8.7245247389847822E-3</v>
      </c>
      <c r="EX20" s="6">
        <f t="shared" si="56"/>
        <v>1.6283816798151236E-2</v>
      </c>
      <c r="EY20" s="6">
        <f t="shared" si="57"/>
        <v>0.67840481918749818</v>
      </c>
      <c r="EZ20" s="62">
        <f t="shared" si="58"/>
        <v>1</v>
      </c>
      <c r="FA20" s="58"/>
      <c r="FB20" s="34">
        <v>11.384</v>
      </c>
      <c r="FC20" s="35">
        <v>15.106999999999999</v>
      </c>
      <c r="FD20" s="70">
        <f t="shared" si="59"/>
        <v>26.491</v>
      </c>
      <c r="FF20" s="34">
        <v>2.9990000000000001</v>
      </c>
      <c r="FG20" s="35">
        <v>8.3629999999999995</v>
      </c>
      <c r="FH20" s="70">
        <f t="shared" si="60"/>
        <v>11.362</v>
      </c>
      <c r="FJ20" s="31">
        <v>2626.9110000000001</v>
      </c>
      <c r="FK20" s="32">
        <v>1245.2769999999998</v>
      </c>
      <c r="FL20" s="33">
        <f t="shared" si="61"/>
        <v>3872.1880000000001</v>
      </c>
      <c r="FN20" s="47">
        <v>0.67840481918749818</v>
      </c>
      <c r="FO20" s="6">
        <v>0.32159518081250182</v>
      </c>
      <c r="FP20" s="40">
        <f t="shared" si="62"/>
        <v>1</v>
      </c>
      <c r="FQ20" s="58"/>
      <c r="FR20" s="64">
        <f t="shared" si="63"/>
        <v>497.18200000000002</v>
      </c>
      <c r="FS20" s="32">
        <v>437.23899999999998</v>
      </c>
      <c r="FT20" s="33">
        <v>557.125</v>
      </c>
      <c r="FV20" s="64">
        <f t="shared" si="64"/>
        <v>3670.1804999999999</v>
      </c>
      <c r="FW20" s="32">
        <v>3468.1729999999998</v>
      </c>
      <c r="FX20" s="33">
        <v>3872.1880000000001</v>
      </c>
      <c r="FZ20" s="64">
        <f t="shared" si="65"/>
        <v>805.05250000000001</v>
      </c>
      <c r="GA20" s="32">
        <v>803.17499999999995</v>
      </c>
      <c r="GB20" s="33">
        <v>806.93</v>
      </c>
      <c r="GD20" s="64">
        <f t="shared" si="66"/>
        <v>4475.2330000000002</v>
      </c>
      <c r="GE20" s="58">
        <f t="shared" si="67"/>
        <v>4271.348</v>
      </c>
      <c r="GF20" s="72">
        <f t="shared" si="68"/>
        <v>4679.1180000000004</v>
      </c>
      <c r="GH20" s="64">
        <f t="shared" si="69"/>
        <v>3192.9454999999998</v>
      </c>
      <c r="GI20" s="32">
        <v>3060.7289999999998</v>
      </c>
      <c r="GJ20" s="33">
        <v>3325.1619999999998</v>
      </c>
      <c r="GK20" s="32"/>
      <c r="GL20" s="64">
        <f t="shared" si="70"/>
        <v>4469.6540000000005</v>
      </c>
      <c r="GM20" s="32">
        <v>4129.7920000000004</v>
      </c>
      <c r="GN20" s="33">
        <v>4809.5159999999996</v>
      </c>
      <c r="GO20" s="32"/>
      <c r="GP20" s="75">
        <f t="shared" si="71"/>
        <v>0.50204719144296428</v>
      </c>
      <c r="GQ20" s="66"/>
    </row>
    <row r="21" spans="1:199" x14ac:dyDescent="0.2">
      <c r="A21" s="1"/>
      <c r="B21" s="76" t="s">
        <v>178</v>
      </c>
      <c r="C21" s="31">
        <v>4475.5829999999996</v>
      </c>
      <c r="D21" s="32">
        <v>4321.3529999999992</v>
      </c>
      <c r="E21" s="32">
        <v>3495.047</v>
      </c>
      <c r="F21" s="32">
        <v>1061.617</v>
      </c>
      <c r="G21" s="32">
        <v>3510.665</v>
      </c>
      <c r="H21" s="32">
        <f t="shared" si="0"/>
        <v>5537.2</v>
      </c>
      <c r="I21" s="33">
        <f t="shared" si="1"/>
        <v>4556.6639999999998</v>
      </c>
      <c r="J21" s="32"/>
      <c r="K21" s="34">
        <v>86.183000000000007</v>
      </c>
      <c r="L21" s="35">
        <v>23.268999999999998</v>
      </c>
      <c r="M21" s="35">
        <v>0.26700000000000002</v>
      </c>
      <c r="N21" s="36">
        <f t="shared" si="2"/>
        <v>109.71899999999999</v>
      </c>
      <c r="O21" s="35">
        <v>57.775999999999996</v>
      </c>
      <c r="P21" s="36">
        <f t="shared" si="3"/>
        <v>51.942999999999998</v>
      </c>
      <c r="Q21" s="35">
        <v>3.5999999999999997E-2</v>
      </c>
      <c r="R21" s="36">
        <f t="shared" si="4"/>
        <v>51.906999999999996</v>
      </c>
      <c r="S21" s="35">
        <v>10.417</v>
      </c>
      <c r="T21" s="35">
        <v>-0.81899999999999995</v>
      </c>
      <c r="U21" s="35">
        <v>-2.2999999999999998</v>
      </c>
      <c r="V21" s="36">
        <f t="shared" si="5"/>
        <v>59.204999999999998</v>
      </c>
      <c r="W21" s="35">
        <v>12.106999999999999</v>
      </c>
      <c r="X21" s="37">
        <f t="shared" si="6"/>
        <v>47.097999999999999</v>
      </c>
      <c r="Y21" s="35"/>
      <c r="Z21" s="38">
        <f t="shared" si="7"/>
        <v>1.9943522318125833E-2</v>
      </c>
      <c r="AA21" s="39">
        <f t="shared" si="8"/>
        <v>5.3846561482017328E-3</v>
      </c>
      <c r="AB21" s="6">
        <f t="shared" si="9"/>
        <v>0.48422270087246577</v>
      </c>
      <c r="AC21" s="6">
        <f t="shared" si="10"/>
        <v>0.48092162216155021</v>
      </c>
      <c r="AD21" s="6">
        <f t="shared" si="11"/>
        <v>0.5265815401161148</v>
      </c>
      <c r="AE21" s="39">
        <f t="shared" si="12"/>
        <v>1.3369886699836835E-2</v>
      </c>
      <c r="AF21" s="39">
        <f t="shared" si="13"/>
        <v>1.0898901339464749E-2</v>
      </c>
      <c r="AG21" s="39">
        <f t="shared" si="14"/>
        <v>2.3085664933371011E-2</v>
      </c>
      <c r="AH21" s="39">
        <f t="shared" si="15"/>
        <v>3.0165079316841169E-2</v>
      </c>
      <c r="AI21" s="39">
        <f t="shared" si="16"/>
        <v>2.5442855528822646E-2</v>
      </c>
      <c r="AJ21" s="40">
        <f t="shared" si="17"/>
        <v>8.7489980485747909E-2</v>
      </c>
      <c r="AK21" s="41"/>
      <c r="AL21" s="47">
        <f t="shared" si="18"/>
        <v>6.1188618502811987E-2</v>
      </c>
      <c r="AM21" s="6">
        <f t="shared" si="19"/>
        <v>0.10540875120355782</v>
      </c>
      <c r="AN21" s="40">
        <f t="shared" si="20"/>
        <v>6.6258285095044528E-2</v>
      </c>
      <c r="AO21" s="35"/>
      <c r="AP21" s="47">
        <f t="shared" si="21"/>
        <v>1.004468609435009</v>
      </c>
      <c r="AQ21" s="6">
        <f t="shared" si="22"/>
        <v>0.90909973705839975</v>
      </c>
      <c r="AR21" s="6">
        <f t="shared" si="23"/>
        <v>-9.7883784079079758E-2</v>
      </c>
      <c r="AS21" s="6">
        <f t="shared" si="24"/>
        <v>0.18130386588741623</v>
      </c>
      <c r="AT21" s="6">
        <f t="shared" si="25"/>
        <v>0.17631580064541313</v>
      </c>
      <c r="AU21" s="68">
        <v>2.5188000000000001</v>
      </c>
      <c r="AV21" s="69">
        <v>1.39</v>
      </c>
      <c r="AW21" s="35"/>
      <c r="AX21" s="47">
        <f t="shared" si="26"/>
        <v>0.12859352625121687</v>
      </c>
      <c r="AY21" s="6">
        <v>0.1067</v>
      </c>
      <c r="AZ21" s="6">
        <f t="shared" si="27"/>
        <v>0.21769590154202947</v>
      </c>
      <c r="BA21" s="6">
        <f t="shared" si="28"/>
        <v>0.23199999999999998</v>
      </c>
      <c r="BB21" s="40">
        <f t="shared" si="29"/>
        <v>0.251</v>
      </c>
      <c r="BC21" s="6"/>
      <c r="BD21" s="47">
        <f t="shared" si="30"/>
        <v>0.2154236222501216</v>
      </c>
      <c r="BE21" s="6">
        <f t="shared" si="31"/>
        <v>0.23039998482525931</v>
      </c>
      <c r="BF21" s="40">
        <f t="shared" si="32"/>
        <v>0.24990347837461135</v>
      </c>
      <c r="BG21" s="6"/>
      <c r="BH21" s="47"/>
      <c r="BI21" s="40">
        <v>2.1999999999999999E-2</v>
      </c>
      <c r="BJ21" s="47"/>
      <c r="BK21" s="40"/>
      <c r="BL21" s="6"/>
      <c r="BM21" s="47"/>
      <c r="BN21" s="40">
        <f t="shared" si="73"/>
        <v>6.8423622250121607E-2</v>
      </c>
      <c r="BO21" s="6"/>
      <c r="BP21" s="47"/>
      <c r="BQ21" s="40">
        <f t="shared" si="74"/>
        <v>6.839998482525933E-2</v>
      </c>
      <c r="BR21" s="6"/>
      <c r="BS21" s="47"/>
      <c r="BT21" s="40">
        <f t="shared" si="72"/>
        <v>6.7903478374611359E-2</v>
      </c>
      <c r="BU21" s="35"/>
      <c r="BV21" s="38">
        <f t="shared" si="33"/>
        <v>1.0606065962659576E-5</v>
      </c>
      <c r="BW21" s="6">
        <f t="shared" si="34"/>
        <v>5.84975869745373E-4</v>
      </c>
      <c r="BX21" s="39">
        <f t="shared" si="35"/>
        <v>5.0565843606681111E-3</v>
      </c>
      <c r="BY21" s="6">
        <f t="shared" si="36"/>
        <v>3.0068702212149984E-2</v>
      </c>
      <c r="BZ21" s="6">
        <f t="shared" si="37"/>
        <v>0.84926411576153338</v>
      </c>
      <c r="CA21" s="40">
        <f t="shared" si="38"/>
        <v>0.88438274140906603</v>
      </c>
      <c r="CB21" s="35"/>
      <c r="CC21" s="34">
        <v>30.591999999999999</v>
      </c>
      <c r="CD21" s="35">
        <v>181.559</v>
      </c>
      <c r="CE21" s="36">
        <f t="shared" si="39"/>
        <v>212.15100000000001</v>
      </c>
      <c r="CF21" s="32">
        <v>3495.047</v>
      </c>
      <c r="CG21" s="35">
        <v>5.508</v>
      </c>
      <c r="CH21" s="35">
        <v>6.7149999999999999</v>
      </c>
      <c r="CI21" s="36">
        <f t="shared" si="40"/>
        <v>3482.8240000000001</v>
      </c>
      <c r="CJ21" s="35">
        <v>576.96499999999992</v>
      </c>
      <c r="CK21" s="35">
        <v>168.31399999999999</v>
      </c>
      <c r="CL21" s="36">
        <f t="shared" si="41"/>
        <v>745.27899999999988</v>
      </c>
      <c r="CM21" s="35">
        <v>0.29899999999999999</v>
      </c>
      <c r="CN21" s="35">
        <v>0</v>
      </c>
      <c r="CO21" s="35">
        <v>28.55</v>
      </c>
      <c r="CP21" s="35">
        <v>6.479999999999837</v>
      </c>
      <c r="CQ21" s="36">
        <f t="shared" si="42"/>
        <v>4475.5829999999996</v>
      </c>
      <c r="CR21" s="35">
        <v>64.769000000000005</v>
      </c>
      <c r="CS21" s="32">
        <f t="shared" si="43"/>
        <v>3510.665</v>
      </c>
      <c r="CT21" s="36">
        <f t="shared" si="44"/>
        <v>3575.4340000000002</v>
      </c>
      <c r="CU21" s="35">
        <v>215.863</v>
      </c>
      <c r="CV21" s="35">
        <v>38.357999999999379</v>
      </c>
      <c r="CW21" s="36">
        <f t="shared" si="45"/>
        <v>254.22099999999938</v>
      </c>
      <c r="CX21" s="35">
        <v>70.397000000000006</v>
      </c>
      <c r="CY21" s="35">
        <v>575.53099999999995</v>
      </c>
      <c r="CZ21" s="70">
        <v>4475.5829999999996</v>
      </c>
      <c r="DA21" s="35"/>
      <c r="DB21" s="71">
        <v>789.11599999999999</v>
      </c>
      <c r="DC21" s="35"/>
      <c r="DD21" s="31">
        <v>75</v>
      </c>
      <c r="DE21" s="32">
        <v>120</v>
      </c>
      <c r="DF21" s="32">
        <v>50</v>
      </c>
      <c r="DG21" s="32">
        <v>60</v>
      </c>
      <c r="DH21" s="32">
        <v>0</v>
      </c>
      <c r="DI21" s="32">
        <v>40</v>
      </c>
      <c r="DJ21" s="33">
        <f t="shared" si="46"/>
        <v>345</v>
      </c>
      <c r="DK21" s="62">
        <f t="shared" si="47"/>
        <v>7.7084929494101673E-2</v>
      </c>
      <c r="DL21" s="35"/>
      <c r="DM21" s="64" t="s">
        <v>218</v>
      </c>
      <c r="DN21" s="58">
        <v>28</v>
      </c>
      <c r="DO21" s="72">
        <v>3</v>
      </c>
      <c r="DP21" s="58" t="s">
        <v>161</v>
      </c>
      <c r="DQ21" s="74" t="s">
        <v>158</v>
      </c>
      <c r="DR21" s="61" t="s">
        <v>162</v>
      </c>
      <c r="DS21" s="62">
        <v>9.8225337153633824E-2</v>
      </c>
      <c r="DT21" s="63"/>
      <c r="DU21" s="31">
        <v>456.57383199999992</v>
      </c>
      <c r="DV21" s="32">
        <v>486.57383199999992</v>
      </c>
      <c r="DW21" s="33">
        <v>526.422551</v>
      </c>
      <c r="DX21" s="32"/>
      <c r="DY21" s="64">
        <f t="shared" si="48"/>
        <v>2040.1405</v>
      </c>
      <c r="DZ21" s="32">
        <v>1982.98</v>
      </c>
      <c r="EA21" s="33">
        <v>2097.3009999999999</v>
      </c>
      <c r="EB21" s="32"/>
      <c r="EC21" s="31">
        <v>545.13400000000001</v>
      </c>
      <c r="ED21" s="32">
        <v>583.03200000000004</v>
      </c>
      <c r="EE21" s="33">
        <v>632.38599999999997</v>
      </c>
      <c r="EF21" s="33">
        <v>2530.5210000000002</v>
      </c>
      <c r="EG21" s="32"/>
      <c r="EH21" s="31">
        <v>3.6709999999999998</v>
      </c>
      <c r="EI21" s="32">
        <v>19.635999999999999</v>
      </c>
      <c r="EJ21" s="32">
        <v>52.798000000000002</v>
      </c>
      <c r="EK21" s="32">
        <v>19.641999999999999</v>
      </c>
      <c r="EL21" s="32">
        <v>405.90899999999999</v>
      </c>
      <c r="EM21" s="32">
        <v>2.9129999999999998</v>
      </c>
      <c r="EN21" s="32">
        <v>22.260000000000218</v>
      </c>
      <c r="EO21" s="33">
        <v>2968.2179999999998</v>
      </c>
      <c r="EP21" s="33">
        <f t="shared" si="49"/>
        <v>3495.047</v>
      </c>
      <c r="EQ21" s="58"/>
      <c r="ER21" s="47">
        <f t="shared" si="50"/>
        <v>1.0503435289997531E-3</v>
      </c>
      <c r="ES21" s="6">
        <f t="shared" si="51"/>
        <v>5.618236321285522E-3</v>
      </c>
      <c r="ET21" s="6">
        <f t="shared" si="52"/>
        <v>1.5106520742067274E-2</v>
      </c>
      <c r="EU21" s="6">
        <f t="shared" si="53"/>
        <v>5.6199530363969354E-3</v>
      </c>
      <c r="EV21" s="6">
        <f t="shared" si="54"/>
        <v>0.11613835235978229</v>
      </c>
      <c r="EW21" s="6">
        <f t="shared" si="55"/>
        <v>8.3346518659119598E-4</v>
      </c>
      <c r="EX21" s="6">
        <f t="shared" si="56"/>
        <v>6.3690130633437024E-3</v>
      </c>
      <c r="EY21" s="6">
        <f t="shared" si="57"/>
        <v>0.84926411576153338</v>
      </c>
      <c r="EZ21" s="62">
        <f t="shared" si="58"/>
        <v>1</v>
      </c>
      <c r="FA21" s="58"/>
      <c r="FB21" s="34">
        <v>0.91800000000000004</v>
      </c>
      <c r="FC21" s="35">
        <v>16.754999999999999</v>
      </c>
      <c r="FD21" s="70">
        <f t="shared" si="59"/>
        <v>17.672999999999998</v>
      </c>
      <c r="FF21" s="34">
        <v>5.508</v>
      </c>
      <c r="FG21" s="35">
        <v>6.7149999999999999</v>
      </c>
      <c r="FH21" s="70">
        <f t="shared" si="60"/>
        <v>12.222999999999999</v>
      </c>
      <c r="FJ21" s="31">
        <v>2968.2179999999998</v>
      </c>
      <c r="FK21" s="32">
        <v>526.82900000000006</v>
      </c>
      <c r="FL21" s="33">
        <f t="shared" si="61"/>
        <v>3495.047</v>
      </c>
      <c r="FN21" s="47">
        <v>0.84926411576153338</v>
      </c>
      <c r="FO21" s="6">
        <v>0.15073588423846662</v>
      </c>
      <c r="FP21" s="40">
        <f t="shared" si="62"/>
        <v>1</v>
      </c>
      <c r="FQ21" s="58"/>
      <c r="FR21" s="64">
        <f t="shared" si="63"/>
        <v>538.32449999999994</v>
      </c>
      <c r="FS21" s="32">
        <v>501.11799999999999</v>
      </c>
      <c r="FT21" s="33">
        <v>575.53099999999995</v>
      </c>
      <c r="FV21" s="64">
        <f t="shared" si="64"/>
        <v>3394.2840000000001</v>
      </c>
      <c r="FW21" s="32">
        <v>3293.5210000000002</v>
      </c>
      <c r="FX21" s="33">
        <v>3495.047</v>
      </c>
      <c r="FZ21" s="64">
        <f t="shared" si="65"/>
        <v>945.1244999999999</v>
      </c>
      <c r="GA21" s="32">
        <v>828.63199999999995</v>
      </c>
      <c r="GB21" s="33">
        <v>1061.617</v>
      </c>
      <c r="GD21" s="64">
        <f t="shared" si="66"/>
        <v>4339.4084999999995</v>
      </c>
      <c r="GE21" s="58">
        <f t="shared" si="67"/>
        <v>4122.1530000000002</v>
      </c>
      <c r="GF21" s="72">
        <f t="shared" si="68"/>
        <v>4556.6639999999998</v>
      </c>
      <c r="GH21" s="64">
        <f t="shared" si="69"/>
        <v>3401.587</v>
      </c>
      <c r="GI21" s="32">
        <v>3292.509</v>
      </c>
      <c r="GJ21" s="33">
        <v>3510.665</v>
      </c>
      <c r="GK21" s="32"/>
      <c r="GL21" s="64">
        <f t="shared" si="70"/>
        <v>4321.3529999999992</v>
      </c>
      <c r="GM21" s="32">
        <v>4167.1229999999996</v>
      </c>
      <c r="GN21" s="33">
        <v>4475.5829999999996</v>
      </c>
      <c r="GO21" s="32"/>
      <c r="GP21" s="75">
        <f t="shared" si="71"/>
        <v>0.46860956438524326</v>
      </c>
      <c r="GQ21" s="66"/>
    </row>
    <row r="22" spans="1:199" x14ac:dyDescent="0.2">
      <c r="A22" s="1"/>
      <c r="B22" s="76" t="s">
        <v>179</v>
      </c>
      <c r="C22" s="31">
        <v>3265.32</v>
      </c>
      <c r="D22" s="32">
        <v>3293.3220000000001</v>
      </c>
      <c r="E22" s="32">
        <v>2721.8970000000004</v>
      </c>
      <c r="F22" s="32">
        <v>885.90300000000002</v>
      </c>
      <c r="G22" s="32">
        <v>2212.1010000000001</v>
      </c>
      <c r="H22" s="32">
        <f t="shared" si="0"/>
        <v>4151.223</v>
      </c>
      <c r="I22" s="33">
        <f t="shared" si="1"/>
        <v>3607.8</v>
      </c>
      <c r="J22" s="32"/>
      <c r="K22" s="34">
        <v>55.54</v>
      </c>
      <c r="L22" s="35">
        <v>12.216999999999999</v>
      </c>
      <c r="M22" s="35">
        <v>0.55700000000000005</v>
      </c>
      <c r="N22" s="36">
        <f t="shared" si="2"/>
        <v>68.314000000000007</v>
      </c>
      <c r="O22" s="35">
        <v>39.423999999999999</v>
      </c>
      <c r="P22" s="36">
        <f t="shared" si="3"/>
        <v>28.890000000000008</v>
      </c>
      <c r="Q22" s="35">
        <v>13.753</v>
      </c>
      <c r="R22" s="36">
        <f t="shared" si="4"/>
        <v>15.137000000000008</v>
      </c>
      <c r="S22" s="35">
        <v>7.16</v>
      </c>
      <c r="T22" s="35">
        <v>-3.871</v>
      </c>
      <c r="U22" s="35">
        <v>-10.5</v>
      </c>
      <c r="V22" s="36">
        <f t="shared" si="5"/>
        <v>7.926000000000009</v>
      </c>
      <c r="W22" s="35">
        <v>0.93700000000000006</v>
      </c>
      <c r="X22" s="37">
        <f t="shared" si="6"/>
        <v>6.9890000000000088</v>
      </c>
      <c r="Y22" s="35"/>
      <c r="Z22" s="38">
        <f t="shared" si="7"/>
        <v>1.6864430505125219E-2</v>
      </c>
      <c r="AA22" s="39">
        <f t="shared" si="8"/>
        <v>3.709628150542218E-3</v>
      </c>
      <c r="AB22" s="6">
        <f t="shared" si="9"/>
        <v>0.55059145566526535</v>
      </c>
      <c r="AC22" s="6">
        <f t="shared" si="10"/>
        <v>0.52235206826191793</v>
      </c>
      <c r="AD22" s="6">
        <f t="shared" si="11"/>
        <v>0.57709986240009359</v>
      </c>
      <c r="AE22" s="39">
        <f t="shared" si="12"/>
        <v>1.1970891397804405E-2</v>
      </c>
      <c r="AF22" s="39">
        <f t="shared" si="13"/>
        <v>2.1221732949283454E-3</v>
      </c>
      <c r="AG22" s="39">
        <f t="shared" si="14"/>
        <v>4.0548615986215029E-3</v>
      </c>
      <c r="AH22" s="39">
        <f t="shared" si="15"/>
        <v>1.8669536612110633E-2</v>
      </c>
      <c r="AI22" s="39">
        <f t="shared" si="16"/>
        <v>8.782149094052602E-3</v>
      </c>
      <c r="AJ22" s="40">
        <f t="shared" si="17"/>
        <v>1.7304473561715761E-2</v>
      </c>
      <c r="AK22" s="41"/>
      <c r="AL22" s="47">
        <f t="shared" si="18"/>
        <v>-2.0967272020976861E-2</v>
      </c>
      <c r="AM22" s="6">
        <f t="shared" si="19"/>
        <v>-3.8487036200012897E-3</v>
      </c>
      <c r="AN22" s="40">
        <f t="shared" si="20"/>
        <v>2.0642144690180979E-2</v>
      </c>
      <c r="AO22" s="35"/>
      <c r="AP22" s="47">
        <f t="shared" si="21"/>
        <v>0.81270562405557589</v>
      </c>
      <c r="AQ22" s="6">
        <f t="shared" si="22"/>
        <v>0.78153713421439497</v>
      </c>
      <c r="AR22" s="6">
        <f t="shared" si="23"/>
        <v>5.9573946810726058E-2</v>
      </c>
      <c r="AS22" s="6">
        <f t="shared" si="24"/>
        <v>0.3049760819766516</v>
      </c>
      <c r="AT22" s="6">
        <f t="shared" si="25"/>
        <v>0.12979432337412566</v>
      </c>
      <c r="AU22" s="68">
        <v>4.67</v>
      </c>
      <c r="AV22" s="69">
        <v>1.31</v>
      </c>
      <c r="AW22" s="35"/>
      <c r="AX22" s="47">
        <f t="shared" si="26"/>
        <v>0.12692354807492068</v>
      </c>
      <c r="AY22" s="6">
        <v>0.1084</v>
      </c>
      <c r="AZ22" s="6">
        <f t="shared" si="27"/>
        <v>0.18981521634383733</v>
      </c>
      <c r="BA22" s="6">
        <f t="shared" si="28"/>
        <v>0.21089549002601909</v>
      </c>
      <c r="BB22" s="40">
        <f t="shared" si="29"/>
        <v>0.22896429603931773</v>
      </c>
      <c r="BC22" s="6"/>
      <c r="BD22" s="47">
        <f t="shared" si="30"/>
        <v>0.17660548205323787</v>
      </c>
      <c r="BE22" s="6">
        <f t="shared" si="31"/>
        <v>0.1955253448277402</v>
      </c>
      <c r="BF22" s="40">
        <f t="shared" si="32"/>
        <v>0.21280446795645297</v>
      </c>
      <c r="BG22" s="6"/>
      <c r="BH22" s="47"/>
      <c r="BI22" s="40">
        <v>2.5000000000000001E-2</v>
      </c>
      <c r="BJ22" s="47"/>
      <c r="BK22" s="40"/>
      <c r="BL22" s="6"/>
      <c r="BM22" s="47"/>
      <c r="BN22" s="40">
        <f t="shared" si="73"/>
        <v>2.6605482053237872E-2</v>
      </c>
      <c r="BO22" s="6"/>
      <c r="BP22" s="47"/>
      <c r="BQ22" s="40">
        <f t="shared" si="74"/>
        <v>3.052534482774022E-2</v>
      </c>
      <c r="BR22" s="6"/>
      <c r="BS22" s="47"/>
      <c r="BT22" s="40">
        <f t="shared" si="72"/>
        <v>2.7804467956452972E-2</v>
      </c>
      <c r="BU22" s="35"/>
      <c r="BV22" s="38">
        <f t="shared" si="33"/>
        <v>4.9991939422259222E-3</v>
      </c>
      <c r="BW22" s="6">
        <f t="shared" si="34"/>
        <v>0.42739053419932244</v>
      </c>
      <c r="BX22" s="39">
        <f t="shared" si="35"/>
        <v>2.2204734418679321E-2</v>
      </c>
      <c r="BY22" s="6">
        <f t="shared" si="36"/>
        <v>0.13695268437594177</v>
      </c>
      <c r="BZ22" s="6">
        <f t="shared" si="37"/>
        <v>0.75483348561683261</v>
      </c>
      <c r="CA22" s="40">
        <f t="shared" si="38"/>
        <v>0.8150346471533898</v>
      </c>
      <c r="CB22" s="35"/>
      <c r="CC22" s="34">
        <v>68.724000000000004</v>
      </c>
      <c r="CD22" s="35">
        <v>68.671000000000006</v>
      </c>
      <c r="CE22" s="36">
        <f t="shared" si="39"/>
        <v>137.39500000000001</v>
      </c>
      <c r="CF22" s="32">
        <v>2721.8970000000004</v>
      </c>
      <c r="CG22" s="35">
        <v>18.864000000000001</v>
      </c>
      <c r="CH22" s="35">
        <v>8.0030000000000001</v>
      </c>
      <c r="CI22" s="36">
        <f t="shared" si="40"/>
        <v>2695.03</v>
      </c>
      <c r="CJ22" s="35">
        <v>286.42500000000001</v>
      </c>
      <c r="CK22" s="35">
        <v>131.29300000000001</v>
      </c>
      <c r="CL22" s="36">
        <f t="shared" si="41"/>
        <v>417.71800000000002</v>
      </c>
      <c r="CM22" s="35">
        <v>2.4060000000000001</v>
      </c>
      <c r="CN22" s="35">
        <v>0</v>
      </c>
      <c r="CO22" s="35">
        <v>6.1950000000000003</v>
      </c>
      <c r="CP22" s="35">
        <v>6.5759999999999632</v>
      </c>
      <c r="CQ22" s="36">
        <f t="shared" si="42"/>
        <v>3265.32</v>
      </c>
      <c r="CR22" s="35">
        <v>150.96</v>
      </c>
      <c r="CS22" s="32">
        <f t="shared" si="43"/>
        <v>2212.1010000000001</v>
      </c>
      <c r="CT22" s="36">
        <f t="shared" si="44"/>
        <v>2363.0610000000001</v>
      </c>
      <c r="CU22" s="35">
        <v>401.93299999999999</v>
      </c>
      <c r="CV22" s="35">
        <v>20.425000000000011</v>
      </c>
      <c r="CW22" s="36">
        <f t="shared" si="45"/>
        <v>422.358</v>
      </c>
      <c r="CX22" s="35">
        <v>65.454999999999998</v>
      </c>
      <c r="CY22" s="35">
        <v>414.44600000000003</v>
      </c>
      <c r="CZ22" s="70">
        <v>3265.32</v>
      </c>
      <c r="DA22" s="35"/>
      <c r="DB22" s="71">
        <v>423.82000000000005</v>
      </c>
      <c r="DC22" s="35"/>
      <c r="DD22" s="31">
        <v>200</v>
      </c>
      <c r="DE22" s="32">
        <v>265</v>
      </c>
      <c r="DF22" s="32">
        <v>150</v>
      </c>
      <c r="DG22" s="32">
        <v>0</v>
      </c>
      <c r="DH22" s="32">
        <v>0</v>
      </c>
      <c r="DI22" s="32">
        <v>0</v>
      </c>
      <c r="DJ22" s="33">
        <f t="shared" si="46"/>
        <v>615</v>
      </c>
      <c r="DK22" s="62">
        <f t="shared" si="47"/>
        <v>0.18834294954246444</v>
      </c>
      <c r="DL22" s="35"/>
      <c r="DM22" s="64" t="s">
        <v>216</v>
      </c>
      <c r="DN22" s="58">
        <v>20.2</v>
      </c>
      <c r="DO22" s="72">
        <v>5</v>
      </c>
      <c r="DP22" s="58" t="s">
        <v>161</v>
      </c>
      <c r="DQ22" s="74" t="s">
        <v>158</v>
      </c>
      <c r="DR22" s="61" t="s">
        <v>162</v>
      </c>
      <c r="DS22" s="62">
        <v>0.55432796723052924</v>
      </c>
      <c r="DT22" s="63"/>
      <c r="DU22" s="31">
        <v>315.154</v>
      </c>
      <c r="DV22" s="32">
        <v>350.154</v>
      </c>
      <c r="DW22" s="33">
        <v>380.154</v>
      </c>
      <c r="DX22" s="32"/>
      <c r="DY22" s="64">
        <f t="shared" si="48"/>
        <v>1723.6100000000001</v>
      </c>
      <c r="DZ22" s="32">
        <v>1786.9</v>
      </c>
      <c r="EA22" s="33">
        <v>1660.32</v>
      </c>
      <c r="EB22" s="32"/>
      <c r="EC22" s="31">
        <v>395.46100000000001</v>
      </c>
      <c r="ED22" s="32">
        <v>437.827</v>
      </c>
      <c r="EE22" s="33">
        <v>476.51900000000001</v>
      </c>
      <c r="EF22" s="33">
        <v>2239.2339999999999</v>
      </c>
      <c r="EG22" s="32"/>
      <c r="EH22" s="31">
        <v>265.76900000000001</v>
      </c>
      <c r="EI22" s="32">
        <v>21.277000000000001</v>
      </c>
      <c r="EJ22" s="32">
        <v>124.52</v>
      </c>
      <c r="EK22" s="32">
        <v>23.748000000000001</v>
      </c>
      <c r="EL22" s="32">
        <v>136.506</v>
      </c>
      <c r="EM22" s="32">
        <v>12.262</v>
      </c>
      <c r="EN22" s="32">
        <v>83.236000000000331</v>
      </c>
      <c r="EO22" s="33">
        <v>2054.5790000000002</v>
      </c>
      <c r="EP22" s="33">
        <f t="shared" si="49"/>
        <v>2721.8970000000004</v>
      </c>
      <c r="EQ22" s="58"/>
      <c r="ER22" s="47">
        <f t="shared" si="50"/>
        <v>9.7641093693111816E-2</v>
      </c>
      <c r="ES22" s="6">
        <f t="shared" si="51"/>
        <v>7.816974705508694E-3</v>
      </c>
      <c r="ET22" s="6">
        <f t="shared" si="52"/>
        <v>4.5747506242888682E-2</v>
      </c>
      <c r="EU22" s="6">
        <f t="shared" si="53"/>
        <v>8.7247974482502454E-3</v>
      </c>
      <c r="EV22" s="6">
        <f t="shared" si="54"/>
        <v>5.0151052740055914E-2</v>
      </c>
      <c r="EW22" s="6">
        <f t="shared" si="55"/>
        <v>4.5049463664495748E-3</v>
      </c>
      <c r="EX22" s="6">
        <f t="shared" si="56"/>
        <v>3.0580143186902487E-2</v>
      </c>
      <c r="EY22" s="6">
        <f t="shared" si="57"/>
        <v>0.75483348561683261</v>
      </c>
      <c r="EZ22" s="62">
        <f t="shared" si="58"/>
        <v>1</v>
      </c>
      <c r="FA22" s="58"/>
      <c r="FB22" s="34">
        <v>16.093999999999998</v>
      </c>
      <c r="FC22" s="35">
        <v>44.344999999999999</v>
      </c>
      <c r="FD22" s="70">
        <f t="shared" si="59"/>
        <v>60.438999999999993</v>
      </c>
      <c r="FF22" s="34">
        <v>18.864000000000001</v>
      </c>
      <c r="FG22" s="35">
        <v>8.0030000000000001</v>
      </c>
      <c r="FH22" s="70">
        <f t="shared" si="60"/>
        <v>26.867000000000001</v>
      </c>
      <c r="FJ22" s="31">
        <v>2054.5790000000002</v>
      </c>
      <c r="FK22" s="32">
        <v>667.31800000000021</v>
      </c>
      <c r="FL22" s="33">
        <f t="shared" si="61"/>
        <v>2721.8970000000004</v>
      </c>
      <c r="FN22" s="47">
        <v>0.75483348561683261</v>
      </c>
      <c r="FO22" s="6">
        <v>0.24516651438316739</v>
      </c>
      <c r="FP22" s="40">
        <f t="shared" si="62"/>
        <v>1</v>
      </c>
      <c r="FQ22" s="58"/>
      <c r="FR22" s="64">
        <f t="shared" si="63"/>
        <v>403.88400000000001</v>
      </c>
      <c r="FS22" s="32">
        <v>393.322</v>
      </c>
      <c r="FT22" s="33">
        <v>414.44600000000003</v>
      </c>
      <c r="FV22" s="64">
        <f t="shared" si="64"/>
        <v>2751.0435000000002</v>
      </c>
      <c r="FW22" s="32">
        <v>2780.19</v>
      </c>
      <c r="FX22" s="33">
        <v>2721.8970000000004</v>
      </c>
      <c r="FZ22" s="64">
        <f t="shared" si="65"/>
        <v>863.726</v>
      </c>
      <c r="GA22" s="32">
        <v>841.54899999999998</v>
      </c>
      <c r="GB22" s="33">
        <v>885.90300000000002</v>
      </c>
      <c r="GD22" s="64">
        <f t="shared" si="66"/>
        <v>3614.7695000000003</v>
      </c>
      <c r="GE22" s="58">
        <f t="shared" si="67"/>
        <v>3621.739</v>
      </c>
      <c r="GF22" s="72">
        <f t="shared" si="68"/>
        <v>3607.8</v>
      </c>
      <c r="GH22" s="64">
        <f t="shared" si="69"/>
        <v>2189.7314999999999</v>
      </c>
      <c r="GI22" s="32">
        <v>2167.3620000000001</v>
      </c>
      <c r="GJ22" s="33">
        <v>2212.1010000000001</v>
      </c>
      <c r="GK22" s="32"/>
      <c r="GL22" s="64">
        <f t="shared" si="70"/>
        <v>3293.3220000000001</v>
      </c>
      <c r="GM22" s="32">
        <v>3321.3240000000001</v>
      </c>
      <c r="GN22" s="33">
        <v>3265.32</v>
      </c>
      <c r="GO22" s="32"/>
      <c r="GP22" s="75">
        <f t="shared" si="71"/>
        <v>0.50847083899893419</v>
      </c>
      <c r="GQ22" s="66"/>
    </row>
    <row r="23" spans="1:199" x14ac:dyDescent="0.2">
      <c r="A23" s="1"/>
      <c r="B23" s="76" t="s">
        <v>180</v>
      </c>
      <c r="C23" s="31">
        <v>7761.15</v>
      </c>
      <c r="D23" s="32">
        <v>7686.8099999999995</v>
      </c>
      <c r="E23" s="32">
        <v>6175.2529999999997</v>
      </c>
      <c r="F23" s="32">
        <v>758.471</v>
      </c>
      <c r="G23" s="32">
        <v>4732.652</v>
      </c>
      <c r="H23" s="32">
        <f t="shared" si="0"/>
        <v>8519.6209999999992</v>
      </c>
      <c r="I23" s="33">
        <f t="shared" si="1"/>
        <v>6933.7240000000002</v>
      </c>
      <c r="J23" s="32"/>
      <c r="K23" s="34">
        <v>130.08800000000002</v>
      </c>
      <c r="L23" s="35">
        <v>40.569000000000003</v>
      </c>
      <c r="M23" s="35">
        <v>1.23</v>
      </c>
      <c r="N23" s="36">
        <f t="shared" si="2"/>
        <v>171.88700000000003</v>
      </c>
      <c r="O23" s="35">
        <v>84.193999999999988</v>
      </c>
      <c r="P23" s="36">
        <f t="shared" si="3"/>
        <v>87.69300000000004</v>
      </c>
      <c r="Q23" s="35">
        <v>34.386000000000003</v>
      </c>
      <c r="R23" s="36">
        <f t="shared" si="4"/>
        <v>53.307000000000038</v>
      </c>
      <c r="S23" s="35">
        <v>14.801</v>
      </c>
      <c r="T23" s="35">
        <v>-4.8149999999999995</v>
      </c>
      <c r="U23" s="35">
        <v>-5.3</v>
      </c>
      <c r="V23" s="36">
        <f t="shared" si="5"/>
        <v>57.993000000000038</v>
      </c>
      <c r="W23" s="35">
        <v>11.187999999999999</v>
      </c>
      <c r="X23" s="37">
        <f t="shared" si="6"/>
        <v>46.805000000000035</v>
      </c>
      <c r="Y23" s="35"/>
      <c r="Z23" s="38">
        <f t="shared" si="7"/>
        <v>1.6923535250643638E-2</v>
      </c>
      <c r="AA23" s="39">
        <f t="shared" si="8"/>
        <v>5.2777420022089797E-3</v>
      </c>
      <c r="AB23" s="6">
        <f t="shared" si="9"/>
        <v>0.46292742738064463</v>
      </c>
      <c r="AC23" s="6">
        <f t="shared" si="10"/>
        <v>0.45098774425779903</v>
      </c>
      <c r="AD23" s="6">
        <f t="shared" si="11"/>
        <v>0.48982180153240196</v>
      </c>
      <c r="AE23" s="39">
        <f t="shared" si="12"/>
        <v>1.0953048143508164E-2</v>
      </c>
      <c r="AF23" s="39">
        <f t="shared" si="13"/>
        <v>6.0890018095933213E-3</v>
      </c>
      <c r="AG23" s="39">
        <f t="shared" si="14"/>
        <v>1.2370402164271974E-2</v>
      </c>
      <c r="AH23" s="39">
        <f t="shared" si="15"/>
        <v>2.5816227176667487E-2</v>
      </c>
      <c r="AI23" s="39">
        <f t="shared" si="16"/>
        <v>1.4088858629865315E-2</v>
      </c>
      <c r="AJ23" s="40">
        <f t="shared" si="17"/>
        <v>6.4231703467867038E-2</v>
      </c>
      <c r="AK23" s="41"/>
      <c r="AL23" s="47">
        <f t="shared" si="18"/>
        <v>3.7266840785979138E-2</v>
      </c>
      <c r="AM23" s="6">
        <f t="shared" si="19"/>
        <v>3.4892828954988242E-2</v>
      </c>
      <c r="AN23" s="40">
        <f t="shared" si="20"/>
        <v>2.2565287049110705E-2</v>
      </c>
      <c r="AO23" s="35"/>
      <c r="AP23" s="47">
        <f t="shared" si="21"/>
        <v>0.7663899762487465</v>
      </c>
      <c r="AQ23" s="6">
        <f t="shared" si="22"/>
        <v>0.68021417183045108</v>
      </c>
      <c r="AR23" s="6">
        <f t="shared" si="23"/>
        <v>0.1099316467276113</v>
      </c>
      <c r="AS23" s="6">
        <f t="shared" si="24"/>
        <v>0.31292482428506085</v>
      </c>
      <c r="AT23" s="6">
        <f t="shared" si="25"/>
        <v>0.17674481230230057</v>
      </c>
      <c r="AU23" s="68">
        <v>2.52</v>
      </c>
      <c r="AV23" s="69">
        <v>1.53</v>
      </c>
      <c r="AW23" s="35"/>
      <c r="AX23" s="47">
        <f t="shared" si="26"/>
        <v>9.8540035948280869E-2</v>
      </c>
      <c r="AY23" s="6">
        <v>9.01E-2</v>
      </c>
      <c r="AZ23" s="6">
        <f t="shared" si="27"/>
        <v>0.17050475085902517</v>
      </c>
      <c r="BA23" s="6">
        <f t="shared" si="28"/>
        <v>0.19080467547863841</v>
      </c>
      <c r="BB23" s="40">
        <f t="shared" si="29"/>
        <v>0.21787124163812274</v>
      </c>
      <c r="BC23" s="6"/>
      <c r="BD23" s="47">
        <f t="shared" si="30"/>
        <v>0.17586299728475757</v>
      </c>
      <c r="BE23" s="6">
        <f t="shared" si="31"/>
        <v>0.19577798582757105</v>
      </c>
      <c r="BF23" s="40">
        <f t="shared" si="32"/>
        <v>0.2220669072723998</v>
      </c>
      <c r="BG23" s="6"/>
      <c r="BH23" s="47"/>
      <c r="BI23" s="40">
        <v>3.2000000000000001E-2</v>
      </c>
      <c r="BJ23" s="47"/>
      <c r="BK23" s="40"/>
      <c r="BL23" s="6"/>
      <c r="BM23" s="47"/>
      <c r="BN23" s="40">
        <f t="shared" si="73"/>
        <v>1.8862997284757571E-2</v>
      </c>
      <c r="BO23" s="6"/>
      <c r="BP23" s="47"/>
      <c r="BQ23" s="40">
        <f t="shared" si="74"/>
        <v>2.3777985827571069E-2</v>
      </c>
      <c r="BR23" s="6"/>
      <c r="BS23" s="47"/>
      <c r="BT23" s="40">
        <f t="shared" si="72"/>
        <v>3.0066907272399801E-2</v>
      </c>
      <c r="BU23" s="35"/>
      <c r="BV23" s="38">
        <f t="shared" si="33"/>
        <v>5.6702143570566271E-3</v>
      </c>
      <c r="BW23" s="6">
        <f t="shared" si="34"/>
        <v>0.35203063094421511</v>
      </c>
      <c r="BX23" s="39">
        <f t="shared" si="35"/>
        <v>3.3301307654925234E-2</v>
      </c>
      <c r="BY23" s="6">
        <f t="shared" si="36"/>
        <v>0.24424815338732725</v>
      </c>
      <c r="BZ23" s="6">
        <f t="shared" si="37"/>
        <v>0.71395131503114129</v>
      </c>
      <c r="CA23" s="40">
        <f t="shared" si="38"/>
        <v>0.74524180656743755</v>
      </c>
      <c r="CB23" s="35"/>
      <c r="CC23" s="34">
        <v>240.71299999999999</v>
      </c>
      <c r="CD23" s="35">
        <v>9.657</v>
      </c>
      <c r="CE23" s="36">
        <f t="shared" si="39"/>
        <v>250.37</v>
      </c>
      <c r="CF23" s="32">
        <v>6175.2529999999997</v>
      </c>
      <c r="CG23" s="35">
        <v>67.186999999999998</v>
      </c>
      <c r="CH23" s="35">
        <v>9.9760000000000009</v>
      </c>
      <c r="CI23" s="36">
        <f t="shared" si="40"/>
        <v>6098.09</v>
      </c>
      <c r="CJ23" s="35">
        <v>1121.373</v>
      </c>
      <c r="CK23" s="35">
        <v>203.22400000000002</v>
      </c>
      <c r="CL23" s="36">
        <f t="shared" si="41"/>
        <v>1324.597</v>
      </c>
      <c r="CM23" s="35">
        <v>22.242999999999999</v>
      </c>
      <c r="CN23" s="35">
        <v>0</v>
      </c>
      <c r="CO23" s="35">
        <v>49.26</v>
      </c>
      <c r="CP23" s="35">
        <v>16.589999999999627</v>
      </c>
      <c r="CQ23" s="36">
        <f t="shared" si="42"/>
        <v>7761.15</v>
      </c>
      <c r="CR23" s="35">
        <v>1.885</v>
      </c>
      <c r="CS23" s="32">
        <f t="shared" si="43"/>
        <v>4732.652</v>
      </c>
      <c r="CT23" s="36">
        <f t="shared" si="44"/>
        <v>4734.5370000000003</v>
      </c>
      <c r="CU23" s="35">
        <v>2047.5360000000001</v>
      </c>
      <c r="CV23" s="35">
        <v>38.774999999999295</v>
      </c>
      <c r="CW23" s="36">
        <f t="shared" si="45"/>
        <v>2086.3109999999992</v>
      </c>
      <c r="CX23" s="35">
        <v>175.518</v>
      </c>
      <c r="CY23" s="35">
        <v>764.78399999999999</v>
      </c>
      <c r="CZ23" s="70">
        <v>7761.15</v>
      </c>
      <c r="DA23" s="35"/>
      <c r="DB23" s="71">
        <v>1371.7429999999999</v>
      </c>
      <c r="DC23" s="35"/>
      <c r="DD23" s="31">
        <v>350</v>
      </c>
      <c r="DE23" s="32">
        <v>525</v>
      </c>
      <c r="DF23" s="32">
        <v>700</v>
      </c>
      <c r="DG23" s="32">
        <v>650</v>
      </c>
      <c r="DH23" s="32">
        <v>0</v>
      </c>
      <c r="DI23" s="32">
        <v>0</v>
      </c>
      <c r="DJ23" s="33">
        <f t="shared" si="46"/>
        <v>2225</v>
      </c>
      <c r="DK23" s="62">
        <f t="shared" si="47"/>
        <v>0.28668431868988486</v>
      </c>
      <c r="DL23" s="35"/>
      <c r="DM23" s="64" t="s">
        <v>216</v>
      </c>
      <c r="DN23" s="58">
        <v>36</v>
      </c>
      <c r="DO23" s="72">
        <v>4</v>
      </c>
      <c r="DP23" s="58" t="s">
        <v>161</v>
      </c>
      <c r="DQ23" s="74" t="s">
        <v>158</v>
      </c>
      <c r="DR23" s="61" t="s">
        <v>159</v>
      </c>
      <c r="DS23" s="62">
        <v>0.15839251054729725</v>
      </c>
      <c r="DT23" s="63"/>
      <c r="DU23" s="31">
        <v>629.94600000000003</v>
      </c>
      <c r="DV23" s="32">
        <v>704.94600000000003</v>
      </c>
      <c r="DW23" s="33">
        <v>804.94600000000003</v>
      </c>
      <c r="DX23" s="32"/>
      <c r="DY23" s="64">
        <f t="shared" si="48"/>
        <v>3783.6279999999997</v>
      </c>
      <c r="DZ23" s="32">
        <v>3872.6610000000001</v>
      </c>
      <c r="EA23" s="33">
        <v>3694.5949999999998</v>
      </c>
      <c r="EB23" s="32"/>
      <c r="EC23" s="31">
        <v>730.33299999999997</v>
      </c>
      <c r="ED23" s="32">
        <v>813.03700000000003</v>
      </c>
      <c r="EE23" s="33">
        <v>922.21100000000001</v>
      </c>
      <c r="EF23" s="33">
        <v>4152.8519999999999</v>
      </c>
      <c r="EG23" s="32"/>
      <c r="EH23" s="31">
        <v>117.63500000000001</v>
      </c>
      <c r="EI23" s="32">
        <v>106.08499999999999</v>
      </c>
      <c r="EJ23" s="32">
        <v>548.63300000000004</v>
      </c>
      <c r="EK23" s="32">
        <v>101.334</v>
      </c>
      <c r="EL23" s="32">
        <v>684.67</v>
      </c>
      <c r="EM23" s="32">
        <v>87.034000000000006</v>
      </c>
      <c r="EN23" s="32">
        <v>121.03200000000015</v>
      </c>
      <c r="EO23" s="33">
        <v>4408.83</v>
      </c>
      <c r="EP23" s="33">
        <f t="shared" si="49"/>
        <v>6175.2530000000006</v>
      </c>
      <c r="EQ23" s="58"/>
      <c r="ER23" s="47">
        <f t="shared" si="50"/>
        <v>1.9049421942712304E-2</v>
      </c>
      <c r="ES23" s="6">
        <f t="shared" si="51"/>
        <v>1.717905323069354E-2</v>
      </c>
      <c r="ET23" s="6">
        <f t="shared" si="52"/>
        <v>8.8843809314371414E-2</v>
      </c>
      <c r="EU23" s="6">
        <f t="shared" si="53"/>
        <v>1.6409692040147989E-2</v>
      </c>
      <c r="EV23" s="6">
        <f t="shared" si="54"/>
        <v>0.11087319013488191</v>
      </c>
      <c r="EW23" s="6">
        <f t="shared" si="55"/>
        <v>1.4093997444315236E-2</v>
      </c>
      <c r="EX23" s="6">
        <f t="shared" si="56"/>
        <v>1.9599520861736375E-2</v>
      </c>
      <c r="EY23" s="6">
        <f t="shared" si="57"/>
        <v>0.71395131503114118</v>
      </c>
      <c r="EZ23" s="62">
        <f t="shared" si="58"/>
        <v>1</v>
      </c>
      <c r="FA23" s="58"/>
      <c r="FB23" s="34">
        <v>190.947</v>
      </c>
      <c r="FC23" s="35">
        <v>14.696999999999999</v>
      </c>
      <c r="FD23" s="70">
        <f t="shared" si="59"/>
        <v>205.64400000000001</v>
      </c>
      <c r="FF23" s="34">
        <v>67.186999999999998</v>
      </c>
      <c r="FG23" s="35">
        <v>9.9760000000000009</v>
      </c>
      <c r="FH23" s="70">
        <f t="shared" si="60"/>
        <v>77.162999999999997</v>
      </c>
      <c r="FJ23" s="31">
        <v>4408.83</v>
      </c>
      <c r="FK23" s="32">
        <v>1766.4229999999995</v>
      </c>
      <c r="FL23" s="33">
        <f t="shared" si="61"/>
        <v>6175.2529999999997</v>
      </c>
      <c r="FN23" s="47">
        <v>0.71395131503114129</v>
      </c>
      <c r="FO23" s="6">
        <v>0.28604868496885871</v>
      </c>
      <c r="FP23" s="40">
        <f t="shared" si="62"/>
        <v>1</v>
      </c>
      <c r="FQ23" s="58"/>
      <c r="FR23" s="64">
        <f t="shared" si="63"/>
        <v>728.69</v>
      </c>
      <c r="FS23" s="32">
        <v>692.596</v>
      </c>
      <c r="FT23" s="33">
        <v>764.78399999999999</v>
      </c>
      <c r="FV23" s="64">
        <f t="shared" si="64"/>
        <v>6064.3209999999999</v>
      </c>
      <c r="FW23" s="32">
        <v>5953.3890000000001</v>
      </c>
      <c r="FX23" s="33">
        <v>6175.2529999999997</v>
      </c>
      <c r="FZ23" s="64">
        <f t="shared" si="65"/>
        <v>752.51299999999992</v>
      </c>
      <c r="GA23" s="32">
        <v>746.55499999999995</v>
      </c>
      <c r="GB23" s="33">
        <v>758.471</v>
      </c>
      <c r="GD23" s="64">
        <f t="shared" si="66"/>
        <v>6816.8340000000007</v>
      </c>
      <c r="GE23" s="58">
        <f t="shared" si="67"/>
        <v>6699.9440000000004</v>
      </c>
      <c r="GF23" s="72">
        <f t="shared" si="68"/>
        <v>6933.7240000000002</v>
      </c>
      <c r="GH23" s="64">
        <f t="shared" si="69"/>
        <v>4680.4335000000001</v>
      </c>
      <c r="GI23" s="32">
        <v>4628.2150000000001</v>
      </c>
      <c r="GJ23" s="33">
        <v>4732.652</v>
      </c>
      <c r="GK23" s="32"/>
      <c r="GL23" s="64">
        <f t="shared" si="70"/>
        <v>7686.8099999999995</v>
      </c>
      <c r="GM23" s="32">
        <v>7612.47</v>
      </c>
      <c r="GN23" s="33">
        <v>7761.15</v>
      </c>
      <c r="GO23" s="32"/>
      <c r="GP23" s="75">
        <f t="shared" si="71"/>
        <v>0.47603705636406973</v>
      </c>
      <c r="GQ23" s="66"/>
    </row>
    <row r="24" spans="1:199" x14ac:dyDescent="0.2">
      <c r="A24" s="1"/>
      <c r="B24" s="76" t="s">
        <v>181</v>
      </c>
      <c r="C24" s="31">
        <v>11711.607</v>
      </c>
      <c r="D24" s="32">
        <v>11484.560000000001</v>
      </c>
      <c r="E24" s="32">
        <v>8687.3089999999993</v>
      </c>
      <c r="F24" s="32">
        <v>8504.1689999999999</v>
      </c>
      <c r="G24" s="32">
        <v>8842.7240000000002</v>
      </c>
      <c r="H24" s="32">
        <f t="shared" si="0"/>
        <v>20215.775999999998</v>
      </c>
      <c r="I24" s="33">
        <f t="shared" si="1"/>
        <v>17191.477999999999</v>
      </c>
      <c r="J24" s="32"/>
      <c r="K24" s="34">
        <v>176.405</v>
      </c>
      <c r="L24" s="35">
        <v>61.234999999999999</v>
      </c>
      <c r="M24" s="35">
        <v>-0.26</v>
      </c>
      <c r="N24" s="36">
        <f t="shared" si="2"/>
        <v>237.38</v>
      </c>
      <c r="O24" s="35">
        <v>151.28300000000002</v>
      </c>
      <c r="P24" s="36">
        <f t="shared" si="3"/>
        <v>86.09699999999998</v>
      </c>
      <c r="Q24" s="35">
        <v>0.63500000000000001</v>
      </c>
      <c r="R24" s="36">
        <f t="shared" si="4"/>
        <v>85.461999999999975</v>
      </c>
      <c r="S24" s="35">
        <v>29.411999999999999</v>
      </c>
      <c r="T24" s="35">
        <v>-7.9279999999999999</v>
      </c>
      <c r="U24" s="35">
        <v>-10.8</v>
      </c>
      <c r="V24" s="36">
        <f t="shared" si="5"/>
        <v>96.145999999999972</v>
      </c>
      <c r="W24" s="35">
        <v>18.106999999999999</v>
      </c>
      <c r="X24" s="37">
        <f t="shared" si="6"/>
        <v>78.038999999999973</v>
      </c>
      <c r="Y24" s="35"/>
      <c r="Z24" s="38">
        <f t="shared" si="7"/>
        <v>1.5360187939285438E-2</v>
      </c>
      <c r="AA24" s="39">
        <f t="shared" si="8"/>
        <v>5.3319413194758873E-3</v>
      </c>
      <c r="AB24" s="6">
        <f t="shared" si="9"/>
        <v>0.58441111935224688</v>
      </c>
      <c r="AC24" s="6">
        <f t="shared" si="10"/>
        <v>0.56704473897268293</v>
      </c>
      <c r="AD24" s="6">
        <f t="shared" si="11"/>
        <v>0.63730305838739576</v>
      </c>
      <c r="AE24" s="39">
        <f t="shared" si="12"/>
        <v>1.3172729299163398E-2</v>
      </c>
      <c r="AF24" s="39">
        <f t="shared" si="13"/>
        <v>6.7951231914849123E-3</v>
      </c>
      <c r="AG24" s="39">
        <f t="shared" si="14"/>
        <v>1.6949710255933257E-2</v>
      </c>
      <c r="AH24" s="39">
        <f t="shared" si="15"/>
        <v>2.3366096170421919E-2</v>
      </c>
      <c r="AI24" s="39">
        <f t="shared" si="16"/>
        <v>1.8561951561303556E-2</v>
      </c>
      <c r="AJ24" s="40">
        <f t="shared" si="17"/>
        <v>5.5019636776910609E-2</v>
      </c>
      <c r="AK24" s="41"/>
      <c r="AL24" s="47">
        <f t="shared" si="18"/>
        <v>5.4814015960430507E-2</v>
      </c>
      <c r="AM24" s="6">
        <f t="shared" si="19"/>
        <v>8.7821746718148505E-2</v>
      </c>
      <c r="AN24" s="40">
        <f t="shared" si="20"/>
        <v>6.3598001051723585E-2</v>
      </c>
      <c r="AO24" s="35"/>
      <c r="AP24" s="47">
        <f t="shared" si="21"/>
        <v>1.0178898897230433</v>
      </c>
      <c r="AQ24" s="6">
        <f t="shared" si="22"/>
        <v>0.8788623868055413</v>
      </c>
      <c r="AR24" s="6">
        <f t="shared" si="23"/>
        <v>-8.6742067079265864E-2</v>
      </c>
      <c r="AS24" s="6">
        <f t="shared" si="24"/>
        <v>0.45429534136519439</v>
      </c>
      <c r="AT24" s="6">
        <f t="shared" si="25"/>
        <v>0.19081258447282254</v>
      </c>
      <c r="AU24" s="68">
        <v>2.12</v>
      </c>
      <c r="AV24" s="69">
        <v>1.35</v>
      </c>
      <c r="AW24" s="35"/>
      <c r="AX24" s="47">
        <f t="shared" si="26"/>
        <v>0.13259008776506931</v>
      </c>
      <c r="AY24" s="6">
        <v>8.4100000000000008E-2</v>
      </c>
      <c r="AZ24" s="6">
        <f t="shared" si="27"/>
        <v>0.20092130985092366</v>
      </c>
      <c r="BA24" s="6">
        <f t="shared" si="28"/>
        <v>0.21760000000000002</v>
      </c>
      <c r="BB24" s="40">
        <f t="shared" si="29"/>
        <v>0.23429999999999998</v>
      </c>
      <c r="BC24" s="6"/>
      <c r="BD24" s="47">
        <f t="shared" si="30"/>
        <v>0.17291245884166537</v>
      </c>
      <c r="BE24" s="6">
        <f t="shared" si="31"/>
        <v>0.18901070249664248</v>
      </c>
      <c r="BF24" s="40">
        <f t="shared" si="32"/>
        <v>0.20636353740602531</v>
      </c>
      <c r="BG24" s="6"/>
      <c r="BH24" s="47"/>
      <c r="BI24" s="40">
        <v>1.2999999999999999E-2</v>
      </c>
      <c r="BJ24" s="47"/>
      <c r="BK24" s="40"/>
      <c r="BL24" s="6"/>
      <c r="BM24" s="47"/>
      <c r="BN24" s="40">
        <f t="shared" si="73"/>
        <v>3.4912458841665356E-2</v>
      </c>
      <c r="BO24" s="6"/>
      <c r="BP24" s="47"/>
      <c r="BQ24" s="40">
        <f t="shared" si="74"/>
        <v>3.6010702496642483E-2</v>
      </c>
      <c r="BR24" s="6"/>
      <c r="BS24" s="47"/>
      <c r="BT24" s="40">
        <f t="shared" si="72"/>
        <v>3.3363537406025295E-2</v>
      </c>
      <c r="BU24" s="35"/>
      <c r="BV24" s="38">
        <f t="shared" si="33"/>
        <v>7.5045010756550026E-5</v>
      </c>
      <c r="BW24" s="6">
        <f t="shared" si="34"/>
        <v>5.9025292570249396E-3</v>
      </c>
      <c r="BX24" s="39">
        <f t="shared" si="35"/>
        <v>1.757276044860382E-3</v>
      </c>
      <c r="BY24" s="6">
        <f t="shared" si="36"/>
        <v>9.7649716025210078E-3</v>
      </c>
      <c r="BZ24" s="6">
        <f t="shared" si="37"/>
        <v>0.90360789514911932</v>
      </c>
      <c r="CA24" s="40">
        <f t="shared" si="38"/>
        <v>0.95129051731328751</v>
      </c>
      <c r="CB24" s="35"/>
      <c r="CC24" s="34">
        <v>8.0340000000000007</v>
      </c>
      <c r="CD24" s="35">
        <v>206.761</v>
      </c>
      <c r="CE24" s="36">
        <f t="shared" si="39"/>
        <v>214.79499999999999</v>
      </c>
      <c r="CF24" s="32">
        <v>8687.3089999999993</v>
      </c>
      <c r="CG24" s="35">
        <v>4.4459999999999997</v>
      </c>
      <c r="CH24" s="35">
        <v>6.0540000000000003</v>
      </c>
      <c r="CI24" s="36">
        <f t="shared" si="40"/>
        <v>8676.8089999999993</v>
      </c>
      <c r="CJ24" s="35">
        <v>2019.9269999999999</v>
      </c>
      <c r="CK24" s="35">
        <v>785.76199999999994</v>
      </c>
      <c r="CL24" s="36">
        <f t="shared" si="41"/>
        <v>2805.6889999999999</v>
      </c>
      <c r="CM24" s="35">
        <v>0</v>
      </c>
      <c r="CN24" s="35">
        <v>0</v>
      </c>
      <c r="CO24" s="35">
        <v>3.286</v>
      </c>
      <c r="CP24" s="35">
        <v>11.028000000000761</v>
      </c>
      <c r="CQ24" s="36">
        <f t="shared" si="42"/>
        <v>11711.607</v>
      </c>
      <c r="CR24" s="35">
        <v>2.2200000000000002</v>
      </c>
      <c r="CS24" s="32">
        <f t="shared" si="43"/>
        <v>8842.7240000000002</v>
      </c>
      <c r="CT24" s="36">
        <f t="shared" si="44"/>
        <v>8844.9439999999995</v>
      </c>
      <c r="CU24" s="35">
        <v>1066.2239999999999</v>
      </c>
      <c r="CV24" s="35">
        <v>97.207000000000562</v>
      </c>
      <c r="CW24" s="36">
        <f t="shared" si="45"/>
        <v>1163.4310000000005</v>
      </c>
      <c r="CX24" s="35">
        <v>150.38900000000001</v>
      </c>
      <c r="CY24" s="35">
        <v>1552.8430000000001</v>
      </c>
      <c r="CZ24" s="70">
        <v>11711.607</v>
      </c>
      <c r="DA24" s="35"/>
      <c r="DB24" s="71">
        <v>2234.7219999999998</v>
      </c>
      <c r="DC24" s="35"/>
      <c r="DD24" s="31">
        <v>360</v>
      </c>
      <c r="DE24" s="32">
        <v>375</v>
      </c>
      <c r="DF24" s="32">
        <v>325</v>
      </c>
      <c r="DG24" s="32">
        <v>150</v>
      </c>
      <c r="DH24" s="32">
        <v>0</v>
      </c>
      <c r="DI24" s="32">
        <v>0</v>
      </c>
      <c r="DJ24" s="33">
        <f t="shared" si="46"/>
        <v>1210</v>
      </c>
      <c r="DK24" s="62">
        <f t="shared" si="47"/>
        <v>0.10331630834265529</v>
      </c>
      <c r="DL24" s="35"/>
      <c r="DM24" s="64" t="s">
        <v>219</v>
      </c>
      <c r="DN24" s="58">
        <v>63</v>
      </c>
      <c r="DO24" s="72">
        <v>8</v>
      </c>
      <c r="DP24" s="58" t="s">
        <v>161</v>
      </c>
      <c r="DQ24" s="74" t="s">
        <v>158</v>
      </c>
      <c r="DR24" s="61" t="s">
        <v>162</v>
      </c>
      <c r="DS24" s="62">
        <v>0.17166942256905618</v>
      </c>
      <c r="DT24" s="63"/>
      <c r="DU24" s="31">
        <v>903.49410560000013</v>
      </c>
      <c r="DV24" s="32">
        <v>978.49410560000013</v>
      </c>
      <c r="DW24" s="33">
        <v>1053.5899308</v>
      </c>
      <c r="DX24" s="32"/>
      <c r="DY24" s="64">
        <f t="shared" si="48"/>
        <v>4604.1494999999995</v>
      </c>
      <c r="DZ24" s="32">
        <v>4711.5429999999997</v>
      </c>
      <c r="EA24" s="33">
        <v>4496.7560000000003</v>
      </c>
      <c r="EB24" s="32"/>
      <c r="EC24" s="31">
        <v>1462.999</v>
      </c>
      <c r="ED24" s="32">
        <v>1599.2049999999999</v>
      </c>
      <c r="EE24" s="33">
        <v>1746.0260000000001</v>
      </c>
      <c r="EF24" s="33">
        <v>8460.9230000000007</v>
      </c>
      <c r="EG24" s="32"/>
      <c r="EH24" s="31">
        <v>0</v>
      </c>
      <c r="EI24" s="32">
        <v>0</v>
      </c>
      <c r="EJ24" s="32">
        <v>83.53</v>
      </c>
      <c r="EK24" s="32">
        <v>0</v>
      </c>
      <c r="EL24" s="32">
        <v>746.38499999999999</v>
      </c>
      <c r="EM24" s="32">
        <v>0</v>
      </c>
      <c r="EN24" s="32">
        <v>7.4729999999981374</v>
      </c>
      <c r="EO24" s="33">
        <v>7849.9210000000003</v>
      </c>
      <c r="EP24" s="33">
        <f t="shared" si="49"/>
        <v>8687.3089999999975</v>
      </c>
      <c r="EQ24" s="58"/>
      <c r="ER24" s="47">
        <f t="shared" si="50"/>
        <v>0</v>
      </c>
      <c r="ES24" s="6">
        <f t="shared" si="51"/>
        <v>0</v>
      </c>
      <c r="ET24" s="6">
        <f t="shared" si="52"/>
        <v>9.6151754242884673E-3</v>
      </c>
      <c r="EU24" s="6">
        <f t="shared" si="53"/>
        <v>0</v>
      </c>
      <c r="EV24" s="6">
        <f t="shared" si="54"/>
        <v>8.5916709075272935E-2</v>
      </c>
      <c r="EW24" s="6">
        <f t="shared" si="55"/>
        <v>0</v>
      </c>
      <c r="EX24" s="6">
        <f t="shared" si="56"/>
        <v>8.6022035131916449E-4</v>
      </c>
      <c r="EY24" s="6">
        <f t="shared" si="57"/>
        <v>0.90360789514911954</v>
      </c>
      <c r="EZ24" s="62">
        <f t="shared" si="58"/>
        <v>1</v>
      </c>
      <c r="FA24" s="58"/>
      <c r="FB24" s="34">
        <v>11.176</v>
      </c>
      <c r="FC24" s="35">
        <v>4.09</v>
      </c>
      <c r="FD24" s="70">
        <f t="shared" si="59"/>
        <v>15.266</v>
      </c>
      <c r="FF24" s="34">
        <v>4.4459999999999997</v>
      </c>
      <c r="FG24" s="35">
        <v>6.0540000000000003</v>
      </c>
      <c r="FH24" s="70">
        <f t="shared" si="60"/>
        <v>10.5</v>
      </c>
      <c r="FJ24" s="31">
        <v>7849.9210000000003</v>
      </c>
      <c r="FK24" s="32">
        <v>837.38799999999935</v>
      </c>
      <c r="FL24" s="33">
        <f t="shared" si="61"/>
        <v>8687.3089999999993</v>
      </c>
      <c r="FN24" s="47">
        <v>0.90360789514911932</v>
      </c>
      <c r="FO24" s="6">
        <v>9.6392104850880678E-2</v>
      </c>
      <c r="FP24" s="40">
        <f t="shared" si="62"/>
        <v>1</v>
      </c>
      <c r="FQ24" s="58"/>
      <c r="FR24" s="64">
        <f t="shared" si="63"/>
        <v>1418.3845000000001</v>
      </c>
      <c r="FS24" s="32">
        <v>1283.9259999999999</v>
      </c>
      <c r="FT24" s="33">
        <v>1552.8430000000001</v>
      </c>
      <c r="FV24" s="64">
        <f t="shared" si="64"/>
        <v>8461.5884999999998</v>
      </c>
      <c r="FW24" s="32">
        <v>8235.8680000000004</v>
      </c>
      <c r="FX24" s="33">
        <v>8687.3089999999993</v>
      </c>
      <c r="FZ24" s="64">
        <f t="shared" si="65"/>
        <v>8035.9405000000006</v>
      </c>
      <c r="GA24" s="32">
        <v>7567.7120000000004</v>
      </c>
      <c r="GB24" s="33">
        <v>8504.1689999999999</v>
      </c>
      <c r="GD24" s="64">
        <f t="shared" si="66"/>
        <v>16497.529000000002</v>
      </c>
      <c r="GE24" s="58">
        <f t="shared" si="67"/>
        <v>15803.580000000002</v>
      </c>
      <c r="GF24" s="72">
        <f t="shared" si="68"/>
        <v>17191.477999999999</v>
      </c>
      <c r="GH24" s="64">
        <f t="shared" si="69"/>
        <v>8578.348</v>
      </c>
      <c r="GI24" s="32">
        <v>8313.9719999999998</v>
      </c>
      <c r="GJ24" s="33">
        <v>8842.7240000000002</v>
      </c>
      <c r="GK24" s="32"/>
      <c r="GL24" s="64">
        <f t="shared" si="70"/>
        <v>11484.560000000001</v>
      </c>
      <c r="GM24" s="32">
        <v>11257.513000000001</v>
      </c>
      <c r="GN24" s="33">
        <v>11711.607</v>
      </c>
      <c r="GO24" s="32"/>
      <c r="GP24" s="75">
        <f t="shared" si="71"/>
        <v>0.38395721441131009</v>
      </c>
      <c r="GQ24" s="66"/>
    </row>
    <row r="25" spans="1:199" x14ac:dyDescent="0.2">
      <c r="A25" s="1"/>
      <c r="B25" s="76" t="s">
        <v>182</v>
      </c>
      <c r="C25" s="31">
        <v>16710.191999999999</v>
      </c>
      <c r="D25" s="32">
        <v>16298.931499999999</v>
      </c>
      <c r="E25" s="32">
        <v>13517.791999999999</v>
      </c>
      <c r="F25" s="32">
        <v>6050.4369999999999</v>
      </c>
      <c r="G25" s="32">
        <v>10820.058000000001</v>
      </c>
      <c r="H25" s="32">
        <f t="shared" si="0"/>
        <v>22760.629000000001</v>
      </c>
      <c r="I25" s="33">
        <f t="shared" si="1"/>
        <v>19568.228999999999</v>
      </c>
      <c r="J25" s="32"/>
      <c r="K25" s="34">
        <v>293.35899999999998</v>
      </c>
      <c r="L25" s="35">
        <v>80.13</v>
      </c>
      <c r="M25" s="35">
        <v>0.316</v>
      </c>
      <c r="N25" s="36">
        <f t="shared" si="2"/>
        <v>373.80499999999995</v>
      </c>
      <c r="O25" s="35">
        <v>188.15899999999999</v>
      </c>
      <c r="P25" s="36">
        <f t="shared" si="3"/>
        <v>185.64599999999996</v>
      </c>
      <c r="Q25" s="35">
        <v>2.3079999999999998</v>
      </c>
      <c r="R25" s="36">
        <f t="shared" si="4"/>
        <v>183.33799999999997</v>
      </c>
      <c r="S25" s="35">
        <v>38.992999999999995</v>
      </c>
      <c r="T25" s="35">
        <v>-6.3330000000000002</v>
      </c>
      <c r="U25" s="35">
        <v>-1.9000000000000004</v>
      </c>
      <c r="V25" s="36">
        <f t="shared" si="5"/>
        <v>214.09799999999996</v>
      </c>
      <c r="W25" s="35">
        <v>27.45</v>
      </c>
      <c r="X25" s="37">
        <f t="shared" si="6"/>
        <v>186.64799999999997</v>
      </c>
      <c r="Y25" s="35"/>
      <c r="Z25" s="38">
        <f t="shared" si="7"/>
        <v>1.7998664513683E-2</v>
      </c>
      <c r="AA25" s="39">
        <f t="shared" si="8"/>
        <v>4.9162731925095826E-3</v>
      </c>
      <c r="AB25" s="6">
        <f t="shared" si="9"/>
        <v>0.46291562619167709</v>
      </c>
      <c r="AC25" s="6">
        <f t="shared" si="10"/>
        <v>0.45581373940765219</v>
      </c>
      <c r="AD25" s="6">
        <f t="shared" si="11"/>
        <v>0.50336137825871785</v>
      </c>
      <c r="AE25" s="39">
        <f t="shared" si="12"/>
        <v>1.1544253683132543E-2</v>
      </c>
      <c r="AF25" s="39">
        <f t="shared" si="13"/>
        <v>1.1451548219587276E-2</v>
      </c>
      <c r="AG25" s="39">
        <f t="shared" si="14"/>
        <v>2.3878770029948246E-2</v>
      </c>
      <c r="AH25" s="39">
        <f t="shared" si="15"/>
        <v>2.7928929161619102E-2</v>
      </c>
      <c r="AI25" s="39">
        <f t="shared" si="16"/>
        <v>2.3455305922113558E-2</v>
      </c>
      <c r="AJ25" s="40">
        <f t="shared" si="17"/>
        <v>8.8647279784071595E-2</v>
      </c>
      <c r="AK25" s="41"/>
      <c r="AL25" s="47">
        <f t="shared" si="18"/>
        <v>3.4246812209166144E-2</v>
      </c>
      <c r="AM25" s="6">
        <f t="shared" si="19"/>
        <v>5.4517791707797691E-2</v>
      </c>
      <c r="AN25" s="40">
        <f t="shared" si="20"/>
        <v>5.5581121120650452E-2</v>
      </c>
      <c r="AO25" s="35"/>
      <c r="AP25" s="47">
        <f t="shared" si="21"/>
        <v>0.8004308691833697</v>
      </c>
      <c r="AQ25" s="6">
        <f t="shared" si="22"/>
        <v>0.75296294899350547</v>
      </c>
      <c r="AR25" s="6">
        <f t="shared" si="23"/>
        <v>7.3388324921700471E-2</v>
      </c>
      <c r="AS25" s="6">
        <f t="shared" si="24"/>
        <v>0.37545885169960946</v>
      </c>
      <c r="AT25" s="6">
        <f t="shared" si="25"/>
        <v>0.13905184333010656</v>
      </c>
      <c r="AU25" s="68">
        <v>3.0013000000000001</v>
      </c>
      <c r="AV25" s="69">
        <v>1.3879999999999999</v>
      </c>
      <c r="AW25" s="35"/>
      <c r="AX25" s="47">
        <f t="shared" si="26"/>
        <v>0.13202696893009969</v>
      </c>
      <c r="AY25" s="6">
        <v>9.5700000000000007E-2</v>
      </c>
      <c r="AZ25" s="6">
        <f t="shared" si="27"/>
        <v>0.1972699480249801</v>
      </c>
      <c r="BA25" s="6">
        <f t="shared" si="28"/>
        <v>0.21013250491606925</v>
      </c>
      <c r="BB25" s="40">
        <f t="shared" si="29"/>
        <v>0.23585761869824751</v>
      </c>
      <c r="BC25" s="6"/>
      <c r="BD25" s="47">
        <f t="shared" si="30"/>
        <v>0.19299197086916534</v>
      </c>
      <c r="BE25" s="6">
        <f t="shared" si="31"/>
        <v>0.20705081571367376</v>
      </c>
      <c r="BF25" s="40">
        <f t="shared" si="32"/>
        <v>0.2314731179474222</v>
      </c>
      <c r="BG25" s="6"/>
      <c r="BH25" s="47"/>
      <c r="BI25" s="40">
        <v>1.9E-2</v>
      </c>
      <c r="BJ25" s="47"/>
      <c r="BK25" s="40"/>
      <c r="BL25" s="6"/>
      <c r="BM25" s="47"/>
      <c r="BN25" s="40">
        <f t="shared" si="73"/>
        <v>4.8991970869165347E-2</v>
      </c>
      <c r="BO25" s="6"/>
      <c r="BP25" s="47"/>
      <c r="BQ25" s="40">
        <f t="shared" si="74"/>
        <v>4.8050815713673783E-2</v>
      </c>
      <c r="BR25" s="6"/>
      <c r="BS25" s="47"/>
      <c r="BT25" s="40">
        <f t="shared" si="72"/>
        <v>5.247311794742221E-2</v>
      </c>
      <c r="BU25" s="35"/>
      <c r="BV25" s="38">
        <f t="shared" si="33"/>
        <v>1.7361233869209728E-4</v>
      </c>
      <c r="BW25" s="6">
        <f t="shared" si="34"/>
        <v>1.0572315923520198E-2</v>
      </c>
      <c r="BX25" s="39">
        <f t="shared" si="35"/>
        <v>5.5487612178083531E-3</v>
      </c>
      <c r="BY25" s="6">
        <f t="shared" si="36"/>
        <v>3.3374639865623994E-2</v>
      </c>
      <c r="BZ25" s="6">
        <f t="shared" si="37"/>
        <v>0.64902322805381241</v>
      </c>
      <c r="CA25" s="40">
        <f t="shared" si="38"/>
        <v>0.75754418041612259</v>
      </c>
      <c r="CB25" s="35"/>
      <c r="CC25" s="34">
        <v>81.274000000000001</v>
      </c>
      <c r="CD25" s="35">
        <v>710.10699999999997</v>
      </c>
      <c r="CE25" s="36">
        <f t="shared" si="39"/>
        <v>791.38099999999997</v>
      </c>
      <c r="CF25" s="32">
        <v>13517.791999999999</v>
      </c>
      <c r="CG25" s="35">
        <v>14.436</v>
      </c>
      <c r="CH25" s="35">
        <v>26.793000000000003</v>
      </c>
      <c r="CI25" s="36">
        <f t="shared" si="40"/>
        <v>13476.563</v>
      </c>
      <c r="CJ25" s="35">
        <v>1531.758</v>
      </c>
      <c r="CK25" s="35">
        <v>776.06700000000001</v>
      </c>
      <c r="CL25" s="36">
        <f t="shared" si="41"/>
        <v>2307.8249999999998</v>
      </c>
      <c r="CM25" s="35">
        <v>22.126000000000001</v>
      </c>
      <c r="CN25" s="35">
        <v>9.0239999999999991</v>
      </c>
      <c r="CO25" s="35">
        <v>81.686999999999998</v>
      </c>
      <c r="CP25" s="35">
        <v>21.585999999999771</v>
      </c>
      <c r="CQ25" s="36">
        <f t="shared" si="42"/>
        <v>16710.192000000003</v>
      </c>
      <c r="CR25" s="35">
        <v>0</v>
      </c>
      <c r="CS25" s="32">
        <f t="shared" si="43"/>
        <v>10820.058000000001</v>
      </c>
      <c r="CT25" s="36">
        <f t="shared" si="44"/>
        <v>10820.058000000001</v>
      </c>
      <c r="CU25" s="35">
        <v>3248.7710000000002</v>
      </c>
      <c r="CV25" s="35">
        <v>134.02199999999766</v>
      </c>
      <c r="CW25" s="36">
        <f t="shared" si="45"/>
        <v>3382.7929999999978</v>
      </c>
      <c r="CX25" s="35">
        <v>301.14499999999998</v>
      </c>
      <c r="CY25" s="35">
        <v>2206.1960000000004</v>
      </c>
      <c r="CZ25" s="70">
        <v>16710.191999999999</v>
      </c>
      <c r="DA25" s="35"/>
      <c r="DB25" s="71">
        <v>2323.5830000000001</v>
      </c>
      <c r="DC25" s="35"/>
      <c r="DD25" s="31">
        <v>870</v>
      </c>
      <c r="DE25" s="32">
        <v>775</v>
      </c>
      <c r="DF25" s="32">
        <v>800</v>
      </c>
      <c r="DG25" s="32">
        <v>600</v>
      </c>
      <c r="DH25" s="32">
        <v>500</v>
      </c>
      <c r="DI25" s="32">
        <v>0</v>
      </c>
      <c r="DJ25" s="33">
        <f t="shared" si="46"/>
        <v>3545</v>
      </c>
      <c r="DK25" s="62">
        <f t="shared" si="47"/>
        <v>0.21214597653934797</v>
      </c>
      <c r="DL25" s="35"/>
      <c r="DM25" s="64" t="s">
        <v>220</v>
      </c>
      <c r="DN25" s="58">
        <v>86</v>
      </c>
      <c r="DO25" s="72">
        <v>5</v>
      </c>
      <c r="DP25" s="58" t="s">
        <v>161</v>
      </c>
      <c r="DQ25" s="74" t="s">
        <v>158</v>
      </c>
      <c r="DR25" s="61" t="s">
        <v>159</v>
      </c>
      <c r="DS25" s="62">
        <v>0.52116090615678912</v>
      </c>
      <c r="DT25" s="63"/>
      <c r="DU25" s="31">
        <v>1533.6759999999999</v>
      </c>
      <c r="DV25" s="32">
        <v>1633.6759999999999</v>
      </c>
      <c r="DW25" s="33">
        <v>1833.6759999999999</v>
      </c>
      <c r="DX25" s="32"/>
      <c r="DY25" s="64">
        <f t="shared" si="48"/>
        <v>7816.4830000000002</v>
      </c>
      <c r="DZ25" s="32">
        <v>7858.4620000000004</v>
      </c>
      <c r="EA25" s="33">
        <v>7774.5039999999999</v>
      </c>
      <c r="EB25" s="32"/>
      <c r="EC25" s="31">
        <v>2018.03</v>
      </c>
      <c r="ED25" s="32">
        <v>2165.0369999999998</v>
      </c>
      <c r="EE25" s="33">
        <v>2420.41</v>
      </c>
      <c r="EF25" s="33">
        <v>10456.549000000001</v>
      </c>
      <c r="EG25" s="32"/>
      <c r="EH25" s="31">
        <v>2458.85</v>
      </c>
      <c r="EI25" s="32">
        <v>107.048</v>
      </c>
      <c r="EJ25" s="32">
        <v>321.20600000000002</v>
      </c>
      <c r="EK25" s="32">
        <v>77.951999999999998</v>
      </c>
      <c r="EL25" s="32">
        <v>1615.991</v>
      </c>
      <c r="EM25" s="32">
        <v>82.427999999999997</v>
      </c>
      <c r="EN25" s="32">
        <v>80.956000000000003</v>
      </c>
      <c r="EO25" s="33">
        <v>8773.3610000000008</v>
      </c>
      <c r="EP25" s="33">
        <f t="shared" si="49"/>
        <v>13517.792000000001</v>
      </c>
      <c r="EQ25" s="58"/>
      <c r="ER25" s="47">
        <f t="shared" si="50"/>
        <v>0.18189730985652092</v>
      </c>
      <c r="ES25" s="6">
        <f t="shared" si="51"/>
        <v>7.919044767074385E-3</v>
      </c>
      <c r="ET25" s="6">
        <f t="shared" si="52"/>
        <v>2.3761720849085413E-2</v>
      </c>
      <c r="EU25" s="6">
        <f t="shared" si="53"/>
        <v>5.7666222412654363E-3</v>
      </c>
      <c r="EV25" s="6">
        <f t="shared" si="54"/>
        <v>0.11954548494310312</v>
      </c>
      <c r="EW25" s="6">
        <f t="shared" si="55"/>
        <v>6.097741406288837E-3</v>
      </c>
      <c r="EX25" s="6">
        <f t="shared" si="56"/>
        <v>5.9888478828495064E-3</v>
      </c>
      <c r="EY25" s="6">
        <f t="shared" si="57"/>
        <v>0.6490232280538123</v>
      </c>
      <c r="EZ25" s="62">
        <f t="shared" si="58"/>
        <v>0.99999999999999978</v>
      </c>
      <c r="FA25" s="58"/>
      <c r="FB25" s="34">
        <v>45.39</v>
      </c>
      <c r="FC25" s="35">
        <v>29.617000000000001</v>
      </c>
      <c r="FD25" s="70">
        <f t="shared" si="59"/>
        <v>75.007000000000005</v>
      </c>
      <c r="FF25" s="34">
        <v>14.436</v>
      </c>
      <c r="FG25" s="35">
        <v>26.793000000000003</v>
      </c>
      <c r="FH25" s="70">
        <f t="shared" si="60"/>
        <v>41.228999999999999</v>
      </c>
      <c r="FJ25" s="31">
        <v>8773.3610000000008</v>
      </c>
      <c r="FK25" s="32">
        <v>4744.4309999999987</v>
      </c>
      <c r="FL25" s="33">
        <f t="shared" si="61"/>
        <v>13517.791999999999</v>
      </c>
      <c r="FN25" s="47">
        <v>0.64902322805381241</v>
      </c>
      <c r="FO25" s="6">
        <v>0.35097677194618759</v>
      </c>
      <c r="FP25" s="40">
        <f t="shared" si="62"/>
        <v>1</v>
      </c>
      <c r="FQ25" s="58"/>
      <c r="FR25" s="64">
        <f t="shared" si="63"/>
        <v>2105.5130000000004</v>
      </c>
      <c r="FS25" s="32">
        <v>2004.8300000000002</v>
      </c>
      <c r="FT25" s="33">
        <v>2206.1960000000004</v>
      </c>
      <c r="FV25" s="64">
        <f t="shared" si="64"/>
        <v>13293.986000000001</v>
      </c>
      <c r="FW25" s="32">
        <v>13070.18</v>
      </c>
      <c r="FX25" s="33">
        <v>13517.791999999999</v>
      </c>
      <c r="FZ25" s="64">
        <f t="shared" si="65"/>
        <v>5768.4115000000002</v>
      </c>
      <c r="GA25" s="32">
        <v>5486.3860000000004</v>
      </c>
      <c r="GB25" s="33">
        <v>6050.4369999999999</v>
      </c>
      <c r="GD25" s="64">
        <f t="shared" si="66"/>
        <v>19062.397499999999</v>
      </c>
      <c r="GE25" s="58">
        <f t="shared" si="67"/>
        <v>18556.565999999999</v>
      </c>
      <c r="GF25" s="72">
        <f t="shared" si="68"/>
        <v>19568.228999999999</v>
      </c>
      <c r="GH25" s="64">
        <f t="shared" si="69"/>
        <v>10535.195500000002</v>
      </c>
      <c r="GI25" s="32">
        <v>10250.333000000001</v>
      </c>
      <c r="GJ25" s="33">
        <v>10820.058000000001</v>
      </c>
      <c r="GK25" s="32"/>
      <c r="GL25" s="64">
        <f t="shared" si="70"/>
        <v>16298.931499999999</v>
      </c>
      <c r="GM25" s="32">
        <v>15887.671</v>
      </c>
      <c r="GN25" s="33">
        <v>16710.191999999999</v>
      </c>
      <c r="GO25" s="32"/>
      <c r="GP25" s="75">
        <f t="shared" si="71"/>
        <v>0.46525521669649278</v>
      </c>
      <c r="GQ25" s="66"/>
    </row>
    <row r="26" spans="1:199" x14ac:dyDescent="0.2">
      <c r="A26" s="1"/>
      <c r="B26" s="76" t="s">
        <v>183</v>
      </c>
      <c r="C26" s="31">
        <v>3280.085</v>
      </c>
      <c r="D26" s="32">
        <v>3125.7595000000001</v>
      </c>
      <c r="E26" s="32">
        <v>2513.4290000000001</v>
      </c>
      <c r="F26" s="32">
        <v>1182.663</v>
      </c>
      <c r="G26" s="32">
        <v>2324.5500000000002</v>
      </c>
      <c r="H26" s="32">
        <f t="shared" si="0"/>
        <v>4462.7479999999996</v>
      </c>
      <c r="I26" s="33">
        <f t="shared" si="1"/>
        <v>3696.0920000000001</v>
      </c>
      <c r="J26" s="32"/>
      <c r="K26" s="34">
        <v>58.89</v>
      </c>
      <c r="L26" s="35">
        <v>19.122</v>
      </c>
      <c r="M26" s="35">
        <v>0.33600000000000002</v>
      </c>
      <c r="N26" s="36">
        <f t="shared" si="2"/>
        <v>78.347999999999999</v>
      </c>
      <c r="O26" s="35">
        <v>51.686999999999998</v>
      </c>
      <c r="P26" s="36">
        <f t="shared" si="3"/>
        <v>26.661000000000001</v>
      </c>
      <c r="Q26" s="35">
        <v>0.75800000000000001</v>
      </c>
      <c r="R26" s="36">
        <f t="shared" si="4"/>
        <v>25.903000000000002</v>
      </c>
      <c r="S26" s="35">
        <v>9.7289999999999992</v>
      </c>
      <c r="T26" s="35">
        <v>-2.56</v>
      </c>
      <c r="U26" s="35">
        <v>-2.8</v>
      </c>
      <c r="V26" s="36">
        <f t="shared" si="5"/>
        <v>30.272000000000002</v>
      </c>
      <c r="W26" s="35">
        <v>5.1959999999999997</v>
      </c>
      <c r="X26" s="37">
        <f t="shared" si="6"/>
        <v>25.076000000000001</v>
      </c>
      <c r="Y26" s="35"/>
      <c r="Z26" s="38">
        <f t="shared" si="7"/>
        <v>1.8840221072670499E-2</v>
      </c>
      <c r="AA26" s="39">
        <f t="shared" si="8"/>
        <v>6.1175531898727334E-3</v>
      </c>
      <c r="AB26" s="6">
        <f t="shared" si="9"/>
        <v>0.60440614146894767</v>
      </c>
      <c r="AC26" s="6">
        <f t="shared" si="10"/>
        <v>0.58683878878708406</v>
      </c>
      <c r="AD26" s="6">
        <f t="shared" si="11"/>
        <v>0.65971052228518912</v>
      </c>
      <c r="AE26" s="39">
        <f t="shared" si="12"/>
        <v>1.6535821134031584E-2</v>
      </c>
      <c r="AF26" s="39">
        <f t="shared" si="13"/>
        <v>8.0223702431361076E-3</v>
      </c>
      <c r="AG26" s="39">
        <f t="shared" si="14"/>
        <v>1.7554163723588426E-2</v>
      </c>
      <c r="AH26" s="39">
        <f t="shared" si="15"/>
        <v>2.3682300158278689E-2</v>
      </c>
      <c r="AI26" s="39">
        <f t="shared" si="16"/>
        <v>1.8133095506943333E-2</v>
      </c>
      <c r="AJ26" s="40">
        <f t="shared" si="17"/>
        <v>5.9123660781650829E-2</v>
      </c>
      <c r="AK26" s="41"/>
      <c r="AL26" s="47">
        <f t="shared" si="18"/>
        <v>7.3038250507610369E-2</v>
      </c>
      <c r="AM26" s="6">
        <f t="shared" si="19"/>
        <v>8.3684070563199792E-2</v>
      </c>
      <c r="AN26" s="40">
        <f t="shared" si="20"/>
        <v>5.1082078045630863E-2</v>
      </c>
      <c r="AO26" s="35"/>
      <c r="AP26" s="47">
        <f t="shared" si="21"/>
        <v>0.92485206464952863</v>
      </c>
      <c r="AQ26" s="6">
        <f t="shared" si="22"/>
        <v>0.83081984017292987</v>
      </c>
      <c r="AR26" s="6">
        <f t="shared" si="23"/>
        <v>-3.3556447470111272E-2</v>
      </c>
      <c r="AS26" s="6">
        <f t="shared" si="24"/>
        <v>0.29704763748500418</v>
      </c>
      <c r="AT26" s="6">
        <f t="shared" si="25"/>
        <v>0.17786642724197693</v>
      </c>
      <c r="AU26" s="68">
        <v>4.8600000000000003</v>
      </c>
      <c r="AV26" s="69">
        <v>1.71</v>
      </c>
      <c r="AW26" s="35"/>
      <c r="AX26" s="47">
        <f t="shared" si="26"/>
        <v>0.13673883451191052</v>
      </c>
      <c r="AY26" s="6">
        <v>0.1116</v>
      </c>
      <c r="AZ26" s="6">
        <f t="shared" si="27"/>
        <v>0.21957196947790616</v>
      </c>
      <c r="BA26" s="6">
        <f t="shared" si="28"/>
        <v>0.25018931726716354</v>
      </c>
      <c r="BB26" s="40">
        <f t="shared" si="29"/>
        <v>0.28080666505642093</v>
      </c>
      <c r="BC26" s="6"/>
      <c r="BD26" s="47">
        <f t="shared" si="30"/>
        <v>0.21261627589550786</v>
      </c>
      <c r="BE26" s="6">
        <f t="shared" si="31"/>
        <v>0.23986582096004033</v>
      </c>
      <c r="BF26" s="40">
        <f t="shared" si="32"/>
        <v>0.26796337675569026</v>
      </c>
      <c r="BG26" s="6"/>
      <c r="BH26" s="47"/>
      <c r="BI26" s="40">
        <v>2.5999999999999999E-2</v>
      </c>
      <c r="BJ26" s="47"/>
      <c r="BK26" s="40"/>
      <c r="BL26" s="6"/>
      <c r="BM26" s="47"/>
      <c r="BN26" s="40">
        <f t="shared" si="73"/>
        <v>6.161627589550786E-2</v>
      </c>
      <c r="BO26" s="6"/>
      <c r="BP26" s="47"/>
      <c r="BQ26" s="40">
        <f t="shared" si="74"/>
        <v>7.3865820960040351E-2</v>
      </c>
      <c r="BR26" s="6"/>
      <c r="BS26" s="47"/>
      <c r="BT26" s="40">
        <f t="shared" si="72"/>
        <v>8.1963376755690265E-2</v>
      </c>
      <c r="BU26" s="35"/>
      <c r="BV26" s="38">
        <f t="shared" si="33"/>
        <v>3.122054410653537E-4</v>
      </c>
      <c r="BW26" s="6">
        <f t="shared" si="34"/>
        <v>2.2406148389003844E-2</v>
      </c>
      <c r="BX26" s="39">
        <f t="shared" si="35"/>
        <v>2.6334939240376394E-2</v>
      </c>
      <c r="BY26" s="6">
        <f t="shared" si="36"/>
        <v>0.14129699244107735</v>
      </c>
      <c r="BZ26" s="6">
        <f t="shared" si="37"/>
        <v>0.85225681728029712</v>
      </c>
      <c r="CA26" s="40">
        <f t="shared" si="38"/>
        <v>0.89953118050091829</v>
      </c>
      <c r="CB26" s="35"/>
      <c r="CC26" s="34">
        <v>73.477999999999994</v>
      </c>
      <c r="CD26" s="35">
        <v>117.02200000000001</v>
      </c>
      <c r="CE26" s="36">
        <f t="shared" si="39"/>
        <v>190.5</v>
      </c>
      <c r="CF26" s="32">
        <v>2513.4290000000001</v>
      </c>
      <c r="CG26" s="35">
        <v>12.763</v>
      </c>
      <c r="CH26" s="35">
        <v>7.1749999999999998</v>
      </c>
      <c r="CI26" s="36">
        <f t="shared" si="40"/>
        <v>2493.491</v>
      </c>
      <c r="CJ26" s="35">
        <v>392.91699999999997</v>
      </c>
      <c r="CK26" s="35">
        <v>166.52500000000001</v>
      </c>
      <c r="CL26" s="36">
        <f t="shared" si="41"/>
        <v>559.44200000000001</v>
      </c>
      <c r="CM26" s="35">
        <v>0.02</v>
      </c>
      <c r="CN26" s="35">
        <v>0</v>
      </c>
      <c r="CO26" s="35">
        <v>28.323</v>
      </c>
      <c r="CP26" s="35">
        <v>8.3090000000000401</v>
      </c>
      <c r="CQ26" s="36">
        <f t="shared" si="42"/>
        <v>3280.085</v>
      </c>
      <c r="CR26" s="35">
        <v>2.0840000000000001</v>
      </c>
      <c r="CS26" s="32">
        <f t="shared" si="43"/>
        <v>2324.5500000000002</v>
      </c>
      <c r="CT26" s="36">
        <f t="shared" si="44"/>
        <v>2326.634</v>
      </c>
      <c r="CU26" s="35">
        <v>380.92599999999999</v>
      </c>
      <c r="CV26" s="35">
        <v>33.671000000000106</v>
      </c>
      <c r="CW26" s="36">
        <f t="shared" si="45"/>
        <v>414.59700000000009</v>
      </c>
      <c r="CX26" s="35">
        <v>90.338999999999999</v>
      </c>
      <c r="CY26" s="35">
        <v>448.51499999999999</v>
      </c>
      <c r="CZ26" s="70">
        <v>3280.085</v>
      </c>
      <c r="DA26" s="35"/>
      <c r="DB26" s="71">
        <v>583.41699999999992</v>
      </c>
      <c r="DC26" s="35"/>
      <c r="DD26" s="31">
        <v>120</v>
      </c>
      <c r="DE26" s="32">
        <v>100</v>
      </c>
      <c r="DF26" s="32">
        <v>140</v>
      </c>
      <c r="DG26" s="32">
        <v>110</v>
      </c>
      <c r="DH26" s="32">
        <v>0</v>
      </c>
      <c r="DI26" s="32">
        <v>0</v>
      </c>
      <c r="DJ26" s="33">
        <f t="shared" si="46"/>
        <v>470</v>
      </c>
      <c r="DK26" s="62">
        <f t="shared" si="47"/>
        <v>0.1432889696456037</v>
      </c>
      <c r="DL26" s="35"/>
      <c r="DM26" s="64" t="s">
        <v>216</v>
      </c>
      <c r="DN26" s="58">
        <v>22.2</v>
      </c>
      <c r="DO26" s="72">
        <v>5</v>
      </c>
      <c r="DP26" s="58" t="s">
        <v>161</v>
      </c>
      <c r="DQ26" s="74" t="s">
        <v>158</v>
      </c>
      <c r="DR26" s="61" t="s">
        <v>162</v>
      </c>
      <c r="DS26" s="62">
        <v>0.25544677349241457</v>
      </c>
      <c r="DT26" s="63"/>
      <c r="DU26" s="31">
        <v>322.71699999999998</v>
      </c>
      <c r="DV26" s="32">
        <v>367.71699999999998</v>
      </c>
      <c r="DW26" s="33">
        <v>412.71699999999998</v>
      </c>
      <c r="DX26" s="32"/>
      <c r="DY26" s="64">
        <f t="shared" si="48"/>
        <v>1428.4929999999999</v>
      </c>
      <c r="DZ26" s="32">
        <v>1387.231</v>
      </c>
      <c r="EA26" s="33">
        <v>1469.7550000000001</v>
      </c>
      <c r="EB26" s="32"/>
      <c r="EC26" s="31">
        <v>424.47500000000002</v>
      </c>
      <c r="ED26" s="32">
        <v>478.87700000000001</v>
      </c>
      <c r="EE26" s="33">
        <v>534.97199999999998</v>
      </c>
      <c r="EF26" s="33">
        <v>1996.4369999999999</v>
      </c>
      <c r="EG26" s="32"/>
      <c r="EH26" s="31">
        <v>28.872</v>
      </c>
      <c r="EI26" s="32">
        <v>5.3719999999999999</v>
      </c>
      <c r="EJ26" s="32">
        <v>63.213999999999999</v>
      </c>
      <c r="EK26" s="32">
        <v>18.535</v>
      </c>
      <c r="EL26" s="32">
        <v>213.80600000000001</v>
      </c>
      <c r="EM26" s="32">
        <v>2.1219999999999999</v>
      </c>
      <c r="EN26" s="32">
        <v>39.421000000000923</v>
      </c>
      <c r="EO26" s="33">
        <v>2142.087</v>
      </c>
      <c r="EP26" s="33">
        <f t="shared" si="49"/>
        <v>2513.429000000001</v>
      </c>
      <c r="EQ26" s="58"/>
      <c r="ER26" s="47">
        <f t="shared" si="50"/>
        <v>1.1487095915579866E-2</v>
      </c>
      <c r="ES26" s="6">
        <f t="shared" si="51"/>
        <v>2.1373191763125188E-3</v>
      </c>
      <c r="ET26" s="6">
        <f t="shared" si="52"/>
        <v>2.5150501565789195E-2</v>
      </c>
      <c r="EU26" s="6">
        <f t="shared" si="53"/>
        <v>7.3743877388221402E-3</v>
      </c>
      <c r="EV26" s="6">
        <f t="shared" si="54"/>
        <v>8.5065462362374236E-2</v>
      </c>
      <c r="EW26" s="6">
        <f t="shared" si="55"/>
        <v>8.4426494641384297E-4</v>
      </c>
      <c r="EX26" s="6">
        <f t="shared" si="56"/>
        <v>1.5684151014411351E-2</v>
      </c>
      <c r="EY26" s="6">
        <f t="shared" si="57"/>
        <v>0.85225681728029679</v>
      </c>
      <c r="EZ26" s="62">
        <f t="shared" si="58"/>
        <v>0.99999999999999989</v>
      </c>
      <c r="FA26" s="58"/>
      <c r="FB26" s="34">
        <v>20.422000000000001</v>
      </c>
      <c r="FC26" s="35">
        <v>45.768999999999998</v>
      </c>
      <c r="FD26" s="70">
        <f t="shared" si="59"/>
        <v>66.191000000000003</v>
      </c>
      <c r="FF26" s="34">
        <v>12.763</v>
      </c>
      <c r="FG26" s="35">
        <v>7.1749999999999998</v>
      </c>
      <c r="FH26" s="70">
        <f t="shared" si="60"/>
        <v>19.937999999999999</v>
      </c>
      <c r="FJ26" s="31">
        <v>2142.087</v>
      </c>
      <c r="FK26" s="32">
        <v>371.3420000000001</v>
      </c>
      <c r="FL26" s="33">
        <f t="shared" si="61"/>
        <v>2513.4290000000001</v>
      </c>
      <c r="FN26" s="47">
        <v>0.85225681728029712</v>
      </c>
      <c r="FO26" s="6">
        <v>0.14774318271970288</v>
      </c>
      <c r="FP26" s="40">
        <f t="shared" si="62"/>
        <v>1</v>
      </c>
      <c r="FQ26" s="58"/>
      <c r="FR26" s="64">
        <f t="shared" si="63"/>
        <v>424.12799999999999</v>
      </c>
      <c r="FS26" s="32">
        <v>399.74099999999999</v>
      </c>
      <c r="FT26" s="33">
        <v>448.51499999999999</v>
      </c>
      <c r="FV26" s="64">
        <f t="shared" si="64"/>
        <v>2427.8885</v>
      </c>
      <c r="FW26" s="32">
        <v>2342.348</v>
      </c>
      <c r="FX26" s="33">
        <v>2513.4290000000001</v>
      </c>
      <c r="FZ26" s="64">
        <f t="shared" si="65"/>
        <v>1125.4940000000001</v>
      </c>
      <c r="GA26" s="32">
        <v>1068.325</v>
      </c>
      <c r="GB26" s="33">
        <v>1182.663</v>
      </c>
      <c r="GD26" s="64">
        <f t="shared" si="66"/>
        <v>3553.3824999999997</v>
      </c>
      <c r="GE26" s="58">
        <f t="shared" si="67"/>
        <v>3410.6729999999998</v>
      </c>
      <c r="GF26" s="72">
        <f t="shared" si="68"/>
        <v>3696.0920000000001</v>
      </c>
      <c r="GH26" s="64">
        <f t="shared" si="69"/>
        <v>2268.0640000000003</v>
      </c>
      <c r="GI26" s="32">
        <v>2211.578</v>
      </c>
      <c r="GJ26" s="33">
        <v>2324.5500000000002</v>
      </c>
      <c r="GK26" s="32"/>
      <c r="GL26" s="64">
        <f t="shared" si="70"/>
        <v>3125.7595000000001</v>
      </c>
      <c r="GM26" s="32">
        <v>2971.4340000000002</v>
      </c>
      <c r="GN26" s="33">
        <v>3280.085</v>
      </c>
      <c r="GO26" s="32"/>
      <c r="GP26" s="75">
        <f t="shared" si="71"/>
        <v>0.44808442464143461</v>
      </c>
      <c r="GQ26" s="66"/>
    </row>
    <row r="27" spans="1:199" x14ac:dyDescent="0.2">
      <c r="A27" s="1"/>
      <c r="B27" s="76" t="s">
        <v>184</v>
      </c>
      <c r="C27" s="31">
        <v>6883.8689999999997</v>
      </c>
      <c r="D27" s="32">
        <v>6713.1265000000003</v>
      </c>
      <c r="E27" s="32">
        <v>5697.9520000000002</v>
      </c>
      <c r="F27" s="32">
        <v>2266.5300000000002</v>
      </c>
      <c r="G27" s="32">
        <v>4496.915</v>
      </c>
      <c r="H27" s="32">
        <f t="shared" si="0"/>
        <v>9150.3989999999994</v>
      </c>
      <c r="I27" s="33">
        <f t="shared" si="1"/>
        <v>7964.482</v>
      </c>
      <c r="J27" s="32"/>
      <c r="K27" s="34">
        <v>121.08</v>
      </c>
      <c r="L27" s="35">
        <v>25.106000000000002</v>
      </c>
      <c r="M27" s="35">
        <v>0.51800000000000002</v>
      </c>
      <c r="N27" s="36">
        <f t="shared" si="2"/>
        <v>146.70400000000001</v>
      </c>
      <c r="O27" s="35">
        <v>98.483999999999995</v>
      </c>
      <c r="P27" s="36">
        <f t="shared" si="3"/>
        <v>48.220000000000013</v>
      </c>
      <c r="Q27" s="35">
        <v>-0.998</v>
      </c>
      <c r="R27" s="36">
        <f t="shared" si="4"/>
        <v>49.218000000000011</v>
      </c>
      <c r="S27" s="35">
        <v>18.779</v>
      </c>
      <c r="T27" s="35">
        <v>-2.0249999999999999</v>
      </c>
      <c r="U27" s="35">
        <v>-4.8339999999999996</v>
      </c>
      <c r="V27" s="36">
        <f t="shared" si="5"/>
        <v>61.138000000000005</v>
      </c>
      <c r="W27" s="35">
        <v>9.9930000000000003</v>
      </c>
      <c r="X27" s="37">
        <f t="shared" si="6"/>
        <v>51.145000000000003</v>
      </c>
      <c r="Y27" s="35"/>
      <c r="Z27" s="38">
        <f t="shared" si="7"/>
        <v>1.8036305438308066E-2</v>
      </c>
      <c r="AA27" s="39">
        <f t="shared" si="8"/>
        <v>3.7398371682702538E-3</v>
      </c>
      <c r="AB27" s="6">
        <f t="shared" si="9"/>
        <v>0.60250339536761732</v>
      </c>
      <c r="AC27" s="6">
        <f t="shared" si="10"/>
        <v>0.59513061764652553</v>
      </c>
      <c r="AD27" s="6">
        <f t="shared" si="11"/>
        <v>0.67131093903370043</v>
      </c>
      <c r="AE27" s="39">
        <f t="shared" si="12"/>
        <v>1.4670362609731842E-2</v>
      </c>
      <c r="AF27" s="39">
        <f t="shared" si="13"/>
        <v>7.6186557783470936E-3</v>
      </c>
      <c r="AG27" s="39">
        <f t="shared" si="14"/>
        <v>1.5800826481005028E-2</v>
      </c>
      <c r="AH27" s="39">
        <f t="shared" si="15"/>
        <v>2.0073182124876736E-2</v>
      </c>
      <c r="AI27" s="39">
        <f t="shared" si="16"/>
        <v>1.520549570323796E-2</v>
      </c>
      <c r="AJ27" s="40">
        <f t="shared" si="17"/>
        <v>6.1321484280861871E-2</v>
      </c>
      <c r="AK27" s="41"/>
      <c r="AL27" s="47">
        <f t="shared" si="18"/>
        <v>5.6375086394337852E-2</v>
      </c>
      <c r="AM27" s="6">
        <f t="shared" si="19"/>
        <v>7.4008517111086553E-2</v>
      </c>
      <c r="AN27" s="40">
        <f t="shared" si="20"/>
        <v>6.6437691660641118E-2</v>
      </c>
      <c r="AO27" s="35"/>
      <c r="AP27" s="47">
        <f t="shared" si="21"/>
        <v>0.78921602007177316</v>
      </c>
      <c r="AQ27" s="6">
        <f t="shared" si="22"/>
        <v>0.75480380353111176</v>
      </c>
      <c r="AR27" s="6">
        <f t="shared" si="23"/>
        <v>9.2220668347988602E-2</v>
      </c>
      <c r="AS27" s="6">
        <f t="shared" si="24"/>
        <v>0.37243663410794137</v>
      </c>
      <c r="AT27" s="6">
        <f t="shared" si="25"/>
        <v>0.11998732108353602</v>
      </c>
      <c r="AU27" s="68">
        <v>2.5495000000000001</v>
      </c>
      <c r="AV27" s="69">
        <v>1.3</v>
      </c>
      <c r="AW27" s="35"/>
      <c r="AX27" s="47">
        <f t="shared" si="26"/>
        <v>0.12940281112264049</v>
      </c>
      <c r="AY27" s="6">
        <v>9.1600000000000001E-2</v>
      </c>
      <c r="AZ27" s="6">
        <f t="shared" si="27"/>
        <v>0.1928</v>
      </c>
      <c r="BA27" s="6">
        <f t="shared" si="28"/>
        <v>0.1928</v>
      </c>
      <c r="BB27" s="40">
        <f t="shared" si="29"/>
        <v>0.20199999999999999</v>
      </c>
      <c r="BC27" s="6"/>
      <c r="BD27" s="47">
        <f t="shared" si="30"/>
        <v>0.19557401386531495</v>
      </c>
      <c r="BE27" s="6">
        <f t="shared" si="31"/>
        <v>0.19977592578032863</v>
      </c>
      <c r="BF27" s="40">
        <f t="shared" si="32"/>
        <v>0.21167697238499142</v>
      </c>
      <c r="BG27" s="6"/>
      <c r="BH27" s="47"/>
      <c r="BI27" s="40">
        <v>2.1999999999999999E-2</v>
      </c>
      <c r="BJ27" s="47"/>
      <c r="BK27" s="40"/>
      <c r="BL27" s="6"/>
      <c r="BM27" s="47"/>
      <c r="BN27" s="40">
        <f t="shared" si="73"/>
        <v>4.8574013865314958E-2</v>
      </c>
      <c r="BO27" s="6"/>
      <c r="BP27" s="47"/>
      <c r="BQ27" s="40">
        <f t="shared" si="74"/>
        <v>3.7775925780328651E-2</v>
      </c>
      <c r="BR27" s="6"/>
      <c r="BS27" s="47"/>
      <c r="BT27" s="40">
        <f t="shared" si="72"/>
        <v>2.9676972384991424E-2</v>
      </c>
      <c r="BU27" s="35"/>
      <c r="BV27" s="38">
        <f t="shared" si="33"/>
        <v>-1.7995236851937066E-4</v>
      </c>
      <c r="BW27" s="6">
        <f t="shared" si="34"/>
        <v>-1.5359990149906116E-2</v>
      </c>
      <c r="BX27" s="39">
        <f t="shared" si="35"/>
        <v>2.0356436839060769E-3</v>
      </c>
      <c r="BY27" s="6">
        <f t="shared" si="36"/>
        <v>1.2818585899666024E-2</v>
      </c>
      <c r="BZ27" s="6">
        <f t="shared" si="37"/>
        <v>0.79485488821246653</v>
      </c>
      <c r="CA27" s="40">
        <f t="shared" si="38"/>
        <v>0.85323502520314576</v>
      </c>
      <c r="CB27" s="35"/>
      <c r="CC27" s="34">
        <v>82.983000000000004</v>
      </c>
      <c r="CD27" s="35">
        <v>194.22900000000001</v>
      </c>
      <c r="CE27" s="36">
        <f t="shared" si="39"/>
        <v>277.21199999999999</v>
      </c>
      <c r="CF27" s="32">
        <v>5697.9520000000002</v>
      </c>
      <c r="CG27" s="35">
        <v>0.254</v>
      </c>
      <c r="CH27" s="35">
        <v>13.811999999999999</v>
      </c>
      <c r="CI27" s="36">
        <f t="shared" si="40"/>
        <v>5683.8860000000004</v>
      </c>
      <c r="CJ27" s="35">
        <v>548.76499999999999</v>
      </c>
      <c r="CK27" s="35">
        <v>346.44</v>
      </c>
      <c r="CL27" s="36">
        <f t="shared" si="41"/>
        <v>895.20499999999993</v>
      </c>
      <c r="CM27" s="35">
        <v>1.0229999999999999</v>
      </c>
      <c r="CN27" s="35">
        <v>0</v>
      </c>
      <c r="CO27" s="35">
        <v>15.712</v>
      </c>
      <c r="CP27" s="35">
        <v>10.830999999998895</v>
      </c>
      <c r="CQ27" s="36">
        <f t="shared" si="42"/>
        <v>6883.8689999999997</v>
      </c>
      <c r="CR27" s="35">
        <v>196.32599999999999</v>
      </c>
      <c r="CS27" s="32">
        <f t="shared" si="43"/>
        <v>4496.915</v>
      </c>
      <c r="CT27" s="36">
        <f t="shared" si="44"/>
        <v>4693.241</v>
      </c>
      <c r="CU27" s="35">
        <v>1234.2139999999999</v>
      </c>
      <c r="CV27" s="35">
        <v>35.349999999999682</v>
      </c>
      <c r="CW27" s="36">
        <f t="shared" si="45"/>
        <v>1269.5639999999996</v>
      </c>
      <c r="CX27" s="35">
        <v>30.271999999999998</v>
      </c>
      <c r="CY27" s="35">
        <v>890.79200000000003</v>
      </c>
      <c r="CZ27" s="70">
        <v>6883.8689999999997</v>
      </c>
      <c r="DA27" s="35"/>
      <c r="DB27" s="71">
        <v>825.97699999999998</v>
      </c>
      <c r="DC27" s="35"/>
      <c r="DD27" s="31">
        <v>215</v>
      </c>
      <c r="DE27" s="32">
        <v>300</v>
      </c>
      <c r="DF27" s="32">
        <v>335</v>
      </c>
      <c r="DG27" s="32">
        <v>455</v>
      </c>
      <c r="DH27" s="32">
        <v>150</v>
      </c>
      <c r="DI27" s="32">
        <v>0</v>
      </c>
      <c r="DJ27" s="33">
        <f t="shared" si="46"/>
        <v>1455</v>
      </c>
      <c r="DK27" s="62">
        <f t="shared" si="47"/>
        <v>0.21136369678156283</v>
      </c>
      <c r="DL27" s="35"/>
      <c r="DM27" s="64" t="s">
        <v>215</v>
      </c>
      <c r="DN27" s="58">
        <v>46</v>
      </c>
      <c r="DO27" s="72">
        <v>4</v>
      </c>
      <c r="DP27" s="58" t="s">
        <v>161</v>
      </c>
      <c r="DQ27" s="74" t="s">
        <v>158</v>
      </c>
      <c r="DR27" s="58"/>
      <c r="DS27" s="62" t="s">
        <v>224</v>
      </c>
      <c r="DT27" s="63"/>
      <c r="DU27" s="31">
        <v>627.57209760000001</v>
      </c>
      <c r="DV27" s="32">
        <v>627.57209760000001</v>
      </c>
      <c r="DW27" s="33">
        <v>657.51848399999994</v>
      </c>
      <c r="DX27" s="32"/>
      <c r="DY27" s="64">
        <f t="shared" si="48"/>
        <v>3236.8559999999998</v>
      </c>
      <c r="DZ27" s="32">
        <v>3218.67</v>
      </c>
      <c r="EA27" s="33">
        <v>3255.0419999999999</v>
      </c>
      <c r="EB27" s="32"/>
      <c r="EC27" s="31">
        <v>845.75199999999995</v>
      </c>
      <c r="ED27" s="32">
        <v>863.923</v>
      </c>
      <c r="EE27" s="33">
        <v>915.3886</v>
      </c>
      <c r="EF27" s="33">
        <v>4324.46</v>
      </c>
      <c r="EG27" s="32"/>
      <c r="EH27" s="31">
        <v>54.384</v>
      </c>
      <c r="EI27" s="32">
        <v>31.292999999999999</v>
      </c>
      <c r="EJ27" s="32">
        <v>185.54599999999999</v>
      </c>
      <c r="EK27" s="32">
        <v>10.734</v>
      </c>
      <c r="EL27" s="32">
        <v>806.17200000000003</v>
      </c>
      <c r="EM27" s="32">
        <v>8.7129999999999992</v>
      </c>
      <c r="EN27" s="32">
        <v>72.065000000000509</v>
      </c>
      <c r="EO27" s="33">
        <v>4529.0450000000001</v>
      </c>
      <c r="EP27" s="33">
        <f t="shared" si="49"/>
        <v>5697.9520000000002</v>
      </c>
      <c r="EQ27" s="58"/>
      <c r="ER27" s="47">
        <f t="shared" si="50"/>
        <v>9.5444819471978692E-3</v>
      </c>
      <c r="ES27" s="6">
        <f t="shared" si="51"/>
        <v>5.4919732563559675E-3</v>
      </c>
      <c r="ET27" s="6">
        <f t="shared" si="52"/>
        <v>3.2563629879647983E-2</v>
      </c>
      <c r="EU27" s="6">
        <f t="shared" si="53"/>
        <v>1.8838347532587145E-3</v>
      </c>
      <c r="EV27" s="6">
        <f t="shared" si="54"/>
        <v>0.14148451935011036</v>
      </c>
      <c r="EW27" s="6">
        <f t="shared" si="55"/>
        <v>1.529145910671062E-3</v>
      </c>
      <c r="EX27" s="6">
        <f t="shared" si="56"/>
        <v>1.2647526690291618E-2</v>
      </c>
      <c r="EY27" s="6">
        <f t="shared" si="57"/>
        <v>0.79485488821246653</v>
      </c>
      <c r="EZ27" s="62">
        <f t="shared" si="58"/>
        <v>1</v>
      </c>
      <c r="FA27" s="58"/>
      <c r="FB27" s="34">
        <v>1.4390000000000001</v>
      </c>
      <c r="FC27" s="35">
        <v>10.16</v>
      </c>
      <c r="FD27" s="70">
        <f t="shared" si="59"/>
        <v>11.599</v>
      </c>
      <c r="FF27" s="34">
        <v>0.254</v>
      </c>
      <c r="FG27" s="35">
        <v>13.811999999999999</v>
      </c>
      <c r="FH27" s="70">
        <f t="shared" si="60"/>
        <v>14.065999999999999</v>
      </c>
      <c r="FJ27" s="31">
        <v>4529.0450000000001</v>
      </c>
      <c r="FK27" s="32">
        <v>1168.9069999999999</v>
      </c>
      <c r="FL27" s="33">
        <f t="shared" si="61"/>
        <v>5697.9520000000002</v>
      </c>
      <c r="FN27" s="47">
        <v>0.79485488821246653</v>
      </c>
      <c r="FO27" s="6">
        <v>0.20514511178753347</v>
      </c>
      <c r="FP27" s="40">
        <f t="shared" si="62"/>
        <v>1</v>
      </c>
      <c r="FQ27" s="58"/>
      <c r="FR27" s="64">
        <f t="shared" si="63"/>
        <v>834.04700000000003</v>
      </c>
      <c r="FS27" s="32">
        <v>777.30200000000002</v>
      </c>
      <c r="FT27" s="33">
        <v>890.79200000000003</v>
      </c>
      <c r="FV27" s="64">
        <f t="shared" si="64"/>
        <v>5545.9120000000003</v>
      </c>
      <c r="FW27" s="32">
        <v>5393.8720000000003</v>
      </c>
      <c r="FX27" s="33">
        <v>5697.9520000000002</v>
      </c>
      <c r="FZ27" s="64">
        <f t="shared" si="65"/>
        <v>2144.1590000000001</v>
      </c>
      <c r="GA27" s="32">
        <v>2021.788</v>
      </c>
      <c r="GB27" s="33">
        <v>2266.5300000000002</v>
      </c>
      <c r="GD27" s="64">
        <f t="shared" si="66"/>
        <v>7690.0709999999999</v>
      </c>
      <c r="GE27" s="58">
        <f t="shared" si="67"/>
        <v>7415.66</v>
      </c>
      <c r="GF27" s="72">
        <f t="shared" si="68"/>
        <v>7964.482</v>
      </c>
      <c r="GH27" s="64">
        <f t="shared" si="69"/>
        <v>4356.8389999999999</v>
      </c>
      <c r="GI27" s="32">
        <v>4216.7629999999999</v>
      </c>
      <c r="GJ27" s="33">
        <v>4496.915</v>
      </c>
      <c r="GK27" s="32"/>
      <c r="GL27" s="64">
        <f t="shared" si="70"/>
        <v>6713.1265000000003</v>
      </c>
      <c r="GM27" s="32">
        <v>6542.384</v>
      </c>
      <c r="GN27" s="33">
        <v>6883.8689999999997</v>
      </c>
      <c r="GO27" s="32"/>
      <c r="GP27" s="75">
        <f t="shared" si="71"/>
        <v>0.47285065999948578</v>
      </c>
      <c r="GQ27" s="66"/>
    </row>
    <row r="28" spans="1:199" x14ac:dyDescent="0.2">
      <c r="A28" s="1"/>
      <c r="B28" s="76" t="s">
        <v>186</v>
      </c>
      <c r="C28" s="31">
        <v>5304.4639999999999</v>
      </c>
      <c r="D28" s="32">
        <v>5201.1329999999998</v>
      </c>
      <c r="E28" s="32">
        <v>4349.527</v>
      </c>
      <c r="F28" s="32">
        <v>1408.604</v>
      </c>
      <c r="G28" s="32">
        <v>4267.3549999999996</v>
      </c>
      <c r="H28" s="32">
        <f t="shared" si="0"/>
        <v>6713.0680000000002</v>
      </c>
      <c r="I28" s="33">
        <f t="shared" si="1"/>
        <v>5758.1310000000003</v>
      </c>
      <c r="J28" s="32"/>
      <c r="K28" s="34">
        <v>117.468</v>
      </c>
      <c r="L28" s="35">
        <v>32.866</v>
      </c>
      <c r="M28" s="35">
        <v>0.20399999999999999</v>
      </c>
      <c r="N28" s="36">
        <f t="shared" si="2"/>
        <v>150.53800000000001</v>
      </c>
      <c r="O28" s="35">
        <v>72.466000000000008</v>
      </c>
      <c r="P28" s="36">
        <f t="shared" si="3"/>
        <v>78.072000000000003</v>
      </c>
      <c r="Q28" s="35">
        <v>1.9710000000000001</v>
      </c>
      <c r="R28" s="36">
        <f t="shared" si="4"/>
        <v>76.100999999999999</v>
      </c>
      <c r="S28" s="35">
        <v>12.278</v>
      </c>
      <c r="T28" s="35">
        <v>0.53900000000000003</v>
      </c>
      <c r="U28" s="35">
        <v>-3.8</v>
      </c>
      <c r="V28" s="36">
        <f t="shared" si="5"/>
        <v>85.118000000000009</v>
      </c>
      <c r="W28" s="35">
        <v>18.861000000000001</v>
      </c>
      <c r="X28" s="37">
        <f t="shared" si="6"/>
        <v>66.257000000000005</v>
      </c>
      <c r="Y28" s="35"/>
      <c r="Z28" s="38">
        <f t="shared" si="7"/>
        <v>2.2585079058735857E-2</v>
      </c>
      <c r="AA28" s="39">
        <f t="shared" si="8"/>
        <v>6.319007800800326E-3</v>
      </c>
      <c r="AB28" s="6">
        <f t="shared" si="9"/>
        <v>0.44361054145878615</v>
      </c>
      <c r="AC28" s="6">
        <f t="shared" si="10"/>
        <v>0.44507910770440257</v>
      </c>
      <c r="AD28" s="6">
        <f t="shared" si="11"/>
        <v>0.48138011664828817</v>
      </c>
      <c r="AE28" s="39">
        <f t="shared" si="12"/>
        <v>1.3932733502488786E-2</v>
      </c>
      <c r="AF28" s="39">
        <f t="shared" si="13"/>
        <v>1.2738955146888189E-2</v>
      </c>
      <c r="AG28" s="39">
        <f t="shared" si="14"/>
        <v>2.3991316966043653E-2</v>
      </c>
      <c r="AH28" s="39">
        <f t="shared" si="15"/>
        <v>3.2910436749728204E-2</v>
      </c>
      <c r="AI28" s="39">
        <f t="shared" si="16"/>
        <v>2.7555778445038079E-2</v>
      </c>
      <c r="AJ28" s="40">
        <f t="shared" si="17"/>
        <v>7.6781697640704263E-2</v>
      </c>
      <c r="AK28" s="41"/>
      <c r="AL28" s="47">
        <f t="shared" si="18"/>
        <v>7.6739525712736789E-2</v>
      </c>
      <c r="AM28" s="6">
        <f t="shared" si="19"/>
        <v>8.7688600969226052E-2</v>
      </c>
      <c r="AN28" s="40">
        <f t="shared" si="20"/>
        <v>4.9222823406417864E-2</v>
      </c>
      <c r="AO28" s="35"/>
      <c r="AP28" s="47">
        <f t="shared" si="21"/>
        <v>0.98110783080551045</v>
      </c>
      <c r="AQ28" s="6">
        <f t="shared" si="22"/>
        <v>0.98835015766660372</v>
      </c>
      <c r="AR28" s="6">
        <f t="shared" si="23"/>
        <v>-0.12462522132302151</v>
      </c>
      <c r="AS28" s="6">
        <f t="shared" si="24"/>
        <v>0.14225791710529093</v>
      </c>
      <c r="AT28" s="6">
        <f t="shared" si="25"/>
        <v>0.13410780052423768</v>
      </c>
      <c r="AU28" s="68">
        <v>3.39</v>
      </c>
      <c r="AV28" s="69">
        <v>1.3</v>
      </c>
      <c r="AW28" s="35"/>
      <c r="AX28" s="47">
        <f t="shared" si="26"/>
        <v>0.17233993858757454</v>
      </c>
      <c r="AY28" s="6">
        <v>0.14749999999999999</v>
      </c>
      <c r="AZ28" s="6">
        <f t="shared" si="27"/>
        <v>0.27300000000000002</v>
      </c>
      <c r="BA28" s="6">
        <f t="shared" si="28"/>
        <v>0.27300000000000002</v>
      </c>
      <c r="BB28" s="40">
        <f t="shared" si="29"/>
        <v>0.27300000000000002</v>
      </c>
      <c r="BC28" s="6"/>
      <c r="BD28" s="47">
        <f t="shared" si="30"/>
        <v>0.2520285893026144</v>
      </c>
      <c r="BE28" s="6">
        <f t="shared" si="31"/>
        <v>0.25525193234445576</v>
      </c>
      <c r="BF28" s="40">
        <f t="shared" si="32"/>
        <v>0.25905904621356729</v>
      </c>
      <c r="BG28" s="6"/>
      <c r="BH28" s="47"/>
      <c r="BI28" s="40"/>
      <c r="BJ28" s="47"/>
      <c r="BK28" s="40"/>
      <c r="BL28" s="6"/>
      <c r="BM28" s="47"/>
      <c r="BN28" s="40"/>
      <c r="BO28" s="6"/>
      <c r="BP28" s="47"/>
      <c r="BQ28" s="40"/>
      <c r="BR28" s="6"/>
      <c r="BS28" s="47"/>
      <c r="BT28" s="40"/>
      <c r="BU28" s="35"/>
      <c r="BV28" s="38">
        <f t="shared" si="33"/>
        <v>4.6989758807361302E-4</v>
      </c>
      <c r="BW28" s="6">
        <f t="shared" si="34"/>
        <v>2.1685792560155792E-2</v>
      </c>
      <c r="BX28" s="39">
        <f t="shared" si="35"/>
        <v>4.5398039832837004E-3</v>
      </c>
      <c r="BY28" s="6">
        <f t="shared" si="36"/>
        <v>2.1124138816380676E-2</v>
      </c>
      <c r="BZ28" s="6">
        <f t="shared" si="37"/>
        <v>0.67364106487900866</v>
      </c>
      <c r="CA28" s="40">
        <f t="shared" si="38"/>
        <v>0.75347782118885442</v>
      </c>
      <c r="CB28" s="35"/>
      <c r="CC28" s="34">
        <v>91.551000000000002</v>
      </c>
      <c r="CD28" s="35">
        <v>145.88</v>
      </c>
      <c r="CE28" s="36">
        <f t="shared" si="39"/>
        <v>237.43099999999998</v>
      </c>
      <c r="CF28" s="32">
        <v>4349.527</v>
      </c>
      <c r="CG28" s="35">
        <v>1.274</v>
      </c>
      <c r="CH28" s="35">
        <v>19.315000000000001</v>
      </c>
      <c r="CI28" s="36">
        <f t="shared" si="40"/>
        <v>4328.9380000000001</v>
      </c>
      <c r="CJ28" s="35">
        <v>473.93899999999996</v>
      </c>
      <c r="CK28" s="35">
        <v>213.23200000000003</v>
      </c>
      <c r="CL28" s="36">
        <f t="shared" si="41"/>
        <v>687.17100000000005</v>
      </c>
      <c r="CM28" s="35">
        <v>5.6769999999999996</v>
      </c>
      <c r="CN28" s="35">
        <v>0</v>
      </c>
      <c r="CO28" s="35">
        <v>38.445999999999998</v>
      </c>
      <c r="CP28" s="35">
        <v>6.801000000000208</v>
      </c>
      <c r="CQ28" s="36">
        <f t="shared" si="42"/>
        <v>5304.4639999999999</v>
      </c>
      <c r="CR28" s="35">
        <v>3.6999999999999998E-2</v>
      </c>
      <c r="CS28" s="32">
        <f t="shared" si="43"/>
        <v>4267.3549999999996</v>
      </c>
      <c r="CT28" s="36">
        <f t="shared" si="44"/>
        <v>4267.3919999999998</v>
      </c>
      <c r="CU28" s="35">
        <v>50.262999999999998</v>
      </c>
      <c r="CV28" s="35">
        <v>72.638000000000034</v>
      </c>
      <c r="CW28" s="36">
        <f t="shared" si="45"/>
        <v>122.90100000000004</v>
      </c>
      <c r="CX28" s="35">
        <v>0</v>
      </c>
      <c r="CY28" s="35">
        <v>914.17100000000005</v>
      </c>
      <c r="CZ28" s="70">
        <v>5304.4639999999999</v>
      </c>
      <c r="DA28" s="35"/>
      <c r="DB28" s="71">
        <v>711.36999999999989</v>
      </c>
      <c r="DC28" s="35"/>
      <c r="DD28" s="31">
        <v>50</v>
      </c>
      <c r="DE28" s="32">
        <v>0</v>
      </c>
      <c r="DF28" s="32">
        <v>0</v>
      </c>
      <c r="DG28" s="32">
        <v>0</v>
      </c>
      <c r="DH28" s="32">
        <v>0</v>
      </c>
      <c r="DI28" s="32">
        <v>0</v>
      </c>
      <c r="DJ28" s="33">
        <f t="shared" si="46"/>
        <v>50</v>
      </c>
      <c r="DK28" s="62">
        <f t="shared" si="47"/>
        <v>9.4260230628391492E-3</v>
      </c>
      <c r="DL28" s="35"/>
      <c r="DM28" s="64" t="s">
        <v>216</v>
      </c>
      <c r="DN28" s="58">
        <v>29</v>
      </c>
      <c r="DO28" s="72">
        <v>5</v>
      </c>
      <c r="DP28" s="58" t="s">
        <v>161</v>
      </c>
      <c r="DQ28" s="64"/>
      <c r="DR28" s="58"/>
      <c r="DS28" s="62" t="s">
        <v>224</v>
      </c>
      <c r="DT28" s="63"/>
      <c r="DU28" s="31">
        <v>782.73386100000005</v>
      </c>
      <c r="DV28" s="32">
        <v>782.73386100000005</v>
      </c>
      <c r="DW28" s="33">
        <v>782.73386100000005</v>
      </c>
      <c r="DX28" s="32"/>
      <c r="DY28" s="64">
        <f t="shared" si="48"/>
        <v>2761.7075</v>
      </c>
      <c r="DZ28" s="32">
        <v>2656.2579999999998</v>
      </c>
      <c r="EA28" s="33">
        <v>2867.1570000000002</v>
      </c>
      <c r="EB28" s="32"/>
      <c r="EC28" s="31">
        <v>879.85599999999999</v>
      </c>
      <c r="ED28" s="32">
        <v>891.10900000000004</v>
      </c>
      <c r="EE28" s="33">
        <v>904.4</v>
      </c>
      <c r="EF28" s="33">
        <v>3491.096</v>
      </c>
      <c r="EG28" s="32"/>
      <c r="EH28" s="31">
        <v>828.87699999999995</v>
      </c>
      <c r="EI28" s="32">
        <v>46.16</v>
      </c>
      <c r="EJ28" s="32">
        <v>123.462</v>
      </c>
      <c r="EK28" s="32">
        <v>67.58</v>
      </c>
      <c r="EL28" s="32">
        <v>232.084</v>
      </c>
      <c r="EM28" s="32">
        <v>43.151000000000003</v>
      </c>
      <c r="EN28" s="32">
        <v>78.193000000000666</v>
      </c>
      <c r="EO28" s="33">
        <v>2930.02</v>
      </c>
      <c r="EP28" s="33">
        <f t="shared" si="49"/>
        <v>4349.527000000001</v>
      </c>
      <c r="EQ28" s="58"/>
      <c r="ER28" s="47">
        <f t="shared" si="50"/>
        <v>0.19056715822203191</v>
      </c>
      <c r="ES28" s="6">
        <f t="shared" si="51"/>
        <v>1.0612648225887547E-2</v>
      </c>
      <c r="ET28" s="6">
        <f t="shared" si="52"/>
        <v>2.8385155443339007E-2</v>
      </c>
      <c r="EU28" s="6">
        <f t="shared" si="53"/>
        <v>1.553732164439949E-2</v>
      </c>
      <c r="EV28" s="6">
        <f t="shared" si="54"/>
        <v>5.3358445642480191E-2</v>
      </c>
      <c r="EW28" s="6">
        <f t="shared" si="55"/>
        <v>9.9208488647156336E-3</v>
      </c>
      <c r="EX28" s="6">
        <f t="shared" si="56"/>
        <v>1.797735707813761E-2</v>
      </c>
      <c r="EY28" s="6">
        <f t="shared" si="57"/>
        <v>0.67364106487900854</v>
      </c>
      <c r="EZ28" s="62">
        <f t="shared" si="58"/>
        <v>1</v>
      </c>
      <c r="FA28" s="58"/>
      <c r="FB28" s="34">
        <v>16.239000000000001</v>
      </c>
      <c r="FC28" s="35">
        <v>3.5070000000000001</v>
      </c>
      <c r="FD28" s="70">
        <f t="shared" si="59"/>
        <v>19.746000000000002</v>
      </c>
      <c r="FF28" s="34">
        <v>1.274</v>
      </c>
      <c r="FG28" s="35">
        <v>19.315000000000001</v>
      </c>
      <c r="FH28" s="70">
        <f t="shared" si="60"/>
        <v>20.589000000000002</v>
      </c>
      <c r="FJ28" s="31">
        <v>2930.02</v>
      </c>
      <c r="FK28" s="32">
        <v>1419.5070000000001</v>
      </c>
      <c r="FL28" s="33">
        <f t="shared" si="61"/>
        <v>4349.527</v>
      </c>
      <c r="FN28" s="47">
        <v>0.67364106487900866</v>
      </c>
      <c r="FO28" s="6">
        <v>0.32635893512099134</v>
      </c>
      <c r="FP28" s="40">
        <f t="shared" si="62"/>
        <v>1</v>
      </c>
      <c r="FQ28" s="58"/>
      <c r="FR28" s="64">
        <f t="shared" si="63"/>
        <v>862.92700000000002</v>
      </c>
      <c r="FS28" s="32">
        <v>811.68299999999999</v>
      </c>
      <c r="FT28" s="33">
        <v>914.17100000000005</v>
      </c>
      <c r="FV28" s="64">
        <f t="shared" si="64"/>
        <v>4194.5309999999999</v>
      </c>
      <c r="FW28" s="32">
        <v>4039.5349999999999</v>
      </c>
      <c r="FX28" s="33">
        <v>4349.527</v>
      </c>
      <c r="FZ28" s="64">
        <f t="shared" si="65"/>
        <v>1331.4920000000002</v>
      </c>
      <c r="GA28" s="32">
        <v>1254.3800000000001</v>
      </c>
      <c r="GB28" s="33">
        <v>1408.604</v>
      </c>
      <c r="GD28" s="64">
        <f t="shared" si="66"/>
        <v>5526.0230000000001</v>
      </c>
      <c r="GE28" s="58">
        <f t="shared" si="67"/>
        <v>5293.915</v>
      </c>
      <c r="GF28" s="72">
        <f t="shared" si="68"/>
        <v>5758.1310000000003</v>
      </c>
      <c r="GH28" s="64">
        <f t="shared" si="69"/>
        <v>4167.2564999999995</v>
      </c>
      <c r="GI28" s="32">
        <v>4067.1579999999999</v>
      </c>
      <c r="GJ28" s="33">
        <v>4267.3549999999996</v>
      </c>
      <c r="GK28" s="32"/>
      <c r="GL28" s="64">
        <f t="shared" si="70"/>
        <v>5201.1329999999998</v>
      </c>
      <c r="GM28" s="32">
        <v>5097.8019999999997</v>
      </c>
      <c r="GN28" s="33">
        <v>5304.4639999999999</v>
      </c>
      <c r="GO28" s="32"/>
      <c r="GP28" s="75">
        <f t="shared" si="71"/>
        <v>0.54051776013561414</v>
      </c>
      <c r="GQ28" s="66"/>
    </row>
    <row r="29" spans="1:199" x14ac:dyDescent="0.2">
      <c r="A29" s="1"/>
      <c r="B29" s="76" t="s">
        <v>187</v>
      </c>
      <c r="C29" s="31">
        <v>10500.549000000001</v>
      </c>
      <c r="D29" s="32">
        <v>10360.047</v>
      </c>
      <c r="E29" s="32">
        <v>8994.6729999999989</v>
      </c>
      <c r="F29" s="32">
        <v>2303.3310000000001</v>
      </c>
      <c r="G29" s="32">
        <v>6766.4189999999999</v>
      </c>
      <c r="H29" s="32">
        <f t="shared" si="0"/>
        <v>12803.880000000001</v>
      </c>
      <c r="I29" s="33">
        <f t="shared" si="1"/>
        <v>11298.003999999999</v>
      </c>
      <c r="J29" s="32"/>
      <c r="K29" s="34">
        <v>187.87399999999997</v>
      </c>
      <c r="L29" s="35">
        <v>44.083999999999996</v>
      </c>
      <c r="M29" s="35">
        <v>0.78799999999999992</v>
      </c>
      <c r="N29" s="36">
        <f t="shared" si="2"/>
        <v>232.74599999999998</v>
      </c>
      <c r="O29" s="35">
        <v>117.023</v>
      </c>
      <c r="P29" s="36">
        <f t="shared" si="3"/>
        <v>115.72299999999998</v>
      </c>
      <c r="Q29" s="35">
        <v>8.6790000000000003</v>
      </c>
      <c r="R29" s="36">
        <f t="shared" si="4"/>
        <v>107.04399999999998</v>
      </c>
      <c r="S29" s="35">
        <v>25.170999999999999</v>
      </c>
      <c r="T29" s="35">
        <v>2.9319999999999999</v>
      </c>
      <c r="U29" s="35">
        <v>-9.9</v>
      </c>
      <c r="V29" s="36">
        <f t="shared" si="5"/>
        <v>125.24699999999996</v>
      </c>
      <c r="W29" s="35">
        <v>24.626999999999999</v>
      </c>
      <c r="X29" s="37">
        <f t="shared" si="6"/>
        <v>100.61999999999996</v>
      </c>
      <c r="Y29" s="35"/>
      <c r="Z29" s="38">
        <f t="shared" si="7"/>
        <v>1.8134473714260173E-2</v>
      </c>
      <c r="AA29" s="39">
        <f t="shared" si="8"/>
        <v>4.2551930507651169E-3</v>
      </c>
      <c r="AB29" s="6">
        <f t="shared" si="9"/>
        <v>0.4486235331551971</v>
      </c>
      <c r="AC29" s="6">
        <f t="shared" si="10"/>
        <v>0.45372348468693419</v>
      </c>
      <c r="AD29" s="6">
        <f t="shared" si="11"/>
        <v>0.50279274402137952</v>
      </c>
      <c r="AE29" s="39">
        <f t="shared" si="12"/>
        <v>1.129560512611574E-2</v>
      </c>
      <c r="AF29" s="39">
        <f t="shared" si="13"/>
        <v>9.7123111507119563E-3</v>
      </c>
      <c r="AG29" s="39">
        <f t="shared" si="14"/>
        <v>1.8449627995761088E-2</v>
      </c>
      <c r="AH29" s="39">
        <f t="shared" si="15"/>
        <v>2.6371856451185994E-2</v>
      </c>
      <c r="AI29" s="39">
        <f t="shared" si="16"/>
        <v>1.962752911129249E-2</v>
      </c>
      <c r="AJ29" s="40">
        <f t="shared" si="17"/>
        <v>8.5316917754643895E-2</v>
      </c>
      <c r="AK29" s="41"/>
      <c r="AL29" s="47">
        <f t="shared" si="18"/>
        <v>4.144342938774212E-2</v>
      </c>
      <c r="AM29" s="6">
        <f t="shared" si="19"/>
        <v>6.5662440364238003E-2</v>
      </c>
      <c r="AN29" s="40">
        <f t="shared" si="20"/>
        <v>6.062343114729269E-2</v>
      </c>
      <c r="AO29" s="35"/>
      <c r="AP29" s="47">
        <f t="shared" si="21"/>
        <v>0.75226959334708454</v>
      </c>
      <c r="AQ29" s="6">
        <f t="shared" si="22"/>
        <v>0.73633407343057433</v>
      </c>
      <c r="AR29" s="6">
        <f t="shared" si="23"/>
        <v>0.14920896040768916</v>
      </c>
      <c r="AS29" s="6">
        <f t="shared" si="24"/>
        <v>0.32707799373156582</v>
      </c>
      <c r="AT29" s="6">
        <f t="shared" si="25"/>
        <v>8.1532689386050197E-2</v>
      </c>
      <c r="AU29" s="68">
        <v>3.68</v>
      </c>
      <c r="AV29" s="69">
        <v>1.1000000000000001</v>
      </c>
      <c r="AW29" s="35"/>
      <c r="AX29" s="47">
        <f t="shared" si="26"/>
        <v>0.11817810668756461</v>
      </c>
      <c r="AY29" s="6">
        <v>0.10150000000000001</v>
      </c>
      <c r="AZ29" s="6">
        <f t="shared" si="27"/>
        <v>0.17925766706466248</v>
      </c>
      <c r="BA29" s="6">
        <f t="shared" si="28"/>
        <v>0.18995328510560316</v>
      </c>
      <c r="BB29" s="40">
        <f t="shared" si="29"/>
        <v>0.20422177435312008</v>
      </c>
      <c r="BC29" s="6"/>
      <c r="BD29" s="47">
        <f t="shared" si="30"/>
        <v>0.1812220611121535</v>
      </c>
      <c r="BE29" s="6">
        <f t="shared" si="31"/>
        <v>0.19426393362927366</v>
      </c>
      <c r="BF29" s="40">
        <f t="shared" si="32"/>
        <v>0.21086874572053671</v>
      </c>
      <c r="BG29" s="6"/>
      <c r="BH29" s="47"/>
      <c r="BI29" s="40">
        <v>2.3E-2</v>
      </c>
      <c r="BJ29" s="47"/>
      <c r="BK29" s="40"/>
      <c r="BL29" s="6"/>
      <c r="BM29" s="47"/>
      <c r="BN29" s="40">
        <f>BD29-(4.5%+2.5%+3%+2.5%+BI29)</f>
        <v>3.3222061112153506E-2</v>
      </c>
      <c r="BO29" s="6"/>
      <c r="BP29" s="47"/>
      <c r="BQ29" s="40">
        <f>BE29-(6%+2.5%+3%+2.5%+BI29)</f>
        <v>3.1263933629273682E-2</v>
      </c>
      <c r="BR29" s="6"/>
      <c r="BS29" s="47"/>
      <c r="BT29" s="40">
        <f>BF29-(8%+2.5%+3%+2.5%+BI29)</f>
        <v>2.7868745720536714E-2</v>
      </c>
      <c r="BU29" s="35"/>
      <c r="BV29" s="38">
        <f t="shared" si="33"/>
        <v>9.8449301558979152E-4</v>
      </c>
      <c r="BW29" s="6">
        <f t="shared" si="34"/>
        <v>6.0343748696341432E-2</v>
      </c>
      <c r="BX29" s="39">
        <f t="shared" si="35"/>
        <v>6.4491505138652627E-3</v>
      </c>
      <c r="BY29" s="6">
        <f t="shared" si="36"/>
        <v>4.5906169650551866E-2</v>
      </c>
      <c r="BZ29" s="6">
        <f t="shared" si="37"/>
        <v>0.70606224373026127</v>
      </c>
      <c r="CA29" s="40">
        <f t="shared" si="38"/>
        <v>0.76598751425473044</v>
      </c>
      <c r="CB29" s="35"/>
      <c r="CC29" s="34">
        <v>4.2889999999999997</v>
      </c>
      <c r="CD29" s="35">
        <v>29.853000000000002</v>
      </c>
      <c r="CE29" s="36">
        <f t="shared" si="39"/>
        <v>34.142000000000003</v>
      </c>
      <c r="CF29" s="32">
        <v>8994.6729999999989</v>
      </c>
      <c r="CG29" s="35">
        <v>7.8769999999999998</v>
      </c>
      <c r="CH29" s="35">
        <v>14.808999999999999</v>
      </c>
      <c r="CI29" s="36">
        <f t="shared" si="40"/>
        <v>8971.9869999999992</v>
      </c>
      <c r="CJ29" s="35">
        <v>821.99600000000009</v>
      </c>
      <c r="CK29" s="35">
        <v>330.66199999999998</v>
      </c>
      <c r="CL29" s="36">
        <f t="shared" si="41"/>
        <v>1152.6580000000001</v>
      </c>
      <c r="CM29" s="35">
        <v>48.484000000000002</v>
      </c>
      <c r="CN29" s="35">
        <v>7.0649999999999995</v>
      </c>
      <c r="CO29" s="35">
        <v>272.51799999999997</v>
      </c>
      <c r="CP29" s="35">
        <v>13.695000000001812</v>
      </c>
      <c r="CQ29" s="36">
        <f t="shared" si="42"/>
        <v>10500.549000000001</v>
      </c>
      <c r="CR29" s="35">
        <v>2.8780000000000001</v>
      </c>
      <c r="CS29" s="32">
        <f t="shared" si="43"/>
        <v>6766.4189999999999</v>
      </c>
      <c r="CT29" s="36">
        <f t="shared" si="44"/>
        <v>6769.2969999999996</v>
      </c>
      <c r="CU29" s="35">
        <v>2279.9549999999999</v>
      </c>
      <c r="CV29" s="35">
        <v>70.281000000001313</v>
      </c>
      <c r="CW29" s="36">
        <f t="shared" si="45"/>
        <v>2350.2360000000012</v>
      </c>
      <c r="CX29" s="35">
        <v>140.08100000000002</v>
      </c>
      <c r="CY29" s="35">
        <v>1240.9349999999999</v>
      </c>
      <c r="CZ29" s="70">
        <v>10500.549000000001</v>
      </c>
      <c r="DA29" s="35"/>
      <c r="DB29" s="71">
        <v>856.13800000000015</v>
      </c>
      <c r="DC29" s="35"/>
      <c r="DD29" s="31">
        <v>520</v>
      </c>
      <c r="DE29" s="32">
        <v>790</v>
      </c>
      <c r="DF29" s="32">
        <v>700</v>
      </c>
      <c r="DG29" s="32">
        <v>200</v>
      </c>
      <c r="DH29" s="32">
        <v>200</v>
      </c>
      <c r="DI29" s="32">
        <v>0</v>
      </c>
      <c r="DJ29" s="33">
        <f t="shared" si="46"/>
        <v>2410</v>
      </c>
      <c r="DK29" s="62">
        <f t="shared" si="47"/>
        <v>0.22951180933492143</v>
      </c>
      <c r="DL29" s="35"/>
      <c r="DM29" s="64" t="s">
        <v>220</v>
      </c>
      <c r="DN29" s="58">
        <v>59.2</v>
      </c>
      <c r="DO29" s="72">
        <v>6</v>
      </c>
      <c r="DP29" s="58" t="s">
        <v>161</v>
      </c>
      <c r="DQ29" s="74" t="s">
        <v>158</v>
      </c>
      <c r="DR29" s="61" t="s">
        <v>159</v>
      </c>
      <c r="DS29" s="62">
        <v>0.36294008548699114</v>
      </c>
      <c r="DT29" s="63"/>
      <c r="DU29" s="31">
        <v>1005.595</v>
      </c>
      <c r="DV29" s="32">
        <v>1065.595</v>
      </c>
      <c r="DW29" s="33">
        <v>1145.6379999999999</v>
      </c>
      <c r="DX29" s="32"/>
      <c r="DY29" s="64">
        <f t="shared" si="48"/>
        <v>5453.7685000000001</v>
      </c>
      <c r="DZ29" s="32">
        <v>5297.7629999999999</v>
      </c>
      <c r="EA29" s="33">
        <v>5609.7740000000003</v>
      </c>
      <c r="EB29" s="32"/>
      <c r="EC29" s="31">
        <v>1374.422</v>
      </c>
      <c r="ED29" s="32">
        <v>1473.3340000000001</v>
      </c>
      <c r="EE29" s="33">
        <v>1599.268</v>
      </c>
      <c r="EF29" s="33">
        <v>7584.1869999999999</v>
      </c>
      <c r="EG29" s="32"/>
      <c r="EH29" s="31">
        <v>137.19399999999999</v>
      </c>
      <c r="EI29" s="32">
        <v>19.466999999999999</v>
      </c>
      <c r="EJ29" s="32">
        <v>810.63300000000004</v>
      </c>
      <c r="EK29" s="32">
        <v>85.658000000000001</v>
      </c>
      <c r="EL29" s="32">
        <v>1277.94</v>
      </c>
      <c r="EM29" s="32">
        <v>41.405000000000001</v>
      </c>
      <c r="EN29" s="32">
        <v>271.57699999999932</v>
      </c>
      <c r="EO29" s="33">
        <v>6350.799</v>
      </c>
      <c r="EP29" s="33">
        <f t="shared" si="49"/>
        <v>8994.6729999999989</v>
      </c>
      <c r="EQ29" s="58"/>
      <c r="ER29" s="47">
        <f t="shared" si="50"/>
        <v>1.5252805744022045E-2</v>
      </c>
      <c r="ES29" s="6">
        <f t="shared" si="51"/>
        <v>2.1642810138845516E-3</v>
      </c>
      <c r="ET29" s="6">
        <f t="shared" si="52"/>
        <v>9.0123676536100886E-2</v>
      </c>
      <c r="EU29" s="6">
        <f t="shared" si="53"/>
        <v>9.5231922272216024E-3</v>
      </c>
      <c r="EV29" s="6">
        <f t="shared" si="54"/>
        <v>0.14207742738396384</v>
      </c>
      <c r="EW29" s="6">
        <f t="shared" si="55"/>
        <v>4.6032801859500622E-3</v>
      </c>
      <c r="EX29" s="6">
        <f t="shared" si="56"/>
        <v>3.0193093178595747E-2</v>
      </c>
      <c r="EY29" s="6">
        <f t="shared" si="57"/>
        <v>0.70606224373026127</v>
      </c>
      <c r="EZ29" s="62">
        <f t="shared" si="58"/>
        <v>1</v>
      </c>
      <c r="FA29" s="58"/>
      <c r="FB29" s="34">
        <v>33.104999999999997</v>
      </c>
      <c r="FC29" s="35">
        <v>24.902999999999999</v>
      </c>
      <c r="FD29" s="70">
        <f t="shared" si="59"/>
        <v>58.007999999999996</v>
      </c>
      <c r="FF29" s="34">
        <v>7.8769999999999998</v>
      </c>
      <c r="FG29" s="35">
        <v>14.808999999999999</v>
      </c>
      <c r="FH29" s="70">
        <f t="shared" si="60"/>
        <v>22.686</v>
      </c>
      <c r="FJ29" s="31">
        <v>6350.799</v>
      </c>
      <c r="FK29" s="32">
        <v>2643.8739999999993</v>
      </c>
      <c r="FL29" s="33">
        <f t="shared" si="61"/>
        <v>8994.6729999999989</v>
      </c>
      <c r="FN29" s="47">
        <v>0.70606224373026127</v>
      </c>
      <c r="FO29" s="6">
        <v>0.29393775626973873</v>
      </c>
      <c r="FP29" s="40">
        <f t="shared" si="62"/>
        <v>1</v>
      </c>
      <c r="FQ29" s="58"/>
      <c r="FR29" s="64">
        <f t="shared" si="63"/>
        <v>1179.3674999999998</v>
      </c>
      <c r="FS29" s="32">
        <v>1117.8</v>
      </c>
      <c r="FT29" s="33">
        <v>1240.9349999999999</v>
      </c>
      <c r="FV29" s="64">
        <f t="shared" si="64"/>
        <v>8815.7049999999981</v>
      </c>
      <c r="FW29" s="32">
        <v>8636.7369999999992</v>
      </c>
      <c r="FX29" s="33">
        <v>8994.6729999999989</v>
      </c>
      <c r="FZ29" s="64">
        <f t="shared" si="65"/>
        <v>2134.2269999999999</v>
      </c>
      <c r="GA29" s="32">
        <v>1965.123</v>
      </c>
      <c r="GB29" s="33">
        <v>2303.3310000000001</v>
      </c>
      <c r="GD29" s="64">
        <f t="shared" si="66"/>
        <v>10949.931999999999</v>
      </c>
      <c r="GE29" s="58">
        <f t="shared" si="67"/>
        <v>10601.859999999999</v>
      </c>
      <c r="GF29" s="72">
        <f t="shared" si="68"/>
        <v>11298.003999999999</v>
      </c>
      <c r="GH29" s="64">
        <f t="shared" si="69"/>
        <v>6573.0405000000001</v>
      </c>
      <c r="GI29" s="32">
        <v>6379.6620000000003</v>
      </c>
      <c r="GJ29" s="33">
        <v>6766.4189999999999</v>
      </c>
      <c r="GK29" s="32"/>
      <c r="GL29" s="64">
        <f t="shared" si="70"/>
        <v>10360.047</v>
      </c>
      <c r="GM29" s="32">
        <v>10219.545</v>
      </c>
      <c r="GN29" s="33">
        <v>10500.549000000001</v>
      </c>
      <c r="GO29" s="32"/>
      <c r="GP29" s="75">
        <f t="shared" si="71"/>
        <v>0.53423625755186699</v>
      </c>
      <c r="GQ29" s="66"/>
    </row>
    <row r="30" spans="1:199" x14ac:dyDescent="0.2">
      <c r="A30" s="1"/>
      <c r="B30" s="76" t="s">
        <v>188</v>
      </c>
      <c r="C30" s="31">
        <v>6743.7219999999998</v>
      </c>
      <c r="D30" s="32">
        <v>6580.5195000000003</v>
      </c>
      <c r="E30" s="32">
        <v>5337.143</v>
      </c>
      <c r="F30" s="32">
        <v>3445.2869999999998</v>
      </c>
      <c r="G30" s="32">
        <v>4636.4849999999997</v>
      </c>
      <c r="H30" s="32">
        <f t="shared" si="0"/>
        <v>10189.009</v>
      </c>
      <c r="I30" s="33">
        <f t="shared" si="1"/>
        <v>8782.43</v>
      </c>
      <c r="J30" s="32"/>
      <c r="K30" s="34">
        <v>157.92699999999999</v>
      </c>
      <c r="L30" s="35">
        <v>40.417999999999999</v>
      </c>
      <c r="M30" s="35">
        <v>0.77900000000000003</v>
      </c>
      <c r="N30" s="36">
        <f t="shared" si="2"/>
        <v>199.124</v>
      </c>
      <c r="O30" s="35">
        <v>101.01400000000001</v>
      </c>
      <c r="P30" s="36">
        <f t="shared" si="3"/>
        <v>98.109999999999985</v>
      </c>
      <c r="Q30" s="35">
        <v>2.1549999999999998</v>
      </c>
      <c r="R30" s="36">
        <f t="shared" si="4"/>
        <v>95.954999999999984</v>
      </c>
      <c r="S30" s="35">
        <v>16.134</v>
      </c>
      <c r="T30" s="35">
        <v>-3.028</v>
      </c>
      <c r="U30" s="35">
        <v>-4.5</v>
      </c>
      <c r="V30" s="36">
        <f t="shared" si="5"/>
        <v>104.56099999999998</v>
      </c>
      <c r="W30" s="35">
        <v>22.056999999999999</v>
      </c>
      <c r="X30" s="37">
        <f t="shared" si="6"/>
        <v>82.503999999999976</v>
      </c>
      <c r="Y30" s="35"/>
      <c r="Z30" s="38">
        <f t="shared" si="7"/>
        <v>2.3999169062564132E-2</v>
      </c>
      <c r="AA30" s="39">
        <f t="shared" si="8"/>
        <v>6.1420682667986922E-3</v>
      </c>
      <c r="AB30" s="6">
        <f t="shared" si="9"/>
        <v>0.47596475521839521</v>
      </c>
      <c r="AC30" s="6">
        <f t="shared" si="10"/>
        <v>0.46926943481775368</v>
      </c>
      <c r="AD30" s="6">
        <f t="shared" si="11"/>
        <v>0.50729193869146871</v>
      </c>
      <c r="AE30" s="39">
        <f t="shared" si="12"/>
        <v>1.5350459792726092E-2</v>
      </c>
      <c r="AF30" s="39">
        <f t="shared" si="13"/>
        <v>1.2537611962095086E-2</v>
      </c>
      <c r="AG30" s="39">
        <f t="shared" si="14"/>
        <v>2.3505587220873994E-2</v>
      </c>
      <c r="AH30" s="39">
        <f t="shared" si="15"/>
        <v>3.1685704794394483E-2</v>
      </c>
      <c r="AI30" s="39">
        <f t="shared" si="16"/>
        <v>2.7337809339898239E-2</v>
      </c>
      <c r="AJ30" s="40">
        <f t="shared" si="17"/>
        <v>8.6196755189054244E-2</v>
      </c>
      <c r="AK30" s="41"/>
      <c r="AL30" s="47">
        <f t="shared" si="18"/>
        <v>3.4286943470378632E-2</v>
      </c>
      <c r="AM30" s="6">
        <f t="shared" si="19"/>
        <v>6.9257905357898303E-2</v>
      </c>
      <c r="AN30" s="40">
        <f t="shared" si="20"/>
        <v>4.6710318680470063E-2</v>
      </c>
      <c r="AO30" s="35"/>
      <c r="AP30" s="47">
        <f t="shared" si="21"/>
        <v>0.86872039965951819</v>
      </c>
      <c r="AQ30" s="6">
        <f t="shared" si="22"/>
        <v>0.81840422574367533</v>
      </c>
      <c r="AR30" s="6">
        <f t="shared" si="23"/>
        <v>5.7572064803382787E-3</v>
      </c>
      <c r="AS30" s="6">
        <f t="shared" si="24"/>
        <v>0.40055676968890475</v>
      </c>
      <c r="AT30" s="6">
        <f t="shared" si="25"/>
        <v>0.14679801450890181</v>
      </c>
      <c r="AU30" s="68">
        <v>2.41</v>
      </c>
      <c r="AV30" s="69">
        <v>1.23</v>
      </c>
      <c r="AW30" s="35"/>
      <c r="AX30" s="47">
        <f t="shared" si="26"/>
        <v>0.15139473424319688</v>
      </c>
      <c r="AY30" s="6">
        <v>0.11609999999999999</v>
      </c>
      <c r="AZ30" s="6">
        <f t="shared" si="27"/>
        <v>0.2152</v>
      </c>
      <c r="BA30" s="6">
        <f t="shared" si="28"/>
        <v>0.2152</v>
      </c>
      <c r="BB30" s="40">
        <f t="shared" si="29"/>
        <v>0.22949999999999998</v>
      </c>
      <c r="BC30" s="6"/>
      <c r="BD30" s="47">
        <f t="shared" si="30"/>
        <v>0.19947952829629531</v>
      </c>
      <c r="BE30" s="6">
        <f t="shared" si="31"/>
        <v>0.20464493601236877</v>
      </c>
      <c r="BF30" s="40">
        <f t="shared" si="32"/>
        <v>0.22090188617527842</v>
      </c>
      <c r="BG30" s="6"/>
      <c r="BH30" s="47"/>
      <c r="BI30" s="40">
        <v>2.9000000000000001E-2</v>
      </c>
      <c r="BJ30" s="47"/>
      <c r="BK30" s="40"/>
      <c r="BL30" s="6"/>
      <c r="BM30" s="47"/>
      <c r="BN30" s="40">
        <f>BD30-(4.5%+2.5%+3%+2.5%+BI30)</f>
        <v>4.5479528296295313E-2</v>
      </c>
      <c r="BO30" s="6"/>
      <c r="BP30" s="47"/>
      <c r="BQ30" s="40">
        <f>BE30-(6%+2.5%+3%+2.5%+BI30)</f>
        <v>3.5644936012368789E-2</v>
      </c>
      <c r="BR30" s="6"/>
      <c r="BS30" s="47"/>
      <c r="BT30" s="40">
        <f>BF30-(8%+2.5%+3%+2.5%+BI30)</f>
        <v>3.1901886175278421E-2</v>
      </c>
      <c r="BU30" s="35"/>
      <c r="BV30" s="38">
        <f t="shared" si="33"/>
        <v>4.1057950009897726E-4</v>
      </c>
      <c r="BW30" s="6">
        <f t="shared" si="34"/>
        <v>1.9376708387282407E-2</v>
      </c>
      <c r="BX30" s="39">
        <f t="shared" si="35"/>
        <v>6.4933617105631235E-3</v>
      </c>
      <c r="BY30" s="6">
        <f t="shared" si="36"/>
        <v>3.3060563334598926E-2</v>
      </c>
      <c r="BZ30" s="6">
        <f t="shared" si="37"/>
        <v>0.69836858409077662</v>
      </c>
      <c r="CA30" s="40">
        <f t="shared" si="38"/>
        <v>0.81669651793410247</v>
      </c>
      <c r="CB30" s="35"/>
      <c r="CC30" s="34">
        <v>48.241999999999997</v>
      </c>
      <c r="CD30" s="35">
        <v>120.929</v>
      </c>
      <c r="CE30" s="36">
        <f t="shared" si="39"/>
        <v>169.17099999999999</v>
      </c>
      <c r="CF30" s="32">
        <v>5337.143</v>
      </c>
      <c r="CG30" s="35">
        <v>6.875</v>
      </c>
      <c r="CH30" s="35">
        <v>20.419</v>
      </c>
      <c r="CI30" s="36">
        <f t="shared" si="40"/>
        <v>5309.8490000000002</v>
      </c>
      <c r="CJ30" s="35">
        <v>820.7940000000001</v>
      </c>
      <c r="CK30" s="35">
        <v>370.49100000000004</v>
      </c>
      <c r="CL30" s="36">
        <f t="shared" si="41"/>
        <v>1191.2850000000001</v>
      </c>
      <c r="CM30" s="35">
        <v>5.4169999999999998</v>
      </c>
      <c r="CN30" s="35">
        <v>0</v>
      </c>
      <c r="CO30" s="35">
        <v>57.997999999999998</v>
      </c>
      <c r="CP30" s="35">
        <v>10.001999999999235</v>
      </c>
      <c r="CQ30" s="36">
        <f t="shared" si="42"/>
        <v>6743.7219999999998</v>
      </c>
      <c r="CR30" s="35">
        <v>0</v>
      </c>
      <c r="CS30" s="32">
        <f t="shared" si="43"/>
        <v>4636.4849999999997</v>
      </c>
      <c r="CT30" s="36">
        <f t="shared" si="44"/>
        <v>4636.4849999999997</v>
      </c>
      <c r="CU30" s="35">
        <v>978.6</v>
      </c>
      <c r="CV30" s="35">
        <v>57.483000000000061</v>
      </c>
      <c r="CW30" s="36">
        <f t="shared" si="45"/>
        <v>1036.0830000000001</v>
      </c>
      <c r="CX30" s="35">
        <v>50.19</v>
      </c>
      <c r="CY30" s="35">
        <v>1020.9640000000001</v>
      </c>
      <c r="CZ30" s="70">
        <v>6743.7219999999988</v>
      </c>
      <c r="DA30" s="35"/>
      <c r="DB30" s="71">
        <v>989.96500000000015</v>
      </c>
      <c r="DC30" s="35"/>
      <c r="DD30" s="31">
        <v>325</v>
      </c>
      <c r="DE30" s="32">
        <v>250</v>
      </c>
      <c r="DF30" s="32">
        <v>275</v>
      </c>
      <c r="DG30" s="32">
        <v>125</v>
      </c>
      <c r="DH30" s="32">
        <v>50</v>
      </c>
      <c r="DI30" s="32">
        <v>0</v>
      </c>
      <c r="DJ30" s="33">
        <f t="shared" si="46"/>
        <v>1025</v>
      </c>
      <c r="DK30" s="62">
        <f t="shared" si="47"/>
        <v>0.15199321680223474</v>
      </c>
      <c r="DL30" s="35"/>
      <c r="DM30" s="64" t="s">
        <v>219</v>
      </c>
      <c r="DN30" s="58">
        <v>46</v>
      </c>
      <c r="DO30" s="72">
        <v>4</v>
      </c>
      <c r="DP30" s="58" t="s">
        <v>161</v>
      </c>
      <c r="DQ30" s="74" t="s">
        <v>158</v>
      </c>
      <c r="DR30" s="58"/>
      <c r="DS30" s="62" t="s">
        <v>224</v>
      </c>
      <c r="DT30" s="63"/>
      <c r="DU30" s="31">
        <v>751.17841120000003</v>
      </c>
      <c r="DV30" s="32">
        <v>751.17841120000003</v>
      </c>
      <c r="DW30" s="33">
        <v>801.09407699999997</v>
      </c>
      <c r="DX30" s="32"/>
      <c r="DY30" s="64">
        <f t="shared" si="48"/>
        <v>3509.9740000000002</v>
      </c>
      <c r="DZ30" s="32">
        <v>3529.3420000000001</v>
      </c>
      <c r="EA30" s="33">
        <v>3490.6060000000002</v>
      </c>
      <c r="EB30" s="32"/>
      <c r="EC30" s="31">
        <v>979.4</v>
      </c>
      <c r="ED30" s="32">
        <v>1004.761</v>
      </c>
      <c r="EE30" s="33">
        <v>1084.579</v>
      </c>
      <c r="EF30" s="33">
        <v>4909.777</v>
      </c>
      <c r="EG30" s="32"/>
      <c r="EH30" s="31">
        <v>348.553</v>
      </c>
      <c r="EI30" s="32">
        <v>57.182000000000002</v>
      </c>
      <c r="EJ30" s="32">
        <v>352.84199999999998</v>
      </c>
      <c r="EK30" s="32">
        <v>135.31100000000001</v>
      </c>
      <c r="EL30" s="32">
        <v>620.40700000000004</v>
      </c>
      <c r="EM30" s="32">
        <v>21.468</v>
      </c>
      <c r="EN30" s="32">
        <v>74.087000000000899</v>
      </c>
      <c r="EO30" s="33">
        <v>3727.2930000000001</v>
      </c>
      <c r="EP30" s="33">
        <f t="shared" si="49"/>
        <v>5337.1430000000009</v>
      </c>
      <c r="EQ30" s="58"/>
      <c r="ER30" s="47">
        <f t="shared" si="50"/>
        <v>6.530703786651397E-2</v>
      </c>
      <c r="ES30" s="6">
        <f t="shared" si="51"/>
        <v>1.0713971875964349E-2</v>
      </c>
      <c r="ET30" s="6">
        <f t="shared" si="52"/>
        <v>6.611065133536799E-2</v>
      </c>
      <c r="EU30" s="6">
        <f t="shared" si="53"/>
        <v>2.5352702747518659E-2</v>
      </c>
      <c r="EV30" s="6">
        <f t="shared" si="54"/>
        <v>0.11624327847314564</v>
      </c>
      <c r="EW30" s="6">
        <f t="shared" si="55"/>
        <v>4.0223767659963387E-3</v>
      </c>
      <c r="EX30" s="6">
        <f t="shared" si="56"/>
        <v>1.3881396844716525E-2</v>
      </c>
      <c r="EY30" s="6">
        <f t="shared" si="57"/>
        <v>0.69836858409077651</v>
      </c>
      <c r="EZ30" s="62">
        <f t="shared" si="58"/>
        <v>1</v>
      </c>
      <c r="FA30" s="58"/>
      <c r="FB30" s="34">
        <v>19.73</v>
      </c>
      <c r="FC30" s="35">
        <v>14.926</v>
      </c>
      <c r="FD30" s="70">
        <f t="shared" si="59"/>
        <v>34.655999999999999</v>
      </c>
      <c r="FF30" s="34">
        <v>6.875</v>
      </c>
      <c r="FG30" s="35">
        <v>20.419</v>
      </c>
      <c r="FH30" s="70">
        <f t="shared" si="60"/>
        <v>27.294</v>
      </c>
      <c r="FJ30" s="31">
        <v>3727.2929999999997</v>
      </c>
      <c r="FK30" s="32">
        <v>1609.8500000000001</v>
      </c>
      <c r="FL30" s="33">
        <f t="shared" si="61"/>
        <v>5337.143</v>
      </c>
      <c r="FN30" s="47">
        <v>0.69836858409077662</v>
      </c>
      <c r="FO30" s="6">
        <v>0.30163141590922338</v>
      </c>
      <c r="FP30" s="40">
        <f t="shared" si="62"/>
        <v>1</v>
      </c>
      <c r="FQ30" s="58"/>
      <c r="FR30" s="64">
        <f t="shared" si="63"/>
        <v>957.15900000000011</v>
      </c>
      <c r="FS30" s="32">
        <v>893.35400000000004</v>
      </c>
      <c r="FT30" s="33">
        <v>1020.9640000000001</v>
      </c>
      <c r="FV30" s="64">
        <f t="shared" si="64"/>
        <v>5248.6790000000001</v>
      </c>
      <c r="FW30" s="32">
        <v>5160.2150000000001</v>
      </c>
      <c r="FX30" s="33">
        <v>5337.143</v>
      </c>
      <c r="FZ30" s="64">
        <f t="shared" si="65"/>
        <v>3249.3235</v>
      </c>
      <c r="GA30" s="32">
        <v>3053.36</v>
      </c>
      <c r="GB30" s="33">
        <v>3445.2869999999998</v>
      </c>
      <c r="GD30" s="64">
        <f t="shared" si="66"/>
        <v>8498.0025000000005</v>
      </c>
      <c r="GE30" s="58">
        <f t="shared" si="67"/>
        <v>8213.5750000000007</v>
      </c>
      <c r="GF30" s="72">
        <f t="shared" si="68"/>
        <v>8782.43</v>
      </c>
      <c r="GH30" s="64">
        <f t="shared" si="69"/>
        <v>4533.0315000000001</v>
      </c>
      <c r="GI30" s="32">
        <v>4429.5780000000004</v>
      </c>
      <c r="GJ30" s="33">
        <v>4636.4849999999997</v>
      </c>
      <c r="GK30" s="32"/>
      <c r="GL30" s="64">
        <f t="shared" si="70"/>
        <v>6580.5195000000003</v>
      </c>
      <c r="GM30" s="32">
        <v>6417.317</v>
      </c>
      <c r="GN30" s="33">
        <v>6743.7219999999998</v>
      </c>
      <c r="GO30" s="32"/>
      <c r="GP30" s="75">
        <f t="shared" si="71"/>
        <v>0.51760822880895752</v>
      </c>
      <c r="GQ30" s="66"/>
    </row>
    <row r="31" spans="1:199" x14ac:dyDescent="0.2">
      <c r="A31" s="1"/>
      <c r="B31" s="76" t="s">
        <v>189</v>
      </c>
      <c r="C31" s="31">
        <v>3889.9</v>
      </c>
      <c r="D31" s="32">
        <v>3831.3604999999998</v>
      </c>
      <c r="E31" s="32">
        <v>3142.489</v>
      </c>
      <c r="F31" s="32">
        <v>572.31799999999998</v>
      </c>
      <c r="G31" s="32">
        <v>2757.598</v>
      </c>
      <c r="H31" s="32">
        <f t="shared" si="0"/>
        <v>4462.2179999999998</v>
      </c>
      <c r="I31" s="33">
        <f t="shared" si="1"/>
        <v>3714.8069999999998</v>
      </c>
      <c r="J31" s="32"/>
      <c r="K31" s="34">
        <v>86.653000000000006</v>
      </c>
      <c r="L31" s="35">
        <v>17.097999999999999</v>
      </c>
      <c r="M31" s="35">
        <v>0.86599999999999999</v>
      </c>
      <c r="N31" s="36">
        <f t="shared" si="2"/>
        <v>104.617</v>
      </c>
      <c r="O31" s="35">
        <v>47.772999999999996</v>
      </c>
      <c r="P31" s="36">
        <f t="shared" si="3"/>
        <v>56.844000000000008</v>
      </c>
      <c r="Q31" s="35">
        <v>4.4349999999999996</v>
      </c>
      <c r="R31" s="36">
        <f t="shared" si="4"/>
        <v>52.409000000000006</v>
      </c>
      <c r="S31" s="35">
        <v>7.79</v>
      </c>
      <c r="T31" s="35">
        <v>-0.60399999999999998</v>
      </c>
      <c r="U31" s="35">
        <v>-7.8</v>
      </c>
      <c r="V31" s="36">
        <f t="shared" si="5"/>
        <v>51.795000000000009</v>
      </c>
      <c r="W31" s="35">
        <v>12.824</v>
      </c>
      <c r="X31" s="37">
        <f t="shared" si="6"/>
        <v>38.971000000000011</v>
      </c>
      <c r="Y31" s="35"/>
      <c r="Z31" s="38">
        <f t="shared" si="7"/>
        <v>2.2616770204735369E-2</v>
      </c>
      <c r="AA31" s="39">
        <f t="shared" si="8"/>
        <v>4.4626445357987066E-3</v>
      </c>
      <c r="AB31" s="6">
        <f t="shared" si="9"/>
        <v>0.42729622639821824</v>
      </c>
      <c r="AC31" s="6">
        <f t="shared" si="10"/>
        <v>0.42500022240607782</v>
      </c>
      <c r="AD31" s="6">
        <f t="shared" si="11"/>
        <v>0.4566466253094621</v>
      </c>
      <c r="AE31" s="39">
        <f t="shared" si="12"/>
        <v>1.2468938905644614E-2</v>
      </c>
      <c r="AF31" s="39">
        <f t="shared" si="13"/>
        <v>1.0171582653211572E-2</v>
      </c>
      <c r="AG31" s="39">
        <f t="shared" si="14"/>
        <v>1.8412336941372134E-2</v>
      </c>
      <c r="AH31" s="39">
        <f t="shared" si="15"/>
        <v>3.025177527792609E-2</v>
      </c>
      <c r="AI31" s="39">
        <f t="shared" si="16"/>
        <v>2.4761288310804753E-2</v>
      </c>
      <c r="AJ31" s="40">
        <f t="shared" si="17"/>
        <v>6.8092013590097325E-2</v>
      </c>
      <c r="AK31" s="41"/>
      <c r="AL31" s="47">
        <f t="shared" si="18"/>
        <v>4.3607157327028009E-2</v>
      </c>
      <c r="AM31" s="6">
        <f t="shared" si="19"/>
        <v>6.6653668991125736E-2</v>
      </c>
      <c r="AN31" s="40">
        <f t="shared" si="20"/>
        <v>1.7912031163427523E-2</v>
      </c>
      <c r="AO31" s="35"/>
      <c r="AP31" s="47">
        <f t="shared" si="21"/>
        <v>0.87752033499560378</v>
      </c>
      <c r="AQ31" s="6">
        <f t="shared" si="22"/>
        <v>0.85010217818803191</v>
      </c>
      <c r="AR31" s="6">
        <f t="shared" si="23"/>
        <v>-3.7397876552096469E-2</v>
      </c>
      <c r="AS31" s="6">
        <f t="shared" si="24"/>
        <v>0.19856654412709837</v>
      </c>
      <c r="AT31" s="6">
        <f t="shared" si="25"/>
        <v>0.16239980462222681</v>
      </c>
      <c r="AU31" s="68">
        <v>2.5218000000000003</v>
      </c>
      <c r="AV31" s="69">
        <v>1.33</v>
      </c>
      <c r="AW31" s="35"/>
      <c r="AX31" s="47">
        <f t="shared" si="26"/>
        <v>0.15500604128640838</v>
      </c>
      <c r="AY31" s="6">
        <v>0.1371</v>
      </c>
      <c r="AZ31" s="6">
        <f t="shared" si="27"/>
        <v>0.25079999999999997</v>
      </c>
      <c r="BA31" s="6">
        <f t="shared" si="28"/>
        <v>0.25079999999999997</v>
      </c>
      <c r="BB31" s="40">
        <f t="shared" si="29"/>
        <v>0.25079999999999997</v>
      </c>
      <c r="BC31" s="6"/>
      <c r="BD31" s="47">
        <f t="shared" si="30"/>
        <v>0.23999677618676626</v>
      </c>
      <c r="BE31" s="6">
        <f t="shared" si="31"/>
        <v>0.24195710261852163</v>
      </c>
      <c r="BF31" s="40">
        <f t="shared" si="32"/>
        <v>0.24428734095338078</v>
      </c>
      <c r="BG31" s="6"/>
      <c r="BH31" s="47"/>
      <c r="BI31" s="40"/>
      <c r="BJ31" s="47"/>
      <c r="BK31" s="40"/>
      <c r="BL31" s="6"/>
      <c r="BM31" s="47"/>
      <c r="BN31" s="40"/>
      <c r="BO31" s="6"/>
      <c r="BP31" s="47"/>
      <c r="BQ31" s="40"/>
      <c r="BR31" s="6"/>
      <c r="BS31" s="47"/>
      <c r="BT31" s="40"/>
      <c r="BU31" s="35"/>
      <c r="BV31" s="38">
        <f t="shared" si="33"/>
        <v>1.4414164947773433E-3</v>
      </c>
      <c r="BW31" s="6">
        <f t="shared" si="34"/>
        <v>6.926440730907385E-2</v>
      </c>
      <c r="BX31" s="39">
        <f t="shared" si="35"/>
        <v>1.7081682704378601E-2</v>
      </c>
      <c r="BY31" s="6">
        <f t="shared" si="36"/>
        <v>8.4862885708052324E-2</v>
      </c>
      <c r="BZ31" s="6">
        <f t="shared" si="37"/>
        <v>0.67693156602934812</v>
      </c>
      <c r="CA31" s="40">
        <f t="shared" si="38"/>
        <v>0.7267047790100537</v>
      </c>
      <c r="CB31" s="35"/>
      <c r="CC31" s="34">
        <v>73.228999999999999</v>
      </c>
      <c r="CD31" s="35">
        <v>48.079000000000001</v>
      </c>
      <c r="CE31" s="36">
        <f t="shared" si="39"/>
        <v>121.30799999999999</v>
      </c>
      <c r="CF31" s="32">
        <v>3142.489</v>
      </c>
      <c r="CG31" s="35">
        <v>21.693000000000001</v>
      </c>
      <c r="CH31" s="35">
        <v>7.8869999999999996</v>
      </c>
      <c r="CI31" s="36">
        <f t="shared" si="40"/>
        <v>3112.9089999999997</v>
      </c>
      <c r="CJ31" s="35">
        <v>503.55899999999997</v>
      </c>
      <c r="CK31" s="35">
        <v>126.11900000000003</v>
      </c>
      <c r="CL31" s="36">
        <f t="shared" si="41"/>
        <v>629.678</v>
      </c>
      <c r="CM31" s="35">
        <v>0</v>
      </c>
      <c r="CN31" s="35">
        <v>0</v>
      </c>
      <c r="CO31" s="35">
        <v>17.539000000000001</v>
      </c>
      <c r="CP31" s="35">
        <v>8.4660000000004487</v>
      </c>
      <c r="CQ31" s="36">
        <f t="shared" si="42"/>
        <v>3889.9</v>
      </c>
      <c r="CR31" s="35">
        <v>0</v>
      </c>
      <c r="CS31" s="32">
        <f t="shared" si="43"/>
        <v>2757.598</v>
      </c>
      <c r="CT31" s="36">
        <f t="shared" si="44"/>
        <v>2757.598</v>
      </c>
      <c r="CU31" s="35">
        <v>486.245</v>
      </c>
      <c r="CV31" s="35">
        <v>43.09900000000016</v>
      </c>
      <c r="CW31" s="36">
        <f t="shared" si="45"/>
        <v>529.34400000000016</v>
      </c>
      <c r="CX31" s="35">
        <v>0</v>
      </c>
      <c r="CY31" s="35">
        <v>602.95799999999997</v>
      </c>
      <c r="CZ31" s="70">
        <v>3889.9</v>
      </c>
      <c r="DA31" s="35"/>
      <c r="DB31" s="71">
        <v>631.71900000000005</v>
      </c>
      <c r="DC31" s="35"/>
      <c r="DD31" s="31">
        <v>75</v>
      </c>
      <c r="DE31" s="32">
        <v>145</v>
      </c>
      <c r="DF31" s="32">
        <v>140</v>
      </c>
      <c r="DG31" s="32">
        <v>125</v>
      </c>
      <c r="DH31" s="32">
        <v>0</v>
      </c>
      <c r="DI31" s="32">
        <v>0</v>
      </c>
      <c r="DJ31" s="33">
        <f t="shared" si="46"/>
        <v>485</v>
      </c>
      <c r="DK31" s="62">
        <f t="shared" si="47"/>
        <v>0.1246818684284943</v>
      </c>
      <c r="DL31" s="35"/>
      <c r="DM31" s="64" t="s">
        <v>217</v>
      </c>
      <c r="DN31" s="58">
        <v>24</v>
      </c>
      <c r="DO31" s="72">
        <v>2</v>
      </c>
      <c r="DP31" s="58" t="s">
        <v>161</v>
      </c>
      <c r="DQ31" s="74" t="s">
        <v>158</v>
      </c>
      <c r="DR31" s="58"/>
      <c r="DS31" s="62" t="s">
        <v>224</v>
      </c>
      <c r="DT31" s="63"/>
      <c r="DU31" s="31">
        <v>541.86794639999994</v>
      </c>
      <c r="DV31" s="32">
        <v>541.86794639999994</v>
      </c>
      <c r="DW31" s="33">
        <v>541.86794639999994</v>
      </c>
      <c r="DX31" s="32"/>
      <c r="DY31" s="64">
        <f t="shared" si="48"/>
        <v>2116.5699999999997</v>
      </c>
      <c r="DZ31" s="32">
        <v>2072.5819999999999</v>
      </c>
      <c r="EA31" s="33">
        <v>2160.558</v>
      </c>
      <c r="EB31" s="32"/>
      <c r="EC31" s="31">
        <v>580.67100000000005</v>
      </c>
      <c r="ED31" s="32">
        <v>585.41399999999999</v>
      </c>
      <c r="EE31" s="33">
        <v>591.05200000000002</v>
      </c>
      <c r="EF31" s="33">
        <v>2419.4949999999999</v>
      </c>
      <c r="EG31" s="32"/>
      <c r="EH31" s="31">
        <v>162.03399999999999</v>
      </c>
      <c r="EI31" s="32">
        <v>71.599000000000004</v>
      </c>
      <c r="EJ31" s="32">
        <v>211.57300000000001</v>
      </c>
      <c r="EK31" s="32">
        <v>65.257000000000005</v>
      </c>
      <c r="EL31" s="32">
        <v>385.76600000000002</v>
      </c>
      <c r="EM31" s="32">
        <v>13.888</v>
      </c>
      <c r="EN31" s="32">
        <v>105.12199999999984</v>
      </c>
      <c r="EO31" s="33">
        <v>2127.25</v>
      </c>
      <c r="EP31" s="33">
        <f t="shared" si="49"/>
        <v>3142.489</v>
      </c>
      <c r="EQ31" s="58"/>
      <c r="ER31" s="47">
        <f t="shared" si="50"/>
        <v>5.1562312549065403E-2</v>
      </c>
      <c r="ES31" s="6">
        <f t="shared" si="51"/>
        <v>2.2784168854688116E-2</v>
      </c>
      <c r="ET31" s="6">
        <f t="shared" si="52"/>
        <v>6.7326568207557766E-2</v>
      </c>
      <c r="EU31" s="6">
        <f t="shared" si="53"/>
        <v>2.076602336555514E-2</v>
      </c>
      <c r="EV31" s="6">
        <f t="shared" si="54"/>
        <v>0.12275810671095429</v>
      </c>
      <c r="EW31" s="6">
        <f t="shared" si="55"/>
        <v>4.4194267664898748E-3</v>
      </c>
      <c r="EX31" s="6">
        <f t="shared" si="56"/>
        <v>3.3451827516341293E-2</v>
      </c>
      <c r="EY31" s="6">
        <f t="shared" si="57"/>
        <v>0.67693156602934812</v>
      </c>
      <c r="EZ31" s="62">
        <f t="shared" si="58"/>
        <v>1</v>
      </c>
      <c r="FA31" s="58"/>
      <c r="FB31" s="34">
        <v>2.5779999999999998</v>
      </c>
      <c r="FC31" s="35">
        <v>51.100999999999999</v>
      </c>
      <c r="FD31" s="70">
        <f t="shared" si="59"/>
        <v>53.679000000000002</v>
      </c>
      <c r="FF31" s="34">
        <v>21.693000000000001</v>
      </c>
      <c r="FG31" s="35">
        <v>7.8869999999999996</v>
      </c>
      <c r="FH31" s="70">
        <f t="shared" si="60"/>
        <v>29.580000000000002</v>
      </c>
      <c r="FJ31" s="31">
        <v>2127.25</v>
      </c>
      <c r="FK31" s="32">
        <v>1015.2389999999999</v>
      </c>
      <c r="FL31" s="33">
        <f t="shared" si="61"/>
        <v>3142.489</v>
      </c>
      <c r="FN31" s="47">
        <v>0.67693156602934812</v>
      </c>
      <c r="FO31" s="6">
        <v>0.32306843397065188</v>
      </c>
      <c r="FP31" s="40">
        <f t="shared" si="62"/>
        <v>1</v>
      </c>
      <c r="FQ31" s="58"/>
      <c r="FR31" s="64">
        <f t="shared" si="63"/>
        <v>572.32849999999996</v>
      </c>
      <c r="FS31" s="32">
        <v>541.69899999999996</v>
      </c>
      <c r="FT31" s="33">
        <v>602.95799999999997</v>
      </c>
      <c r="FV31" s="64">
        <f t="shared" si="64"/>
        <v>3076.8344999999999</v>
      </c>
      <c r="FW31" s="32">
        <v>3011.18</v>
      </c>
      <c r="FX31" s="33">
        <v>3142.489</v>
      </c>
      <c r="FZ31" s="64">
        <f t="shared" si="65"/>
        <v>521.90599999999995</v>
      </c>
      <c r="GA31" s="32">
        <v>471.49400000000003</v>
      </c>
      <c r="GB31" s="33">
        <v>572.31799999999998</v>
      </c>
      <c r="GD31" s="64">
        <f t="shared" si="66"/>
        <v>3598.7404999999999</v>
      </c>
      <c r="GE31" s="58">
        <f t="shared" si="67"/>
        <v>3482.674</v>
      </c>
      <c r="GF31" s="72">
        <f t="shared" si="68"/>
        <v>3714.8069999999998</v>
      </c>
      <c r="GH31" s="64">
        <f t="shared" si="69"/>
        <v>2733.3355000000001</v>
      </c>
      <c r="GI31" s="32">
        <v>2709.0729999999999</v>
      </c>
      <c r="GJ31" s="33">
        <v>2757.598</v>
      </c>
      <c r="GK31" s="32"/>
      <c r="GL31" s="64">
        <f t="shared" si="70"/>
        <v>3831.3604999999998</v>
      </c>
      <c r="GM31" s="32">
        <v>3772.8209999999999</v>
      </c>
      <c r="GN31" s="33">
        <v>3889.9</v>
      </c>
      <c r="GO31" s="32"/>
      <c r="GP31" s="75">
        <f t="shared" si="71"/>
        <v>0.5554276459549089</v>
      </c>
      <c r="GQ31" s="66"/>
    </row>
    <row r="32" spans="1:199" x14ac:dyDescent="0.2">
      <c r="A32" s="1"/>
      <c r="B32" s="76" t="s">
        <v>190</v>
      </c>
      <c r="C32" s="31">
        <v>12624.279</v>
      </c>
      <c r="D32" s="32">
        <v>12244.02</v>
      </c>
      <c r="E32" s="32">
        <v>10844.43</v>
      </c>
      <c r="F32" s="32">
        <v>3607.2719999999999</v>
      </c>
      <c r="G32" s="32">
        <v>7686.4840000000004</v>
      </c>
      <c r="H32" s="32">
        <f t="shared" si="0"/>
        <v>16231.550999999999</v>
      </c>
      <c r="I32" s="33">
        <f t="shared" si="1"/>
        <v>14451.702000000001</v>
      </c>
      <c r="J32" s="32"/>
      <c r="K32" s="34">
        <v>217.88300000000001</v>
      </c>
      <c r="L32" s="35">
        <v>57.064</v>
      </c>
      <c r="M32" s="35">
        <v>0.54900000000000004</v>
      </c>
      <c r="N32" s="36">
        <f t="shared" si="2"/>
        <v>275.49599999999998</v>
      </c>
      <c r="O32" s="35">
        <v>136.99699999999999</v>
      </c>
      <c r="P32" s="36">
        <f t="shared" si="3"/>
        <v>138.499</v>
      </c>
      <c r="Q32" s="35">
        <v>0.82099999999999995</v>
      </c>
      <c r="R32" s="36">
        <f t="shared" si="4"/>
        <v>137.678</v>
      </c>
      <c r="S32" s="35">
        <v>24.47</v>
      </c>
      <c r="T32" s="35">
        <v>-5.1890000000000001</v>
      </c>
      <c r="U32" s="35">
        <v>-15.899999999999999</v>
      </c>
      <c r="V32" s="36">
        <f t="shared" si="5"/>
        <v>141.059</v>
      </c>
      <c r="W32" s="35">
        <v>31.533999999999999</v>
      </c>
      <c r="X32" s="37">
        <f t="shared" si="6"/>
        <v>109.52500000000001</v>
      </c>
      <c r="Y32" s="35"/>
      <c r="Z32" s="38">
        <f t="shared" si="7"/>
        <v>1.7795054238722251E-2</v>
      </c>
      <c r="AA32" s="39">
        <f t="shared" si="8"/>
        <v>4.6605608288780975E-3</v>
      </c>
      <c r="AB32" s="6">
        <f t="shared" si="9"/>
        <v>0.46474792809479704</v>
      </c>
      <c r="AC32" s="6">
        <f t="shared" si="10"/>
        <v>0.45670842695505487</v>
      </c>
      <c r="AD32" s="6">
        <f t="shared" si="11"/>
        <v>0.49727400760809592</v>
      </c>
      <c r="AE32" s="39">
        <f t="shared" si="12"/>
        <v>1.1188890576787687E-2</v>
      </c>
      <c r="AF32" s="39">
        <f t="shared" si="13"/>
        <v>8.9451830362903689E-3</v>
      </c>
      <c r="AG32" s="39">
        <f t="shared" si="14"/>
        <v>1.8493718889731846E-2</v>
      </c>
      <c r="AH32" s="39">
        <f t="shared" si="15"/>
        <v>2.664176184817978E-2</v>
      </c>
      <c r="AI32" s="39">
        <f t="shared" si="16"/>
        <v>2.3247461577726555E-2</v>
      </c>
      <c r="AJ32" s="40">
        <f t="shared" si="17"/>
        <v>7.0224989260273263E-2</v>
      </c>
      <c r="AK32" s="41"/>
      <c r="AL32" s="47">
        <f t="shared" si="18"/>
        <v>9.2428433362190962E-2</v>
      </c>
      <c r="AM32" s="6">
        <f t="shared" si="19"/>
        <v>0.11629496748526907</v>
      </c>
      <c r="AN32" s="40">
        <f t="shared" si="20"/>
        <v>6.1807799748420204E-2</v>
      </c>
      <c r="AO32" s="35"/>
      <c r="AP32" s="47">
        <f t="shared" si="21"/>
        <v>0.70879557524000802</v>
      </c>
      <c r="AQ32" s="6">
        <f t="shared" si="22"/>
        <v>0.70642389860045707</v>
      </c>
      <c r="AR32" s="6">
        <f t="shared" si="23"/>
        <v>0.15408206678575467</v>
      </c>
      <c r="AS32" s="6">
        <f t="shared" si="24"/>
        <v>0.3863905415905336</v>
      </c>
      <c r="AT32" s="6">
        <f t="shared" si="25"/>
        <v>9.8950522243686154E-2</v>
      </c>
      <c r="AU32" s="68">
        <v>2.2999999999999998</v>
      </c>
      <c r="AV32" s="69">
        <v>1.35</v>
      </c>
      <c r="AW32" s="35"/>
      <c r="AX32" s="47">
        <f t="shared" si="26"/>
        <v>0.13061736040529523</v>
      </c>
      <c r="AY32" s="6">
        <v>0.1086</v>
      </c>
      <c r="AZ32" s="6">
        <f t="shared" si="27"/>
        <v>0.22228385349554963</v>
      </c>
      <c r="BA32" s="6">
        <f t="shared" si="28"/>
        <v>0.22995905439288913</v>
      </c>
      <c r="BB32" s="40">
        <f t="shared" si="29"/>
        <v>0.24160503585548135</v>
      </c>
      <c r="BC32" s="6"/>
      <c r="BD32" s="47">
        <f t="shared" si="30"/>
        <v>0.21202528987257058</v>
      </c>
      <c r="BE32" s="6">
        <f t="shared" si="31"/>
        <v>0.22221454790359318</v>
      </c>
      <c r="BF32" s="40">
        <f t="shared" si="32"/>
        <v>0.23570177769664927</v>
      </c>
      <c r="BG32" s="6"/>
      <c r="BH32" s="47"/>
      <c r="BI32" s="40">
        <v>0.02</v>
      </c>
      <c r="BJ32" s="47"/>
      <c r="BK32" s="40"/>
      <c r="BL32" s="6"/>
      <c r="BM32" s="47"/>
      <c r="BN32" s="40">
        <f>BD32-(4.5%+2.5%+3%+2.5%+BI32)</f>
        <v>6.7025289872570587E-2</v>
      </c>
      <c r="BO32" s="6"/>
      <c r="BP32" s="47"/>
      <c r="BQ32" s="40">
        <f>BE32-(6%+2.5%+3%+2.5%+BI32)</f>
        <v>6.2214547903593209E-2</v>
      </c>
      <c r="BR32" s="6"/>
      <c r="BS32" s="47"/>
      <c r="BT32" s="40">
        <f>BF32-(8%+2.5%+3%+2.5%+BI32)</f>
        <v>5.5701777696649274E-2</v>
      </c>
      <c r="BU32" s="35"/>
      <c r="BV32" s="38">
        <f t="shared" si="33"/>
        <v>7.905126161384353E-5</v>
      </c>
      <c r="BW32" s="6">
        <f t="shared" si="34"/>
        <v>5.2034478387628343E-3</v>
      </c>
      <c r="BX32" s="39">
        <f t="shared" si="35"/>
        <v>1.6849756049879983E-2</v>
      </c>
      <c r="BY32" s="6">
        <f t="shared" si="36"/>
        <v>0.10931144783259721</v>
      </c>
      <c r="BZ32" s="6">
        <f t="shared" si="37"/>
        <v>0.76504546573678833</v>
      </c>
      <c r="CA32" s="40">
        <f t="shared" si="38"/>
        <v>0.82369218518344756</v>
      </c>
      <c r="CB32" s="35"/>
      <c r="CC32" s="34">
        <v>9.3379999999999992</v>
      </c>
      <c r="CD32" s="35">
        <v>120.09099999999999</v>
      </c>
      <c r="CE32" s="36">
        <f t="shared" si="39"/>
        <v>129.429</v>
      </c>
      <c r="CF32" s="32">
        <v>10844.43</v>
      </c>
      <c r="CG32" s="35">
        <v>14.38</v>
      </c>
      <c r="CH32" s="35">
        <v>8.2789999999999999</v>
      </c>
      <c r="CI32" s="36">
        <f t="shared" si="40"/>
        <v>10821.771000000001</v>
      </c>
      <c r="CJ32" s="35">
        <v>1103.021</v>
      </c>
      <c r="CK32" s="35">
        <v>474.25600000000003</v>
      </c>
      <c r="CL32" s="36">
        <f t="shared" si="41"/>
        <v>1577.277</v>
      </c>
      <c r="CM32" s="35">
        <v>6.2519999999999998</v>
      </c>
      <c r="CN32" s="35">
        <v>0</v>
      </c>
      <c r="CO32" s="35">
        <v>78.623999999999995</v>
      </c>
      <c r="CP32" s="35">
        <v>10.925999999999689</v>
      </c>
      <c r="CQ32" s="36">
        <f t="shared" si="42"/>
        <v>12624.279</v>
      </c>
      <c r="CR32" s="35">
        <v>3.6280000000000001</v>
      </c>
      <c r="CS32" s="32">
        <f t="shared" si="43"/>
        <v>7686.4840000000004</v>
      </c>
      <c r="CT32" s="36">
        <f t="shared" si="44"/>
        <v>7690.1120000000001</v>
      </c>
      <c r="CU32" s="35">
        <v>3070.6379999999999</v>
      </c>
      <c r="CV32" s="35">
        <v>94.49100000000044</v>
      </c>
      <c r="CW32" s="36">
        <f t="shared" si="45"/>
        <v>3165.1290000000004</v>
      </c>
      <c r="CX32" s="35">
        <v>120.08799999999999</v>
      </c>
      <c r="CY32" s="35">
        <v>1648.95</v>
      </c>
      <c r="CZ32" s="70">
        <v>12624.279</v>
      </c>
      <c r="DA32" s="35"/>
      <c r="DB32" s="71">
        <v>1249.1790000000001</v>
      </c>
      <c r="DC32" s="35"/>
      <c r="DD32" s="31">
        <v>610</v>
      </c>
      <c r="DE32" s="32">
        <v>775</v>
      </c>
      <c r="DF32" s="32">
        <v>650</v>
      </c>
      <c r="DG32" s="32">
        <v>940</v>
      </c>
      <c r="DH32" s="32">
        <v>200</v>
      </c>
      <c r="DI32" s="32">
        <v>0</v>
      </c>
      <c r="DJ32" s="33">
        <f t="shared" si="46"/>
        <v>3175</v>
      </c>
      <c r="DK32" s="62">
        <f t="shared" si="47"/>
        <v>0.25149951137803589</v>
      </c>
      <c r="DL32" s="35"/>
      <c r="DM32" s="64" t="s">
        <v>220</v>
      </c>
      <c r="DN32" s="58">
        <v>61</v>
      </c>
      <c r="DO32" s="72">
        <v>7</v>
      </c>
      <c r="DP32" s="58" t="s">
        <v>161</v>
      </c>
      <c r="DQ32" s="74" t="s">
        <v>158</v>
      </c>
      <c r="DR32" s="58"/>
      <c r="DS32" s="62" t="s">
        <v>224</v>
      </c>
      <c r="DT32" s="63"/>
      <c r="DU32" s="31">
        <v>1336.0719999999999</v>
      </c>
      <c r="DV32" s="32">
        <v>1382.2049999999999</v>
      </c>
      <c r="DW32" s="33">
        <v>1452.2049999999999</v>
      </c>
      <c r="DX32" s="32"/>
      <c r="DY32" s="64">
        <f t="shared" si="48"/>
        <v>5922.2809999999999</v>
      </c>
      <c r="DZ32" s="32">
        <v>5833.9049999999997</v>
      </c>
      <c r="EA32" s="33">
        <v>6010.6570000000002</v>
      </c>
      <c r="EB32" s="32"/>
      <c r="EC32" s="31">
        <v>1590.1389999999999</v>
      </c>
      <c r="ED32" s="32">
        <v>1666.556</v>
      </c>
      <c r="EE32" s="33">
        <v>1767.7070000000001</v>
      </c>
      <c r="EF32" s="33">
        <v>7499.7610000000004</v>
      </c>
      <c r="EG32" s="32"/>
      <c r="EH32" s="31">
        <v>806.61199999999997</v>
      </c>
      <c r="EI32" s="32">
        <v>130.68799999999999</v>
      </c>
      <c r="EJ32" s="32">
        <v>394.48700000000002</v>
      </c>
      <c r="EK32" s="32">
        <v>61.34</v>
      </c>
      <c r="EL32" s="32">
        <v>744.56500000000005</v>
      </c>
      <c r="EM32" s="32">
        <v>75.92</v>
      </c>
      <c r="EN32" s="32">
        <v>334.33600000000115</v>
      </c>
      <c r="EO32" s="33">
        <v>8296.482</v>
      </c>
      <c r="EP32" s="33">
        <f t="shared" si="49"/>
        <v>10844.43</v>
      </c>
      <c r="EQ32" s="58"/>
      <c r="ER32" s="47">
        <f t="shared" si="50"/>
        <v>7.4380303990158991E-2</v>
      </c>
      <c r="ES32" s="6">
        <f t="shared" si="51"/>
        <v>1.205116359273839E-2</v>
      </c>
      <c r="ET32" s="6">
        <f t="shared" si="52"/>
        <v>3.6376923452869352E-2</v>
      </c>
      <c r="EU32" s="6">
        <f t="shared" si="53"/>
        <v>5.6563599931024498E-3</v>
      </c>
      <c r="EV32" s="6">
        <f t="shared" si="54"/>
        <v>6.8658749238088124E-2</v>
      </c>
      <c r="EW32" s="6">
        <f t="shared" si="55"/>
        <v>7.0008289970058361E-3</v>
      </c>
      <c r="EX32" s="6">
        <f t="shared" si="56"/>
        <v>3.0830204999248566E-2</v>
      </c>
      <c r="EY32" s="6">
        <f t="shared" si="57"/>
        <v>0.76504546573678833</v>
      </c>
      <c r="EZ32" s="62">
        <f t="shared" si="58"/>
        <v>1</v>
      </c>
      <c r="FA32" s="58"/>
      <c r="FB32" s="34">
        <v>21.564</v>
      </c>
      <c r="FC32" s="35">
        <v>161.16200000000001</v>
      </c>
      <c r="FD32" s="70">
        <f t="shared" si="59"/>
        <v>182.726</v>
      </c>
      <c r="FF32" s="34">
        <v>14.38</v>
      </c>
      <c r="FG32" s="35">
        <v>8.2789999999999999</v>
      </c>
      <c r="FH32" s="70">
        <f t="shared" si="60"/>
        <v>22.658999999999999</v>
      </c>
      <c r="FJ32" s="31">
        <v>8296.482</v>
      </c>
      <c r="FK32" s="32">
        <v>2547.9480000000008</v>
      </c>
      <c r="FL32" s="33">
        <f t="shared" si="61"/>
        <v>10844.43</v>
      </c>
      <c r="FN32" s="47">
        <v>0.76504546573678833</v>
      </c>
      <c r="FO32" s="6">
        <v>0.23495453426321167</v>
      </c>
      <c r="FP32" s="40">
        <f t="shared" si="62"/>
        <v>1</v>
      </c>
      <c r="FQ32" s="58"/>
      <c r="FR32" s="64">
        <f t="shared" si="63"/>
        <v>1559.63</v>
      </c>
      <c r="FS32" s="32">
        <v>1470.31</v>
      </c>
      <c r="FT32" s="33">
        <v>1648.95</v>
      </c>
      <c r="FV32" s="64">
        <f t="shared" si="64"/>
        <v>10385.666000000001</v>
      </c>
      <c r="FW32" s="32">
        <v>9926.902</v>
      </c>
      <c r="FX32" s="33">
        <v>10844.43</v>
      </c>
      <c r="FZ32" s="64">
        <f t="shared" si="65"/>
        <v>3313.2510000000002</v>
      </c>
      <c r="GA32" s="32">
        <v>3019.23</v>
      </c>
      <c r="GB32" s="33">
        <v>3607.2719999999999</v>
      </c>
      <c r="GD32" s="64">
        <f t="shared" si="66"/>
        <v>13698.917000000001</v>
      </c>
      <c r="GE32" s="58">
        <f t="shared" si="67"/>
        <v>12946.132</v>
      </c>
      <c r="GF32" s="72">
        <f t="shared" si="68"/>
        <v>14451.702000000001</v>
      </c>
      <c r="GH32" s="64">
        <f t="shared" si="69"/>
        <v>7462.7690000000002</v>
      </c>
      <c r="GI32" s="32">
        <v>7239.0540000000001</v>
      </c>
      <c r="GJ32" s="33">
        <v>7686.4840000000004</v>
      </c>
      <c r="GK32" s="32"/>
      <c r="GL32" s="64">
        <f t="shared" si="70"/>
        <v>12244.02</v>
      </c>
      <c r="GM32" s="32">
        <v>11863.761</v>
      </c>
      <c r="GN32" s="33">
        <v>12624.279</v>
      </c>
      <c r="GO32" s="32"/>
      <c r="GP32" s="75">
        <f t="shared" si="71"/>
        <v>0.47611883419243189</v>
      </c>
      <c r="GQ32" s="66"/>
    </row>
    <row r="33" spans="1:200" x14ac:dyDescent="0.2">
      <c r="A33" s="1"/>
      <c r="B33" s="76" t="s">
        <v>171</v>
      </c>
      <c r="C33" s="31">
        <v>4429.4110000000001</v>
      </c>
      <c r="D33" s="32">
        <v>4464.2190000000001</v>
      </c>
      <c r="E33" s="32">
        <v>3211.154</v>
      </c>
      <c r="F33" s="32">
        <v>396.721</v>
      </c>
      <c r="G33" s="32">
        <v>3259.86</v>
      </c>
      <c r="H33" s="32">
        <f t="shared" si="0"/>
        <v>4826.1319999999996</v>
      </c>
      <c r="I33" s="33">
        <f t="shared" si="1"/>
        <v>3607.875</v>
      </c>
      <c r="J33" s="32"/>
      <c r="K33" s="34">
        <v>106.747</v>
      </c>
      <c r="L33" s="35">
        <v>1.85</v>
      </c>
      <c r="M33" s="35">
        <v>1.492</v>
      </c>
      <c r="N33" s="36">
        <f t="shared" si="2"/>
        <v>110.089</v>
      </c>
      <c r="O33" s="35">
        <v>47.448</v>
      </c>
      <c r="P33" s="36">
        <f t="shared" si="3"/>
        <v>62.640999999999998</v>
      </c>
      <c r="Q33" s="35">
        <v>0.58799999999999997</v>
      </c>
      <c r="R33" s="36">
        <f t="shared" si="4"/>
        <v>62.052999999999997</v>
      </c>
      <c r="S33" s="35">
        <v>5.2</v>
      </c>
      <c r="T33" s="35">
        <v>-3.9159999999999999</v>
      </c>
      <c r="U33" s="35">
        <v>-1.3</v>
      </c>
      <c r="V33" s="36">
        <f t="shared" si="5"/>
        <v>62.037000000000006</v>
      </c>
      <c r="W33" s="35">
        <v>13.898</v>
      </c>
      <c r="X33" s="37">
        <f t="shared" si="6"/>
        <v>48.13900000000001</v>
      </c>
      <c r="Y33" s="35"/>
      <c r="Z33" s="38">
        <f t="shared" si="7"/>
        <v>2.3911685336225664E-2</v>
      </c>
      <c r="AA33" s="39">
        <f t="shared" si="8"/>
        <v>4.1440619288614648E-4</v>
      </c>
      <c r="AB33" s="6">
        <f t="shared" si="9"/>
        <v>0.4260278523520063</v>
      </c>
      <c r="AC33" s="6">
        <f t="shared" si="10"/>
        <v>0.41155704360346607</v>
      </c>
      <c r="AD33" s="6">
        <f t="shared" si="11"/>
        <v>0.43099673900208013</v>
      </c>
      <c r="AE33" s="39">
        <f t="shared" si="12"/>
        <v>1.062851083246588E-2</v>
      </c>
      <c r="AF33" s="39">
        <f t="shared" si="13"/>
        <v>1.0783297145592546E-2</v>
      </c>
      <c r="AG33" s="39">
        <f t="shared" si="14"/>
        <v>2.5453461999185203E-2</v>
      </c>
      <c r="AH33" s="39">
        <f t="shared" si="15"/>
        <v>3.380029826747364E-2</v>
      </c>
      <c r="AI33" s="39">
        <f t="shared" si="16"/>
        <v>3.2810479599398389E-2</v>
      </c>
      <c r="AJ33" s="40">
        <f t="shared" si="17"/>
        <v>0.10902387183200828</v>
      </c>
      <c r="AK33" s="41"/>
      <c r="AL33" s="47">
        <f t="shared" si="18"/>
        <v>2.9350303068381083E-2</v>
      </c>
      <c r="AM33" s="6">
        <f t="shared" si="19"/>
        <v>1.5744300598656804E-2</v>
      </c>
      <c r="AN33" s="40">
        <f t="shared" si="20"/>
        <v>-5.6401260887310338E-2</v>
      </c>
      <c r="AO33" s="35"/>
      <c r="AP33" s="47">
        <f t="shared" si="21"/>
        <v>1.0151677558908729</v>
      </c>
      <c r="AQ33" s="6">
        <f t="shared" si="22"/>
        <v>0.83303030341748752</v>
      </c>
      <c r="AR33" s="6">
        <f t="shared" si="23"/>
        <v>-0.10925312643148266</v>
      </c>
      <c r="AS33" s="6">
        <f t="shared" si="24"/>
        <v>0.173019279538521</v>
      </c>
      <c r="AT33" s="6">
        <f t="shared" si="25"/>
        <v>0.2567659673035535</v>
      </c>
      <c r="AU33" s="68">
        <v>3.2266000000000004</v>
      </c>
      <c r="AV33" s="69">
        <v>1.55</v>
      </c>
      <c r="AW33" s="35"/>
      <c r="AX33" s="47">
        <f t="shared" si="26"/>
        <v>0.10668664524470635</v>
      </c>
      <c r="AY33" s="6">
        <v>0.10300000000000001</v>
      </c>
      <c r="AZ33" s="6">
        <f t="shared" si="27"/>
        <v>0.22624708032846763</v>
      </c>
      <c r="BA33" s="6">
        <f t="shared" si="28"/>
        <v>0.24729999999999999</v>
      </c>
      <c r="BB33" s="40">
        <f t="shared" si="29"/>
        <v>0.27100000000000002</v>
      </c>
      <c r="BC33" s="6"/>
      <c r="BD33" s="47">
        <f t="shared" si="30"/>
        <v>0.21773791611255855</v>
      </c>
      <c r="BE33" s="6">
        <f t="shared" si="31"/>
        <v>0.23853427281724709</v>
      </c>
      <c r="BF33" s="40">
        <f t="shared" si="32"/>
        <v>0.26204325940763384</v>
      </c>
      <c r="BG33" s="6"/>
      <c r="BH33" s="47"/>
      <c r="BI33" s="40">
        <v>3.1E-2</v>
      </c>
      <c r="BJ33" s="47"/>
      <c r="BK33" s="40"/>
      <c r="BL33" s="6"/>
      <c r="BM33" s="47"/>
      <c r="BN33" s="40">
        <f>BD33-(4.5%+2.5%+3%+2.5%+BI33)</f>
        <v>6.173791611255855E-2</v>
      </c>
      <c r="BO33" s="6"/>
      <c r="BP33" s="47"/>
      <c r="BQ33" s="40">
        <f>BE33-(6%+2.5%+3%+2.5%+BI33)</f>
        <v>6.753427281724711E-2</v>
      </c>
      <c r="BR33" s="6"/>
      <c r="BS33" s="47"/>
      <c r="BT33" s="40">
        <f>BF33-(8%+2.5%+3%+1.5%+BI33)</f>
        <v>8.1043259407633822E-2</v>
      </c>
      <c r="BU33" s="35"/>
      <c r="BV33" s="38">
        <f t="shared" si="33"/>
        <v>1.8576006907241753E-4</v>
      </c>
      <c r="BW33" s="6">
        <f t="shared" si="34"/>
        <v>9.1982792334767312E-3</v>
      </c>
      <c r="BX33" s="39">
        <f t="shared" si="35"/>
        <v>9.2197384491681193E-3</v>
      </c>
      <c r="BY33" s="6">
        <f t="shared" si="36"/>
        <v>5.9453380725746532E-2</v>
      </c>
      <c r="BZ33" s="6">
        <f t="shared" si="37"/>
        <v>0.79064753667995991</v>
      </c>
      <c r="CA33" s="40">
        <f t="shared" si="38"/>
        <v>0.81366787929182693</v>
      </c>
      <c r="CB33" s="35"/>
      <c r="CC33" s="34">
        <v>72.555000000000007</v>
      </c>
      <c r="CD33" s="35">
        <v>386.47899999999998</v>
      </c>
      <c r="CE33" s="36">
        <f t="shared" si="39"/>
        <v>459.03399999999999</v>
      </c>
      <c r="CF33" s="32">
        <v>3211.154</v>
      </c>
      <c r="CG33" s="35">
        <v>9.9710000000000001</v>
      </c>
      <c r="CH33" s="35">
        <v>15.44</v>
      </c>
      <c r="CI33" s="36">
        <f t="shared" si="40"/>
        <v>3185.7429999999999</v>
      </c>
      <c r="CJ33" s="35">
        <v>678.28800000000001</v>
      </c>
      <c r="CK33" s="35">
        <v>84.847000000000008</v>
      </c>
      <c r="CL33" s="36">
        <f t="shared" si="41"/>
        <v>763.13499999999999</v>
      </c>
      <c r="CM33" s="35">
        <v>0</v>
      </c>
      <c r="CN33" s="35">
        <v>0</v>
      </c>
      <c r="CO33" s="35">
        <v>16.795999999999999</v>
      </c>
      <c r="CP33" s="35">
        <v>4.7030000000000243</v>
      </c>
      <c r="CQ33" s="36">
        <f t="shared" si="42"/>
        <v>4429.411000000001</v>
      </c>
      <c r="CR33" s="35">
        <v>100</v>
      </c>
      <c r="CS33" s="32">
        <f t="shared" si="43"/>
        <v>3259.86</v>
      </c>
      <c r="CT33" s="36">
        <f t="shared" si="44"/>
        <v>3359.86</v>
      </c>
      <c r="CU33" s="35">
        <v>468.01299999999998</v>
      </c>
      <c r="CV33" s="35">
        <v>43.596999999999923</v>
      </c>
      <c r="CW33" s="36">
        <f t="shared" si="45"/>
        <v>511.6099999999999</v>
      </c>
      <c r="CX33" s="35">
        <v>85.382000000000005</v>
      </c>
      <c r="CY33" s="35">
        <v>472.55900000000003</v>
      </c>
      <c r="CZ33" s="70">
        <v>4429.4110000000001</v>
      </c>
      <c r="DA33" s="35"/>
      <c r="DB33" s="71">
        <v>1137.3220000000001</v>
      </c>
      <c r="DC33" s="35"/>
      <c r="DD33" s="31">
        <v>130</v>
      </c>
      <c r="DE33" s="32">
        <v>125</v>
      </c>
      <c r="DF33" s="32">
        <v>205</v>
      </c>
      <c r="DG33" s="32">
        <v>150</v>
      </c>
      <c r="DH33" s="32">
        <v>40</v>
      </c>
      <c r="DI33" s="32">
        <v>0</v>
      </c>
      <c r="DJ33" s="33">
        <f t="shared" si="46"/>
        <v>650</v>
      </c>
      <c r="DK33" s="62">
        <f t="shared" si="47"/>
        <v>0.1467463732762663</v>
      </c>
      <c r="DL33" s="35"/>
      <c r="DM33" s="64" t="s">
        <v>219</v>
      </c>
      <c r="DN33" s="58">
        <v>16</v>
      </c>
      <c r="DO33" s="72">
        <v>1</v>
      </c>
      <c r="DP33" s="58" t="s">
        <v>161</v>
      </c>
      <c r="DQ33" s="74" t="s">
        <v>158</v>
      </c>
      <c r="DR33" s="58"/>
      <c r="DS33" s="62" t="s">
        <v>224</v>
      </c>
      <c r="DT33" s="63"/>
      <c r="DU33" s="31">
        <v>429.86357019999997</v>
      </c>
      <c r="DV33" s="32">
        <v>469.86357019999997</v>
      </c>
      <c r="DW33" s="33">
        <v>514.89295400000003</v>
      </c>
      <c r="DX33" s="32"/>
      <c r="DY33" s="64">
        <f t="shared" si="48"/>
        <v>1891.2555</v>
      </c>
      <c r="DZ33" s="32">
        <v>1882.537</v>
      </c>
      <c r="EA33" s="33">
        <v>1899.9739999999999</v>
      </c>
      <c r="EB33" s="32"/>
      <c r="EC33" s="31">
        <v>460.9</v>
      </c>
      <c r="ED33" s="32">
        <v>504.92099999999999</v>
      </c>
      <c r="EE33" s="33">
        <v>554.68399999999997</v>
      </c>
      <c r="EF33" s="33">
        <v>2116.7649999999999</v>
      </c>
      <c r="EG33" s="32"/>
      <c r="EH33" s="31">
        <v>0</v>
      </c>
      <c r="EI33" s="32">
        <v>5.81</v>
      </c>
      <c r="EJ33" s="32">
        <v>192.566</v>
      </c>
      <c r="EK33" s="32">
        <v>4.8899999999999997</v>
      </c>
      <c r="EL33" s="32">
        <v>278.91500000000002</v>
      </c>
      <c r="EM33" s="32">
        <v>0</v>
      </c>
      <c r="EN33" s="32">
        <v>190.08200000000033</v>
      </c>
      <c r="EO33" s="33">
        <v>2538.8910000000001</v>
      </c>
      <c r="EP33" s="33">
        <f t="shared" si="49"/>
        <v>3211.1540000000005</v>
      </c>
      <c r="EQ33" s="58"/>
      <c r="ER33" s="47">
        <f t="shared" si="50"/>
        <v>0</v>
      </c>
      <c r="ES33" s="6">
        <f t="shared" si="51"/>
        <v>1.8093183945709233E-3</v>
      </c>
      <c r="ET33" s="6">
        <f t="shared" si="52"/>
        <v>5.9967849564362213E-2</v>
      </c>
      <c r="EU33" s="6">
        <f t="shared" si="53"/>
        <v>1.5228170308867152E-3</v>
      </c>
      <c r="EV33" s="6">
        <f t="shared" si="54"/>
        <v>8.6858182447805368E-2</v>
      </c>
      <c r="EW33" s="6">
        <f t="shared" si="55"/>
        <v>0</v>
      </c>
      <c r="EX33" s="6">
        <f t="shared" si="56"/>
        <v>5.9194295882414955E-2</v>
      </c>
      <c r="EY33" s="6">
        <f t="shared" si="57"/>
        <v>0.79064753667995979</v>
      </c>
      <c r="EZ33" s="62">
        <f t="shared" si="58"/>
        <v>1</v>
      </c>
      <c r="FA33" s="58"/>
      <c r="FB33" s="34">
        <v>29.606000000000002</v>
      </c>
      <c r="FC33" s="35">
        <v>0</v>
      </c>
      <c r="FD33" s="70">
        <f t="shared" si="59"/>
        <v>29.606000000000002</v>
      </c>
      <c r="FF33" s="34">
        <v>9.9710000000000001</v>
      </c>
      <c r="FG33" s="35">
        <v>15.44</v>
      </c>
      <c r="FH33" s="70">
        <f t="shared" si="60"/>
        <v>25.411000000000001</v>
      </c>
      <c r="FJ33" s="31">
        <v>2538.8910000000001</v>
      </c>
      <c r="FK33" s="32">
        <v>672.26300000000003</v>
      </c>
      <c r="FL33" s="33">
        <f t="shared" si="61"/>
        <v>3211.154</v>
      </c>
      <c r="FN33" s="47">
        <v>0.79064753667995991</v>
      </c>
      <c r="FO33" s="6">
        <v>0.20935246332004009</v>
      </c>
      <c r="FP33" s="40">
        <f t="shared" si="62"/>
        <v>1</v>
      </c>
      <c r="FQ33" s="58"/>
      <c r="FR33" s="64">
        <f t="shared" si="63"/>
        <v>441.5455</v>
      </c>
      <c r="FS33" s="32">
        <v>410.53199999999998</v>
      </c>
      <c r="FT33" s="33">
        <v>472.55900000000003</v>
      </c>
      <c r="FV33" s="64">
        <f t="shared" si="64"/>
        <v>3165.3734999999997</v>
      </c>
      <c r="FW33" s="32">
        <v>3119.5929999999998</v>
      </c>
      <c r="FX33" s="33">
        <v>3211.154</v>
      </c>
      <c r="FZ33" s="64">
        <f t="shared" si="65"/>
        <v>414.53999999999996</v>
      </c>
      <c r="GA33" s="32">
        <v>432.35899999999998</v>
      </c>
      <c r="GB33" s="33">
        <v>396.721</v>
      </c>
      <c r="GD33" s="64">
        <f t="shared" si="66"/>
        <v>3579.9134999999997</v>
      </c>
      <c r="GE33" s="58">
        <f t="shared" si="67"/>
        <v>3551.9519999999998</v>
      </c>
      <c r="GF33" s="72">
        <f t="shared" si="68"/>
        <v>3607.875</v>
      </c>
      <c r="GH33" s="64">
        <f t="shared" si="69"/>
        <v>3357.2849999999999</v>
      </c>
      <c r="GI33" s="32">
        <v>3454.71</v>
      </c>
      <c r="GJ33" s="33">
        <v>3259.86</v>
      </c>
      <c r="GK33" s="32"/>
      <c r="GL33" s="64">
        <f t="shared" si="70"/>
        <v>4464.2190000000001</v>
      </c>
      <c r="GM33" s="32">
        <v>4499.027</v>
      </c>
      <c r="GN33" s="33">
        <v>4429.4110000000001</v>
      </c>
      <c r="GO33" s="32"/>
      <c r="GP33" s="75">
        <f t="shared" si="71"/>
        <v>0.42894506741415506</v>
      </c>
      <c r="GQ33" s="66"/>
    </row>
    <row r="34" spans="1:200" x14ac:dyDescent="0.2">
      <c r="A34" s="1"/>
      <c r="B34" s="76" t="s">
        <v>191</v>
      </c>
      <c r="C34" s="31">
        <v>2562.5010000000002</v>
      </c>
      <c r="D34" s="32">
        <v>2437.9825000000001</v>
      </c>
      <c r="E34" s="32">
        <v>2139.63</v>
      </c>
      <c r="F34" s="32">
        <v>494.38900000000001</v>
      </c>
      <c r="G34" s="32">
        <v>1822.7950000000001</v>
      </c>
      <c r="H34" s="32">
        <f t="shared" si="0"/>
        <v>3056.8900000000003</v>
      </c>
      <c r="I34" s="33">
        <f t="shared" si="1"/>
        <v>2634.0190000000002</v>
      </c>
      <c r="J34" s="32"/>
      <c r="K34" s="34">
        <v>45.072000000000003</v>
      </c>
      <c r="L34" s="35">
        <v>10.592000000000001</v>
      </c>
      <c r="M34" s="35">
        <v>0</v>
      </c>
      <c r="N34" s="36">
        <f t="shared" si="2"/>
        <v>55.664000000000001</v>
      </c>
      <c r="O34" s="35">
        <v>29.428999999999998</v>
      </c>
      <c r="P34" s="36">
        <f t="shared" si="3"/>
        <v>26.235000000000003</v>
      </c>
      <c r="Q34" s="35">
        <v>2.9000000000000001E-2</v>
      </c>
      <c r="R34" s="36">
        <f t="shared" si="4"/>
        <v>26.206000000000003</v>
      </c>
      <c r="S34" s="35">
        <v>5.6639999999999997</v>
      </c>
      <c r="T34" s="35">
        <v>-1.3640000000000001</v>
      </c>
      <c r="U34" s="35">
        <v>-2</v>
      </c>
      <c r="V34" s="36">
        <f t="shared" si="5"/>
        <v>28.506000000000004</v>
      </c>
      <c r="W34" s="35">
        <v>6.0720000000000001</v>
      </c>
      <c r="X34" s="37">
        <f t="shared" si="6"/>
        <v>22.434000000000005</v>
      </c>
      <c r="Y34" s="35"/>
      <c r="Z34" s="38">
        <f t="shared" si="7"/>
        <v>1.8487417362511832E-2</v>
      </c>
      <c r="AA34" s="39">
        <f t="shared" si="8"/>
        <v>4.344575894207608E-3</v>
      </c>
      <c r="AB34" s="6">
        <f t="shared" si="9"/>
        <v>0.49077780001334126</v>
      </c>
      <c r="AC34" s="6">
        <f t="shared" si="10"/>
        <v>0.47986237933733361</v>
      </c>
      <c r="AD34" s="6">
        <f t="shared" si="11"/>
        <v>0.52868999712561071</v>
      </c>
      <c r="AE34" s="39">
        <f t="shared" si="12"/>
        <v>1.2071046449266964E-2</v>
      </c>
      <c r="AF34" s="39">
        <f t="shared" si="13"/>
        <v>9.201870809162906E-3</v>
      </c>
      <c r="AG34" s="39">
        <f t="shared" si="14"/>
        <v>2.0325494207406297E-2</v>
      </c>
      <c r="AH34" s="39">
        <f t="shared" si="15"/>
        <v>2.7665105002369222E-2</v>
      </c>
      <c r="AI34" s="39">
        <f t="shared" si="16"/>
        <v>2.3742975002197082E-2</v>
      </c>
      <c r="AJ34" s="40">
        <f t="shared" si="17"/>
        <v>7.1578987671337788E-2</v>
      </c>
      <c r="AK34" s="41"/>
      <c r="AL34" s="47">
        <f t="shared" si="18"/>
        <v>9.8687406351511422E-2</v>
      </c>
      <c r="AM34" s="6">
        <f t="shared" si="19"/>
        <v>0.10303596524582387</v>
      </c>
      <c r="AN34" s="40">
        <f t="shared" si="20"/>
        <v>9.7874834216108694E-2</v>
      </c>
      <c r="AO34" s="35"/>
      <c r="AP34" s="47">
        <f t="shared" si="21"/>
        <v>0.85192065917939086</v>
      </c>
      <c r="AQ34" s="6">
        <f t="shared" si="22"/>
        <v>0.82111766547516896</v>
      </c>
      <c r="AR34" s="6">
        <f t="shared" si="23"/>
        <v>2.4459307528075118E-2</v>
      </c>
      <c r="AS34" s="6">
        <f t="shared" si="24"/>
        <v>0.2514319018802334</v>
      </c>
      <c r="AT34" s="6">
        <f t="shared" si="25"/>
        <v>0.13050648565600559</v>
      </c>
      <c r="AU34" s="68">
        <v>2.85</v>
      </c>
      <c r="AV34" s="69">
        <v>1.4</v>
      </c>
      <c r="AW34" s="35"/>
      <c r="AX34" s="47">
        <f t="shared" si="26"/>
        <v>0.12934902269306431</v>
      </c>
      <c r="AY34" s="6">
        <v>0.1027</v>
      </c>
      <c r="AZ34" s="6">
        <f t="shared" si="27"/>
        <v>0.23</v>
      </c>
      <c r="BA34" s="6">
        <f t="shared" si="28"/>
        <v>0.23</v>
      </c>
      <c r="BB34" s="40">
        <f t="shared" si="29"/>
        <v>0.23</v>
      </c>
      <c r="BC34" s="6"/>
      <c r="BD34" s="47">
        <f t="shared" si="30"/>
        <v>0.22970224326676439</v>
      </c>
      <c r="BE34" s="6">
        <f t="shared" si="31"/>
        <v>0.2326179747618175</v>
      </c>
      <c r="BF34" s="40">
        <f t="shared" si="32"/>
        <v>0.2360668972150971</v>
      </c>
      <c r="BG34" s="6"/>
      <c r="BH34" s="47"/>
      <c r="BI34" s="40"/>
      <c r="BJ34" s="47"/>
      <c r="BK34" s="40"/>
      <c r="BL34" s="6"/>
      <c r="BM34" s="47"/>
      <c r="BN34" s="40"/>
      <c r="BO34" s="6"/>
      <c r="BP34" s="47"/>
      <c r="BQ34" s="40"/>
      <c r="BR34" s="6"/>
      <c r="BS34" s="47"/>
      <c r="BT34" s="40"/>
      <c r="BU34" s="35"/>
      <c r="BV34" s="38">
        <f t="shared" si="33"/>
        <v>1.4191088387970656E-5</v>
      </c>
      <c r="BW34" s="6">
        <f t="shared" si="34"/>
        <v>9.4972981824136243E-4</v>
      </c>
      <c r="BX34" s="39">
        <f t="shared" si="35"/>
        <v>7.8172394292471119E-3</v>
      </c>
      <c r="BY34" s="6">
        <f t="shared" si="36"/>
        <v>4.9274841431403801E-2</v>
      </c>
      <c r="BZ34" s="6">
        <f t="shared" si="37"/>
        <v>0.8466646102363492</v>
      </c>
      <c r="CA34" s="40">
        <f t="shared" si="38"/>
        <v>0.87544471015584924</v>
      </c>
      <c r="CB34" s="35"/>
      <c r="CC34" s="34">
        <v>73.641999999999996</v>
      </c>
      <c r="CD34" s="35">
        <v>61.143999999999998</v>
      </c>
      <c r="CE34" s="36">
        <f t="shared" si="39"/>
        <v>134.786</v>
      </c>
      <c r="CF34" s="32">
        <v>2139.63</v>
      </c>
      <c r="CG34" s="35">
        <v>5.4420000000000002</v>
      </c>
      <c r="CH34" s="35">
        <v>2.544</v>
      </c>
      <c r="CI34" s="36">
        <f t="shared" si="40"/>
        <v>2131.6440000000002</v>
      </c>
      <c r="CJ34" s="35">
        <v>190.75399999999999</v>
      </c>
      <c r="CK34" s="35">
        <v>97.135000000000005</v>
      </c>
      <c r="CL34" s="36">
        <f t="shared" si="41"/>
        <v>287.88900000000001</v>
      </c>
      <c r="CM34" s="35">
        <v>2.617</v>
      </c>
      <c r="CN34" s="35">
        <v>0</v>
      </c>
      <c r="CO34" s="35">
        <v>4.9880000000000004</v>
      </c>
      <c r="CP34" s="35">
        <v>0.57699999999990226</v>
      </c>
      <c r="CQ34" s="36">
        <f t="shared" si="42"/>
        <v>2562.5010000000002</v>
      </c>
      <c r="CR34" s="35">
        <v>120.67400000000001</v>
      </c>
      <c r="CS34" s="32">
        <f t="shared" si="43"/>
        <v>1822.7950000000001</v>
      </c>
      <c r="CT34" s="36">
        <f t="shared" si="44"/>
        <v>1943.4690000000001</v>
      </c>
      <c r="CU34" s="35">
        <v>276.42599999999999</v>
      </c>
      <c r="CV34" s="35">
        <v>11.149000000000171</v>
      </c>
      <c r="CW34" s="36">
        <f t="shared" si="45"/>
        <v>287.57500000000016</v>
      </c>
      <c r="CX34" s="35">
        <v>0</v>
      </c>
      <c r="CY34" s="35">
        <v>331.45699999999999</v>
      </c>
      <c r="CZ34" s="70">
        <v>2562.5010000000002</v>
      </c>
      <c r="DA34" s="35"/>
      <c r="DB34" s="71">
        <v>334.423</v>
      </c>
      <c r="DC34" s="35"/>
      <c r="DD34" s="31">
        <v>80</v>
      </c>
      <c r="DE34" s="32">
        <v>105</v>
      </c>
      <c r="DF34" s="32">
        <v>150</v>
      </c>
      <c r="DG34" s="32">
        <v>60</v>
      </c>
      <c r="DH34" s="32">
        <v>0</v>
      </c>
      <c r="DI34" s="32">
        <v>0</v>
      </c>
      <c r="DJ34" s="33">
        <f t="shared" si="46"/>
        <v>395</v>
      </c>
      <c r="DK34" s="62">
        <f t="shared" si="47"/>
        <v>0.15414628130876826</v>
      </c>
      <c r="DL34" s="35"/>
      <c r="DM34" s="64" t="s">
        <v>215</v>
      </c>
      <c r="DN34" s="58">
        <v>14</v>
      </c>
      <c r="DO34" s="72">
        <v>2</v>
      </c>
      <c r="DP34" s="58" t="s">
        <v>161</v>
      </c>
      <c r="DQ34" s="74" t="s">
        <v>158</v>
      </c>
      <c r="DR34" s="58"/>
      <c r="DS34" s="62" t="s">
        <v>224</v>
      </c>
      <c r="DT34" s="63"/>
      <c r="DU34" s="31">
        <v>264.13751999999999</v>
      </c>
      <c r="DV34" s="32">
        <v>264.13751999999999</v>
      </c>
      <c r="DW34" s="33">
        <v>264.13751999999999</v>
      </c>
      <c r="DX34" s="32"/>
      <c r="DY34" s="64">
        <f t="shared" si="48"/>
        <v>1103.7370000000001</v>
      </c>
      <c r="DZ34" s="32">
        <v>1059.05</v>
      </c>
      <c r="EA34" s="33">
        <v>1148.424</v>
      </c>
      <c r="EB34" s="32"/>
      <c r="EC34" s="31">
        <v>320.95100000000002</v>
      </c>
      <c r="ED34" s="32">
        <v>325.02499999999998</v>
      </c>
      <c r="EE34" s="33">
        <v>329.84399999999999</v>
      </c>
      <c r="EF34" s="33">
        <v>1397.248</v>
      </c>
      <c r="EG34" s="32"/>
      <c r="EH34" s="31">
        <v>95.165999999999997</v>
      </c>
      <c r="EI34" s="32">
        <v>5.0739999999999998</v>
      </c>
      <c r="EJ34" s="32">
        <v>36.695</v>
      </c>
      <c r="EK34" s="32">
        <v>21.756</v>
      </c>
      <c r="EL34" s="32">
        <v>90.302000000000007</v>
      </c>
      <c r="EM34" s="32">
        <v>24.818999999999999</v>
      </c>
      <c r="EN34" s="32">
        <v>54.269000000000233</v>
      </c>
      <c r="EO34" s="33">
        <v>1811.549</v>
      </c>
      <c r="EP34" s="33">
        <f t="shared" si="49"/>
        <v>2139.63</v>
      </c>
      <c r="EQ34" s="58"/>
      <c r="ER34" s="47">
        <f t="shared" si="50"/>
        <v>4.4477783542014267E-2</v>
      </c>
      <c r="ES34" s="6">
        <f t="shared" si="51"/>
        <v>2.3714380523735409E-3</v>
      </c>
      <c r="ET34" s="6">
        <f t="shared" si="52"/>
        <v>1.7150161476516969E-2</v>
      </c>
      <c r="EU34" s="6">
        <f t="shared" si="53"/>
        <v>1.0168113178446741E-2</v>
      </c>
      <c r="EV34" s="6">
        <f t="shared" si="54"/>
        <v>4.2204493300243499E-2</v>
      </c>
      <c r="EW34" s="6">
        <f t="shared" si="55"/>
        <v>1.159966910166711E-2</v>
      </c>
      <c r="EX34" s="6">
        <f t="shared" si="56"/>
        <v>2.53637311123887E-2</v>
      </c>
      <c r="EY34" s="6">
        <f t="shared" si="57"/>
        <v>0.8466646102363492</v>
      </c>
      <c r="EZ34" s="62">
        <f t="shared" si="58"/>
        <v>1</v>
      </c>
      <c r="FA34" s="58"/>
      <c r="FB34" s="34">
        <v>0.316</v>
      </c>
      <c r="FC34" s="35">
        <v>16.41</v>
      </c>
      <c r="FD34" s="70">
        <f t="shared" si="59"/>
        <v>16.725999999999999</v>
      </c>
      <c r="FF34" s="34">
        <v>5.4420000000000002</v>
      </c>
      <c r="FG34" s="35">
        <v>2.544</v>
      </c>
      <c r="FH34" s="70">
        <f t="shared" si="60"/>
        <v>7.9860000000000007</v>
      </c>
      <c r="FJ34" s="31">
        <v>1811.549</v>
      </c>
      <c r="FK34" s="32">
        <v>328.08100000000019</v>
      </c>
      <c r="FL34" s="33">
        <f t="shared" si="61"/>
        <v>2139.63</v>
      </c>
      <c r="FN34" s="47">
        <v>0.8466646102363492</v>
      </c>
      <c r="FO34" s="6">
        <v>0.1533353897636508</v>
      </c>
      <c r="FP34" s="40">
        <f t="shared" si="62"/>
        <v>1</v>
      </c>
      <c r="FQ34" s="58"/>
      <c r="FR34" s="64">
        <f t="shared" si="63"/>
        <v>313.416</v>
      </c>
      <c r="FS34" s="32">
        <v>295.375</v>
      </c>
      <c r="FT34" s="33">
        <v>331.45699999999999</v>
      </c>
      <c r="FV34" s="64">
        <f t="shared" si="64"/>
        <v>2043.5360000000001</v>
      </c>
      <c r="FW34" s="32">
        <v>1947.442</v>
      </c>
      <c r="FX34" s="33">
        <v>2139.63</v>
      </c>
      <c r="FZ34" s="64">
        <f t="shared" si="65"/>
        <v>467.45949999999999</v>
      </c>
      <c r="GA34" s="32">
        <v>440.53</v>
      </c>
      <c r="GB34" s="33">
        <v>494.38900000000001</v>
      </c>
      <c r="GD34" s="64">
        <f t="shared" si="66"/>
        <v>2510.9955</v>
      </c>
      <c r="GE34" s="58">
        <f t="shared" si="67"/>
        <v>2387.9719999999998</v>
      </c>
      <c r="GF34" s="72">
        <f t="shared" si="68"/>
        <v>2634.0190000000002</v>
      </c>
      <c r="GH34" s="64">
        <f t="shared" si="69"/>
        <v>1741.5445</v>
      </c>
      <c r="GI34" s="32">
        <v>1660.2940000000001</v>
      </c>
      <c r="GJ34" s="33">
        <v>1822.7950000000001</v>
      </c>
      <c r="GK34" s="32"/>
      <c r="GL34" s="64">
        <f t="shared" si="70"/>
        <v>2437.9825000000001</v>
      </c>
      <c r="GM34" s="32">
        <v>2313.4639999999999</v>
      </c>
      <c r="GN34" s="33">
        <v>2562.5010000000002</v>
      </c>
      <c r="GO34" s="32"/>
      <c r="GP34" s="75">
        <f t="shared" si="71"/>
        <v>0.44816528852086296</v>
      </c>
      <c r="GQ34" s="66"/>
    </row>
    <row r="35" spans="1:200" ht="13.5" customHeight="1" x14ac:dyDescent="0.2">
      <c r="A35" s="1"/>
      <c r="B35" s="76" t="s">
        <v>185</v>
      </c>
      <c r="C35" s="31">
        <v>15353.666999999999</v>
      </c>
      <c r="D35" s="32">
        <v>14834.311</v>
      </c>
      <c r="E35" s="32">
        <v>12471.968999999999</v>
      </c>
      <c r="F35" s="32">
        <v>3704.2779999999998</v>
      </c>
      <c r="G35" s="32">
        <v>10054.370999999999</v>
      </c>
      <c r="H35" s="32">
        <f t="shared" si="0"/>
        <v>19057.945</v>
      </c>
      <c r="I35" s="33">
        <f t="shared" si="1"/>
        <v>16176.246999999999</v>
      </c>
      <c r="J35" s="32"/>
      <c r="K35" s="34">
        <v>273.56200000000001</v>
      </c>
      <c r="L35" s="35">
        <v>47.841000000000001</v>
      </c>
      <c r="M35" s="35">
        <v>1.4239999999999999</v>
      </c>
      <c r="N35" s="36">
        <f t="shared" si="2"/>
        <v>322.827</v>
      </c>
      <c r="O35" s="35">
        <v>164.00799999999998</v>
      </c>
      <c r="P35" s="36">
        <f t="shared" si="3"/>
        <v>158.81900000000002</v>
      </c>
      <c r="Q35" s="35">
        <v>2.7480000000000002</v>
      </c>
      <c r="R35" s="36">
        <f t="shared" si="4"/>
        <v>156.07100000000003</v>
      </c>
      <c r="S35" s="35">
        <v>32.137999999999998</v>
      </c>
      <c r="T35" s="35">
        <v>-7.34</v>
      </c>
      <c r="U35" s="35">
        <v>-17</v>
      </c>
      <c r="V35" s="36">
        <f t="shared" si="5"/>
        <v>163.86900000000003</v>
      </c>
      <c r="W35" s="35">
        <v>29.780999999999999</v>
      </c>
      <c r="X35" s="37">
        <f t="shared" si="6"/>
        <v>134.08800000000002</v>
      </c>
      <c r="Y35" s="35"/>
      <c r="Z35" s="38">
        <f t="shared" si="7"/>
        <v>1.8441166563111695E-2</v>
      </c>
      <c r="AA35" s="39">
        <f t="shared" si="8"/>
        <v>3.2250233934019586E-3</v>
      </c>
      <c r="AB35" s="6">
        <f t="shared" si="9"/>
        <v>0.47179575692197046</v>
      </c>
      <c r="AC35" s="6">
        <f t="shared" si="10"/>
        <v>0.46203991942867606</v>
      </c>
      <c r="AD35" s="6">
        <f t="shared" si="11"/>
        <v>0.50803681228645681</v>
      </c>
      <c r="AE35" s="39">
        <f t="shared" si="12"/>
        <v>1.1055990399554114E-2</v>
      </c>
      <c r="AF35" s="39">
        <f t="shared" si="13"/>
        <v>9.0390446849873927E-3</v>
      </c>
      <c r="AG35" s="39">
        <f t="shared" si="14"/>
        <v>1.8615155592064211E-2</v>
      </c>
      <c r="AH35" s="39">
        <f t="shared" si="15"/>
        <v>2.5491162701718677E-2</v>
      </c>
      <c r="AI35" s="39">
        <f t="shared" si="16"/>
        <v>2.1667009340202353E-2</v>
      </c>
      <c r="AJ35" s="40">
        <f t="shared" si="17"/>
        <v>8.0110695286847056E-2</v>
      </c>
      <c r="AK35" s="41"/>
      <c r="AL35" s="47">
        <f t="shared" si="18"/>
        <v>6.3243993449336663E-2</v>
      </c>
      <c r="AM35" s="6">
        <f t="shared" si="19"/>
        <v>6.5173799916583633E-2</v>
      </c>
      <c r="AN35" s="40">
        <f t="shared" si="20"/>
        <v>6.7644472855392185E-2</v>
      </c>
      <c r="AO35" s="35"/>
      <c r="AP35" s="47">
        <f t="shared" si="21"/>
        <v>0.80615747200782806</v>
      </c>
      <c r="AQ35" s="6">
        <f t="shared" si="22"/>
        <v>0.75306758483494385</v>
      </c>
      <c r="AR35" s="6">
        <f t="shared" si="23"/>
        <v>6.6400749736203052E-2</v>
      </c>
      <c r="AS35" s="6">
        <f t="shared" si="24"/>
        <v>0.31738502600062901</v>
      </c>
      <c r="AT35" s="6">
        <f t="shared" si="25"/>
        <v>0.14832639004089385</v>
      </c>
      <c r="AU35" s="68">
        <v>3.72</v>
      </c>
      <c r="AV35" s="69">
        <v>1.3440000000000001</v>
      </c>
      <c r="AW35" s="35"/>
      <c r="AX35" s="47">
        <f t="shared" si="26"/>
        <v>0.12222878091598575</v>
      </c>
      <c r="AY35" s="6">
        <v>0.1047</v>
      </c>
      <c r="AZ35" s="6">
        <f t="shared" si="27"/>
        <v>0.20231442437557698</v>
      </c>
      <c r="BA35" s="6">
        <f t="shared" si="28"/>
        <v>0.21670000000000003</v>
      </c>
      <c r="BB35" s="40">
        <f t="shared" si="29"/>
        <v>0.24</v>
      </c>
      <c r="BC35" s="6"/>
      <c r="BD35" s="47">
        <f t="shared" si="30"/>
        <v>0.19750764723026748</v>
      </c>
      <c r="BE35" s="6">
        <f t="shared" si="31"/>
        <v>0.21251098485707381</v>
      </c>
      <c r="BF35" s="40">
        <f t="shared" si="32"/>
        <v>0.23531635005759963</v>
      </c>
      <c r="BG35" s="6"/>
      <c r="BH35" s="47"/>
      <c r="BI35" s="40">
        <v>2.8000000000000001E-2</v>
      </c>
      <c r="BJ35" s="78"/>
      <c r="BK35" s="77"/>
      <c r="BL35" s="6"/>
      <c r="BM35" s="47"/>
      <c r="BN35" s="40">
        <f>BD35-(4.5%+2.5%+3%+2.5%+BI35)</f>
        <v>4.4507647230267483E-2</v>
      </c>
      <c r="BO35" s="6"/>
      <c r="BP35" s="47"/>
      <c r="BQ35" s="40">
        <f>BE35-(6%+2.5%+3%+2.5%+BI35)</f>
        <v>4.4510984857073832E-2</v>
      </c>
      <c r="BR35" s="6"/>
      <c r="BS35" s="47"/>
      <c r="BT35" s="40">
        <f>BF35-(8%+2.5%+3%+2.5%+BI35)</f>
        <v>4.7316350057599627E-2</v>
      </c>
      <c r="BU35" s="35"/>
      <c r="BV35" s="38">
        <f t="shared" si="33"/>
        <v>2.2708792909898365E-4</v>
      </c>
      <c r="BW35" s="6">
        <f t="shared" si="34"/>
        <v>1.4965934526759504E-2</v>
      </c>
      <c r="BX35" s="39">
        <f t="shared" si="35"/>
        <v>9.7148253014419789E-3</v>
      </c>
      <c r="BY35" s="6">
        <f t="shared" si="36"/>
        <v>6.388526246301221E-2</v>
      </c>
      <c r="BZ35" s="6">
        <f t="shared" si="37"/>
        <v>0.71865092031578981</v>
      </c>
      <c r="CA35" s="40">
        <f t="shared" si="38"/>
        <v>0.78307842356759272</v>
      </c>
      <c r="CB35" s="35"/>
      <c r="CC35" s="34">
        <v>77.400000000000006</v>
      </c>
      <c r="CD35" s="35">
        <v>509.887</v>
      </c>
      <c r="CE35" s="36">
        <f t="shared" si="39"/>
        <v>587.28700000000003</v>
      </c>
      <c r="CF35" s="32">
        <v>12471.968999999999</v>
      </c>
      <c r="CG35" s="35">
        <v>3.9129999999999998</v>
      </c>
      <c r="CH35" s="35">
        <v>15.999000000000001</v>
      </c>
      <c r="CI35" s="36">
        <f t="shared" si="40"/>
        <v>12452.056999999999</v>
      </c>
      <c r="CJ35" s="35">
        <v>1690.067</v>
      </c>
      <c r="CK35" s="35">
        <v>565.72400000000005</v>
      </c>
      <c r="CL35" s="36">
        <f t="shared" si="41"/>
        <v>2255.7910000000002</v>
      </c>
      <c r="CM35" s="35">
        <v>11.65</v>
      </c>
      <c r="CN35" s="35">
        <v>0</v>
      </c>
      <c r="CO35" s="35">
        <v>29.741</v>
      </c>
      <c r="CP35" s="35">
        <v>17.141000000000155</v>
      </c>
      <c r="CQ35" s="36">
        <f t="shared" si="42"/>
        <v>15353.666999999998</v>
      </c>
      <c r="CR35" s="35">
        <v>44.066000000000003</v>
      </c>
      <c r="CS35" s="32">
        <f t="shared" si="43"/>
        <v>10054.370999999999</v>
      </c>
      <c r="CT35" s="36">
        <f t="shared" si="44"/>
        <v>10098.437</v>
      </c>
      <c r="CU35" s="35">
        <v>2976.819</v>
      </c>
      <c r="CV35" s="35">
        <v>125.78699999999958</v>
      </c>
      <c r="CW35" s="36">
        <f t="shared" si="45"/>
        <v>3102.6059999999998</v>
      </c>
      <c r="CX35" s="35">
        <v>275.964</v>
      </c>
      <c r="CY35" s="35">
        <v>1876.66</v>
      </c>
      <c r="CZ35" s="70">
        <v>15353.666999999999</v>
      </c>
      <c r="DA35" s="35"/>
      <c r="DB35" s="71">
        <v>2277.3540000000003</v>
      </c>
      <c r="DC35" s="35"/>
      <c r="DD35" s="31">
        <v>500</v>
      </c>
      <c r="DE35" s="32">
        <v>850</v>
      </c>
      <c r="DF35" s="32">
        <v>430</v>
      </c>
      <c r="DG35" s="32">
        <v>665</v>
      </c>
      <c r="DH35" s="32">
        <v>400</v>
      </c>
      <c r="DI35" s="32">
        <v>400</v>
      </c>
      <c r="DJ35" s="33">
        <f t="shared" si="46"/>
        <v>3245</v>
      </c>
      <c r="DK35" s="62">
        <f t="shared" si="47"/>
        <v>0.21135016149562186</v>
      </c>
      <c r="DL35" s="35"/>
      <c r="DM35" s="64" t="s">
        <v>219</v>
      </c>
      <c r="DN35" s="58">
        <v>73.400000000000006</v>
      </c>
      <c r="DO35" s="72">
        <v>4</v>
      </c>
      <c r="DP35" s="58" t="s">
        <v>161</v>
      </c>
      <c r="DQ35" s="74" t="s">
        <v>158</v>
      </c>
      <c r="DR35" s="61" t="s">
        <v>159</v>
      </c>
      <c r="DS35" s="62">
        <v>0.19110291400125254</v>
      </c>
      <c r="DT35" s="63"/>
      <c r="DU35" s="31">
        <v>1476.6885326000001</v>
      </c>
      <c r="DV35" s="32">
        <v>1581.6885326000001</v>
      </c>
      <c r="DW35" s="33">
        <v>1751.7547199999999</v>
      </c>
      <c r="DX35" s="32"/>
      <c r="DY35" s="64">
        <f t="shared" si="48"/>
        <v>7203.1630000000005</v>
      </c>
      <c r="DZ35" s="32">
        <v>7107.348</v>
      </c>
      <c r="EA35" s="33">
        <v>7298.9780000000001</v>
      </c>
      <c r="EB35" s="32"/>
      <c r="EC35" s="31">
        <v>1785.6379999999999</v>
      </c>
      <c r="ED35" s="32">
        <v>1921.2809999999999</v>
      </c>
      <c r="EE35" s="33">
        <v>2127.4609999999998</v>
      </c>
      <c r="EF35" s="33">
        <v>9040.8549999999996</v>
      </c>
      <c r="EG35" s="32"/>
      <c r="EH35" s="31">
        <v>243.71600000000001</v>
      </c>
      <c r="EI35" s="32">
        <v>18.576000000000001</v>
      </c>
      <c r="EJ35" s="32">
        <v>706.65899999999999</v>
      </c>
      <c r="EK35" s="32">
        <v>57.692999999999998</v>
      </c>
      <c r="EL35" s="32">
        <v>2219.8009999999999</v>
      </c>
      <c r="EM35" s="32">
        <v>18.132999999999999</v>
      </c>
      <c r="EN35" s="32">
        <v>244.39900000000125</v>
      </c>
      <c r="EO35" s="33">
        <v>8962.9920000000002</v>
      </c>
      <c r="EP35" s="33">
        <f t="shared" si="49"/>
        <v>12471.969000000001</v>
      </c>
      <c r="EQ35" s="58"/>
      <c r="ER35" s="47">
        <f t="shared" si="50"/>
        <v>1.9541100527110031E-2</v>
      </c>
      <c r="ES35" s="6">
        <f t="shared" si="51"/>
        <v>1.489419994549377E-3</v>
      </c>
      <c r="ET35" s="6">
        <f t="shared" si="52"/>
        <v>5.6659778419911079E-2</v>
      </c>
      <c r="EU35" s="6">
        <f t="shared" si="53"/>
        <v>4.6258132937950693E-3</v>
      </c>
      <c r="EV35" s="6">
        <f t="shared" si="54"/>
        <v>0.1779832037748009</v>
      </c>
      <c r="EW35" s="6">
        <f t="shared" si="55"/>
        <v>1.4539003424399145E-3</v>
      </c>
      <c r="EX35" s="6">
        <f t="shared" si="56"/>
        <v>1.9595863331603954E-2</v>
      </c>
      <c r="EY35" s="6">
        <f t="shared" si="57"/>
        <v>0.7186509203157897</v>
      </c>
      <c r="EZ35" s="62">
        <f t="shared" si="58"/>
        <v>1</v>
      </c>
      <c r="FA35" s="58"/>
      <c r="FB35" s="34">
        <v>22.9</v>
      </c>
      <c r="FC35" s="35">
        <v>98.263000000000005</v>
      </c>
      <c r="FD35" s="70">
        <f t="shared" si="59"/>
        <v>121.16300000000001</v>
      </c>
      <c r="FF35" s="34">
        <v>3.9129999999999998</v>
      </c>
      <c r="FG35" s="35">
        <v>15.999000000000001</v>
      </c>
      <c r="FH35" s="70">
        <f t="shared" si="60"/>
        <v>19.911999999999999</v>
      </c>
      <c r="FJ35" s="31">
        <v>8962.9920000000002</v>
      </c>
      <c r="FK35" s="32">
        <v>3508.976999999999</v>
      </c>
      <c r="FL35" s="33">
        <f t="shared" si="61"/>
        <v>12471.968999999999</v>
      </c>
      <c r="FN35" s="47">
        <v>0.71865092031578981</v>
      </c>
      <c r="FO35" s="6">
        <v>0.28134907968421019</v>
      </c>
      <c r="FP35" s="40">
        <f t="shared" si="62"/>
        <v>1</v>
      </c>
      <c r="FQ35" s="58"/>
      <c r="FR35" s="64">
        <f t="shared" si="63"/>
        <v>1673.7840000000001</v>
      </c>
      <c r="FS35" s="32">
        <v>1470.9080000000001</v>
      </c>
      <c r="FT35" s="33">
        <v>1876.66</v>
      </c>
      <c r="FV35" s="64">
        <f t="shared" si="64"/>
        <v>12101.039499999999</v>
      </c>
      <c r="FW35" s="32">
        <v>11730.11</v>
      </c>
      <c r="FX35" s="33">
        <v>12471.968999999999</v>
      </c>
      <c r="FZ35" s="64">
        <f t="shared" si="65"/>
        <v>3580.3270000000002</v>
      </c>
      <c r="GA35" s="32">
        <v>3456.3760000000002</v>
      </c>
      <c r="GB35" s="33">
        <v>3704.2779999999998</v>
      </c>
      <c r="GD35" s="64">
        <f t="shared" si="66"/>
        <v>15681.3665</v>
      </c>
      <c r="GE35" s="58">
        <f t="shared" si="67"/>
        <v>15186.486000000001</v>
      </c>
      <c r="GF35" s="72">
        <f t="shared" si="68"/>
        <v>16176.246999999999</v>
      </c>
      <c r="GH35" s="64">
        <f t="shared" si="69"/>
        <v>9735.8554999999997</v>
      </c>
      <c r="GI35" s="32">
        <v>9417.34</v>
      </c>
      <c r="GJ35" s="33">
        <v>10054.370999999999</v>
      </c>
      <c r="GK35" s="32"/>
      <c r="GL35" s="64">
        <f t="shared" si="70"/>
        <v>14834.311</v>
      </c>
      <c r="GM35" s="32">
        <v>14314.955</v>
      </c>
      <c r="GN35" s="33">
        <v>15353.666999999999</v>
      </c>
      <c r="GO35" s="32"/>
      <c r="GP35" s="75">
        <f t="shared" si="71"/>
        <v>0.47538988568659202</v>
      </c>
      <c r="GQ35" s="66"/>
    </row>
    <row r="36" spans="1:200" ht="13.5" customHeight="1" x14ac:dyDescent="0.2">
      <c r="A36" s="1"/>
      <c r="B36" s="76" t="s">
        <v>192</v>
      </c>
      <c r="C36" s="31">
        <v>6723.6279999999997</v>
      </c>
      <c r="D36" s="32">
        <v>6612.5659999999998</v>
      </c>
      <c r="E36" s="32">
        <v>5572.1369999999997</v>
      </c>
      <c r="F36" s="32">
        <v>1891.625</v>
      </c>
      <c r="G36" s="32">
        <v>4741.7479999999996</v>
      </c>
      <c r="H36" s="32">
        <f t="shared" si="0"/>
        <v>8615.2530000000006</v>
      </c>
      <c r="I36" s="33">
        <f t="shared" si="1"/>
        <v>7463.7619999999997</v>
      </c>
      <c r="J36" s="32"/>
      <c r="K36" s="34">
        <v>141.03199999999998</v>
      </c>
      <c r="L36" s="35">
        <v>34.450000000000003</v>
      </c>
      <c r="M36" s="35">
        <v>0.108</v>
      </c>
      <c r="N36" s="36">
        <f t="shared" si="2"/>
        <v>175.58999999999997</v>
      </c>
      <c r="O36" s="35">
        <v>93.076999999999998</v>
      </c>
      <c r="P36" s="36">
        <f t="shared" si="3"/>
        <v>82.512999999999977</v>
      </c>
      <c r="Q36" s="35">
        <v>10.745000000000001</v>
      </c>
      <c r="R36" s="36">
        <f t="shared" si="4"/>
        <v>71.767999999999972</v>
      </c>
      <c r="S36" s="35">
        <v>14.911</v>
      </c>
      <c r="T36" s="35">
        <v>-2.504</v>
      </c>
      <c r="U36" s="35">
        <v>-9.1999999999999993</v>
      </c>
      <c r="V36" s="36">
        <f t="shared" si="5"/>
        <v>74.974999999999966</v>
      </c>
      <c r="W36" s="35">
        <v>14.451999999999998</v>
      </c>
      <c r="X36" s="37">
        <f t="shared" si="6"/>
        <v>60.522999999999968</v>
      </c>
      <c r="Y36" s="35"/>
      <c r="Z36" s="38">
        <f t="shared" si="7"/>
        <v>2.1327877861634953E-2</v>
      </c>
      <c r="AA36" s="39">
        <f t="shared" si="8"/>
        <v>5.209777868379689E-3</v>
      </c>
      <c r="AB36" s="6">
        <f t="shared" si="9"/>
        <v>0.49509832603711762</v>
      </c>
      <c r="AC36" s="6">
        <f t="shared" si="10"/>
        <v>0.4885906110729078</v>
      </c>
      <c r="AD36" s="6">
        <f t="shared" si="11"/>
        <v>0.53008143971752386</v>
      </c>
      <c r="AE36" s="39">
        <f t="shared" si="12"/>
        <v>1.4075776332516001E-2</v>
      </c>
      <c r="AF36" s="39">
        <f t="shared" si="13"/>
        <v>9.1527252809272489E-3</v>
      </c>
      <c r="AG36" s="39">
        <f t="shared" si="14"/>
        <v>1.7182445702812923E-2</v>
      </c>
      <c r="AH36" s="39">
        <f t="shared" si="15"/>
        <v>2.6947734681212154E-2</v>
      </c>
      <c r="AI36" s="39">
        <f t="shared" si="16"/>
        <v>2.037489488623297E-2</v>
      </c>
      <c r="AJ36" s="40">
        <f t="shared" si="17"/>
        <v>7.7957240280462095E-2</v>
      </c>
      <c r="AK36" s="41"/>
      <c r="AL36" s="47">
        <f t="shared" si="18"/>
        <v>3.2605400252622534E-2</v>
      </c>
      <c r="AM36" s="6">
        <f t="shared" si="19"/>
        <v>3.9568515167752061E-2</v>
      </c>
      <c r="AN36" s="40">
        <f t="shared" si="20"/>
        <v>2.5915367652913163E-2</v>
      </c>
      <c r="AO36" s="35"/>
      <c r="AP36" s="47">
        <f t="shared" si="21"/>
        <v>0.85097476964403418</v>
      </c>
      <c r="AQ36" s="6">
        <f t="shared" si="22"/>
        <v>0.81010875373981928</v>
      </c>
      <c r="AR36" s="6">
        <f t="shared" si="23"/>
        <v>3.8046275016999746E-2</v>
      </c>
      <c r="AS36" s="6">
        <f t="shared" si="24"/>
        <v>0.28882078247041626</v>
      </c>
      <c r="AT36" s="6">
        <f t="shared" si="25"/>
        <v>0.12726269210610699</v>
      </c>
      <c r="AU36" s="68">
        <v>2.34</v>
      </c>
      <c r="AV36" s="69">
        <v>1.35</v>
      </c>
      <c r="AW36" s="35"/>
      <c r="AX36" s="47">
        <f t="shared" si="26"/>
        <v>0.12153051894007223</v>
      </c>
      <c r="AY36" s="6">
        <v>9.2700000000000005E-2</v>
      </c>
      <c r="AZ36" s="6">
        <f t="shared" si="27"/>
        <v>0.17600373111117598</v>
      </c>
      <c r="BA36" s="6">
        <f t="shared" si="28"/>
        <v>0.19664040796941293</v>
      </c>
      <c r="BB36" s="40">
        <f t="shared" si="29"/>
        <v>0.20990684309256524</v>
      </c>
      <c r="BC36" s="6"/>
      <c r="BD36" s="47">
        <f t="shared" si="30"/>
        <v>0.17743439835830177</v>
      </c>
      <c r="BE36" s="6">
        <f t="shared" si="31"/>
        <v>0.19741832121790406</v>
      </c>
      <c r="BF36" s="40">
        <f t="shared" si="32"/>
        <v>0.21222782297593282</v>
      </c>
      <c r="BG36" s="6"/>
      <c r="BH36" s="47"/>
      <c r="BI36" s="40">
        <v>2.1000000000000001E-2</v>
      </c>
      <c r="BJ36" s="47"/>
      <c r="BK36" s="40"/>
      <c r="BL36" s="6"/>
      <c r="BM36" s="47"/>
      <c r="BN36" s="40">
        <f>BD36-(4.5%+2.5%+3%+2.5%+BI36)</f>
        <v>3.1434398358301779E-2</v>
      </c>
      <c r="BO36" s="6"/>
      <c r="BP36" s="47"/>
      <c r="BQ36" s="40">
        <f>BE36-(6%+2.5%+3%+2.5%+BI36)</f>
        <v>3.6418321217904087E-2</v>
      </c>
      <c r="BR36" s="6"/>
      <c r="BS36" s="47"/>
      <c r="BT36" s="40">
        <f>BF36-(8%+2.5%+3%+2.5%+BI36)</f>
        <v>3.1227822975932823E-2</v>
      </c>
      <c r="BU36" s="35"/>
      <c r="BV36" s="38">
        <f t="shared" si="33"/>
        <v>1.9592774797327836E-3</v>
      </c>
      <c r="BW36" s="6">
        <f t="shared" si="34"/>
        <v>0.11320058997050152</v>
      </c>
      <c r="BX36" s="39">
        <f t="shared" si="35"/>
        <v>2.0170178873922157E-2</v>
      </c>
      <c r="BY36" s="6">
        <f t="shared" si="36"/>
        <v>0.13142256439519731</v>
      </c>
      <c r="BZ36" s="6">
        <f t="shared" si="37"/>
        <v>0.68942238857371962</v>
      </c>
      <c r="CA36" s="40">
        <f t="shared" si="38"/>
        <v>0.76813555952078871</v>
      </c>
      <c r="CB36" s="35"/>
      <c r="CC36" s="34">
        <v>85.105999999999995</v>
      </c>
      <c r="CD36" s="35">
        <v>122.64700000000001</v>
      </c>
      <c r="CE36" s="36">
        <f t="shared" si="39"/>
        <v>207.75299999999999</v>
      </c>
      <c r="CF36" s="32">
        <v>5572.1369999999997</v>
      </c>
      <c r="CG36" s="35">
        <v>25.064</v>
      </c>
      <c r="CH36" s="35">
        <v>12.997999999999999</v>
      </c>
      <c r="CI36" s="36">
        <f t="shared" si="40"/>
        <v>5534.0749999999998</v>
      </c>
      <c r="CJ36" s="35">
        <v>647.91399999999999</v>
      </c>
      <c r="CK36" s="35">
        <v>278.63</v>
      </c>
      <c r="CL36" s="36">
        <f t="shared" si="41"/>
        <v>926.54399999999998</v>
      </c>
      <c r="CM36" s="35">
        <v>0</v>
      </c>
      <c r="CN36" s="35">
        <v>0</v>
      </c>
      <c r="CO36" s="35">
        <v>43.664000000000001</v>
      </c>
      <c r="CP36" s="35">
        <v>11.592000000000198</v>
      </c>
      <c r="CQ36" s="36">
        <f t="shared" si="42"/>
        <v>6723.6279999999997</v>
      </c>
      <c r="CR36" s="35">
        <v>52.673000000000002</v>
      </c>
      <c r="CS36" s="32">
        <f t="shared" si="43"/>
        <v>4741.7479999999996</v>
      </c>
      <c r="CT36" s="36">
        <f t="shared" si="44"/>
        <v>4794.4209999999994</v>
      </c>
      <c r="CU36" s="35">
        <v>943.43799999999999</v>
      </c>
      <c r="CV36" s="35">
        <v>53.278000000000361</v>
      </c>
      <c r="CW36" s="36">
        <f t="shared" si="45"/>
        <v>996.71600000000035</v>
      </c>
      <c r="CX36" s="35">
        <v>115.36499999999999</v>
      </c>
      <c r="CY36" s="35">
        <v>817.12599999999998</v>
      </c>
      <c r="CZ36" s="70">
        <v>6723.6279999999997</v>
      </c>
      <c r="DA36" s="35"/>
      <c r="DB36" s="71">
        <v>855.66699999999992</v>
      </c>
      <c r="DC36" s="35"/>
      <c r="DD36" s="31">
        <v>210</v>
      </c>
      <c r="DE36" s="32">
        <v>240</v>
      </c>
      <c r="DF36" s="32">
        <v>400</v>
      </c>
      <c r="DG36" s="32">
        <v>175</v>
      </c>
      <c r="DH36" s="32">
        <v>80</v>
      </c>
      <c r="DI36" s="32">
        <v>0</v>
      </c>
      <c r="DJ36" s="33">
        <f t="shared" si="46"/>
        <v>1105</v>
      </c>
      <c r="DK36" s="62">
        <f t="shared" si="47"/>
        <v>0.16434579664431168</v>
      </c>
      <c r="DL36" s="35"/>
      <c r="DM36" s="64" t="s">
        <v>218</v>
      </c>
      <c r="DN36" s="58">
        <v>48</v>
      </c>
      <c r="DO36" s="72">
        <v>3</v>
      </c>
      <c r="DP36" s="58" t="s">
        <v>161</v>
      </c>
      <c r="DQ36" s="74" t="s">
        <v>158</v>
      </c>
      <c r="DR36" s="61" t="s">
        <v>159</v>
      </c>
      <c r="DS36" s="62">
        <v>0.30745190428716596</v>
      </c>
      <c r="DT36" s="63"/>
      <c r="DU36" s="31">
        <v>597.00800000000004</v>
      </c>
      <c r="DV36" s="32">
        <v>667.00800000000004</v>
      </c>
      <c r="DW36" s="33">
        <v>712.00800000000004</v>
      </c>
      <c r="DX36" s="32"/>
      <c r="DY36" s="64">
        <f t="shared" si="48"/>
        <v>3522.3739999999998</v>
      </c>
      <c r="DZ36" s="32">
        <v>3652.7289999999998</v>
      </c>
      <c r="EA36" s="33">
        <v>3392.0189999999998</v>
      </c>
      <c r="EB36" s="32"/>
      <c r="EC36" s="31">
        <v>760.19</v>
      </c>
      <c r="ED36" s="32">
        <v>845.80799999999999</v>
      </c>
      <c r="EE36" s="33">
        <v>909.25699999999995</v>
      </c>
      <c r="EF36" s="33">
        <v>4284.3440000000001</v>
      </c>
      <c r="EG36" s="32"/>
      <c r="EH36" s="31">
        <v>494.601</v>
      </c>
      <c r="EI36" s="32">
        <v>164.55199999999999</v>
      </c>
      <c r="EJ36" s="32">
        <v>230.91399999999999</v>
      </c>
      <c r="EK36" s="32">
        <v>59.283000000000001</v>
      </c>
      <c r="EL36" s="32">
        <v>674.75099999999998</v>
      </c>
      <c r="EM36" s="32">
        <v>44.658999999999999</v>
      </c>
      <c r="EN36" s="32">
        <v>61.820999999999913</v>
      </c>
      <c r="EO36" s="33">
        <v>3841.556</v>
      </c>
      <c r="EP36" s="33">
        <f t="shared" si="49"/>
        <v>5572.1370000000006</v>
      </c>
      <c r="EQ36" s="58"/>
      <c r="ER36" s="47">
        <f t="shared" si="50"/>
        <v>8.8763251872665719E-2</v>
      </c>
      <c r="ES36" s="6">
        <f t="shared" si="51"/>
        <v>2.9531219350852282E-2</v>
      </c>
      <c r="ET36" s="6">
        <f t="shared" si="52"/>
        <v>4.1440833202773003E-2</v>
      </c>
      <c r="EU36" s="6">
        <f t="shared" si="53"/>
        <v>1.0639185648163352E-2</v>
      </c>
      <c r="EV36" s="6">
        <f t="shared" si="54"/>
        <v>0.12109375630929388</v>
      </c>
      <c r="EW36" s="6">
        <f t="shared" si="55"/>
        <v>8.0146988489335404E-3</v>
      </c>
      <c r="EX36" s="6">
        <f t="shared" si="56"/>
        <v>1.1094666193598597E-2</v>
      </c>
      <c r="EY36" s="6">
        <f t="shared" si="57"/>
        <v>0.68942238857371951</v>
      </c>
      <c r="EZ36" s="62">
        <f t="shared" si="58"/>
        <v>0.99999999999999989</v>
      </c>
      <c r="FA36" s="58"/>
      <c r="FB36" s="34">
        <v>58.521000000000001</v>
      </c>
      <c r="FC36" s="35">
        <v>53.87</v>
      </c>
      <c r="FD36" s="70">
        <f t="shared" si="59"/>
        <v>112.39099999999999</v>
      </c>
      <c r="FF36" s="34">
        <v>25.064</v>
      </c>
      <c r="FG36" s="35">
        <v>12.997999999999999</v>
      </c>
      <c r="FH36" s="70">
        <f t="shared" si="60"/>
        <v>38.061999999999998</v>
      </c>
      <c r="FJ36" s="31">
        <v>3841.556</v>
      </c>
      <c r="FK36" s="32">
        <v>1730.5809999999997</v>
      </c>
      <c r="FL36" s="33">
        <f t="shared" si="61"/>
        <v>5572.1369999999997</v>
      </c>
      <c r="FN36" s="47">
        <v>0.68942238857371962</v>
      </c>
      <c r="FO36" s="6">
        <v>0.31057761142628038</v>
      </c>
      <c r="FP36" s="40">
        <f t="shared" si="62"/>
        <v>1</v>
      </c>
      <c r="FQ36" s="58"/>
      <c r="FR36" s="64">
        <f t="shared" si="63"/>
        <v>776.36149999999998</v>
      </c>
      <c r="FS36" s="32">
        <v>735.59699999999998</v>
      </c>
      <c r="FT36" s="33">
        <v>817.12599999999998</v>
      </c>
      <c r="FV36" s="64">
        <f t="shared" si="64"/>
        <v>5484.1644999999999</v>
      </c>
      <c r="FW36" s="32">
        <v>5396.192</v>
      </c>
      <c r="FX36" s="33">
        <v>5572.1369999999997</v>
      </c>
      <c r="FZ36" s="64">
        <f t="shared" si="65"/>
        <v>1837.5529999999999</v>
      </c>
      <c r="GA36" s="32">
        <v>1783.481</v>
      </c>
      <c r="GB36" s="33">
        <v>1891.625</v>
      </c>
      <c r="GD36" s="64">
        <f t="shared" si="66"/>
        <v>7321.7174999999997</v>
      </c>
      <c r="GE36" s="58">
        <f t="shared" si="67"/>
        <v>7179.6729999999998</v>
      </c>
      <c r="GF36" s="72">
        <f t="shared" si="68"/>
        <v>7463.7619999999997</v>
      </c>
      <c r="GH36" s="64">
        <f t="shared" si="69"/>
        <v>4681.8580000000002</v>
      </c>
      <c r="GI36" s="32">
        <v>4621.9679999999998</v>
      </c>
      <c r="GJ36" s="33">
        <v>4741.7479999999996</v>
      </c>
      <c r="GK36" s="32"/>
      <c r="GL36" s="64">
        <f t="shared" si="70"/>
        <v>6612.5659999999998</v>
      </c>
      <c r="GM36" s="32">
        <v>6501.5039999999999</v>
      </c>
      <c r="GN36" s="33">
        <v>6723.6279999999997</v>
      </c>
      <c r="GO36" s="32"/>
      <c r="GP36" s="75">
        <f t="shared" si="71"/>
        <v>0.50449236632365735</v>
      </c>
      <c r="GQ36" s="66"/>
    </row>
    <row r="37" spans="1:200" x14ac:dyDescent="0.2">
      <c r="A37" s="1"/>
      <c r="B37" s="76" t="s">
        <v>193</v>
      </c>
      <c r="C37" s="31">
        <v>7964.9440000000004</v>
      </c>
      <c r="D37" s="32">
        <v>7715.6764999999996</v>
      </c>
      <c r="E37" s="32">
        <v>6759.0680000000002</v>
      </c>
      <c r="F37" s="32">
        <v>1726.489</v>
      </c>
      <c r="G37" s="32">
        <v>5659.4219999999996</v>
      </c>
      <c r="H37" s="32">
        <f t="shared" ref="H37:H53" si="75">C37+F37</f>
        <v>9691.4330000000009</v>
      </c>
      <c r="I37" s="33">
        <f t="shared" ref="I37:I53" si="76">E37+F37</f>
        <v>8485.5570000000007</v>
      </c>
      <c r="J37" s="32"/>
      <c r="K37" s="34">
        <v>158.34899999999999</v>
      </c>
      <c r="L37" s="35">
        <v>40.588000000000001</v>
      </c>
      <c r="M37" s="35">
        <v>0.621</v>
      </c>
      <c r="N37" s="36">
        <f t="shared" ref="N37:N53" si="77">K37+L37+M37</f>
        <v>199.55799999999999</v>
      </c>
      <c r="O37" s="35">
        <v>91.561999999999998</v>
      </c>
      <c r="P37" s="36">
        <f t="shared" ref="P37:P53" si="78">N37-O37</f>
        <v>107.996</v>
      </c>
      <c r="Q37" s="35">
        <v>12.772</v>
      </c>
      <c r="R37" s="36">
        <f t="shared" ref="R37:R53" si="79">P37-Q37</f>
        <v>95.22399999999999</v>
      </c>
      <c r="S37" s="35">
        <v>17.527000000000001</v>
      </c>
      <c r="T37" s="35">
        <v>-1.0980000000000001</v>
      </c>
      <c r="U37" s="35">
        <v>-4.5880000000000001</v>
      </c>
      <c r="V37" s="36">
        <f t="shared" ref="V37:V53" si="80">R37+S37+T37+U37</f>
        <v>107.065</v>
      </c>
      <c r="W37" s="35">
        <v>22.289000000000001</v>
      </c>
      <c r="X37" s="37">
        <f t="shared" ref="X37:X53" si="81">V37-W37</f>
        <v>84.775999999999996</v>
      </c>
      <c r="Y37" s="35"/>
      <c r="Z37" s="38">
        <f t="shared" ref="Z37:Z53" si="82">K37/D37</f>
        <v>2.0523022187361017E-2</v>
      </c>
      <c r="AA37" s="39">
        <f t="shared" ref="AA37:AA53" si="83">L37/D37</f>
        <v>5.2604590148381675E-3</v>
      </c>
      <c r="AB37" s="6">
        <f t="shared" ref="AB37:AB53" si="84">O37/(N37+S37+T37)</f>
        <v>0.4239236620722544</v>
      </c>
      <c r="AC37" s="6">
        <f t="shared" ref="AC37:AC53" si="85">O37/(N37+S37)</f>
        <v>0.42177948729760234</v>
      </c>
      <c r="AD37" s="6">
        <f t="shared" ref="AD37:AD53" si="86">O37/N37</f>
        <v>0.45882400104230348</v>
      </c>
      <c r="AE37" s="39">
        <f t="shared" ref="AE37:AE53" si="87">O37/D37</f>
        <v>1.1867008680314681E-2</v>
      </c>
      <c r="AF37" s="39">
        <f t="shared" ref="AF37:AF53" si="88">X37/D37</f>
        <v>1.098750057755791E-2</v>
      </c>
      <c r="AG37" s="39">
        <f t="shared" ref="AG37:AG53" si="89">X37/DY37</f>
        <v>2.1998513123051393E-2</v>
      </c>
      <c r="AH37" s="39">
        <f t="shared" ref="AH37:AH53" si="90">(P37+S37+T37)/DY37</f>
        <v>3.2287026933750934E-2</v>
      </c>
      <c r="AI37" s="39">
        <f t="shared" ref="AI37:AI53" si="91">R37/DY37</f>
        <v>2.4709663272971662E-2</v>
      </c>
      <c r="AJ37" s="40">
        <f t="shared" ref="AJ37:AJ53" si="92">X37/FR37</f>
        <v>9.3935094413213141E-2</v>
      </c>
      <c r="AK37" s="41"/>
      <c r="AL37" s="47">
        <f t="shared" ref="AL37:AL53" si="93">(FX37-FW37)/FW37</f>
        <v>9.8108750501609318E-2</v>
      </c>
      <c r="AM37" s="6">
        <f t="shared" ref="AM37:AM53" si="94">(GF37-GE37)/GE37</f>
        <v>8.3888760587818953E-2</v>
      </c>
      <c r="AN37" s="40">
        <f t="shared" ref="AN37:AN53" si="95">(GJ37-GI37)/GI37</f>
        <v>6.4841149363174908E-2</v>
      </c>
      <c r="AO37" s="35"/>
      <c r="AP37" s="47">
        <f t="shared" ref="AP37:AP53" si="96">G37/E37</f>
        <v>0.83730804306155815</v>
      </c>
      <c r="AQ37" s="6">
        <f t="shared" ref="AQ37:AQ53" si="97">CS37/(CS37+CR37+CU37+CX37)</f>
        <v>0.81523304721877021</v>
      </c>
      <c r="AR37" s="6">
        <f t="shared" ref="AR37:AR53" si="98">((CR37+CU37+CX37)-DB37)/CQ37</f>
        <v>4.157116484434794E-2</v>
      </c>
      <c r="AS37" s="6">
        <f t="shared" ref="AS37:AS55" si="99">(CR37+CU37+50%*F37)/C37</f>
        <v>0.25176441918486808</v>
      </c>
      <c r="AT37" s="6">
        <f t="shared" ref="AT37:AT53" si="100">DB37/CZ37</f>
        <v>0.1194681343647865</v>
      </c>
      <c r="AU37" s="68">
        <v>1.3591</v>
      </c>
      <c r="AV37" s="69">
        <v>1.33</v>
      </c>
      <c r="AW37" s="35"/>
      <c r="AX37" s="47">
        <f t="shared" ref="AX37:AX53" si="101">FT37/C37</f>
        <v>0.12042733759333399</v>
      </c>
      <c r="AY37" s="6">
        <v>0.1042</v>
      </c>
      <c r="AZ37" s="6">
        <f t="shared" ref="AZ37:AZ53" si="102">(DU37)/EA37</f>
        <v>0.20236015556538503</v>
      </c>
      <c r="BA37" s="6">
        <f t="shared" ref="BA37:BA53" si="103">(DV37)/EA37</f>
        <v>0.21719999999999998</v>
      </c>
      <c r="BB37" s="40">
        <f t="shared" ref="BB37:BB53" si="104">(DW37)/EA37</f>
        <v>0.23809999999999998</v>
      </c>
      <c r="BC37" s="6"/>
      <c r="BD37" s="47">
        <f t="shared" ref="BD37:BD53" si="105">EC37/$EF37</f>
        <v>0.19924152523266384</v>
      </c>
      <c r="BE37" s="6">
        <f t="shared" ref="BE37:BE53" si="106">ED37/$EF37</f>
        <v>0.21526091749973447</v>
      </c>
      <c r="BF37" s="40">
        <f t="shared" ref="BF37:BF53" si="107">EE37/$EF37</f>
        <v>0.23613500132816431</v>
      </c>
      <c r="BG37" s="6"/>
      <c r="BH37" s="47">
        <v>2.5999999999999999E-2</v>
      </c>
      <c r="BI37" s="40"/>
      <c r="BJ37" s="47"/>
      <c r="BK37" s="40"/>
      <c r="BL37" s="6"/>
      <c r="BM37" s="47">
        <f>AZ37-(4.5%+2.5%+3%+2.5%+BH37)</f>
        <v>5.1360155565385035E-2</v>
      </c>
      <c r="BN37" s="40"/>
      <c r="BO37" s="6"/>
      <c r="BP37" s="47">
        <f>BA37-(6%+2.5%+3%+2.5%+BH37)</f>
        <v>5.1199999999999996E-2</v>
      </c>
      <c r="BQ37" s="40"/>
      <c r="BR37" s="6"/>
      <c r="BS37" s="47">
        <f>BB37-(8%+2.5%+3%+2.5%+BH37)</f>
        <v>5.209999999999998E-2</v>
      </c>
      <c r="BT37" s="40"/>
      <c r="BU37" s="35"/>
      <c r="BV37" s="38">
        <f t="shared" ref="BV37:BV53" si="108">Q37/FV37</f>
        <v>1.9779688465260646E-3</v>
      </c>
      <c r="BW37" s="6">
        <f t="shared" ref="BW37:BW55" si="109">Q37/(P37+S37+T37)</f>
        <v>0.10264818163552342</v>
      </c>
      <c r="BX37" s="39">
        <f t="shared" ref="BX37:BX53" si="110">FD37/E37</f>
        <v>1.068372148349447E-2</v>
      </c>
      <c r="BY37" s="6">
        <f t="shared" ref="BY37:BY53" si="111">FD37/(FT37+FH37)</f>
        <v>7.1216745974999385E-2</v>
      </c>
      <c r="BZ37" s="6">
        <f t="shared" ref="BZ37:BZ53" si="112">FJ37/FL37</f>
        <v>0.72171888195236378</v>
      </c>
      <c r="CA37" s="40">
        <f t="shared" ref="CA37:CA55" si="113">(BZ37*E37+F37)/(E37+F37)</f>
        <v>0.77833853452401536</v>
      </c>
      <c r="CB37" s="35"/>
      <c r="CC37" s="34">
        <v>77.343999999999994</v>
      </c>
      <c r="CD37" s="35">
        <v>88.881</v>
      </c>
      <c r="CE37" s="36">
        <f t="shared" ref="CE37:CE53" si="114">CC37+CD37</f>
        <v>166.22499999999999</v>
      </c>
      <c r="CF37" s="32">
        <v>6759.0680000000002</v>
      </c>
      <c r="CG37" s="35">
        <v>36.908999999999999</v>
      </c>
      <c r="CH37" s="35">
        <v>17.869</v>
      </c>
      <c r="CI37" s="36">
        <f t="shared" ref="CI37:CI53" si="115">CF37-CG37-CH37</f>
        <v>6704.2900000000009</v>
      </c>
      <c r="CJ37" s="35">
        <v>783.81700000000001</v>
      </c>
      <c r="CK37" s="35">
        <v>271.74799999999999</v>
      </c>
      <c r="CL37" s="36">
        <f t="shared" ref="CL37:CL53" si="116">CJ37+CK37</f>
        <v>1055.5650000000001</v>
      </c>
      <c r="CM37" s="35">
        <v>9.4320000000000004</v>
      </c>
      <c r="CN37" s="35">
        <v>0</v>
      </c>
      <c r="CO37" s="35">
        <v>21.709</v>
      </c>
      <c r="CP37" s="35">
        <v>7.7229999999991215</v>
      </c>
      <c r="CQ37" s="36">
        <f t="shared" ref="CQ37:CQ53" si="117">CE37+CI37+CL37+CM37+CN37+CO37+CP37</f>
        <v>7964.9440000000004</v>
      </c>
      <c r="CR37" s="35">
        <v>101.13500000000001</v>
      </c>
      <c r="CS37" s="32">
        <f t="shared" ref="CS37:CS53" si="118">G37</f>
        <v>5659.4219999999996</v>
      </c>
      <c r="CT37" s="36">
        <f t="shared" ref="CT37:CT53" si="119">CR37+CS37</f>
        <v>5760.5569999999998</v>
      </c>
      <c r="CU37" s="35">
        <v>1040.9100000000001</v>
      </c>
      <c r="CV37" s="35">
        <v>63.656000000000518</v>
      </c>
      <c r="CW37" s="36">
        <f t="shared" ref="CW37:CW53" si="120">CU37+CV37</f>
        <v>1104.5660000000007</v>
      </c>
      <c r="CX37" s="35">
        <v>140.624</v>
      </c>
      <c r="CY37" s="35">
        <v>959.197</v>
      </c>
      <c r="CZ37" s="70">
        <v>7964.9440000000004</v>
      </c>
      <c r="DA37" s="35"/>
      <c r="DB37" s="71">
        <v>951.55700000000002</v>
      </c>
      <c r="DC37" s="35"/>
      <c r="DD37" s="31">
        <v>290</v>
      </c>
      <c r="DE37" s="32">
        <v>390</v>
      </c>
      <c r="DF37" s="32">
        <v>250</v>
      </c>
      <c r="DG37" s="32">
        <v>350</v>
      </c>
      <c r="DH37" s="32">
        <v>0</v>
      </c>
      <c r="DI37" s="32">
        <v>0</v>
      </c>
      <c r="DJ37" s="33">
        <f t="shared" ref="DJ37:DJ53" si="121">DD37+DE37+DF37+DG37+DH37+DI37</f>
        <v>1280</v>
      </c>
      <c r="DK37" s="62">
        <f t="shared" ref="DK37:DK55" si="122">DJ37/C37</f>
        <v>0.16070420582994682</v>
      </c>
      <c r="DL37" s="35"/>
      <c r="DM37" s="64" t="s">
        <v>217</v>
      </c>
      <c r="DN37" s="58">
        <v>46</v>
      </c>
      <c r="DO37" s="72">
        <v>2</v>
      </c>
      <c r="DP37" s="58" t="s">
        <v>161</v>
      </c>
      <c r="DQ37" s="74" t="s">
        <v>158</v>
      </c>
      <c r="DR37" s="61" t="s">
        <v>162</v>
      </c>
      <c r="DS37" s="62">
        <v>9.5761674778368361E-2</v>
      </c>
      <c r="DT37" s="63"/>
      <c r="DU37" s="31">
        <v>775.90387839999994</v>
      </c>
      <c r="DV37" s="32">
        <v>832.80387839999992</v>
      </c>
      <c r="DW37" s="33">
        <v>912.94016319999992</v>
      </c>
      <c r="DX37" s="32"/>
      <c r="DY37" s="64">
        <f t="shared" ref="DY37:DY53" si="123">DZ37/2+EA37/2</f>
        <v>3853.7150000000001</v>
      </c>
      <c r="DZ37" s="32">
        <v>3873.1579999999999</v>
      </c>
      <c r="EA37" s="33">
        <v>3834.2719999999999</v>
      </c>
      <c r="EB37" s="32"/>
      <c r="EC37" s="31">
        <v>932.32899999999995</v>
      </c>
      <c r="ED37" s="32">
        <v>1007.29</v>
      </c>
      <c r="EE37" s="33">
        <v>1104.9680000000001</v>
      </c>
      <c r="EF37" s="33">
        <v>4679.3909999999996</v>
      </c>
      <c r="EG37" s="32"/>
      <c r="EH37" s="31">
        <v>181.46899999999999</v>
      </c>
      <c r="EI37" s="32">
        <v>98.355999999999995</v>
      </c>
      <c r="EJ37" s="32">
        <v>233.023</v>
      </c>
      <c r="EK37" s="32">
        <v>57.46</v>
      </c>
      <c r="EL37" s="32">
        <v>1090.1590000000001</v>
      </c>
      <c r="EM37" s="32">
        <v>46.895000000000003</v>
      </c>
      <c r="EN37" s="32">
        <v>173.559</v>
      </c>
      <c r="EO37" s="33">
        <v>4878.1469999999999</v>
      </c>
      <c r="EP37" s="33">
        <f t="shared" ref="EP37:EP53" si="124">EH37+EI37+EJ37+EK37+EL37+EM37+EN37+EO37</f>
        <v>6759.0680000000002</v>
      </c>
      <c r="EQ37" s="58"/>
      <c r="ER37" s="47">
        <f t="shared" ref="ER37:ER53" si="125">EH37/$EP37</f>
        <v>2.6848228187673209E-2</v>
      </c>
      <c r="ES37" s="6">
        <f t="shared" ref="ES37:ES53" si="126">EI37/$EP37</f>
        <v>1.4551710383739294E-2</v>
      </c>
      <c r="ET37" s="6">
        <f t="shared" ref="ET37:ET53" si="127">EJ37/$EP37</f>
        <v>3.4475611134552872E-2</v>
      </c>
      <c r="EU37" s="6">
        <f t="shared" ref="EU37:EU53" si="128">EK37/$EP37</f>
        <v>8.5011720550821502E-3</v>
      </c>
      <c r="EV37" s="6">
        <f t="shared" ref="EV37:EV53" si="129">EL37/$EP37</f>
        <v>0.16128836105806305</v>
      </c>
      <c r="EW37" s="6">
        <f t="shared" ref="EW37:EW53" si="130">EM37/$EP37</f>
        <v>6.9380867303006867E-3</v>
      </c>
      <c r="EX37" s="6">
        <f t="shared" ref="EX37:EX53" si="131">EN37/$EP37</f>
        <v>2.5677948498224901E-2</v>
      </c>
      <c r="EY37" s="6">
        <f t="shared" ref="EY37:EY53" si="132">EO37/$EP37</f>
        <v>0.72171888195236378</v>
      </c>
      <c r="EZ37" s="62">
        <f t="shared" ref="EZ37:EZ53" si="133">ER37+ES37+ET37+EU37+EV37+EW37+EX37+EY37</f>
        <v>1</v>
      </c>
      <c r="FA37" s="58"/>
      <c r="FB37" s="34">
        <v>62.506999999999998</v>
      </c>
      <c r="FC37" s="35">
        <v>9.7050000000000001</v>
      </c>
      <c r="FD37" s="70">
        <f t="shared" ref="FD37:FD53" si="134">FB37+FC37</f>
        <v>72.212000000000003</v>
      </c>
      <c r="FF37" s="34">
        <v>36.908999999999999</v>
      </c>
      <c r="FG37" s="35">
        <v>17.869</v>
      </c>
      <c r="FH37" s="70">
        <f t="shared" ref="FH37:FH53" si="135">FF37+FG37</f>
        <v>54.777999999999999</v>
      </c>
      <c r="FJ37" s="31">
        <v>4878.1469999999999</v>
      </c>
      <c r="FK37" s="32">
        <v>1880.9210000000005</v>
      </c>
      <c r="FL37" s="33">
        <f t="shared" ref="FL37:FL53" si="136">FJ37+FK37</f>
        <v>6759.0680000000002</v>
      </c>
      <c r="FN37" s="47">
        <v>0.72171888195236378</v>
      </c>
      <c r="FO37" s="6">
        <v>0.27828111804763622</v>
      </c>
      <c r="FP37" s="40">
        <f t="shared" ref="FP37:FP53" si="137">FN37+FO37</f>
        <v>1</v>
      </c>
      <c r="FQ37" s="58"/>
      <c r="FR37" s="64">
        <f t="shared" ref="FR37:FR53" si="138">FS37/2+FT37/2</f>
        <v>902.49549999999999</v>
      </c>
      <c r="FS37" s="32">
        <v>845.79399999999998</v>
      </c>
      <c r="FT37" s="33">
        <v>959.197</v>
      </c>
      <c r="FV37" s="64">
        <f t="shared" ref="FV37:FV53" si="139">FW37/2+FX37/2</f>
        <v>6457.1289999999999</v>
      </c>
      <c r="FW37" s="32">
        <v>6155.19</v>
      </c>
      <c r="FX37" s="33">
        <v>6759.0680000000002</v>
      </c>
      <c r="FZ37" s="64">
        <f t="shared" ref="FZ37:FZ53" si="140">GA37/2+GB37/2</f>
        <v>1700.0535</v>
      </c>
      <c r="GA37" s="32">
        <v>1673.6179999999999</v>
      </c>
      <c r="GB37" s="33">
        <v>1726.489</v>
      </c>
      <c r="GD37" s="64">
        <f t="shared" ref="GD37:GD53" si="141">GE37/2+GF37/2</f>
        <v>8157.1824999999999</v>
      </c>
      <c r="GE37" s="58">
        <f t="shared" ref="GE37:GE53" si="142">FW37+GA37</f>
        <v>7828.8079999999991</v>
      </c>
      <c r="GF37" s="72">
        <f t="shared" ref="GF37:GF53" si="143">FX37+GB37</f>
        <v>8485.5570000000007</v>
      </c>
      <c r="GH37" s="64">
        <f t="shared" ref="GH37:GH53" si="144">GI37/2+GJ37/2</f>
        <v>5487.1129999999994</v>
      </c>
      <c r="GI37" s="32">
        <v>5314.8040000000001</v>
      </c>
      <c r="GJ37" s="33">
        <v>5659.4219999999996</v>
      </c>
      <c r="GK37" s="32"/>
      <c r="GL37" s="64">
        <f t="shared" ref="GL37:GL53" si="145">GM37/2+GN37/2</f>
        <v>7715.6764999999996</v>
      </c>
      <c r="GM37" s="32">
        <v>7466.4089999999997</v>
      </c>
      <c r="GN37" s="33">
        <v>7964.9440000000004</v>
      </c>
      <c r="GO37" s="32"/>
      <c r="GP37" s="75">
        <f t="shared" ref="GP37:GP53" si="146">EA37/C37</f>
        <v>0.48139346616875145</v>
      </c>
      <c r="GQ37" s="66"/>
      <c r="GR37" s="79"/>
    </row>
    <row r="38" spans="1:200" x14ac:dyDescent="0.2">
      <c r="A38" s="1"/>
      <c r="B38" s="76" t="s">
        <v>194</v>
      </c>
      <c r="C38" s="31">
        <v>12531.741</v>
      </c>
      <c r="D38" s="32">
        <v>12546.6315</v>
      </c>
      <c r="E38" s="32">
        <v>9827.9210000000003</v>
      </c>
      <c r="F38" s="32">
        <v>4862.2539999999999</v>
      </c>
      <c r="G38" s="32">
        <v>7925.1360000000004</v>
      </c>
      <c r="H38" s="32">
        <f t="shared" si="75"/>
        <v>17393.994999999999</v>
      </c>
      <c r="I38" s="33">
        <f t="shared" si="76"/>
        <v>14690.174999999999</v>
      </c>
      <c r="J38" s="32"/>
      <c r="K38" s="34">
        <v>230.25200000000001</v>
      </c>
      <c r="L38" s="35">
        <v>55.730000000000004</v>
      </c>
      <c r="M38" s="35">
        <v>1.0089999999999999</v>
      </c>
      <c r="N38" s="36">
        <f t="shared" si="77"/>
        <v>286.99100000000004</v>
      </c>
      <c r="O38" s="35">
        <v>144.6748</v>
      </c>
      <c r="P38" s="36">
        <f t="shared" si="78"/>
        <v>142.31620000000004</v>
      </c>
      <c r="Q38" s="35">
        <v>7.6370000000000005</v>
      </c>
      <c r="R38" s="36">
        <f t="shared" si="79"/>
        <v>134.67920000000004</v>
      </c>
      <c r="S38" s="35">
        <v>29.255000000000003</v>
      </c>
      <c r="T38" s="35">
        <v>-22.364000000000001</v>
      </c>
      <c r="U38" s="35">
        <v>-15.45</v>
      </c>
      <c r="V38" s="36">
        <f t="shared" si="80"/>
        <v>126.12020000000003</v>
      </c>
      <c r="W38" s="35">
        <v>25.808999999999997</v>
      </c>
      <c r="X38" s="37">
        <f t="shared" si="81"/>
        <v>100.31120000000003</v>
      </c>
      <c r="Y38" s="35"/>
      <c r="Z38" s="38">
        <f t="shared" si="82"/>
        <v>1.8351698621259422E-2</v>
      </c>
      <c r="AA38" s="39">
        <f t="shared" si="83"/>
        <v>4.4418296655959017E-3</v>
      </c>
      <c r="AB38" s="6">
        <f t="shared" si="84"/>
        <v>0.49228874173988191</v>
      </c>
      <c r="AC38" s="6">
        <f t="shared" si="85"/>
        <v>0.45747550957166255</v>
      </c>
      <c r="AD38" s="6">
        <f t="shared" si="86"/>
        <v>0.50410918809300631</v>
      </c>
      <c r="AE38" s="39">
        <f t="shared" si="87"/>
        <v>1.1530967495140031E-2</v>
      </c>
      <c r="AF38" s="39">
        <f t="shared" si="88"/>
        <v>7.9950702306033315E-3</v>
      </c>
      <c r="AG38" s="39">
        <f t="shared" si="89"/>
        <v>1.6551670426539915E-2</v>
      </c>
      <c r="AH38" s="39">
        <f t="shared" si="90"/>
        <v>2.4619667591124682E-2</v>
      </c>
      <c r="AI38" s="39">
        <f t="shared" si="91"/>
        <v>2.2222500894317428E-2</v>
      </c>
      <c r="AJ38" s="40">
        <f t="shared" si="92"/>
        <v>6.7862000474236822E-2</v>
      </c>
      <c r="AK38" s="41"/>
      <c r="AL38" s="47">
        <f t="shared" si="93"/>
        <v>-1.6750621240823633E-3</v>
      </c>
      <c r="AM38" s="6">
        <f t="shared" si="94"/>
        <v>4.078142553899821E-2</v>
      </c>
      <c r="AN38" s="40">
        <f t="shared" si="95"/>
        <v>2.3894774621695234E-2</v>
      </c>
      <c r="AO38" s="35"/>
      <c r="AP38" s="47">
        <f t="shared" si="96"/>
        <v>0.80638987635329995</v>
      </c>
      <c r="AQ38" s="6">
        <f t="shared" si="97"/>
        <v>0.73155562981243427</v>
      </c>
      <c r="AR38" s="6">
        <f t="shared" si="98"/>
        <v>6.5200836819082023E-2</v>
      </c>
      <c r="AS38" s="6">
        <f t="shared" si="99"/>
        <v>0.40688735906686863</v>
      </c>
      <c r="AT38" s="6">
        <f t="shared" si="100"/>
        <v>0.16686021519276528</v>
      </c>
      <c r="AU38" s="68">
        <v>3.28</v>
      </c>
      <c r="AV38" s="69">
        <v>1.56</v>
      </c>
      <c r="AW38" s="35"/>
      <c r="AX38" s="47">
        <f t="shared" si="101"/>
        <v>0.12913672569517676</v>
      </c>
      <c r="AY38" s="6">
        <v>9.7899999999999987E-2</v>
      </c>
      <c r="AZ38" s="6">
        <f t="shared" si="102"/>
        <v>0.18589995459882055</v>
      </c>
      <c r="BA38" s="6">
        <f t="shared" si="103"/>
        <v>0.20436254142542917</v>
      </c>
      <c r="BB38" s="40">
        <f t="shared" si="104"/>
        <v>0.22618196222051209</v>
      </c>
      <c r="BC38" s="6"/>
      <c r="BD38" s="47">
        <f t="shared" si="105"/>
        <v>0.1878597823221631</v>
      </c>
      <c r="BE38" s="6">
        <f t="shared" si="106"/>
        <v>0.20595364184707499</v>
      </c>
      <c r="BF38" s="40">
        <f t="shared" si="107"/>
        <v>0.22731361127526459</v>
      </c>
      <c r="BG38" s="6"/>
      <c r="BH38" s="47"/>
      <c r="BI38" s="40">
        <v>2.7E-2</v>
      </c>
      <c r="BJ38" s="47"/>
      <c r="BK38" s="40"/>
      <c r="BL38" s="6"/>
      <c r="BM38" s="47"/>
      <c r="BN38" s="40">
        <f>BD38-(4.5%+2.5%+3%+2.5%+BI38)</f>
        <v>3.5859782322163108E-2</v>
      </c>
      <c r="BO38" s="6"/>
      <c r="BP38" s="47"/>
      <c r="BQ38" s="40">
        <f>BE38-(6%+2.5%+3%+2.5%+BI38)</f>
        <v>3.8953641847075005E-2</v>
      </c>
      <c r="BR38" s="6"/>
      <c r="BS38" s="47"/>
      <c r="BT38" s="40">
        <f>BF38-(8%+2.5%+3%+2.5%+BI38)</f>
        <v>4.0313611275264588E-2</v>
      </c>
      <c r="BU38" s="35"/>
      <c r="BV38" s="38">
        <f t="shared" si="108"/>
        <v>7.7642040608098719E-4</v>
      </c>
      <c r="BW38" s="6">
        <f t="shared" si="109"/>
        <v>5.1183857079283031E-2</v>
      </c>
      <c r="BX38" s="39">
        <f t="shared" si="110"/>
        <v>1.1499481935192601E-2</v>
      </c>
      <c r="BY38" s="6">
        <f t="shared" si="111"/>
        <v>6.7014301080497093E-2</v>
      </c>
      <c r="BZ38" s="6">
        <f t="shared" si="112"/>
        <v>0.72542025927965836</v>
      </c>
      <c r="CA38" s="40">
        <f t="shared" si="113"/>
        <v>0.81630252873093756</v>
      </c>
      <c r="CB38" s="35"/>
      <c r="CC38" s="34">
        <v>81.504000000000005</v>
      </c>
      <c r="CD38" s="35">
        <v>82.906999999999996</v>
      </c>
      <c r="CE38" s="36">
        <f t="shared" si="114"/>
        <v>164.411</v>
      </c>
      <c r="CF38" s="32">
        <v>9827.9210000000003</v>
      </c>
      <c r="CG38" s="35">
        <v>30.065000000000001</v>
      </c>
      <c r="CH38" s="35">
        <v>38.073</v>
      </c>
      <c r="CI38" s="36">
        <f t="shared" si="115"/>
        <v>9759.7829999999994</v>
      </c>
      <c r="CJ38" s="35">
        <v>1853.2420000000002</v>
      </c>
      <c r="CK38" s="35">
        <v>610.25900000000001</v>
      </c>
      <c r="CL38" s="36">
        <f t="shared" si="116"/>
        <v>2463.5010000000002</v>
      </c>
      <c r="CM38" s="35">
        <v>26.288</v>
      </c>
      <c r="CN38" s="35">
        <v>0</v>
      </c>
      <c r="CO38" s="35">
        <v>77.611000000000004</v>
      </c>
      <c r="CP38" s="35">
        <v>40.147000000000276</v>
      </c>
      <c r="CQ38" s="36">
        <f t="shared" si="117"/>
        <v>12531.741000000002</v>
      </c>
      <c r="CR38" s="35">
        <v>3.8210000000000002</v>
      </c>
      <c r="CS38" s="32">
        <f t="shared" si="118"/>
        <v>7925.1360000000004</v>
      </c>
      <c r="CT38" s="36">
        <f t="shared" si="119"/>
        <v>7928.9570000000003</v>
      </c>
      <c r="CU38" s="35">
        <v>2664.0590000000002</v>
      </c>
      <c r="CV38" s="35">
        <v>80.167999999999438</v>
      </c>
      <c r="CW38" s="36">
        <f t="shared" si="120"/>
        <v>2744.2269999999999</v>
      </c>
      <c r="CX38" s="35">
        <v>240.249</v>
      </c>
      <c r="CY38" s="35">
        <v>1618.308</v>
      </c>
      <c r="CZ38" s="70">
        <v>12531.741000000002</v>
      </c>
      <c r="DA38" s="35"/>
      <c r="DB38" s="71">
        <v>2091.049</v>
      </c>
      <c r="DC38" s="35"/>
      <c r="DD38" s="31">
        <v>410</v>
      </c>
      <c r="DE38" s="32">
        <v>750</v>
      </c>
      <c r="DF38" s="32">
        <v>800</v>
      </c>
      <c r="DG38" s="32">
        <v>880</v>
      </c>
      <c r="DH38" s="32">
        <v>0</v>
      </c>
      <c r="DI38" s="32">
        <v>50</v>
      </c>
      <c r="DJ38" s="33">
        <f t="shared" si="121"/>
        <v>2890</v>
      </c>
      <c r="DK38" s="62">
        <f t="shared" si="122"/>
        <v>0.23061440545252251</v>
      </c>
      <c r="DL38" s="35"/>
      <c r="DM38" s="64" t="s">
        <v>218</v>
      </c>
      <c r="DN38" s="58">
        <v>69</v>
      </c>
      <c r="DO38" s="72">
        <v>4</v>
      </c>
      <c r="DP38" s="58" t="s">
        <v>161</v>
      </c>
      <c r="DQ38" s="74" t="s">
        <v>158</v>
      </c>
      <c r="DR38" s="61" t="s">
        <v>162</v>
      </c>
      <c r="DS38" s="62">
        <v>0.60115576786556191</v>
      </c>
      <c r="DT38" s="63"/>
      <c r="DU38" s="31">
        <v>1107.5909999999999</v>
      </c>
      <c r="DV38" s="32">
        <v>1217.5909999999999</v>
      </c>
      <c r="DW38" s="33">
        <v>1347.5909999999999</v>
      </c>
      <c r="DX38" s="32"/>
      <c r="DY38" s="64">
        <f t="shared" si="123"/>
        <v>6060.4879999999994</v>
      </c>
      <c r="DZ38" s="32">
        <v>6162.9809999999998</v>
      </c>
      <c r="EA38" s="33">
        <v>5957.9949999999999</v>
      </c>
      <c r="EB38" s="32"/>
      <c r="EC38" s="31">
        <v>1515.079</v>
      </c>
      <c r="ED38" s="32">
        <v>1661.0050000000001</v>
      </c>
      <c r="EE38" s="33">
        <v>1833.2719999999999</v>
      </c>
      <c r="EF38" s="33">
        <v>8064.9459999999999</v>
      </c>
      <c r="EG38" s="32"/>
      <c r="EH38" s="31">
        <v>65.216999999999999</v>
      </c>
      <c r="EI38" s="32">
        <v>109.523</v>
      </c>
      <c r="EJ38" s="32">
        <v>425.2</v>
      </c>
      <c r="EK38" s="32">
        <v>102.16200000000001</v>
      </c>
      <c r="EL38" s="32">
        <v>1730.0989999999999</v>
      </c>
      <c r="EM38" s="32">
        <v>55.546999999999997</v>
      </c>
      <c r="EN38" s="32">
        <v>210.80000000000018</v>
      </c>
      <c r="EO38" s="33">
        <v>7129.3729999999996</v>
      </c>
      <c r="EP38" s="33">
        <f t="shared" si="124"/>
        <v>9827.9210000000003</v>
      </c>
      <c r="EQ38" s="58"/>
      <c r="ER38" s="47">
        <f t="shared" si="125"/>
        <v>6.6358897268303232E-3</v>
      </c>
      <c r="ES38" s="6">
        <f t="shared" si="126"/>
        <v>1.1144065972854278E-2</v>
      </c>
      <c r="ET38" s="6">
        <f t="shared" si="127"/>
        <v>4.3264491035286096E-2</v>
      </c>
      <c r="EU38" s="6">
        <f t="shared" si="128"/>
        <v>1.0395077453308792E-2</v>
      </c>
      <c r="EV38" s="6">
        <f t="shared" si="129"/>
        <v>0.17603916433597705</v>
      </c>
      <c r="EW38" s="6">
        <f t="shared" si="130"/>
        <v>5.6519583338124103E-3</v>
      </c>
      <c r="EX38" s="6">
        <f t="shared" si="131"/>
        <v>2.144909386227262E-2</v>
      </c>
      <c r="EY38" s="6">
        <f t="shared" si="132"/>
        <v>0.72542025927965836</v>
      </c>
      <c r="EZ38" s="62">
        <f t="shared" si="133"/>
        <v>1</v>
      </c>
      <c r="FA38" s="58"/>
      <c r="FB38" s="34">
        <v>93.240000000000009</v>
      </c>
      <c r="FC38" s="35">
        <v>19.776</v>
      </c>
      <c r="FD38" s="70">
        <f t="shared" si="134"/>
        <v>113.01600000000001</v>
      </c>
      <c r="FF38" s="34">
        <v>30.065000000000001</v>
      </c>
      <c r="FG38" s="35">
        <v>38.073</v>
      </c>
      <c r="FH38" s="70">
        <f t="shared" si="135"/>
        <v>68.138000000000005</v>
      </c>
      <c r="FJ38" s="31">
        <v>7129.3729999999996</v>
      </c>
      <c r="FK38" s="32">
        <v>2698.5480000000007</v>
      </c>
      <c r="FL38" s="33">
        <f t="shared" si="136"/>
        <v>9827.9210000000003</v>
      </c>
      <c r="FN38" s="47">
        <v>0.72542025927965836</v>
      </c>
      <c r="FO38" s="6">
        <v>0.27457974072034164</v>
      </c>
      <c r="FP38" s="40">
        <f t="shared" si="137"/>
        <v>1</v>
      </c>
      <c r="FQ38" s="58"/>
      <c r="FR38" s="64">
        <f t="shared" si="138"/>
        <v>1478.1644999999999</v>
      </c>
      <c r="FS38" s="32">
        <v>1338.021</v>
      </c>
      <c r="FT38" s="33">
        <v>1618.308</v>
      </c>
      <c r="FV38" s="64">
        <f t="shared" si="139"/>
        <v>9836.1660000000011</v>
      </c>
      <c r="FW38" s="32">
        <v>9844.4110000000001</v>
      </c>
      <c r="FX38" s="33">
        <v>9827.9210000000003</v>
      </c>
      <c r="FZ38" s="64">
        <f t="shared" si="140"/>
        <v>4566.2029999999995</v>
      </c>
      <c r="GA38" s="32">
        <v>4270.152</v>
      </c>
      <c r="GB38" s="33">
        <v>4862.2539999999999</v>
      </c>
      <c r="GD38" s="64">
        <f t="shared" si="141"/>
        <v>14402.368999999999</v>
      </c>
      <c r="GE38" s="58">
        <f t="shared" si="142"/>
        <v>14114.563</v>
      </c>
      <c r="GF38" s="72">
        <f t="shared" si="143"/>
        <v>14690.174999999999</v>
      </c>
      <c r="GH38" s="64">
        <f t="shared" si="144"/>
        <v>7832.6610000000001</v>
      </c>
      <c r="GI38" s="32">
        <v>7740.1859999999997</v>
      </c>
      <c r="GJ38" s="33">
        <v>7925.1360000000004</v>
      </c>
      <c r="GK38" s="32"/>
      <c r="GL38" s="64">
        <f t="shared" si="145"/>
        <v>12546.6315</v>
      </c>
      <c r="GM38" s="32">
        <v>12561.522000000001</v>
      </c>
      <c r="GN38" s="33">
        <v>12531.741</v>
      </c>
      <c r="GO38" s="32"/>
      <c r="GP38" s="75">
        <f t="shared" si="146"/>
        <v>0.47543234415712871</v>
      </c>
      <c r="GQ38" s="66"/>
    </row>
    <row r="39" spans="1:200" x14ac:dyDescent="0.2">
      <c r="A39" s="1"/>
      <c r="B39" s="76" t="s">
        <v>195</v>
      </c>
      <c r="C39" s="31">
        <v>16721.021000000001</v>
      </c>
      <c r="D39" s="32">
        <v>16133.194</v>
      </c>
      <c r="E39" s="32">
        <v>13549.225</v>
      </c>
      <c r="F39" s="32">
        <v>1972.942</v>
      </c>
      <c r="G39" s="32">
        <v>10474.063</v>
      </c>
      <c r="H39" s="32">
        <f t="shared" si="75"/>
        <v>18693.963</v>
      </c>
      <c r="I39" s="33">
        <f t="shared" si="76"/>
        <v>15522.167000000001</v>
      </c>
      <c r="J39" s="32"/>
      <c r="K39" s="34">
        <v>329.43099999999998</v>
      </c>
      <c r="L39" s="35">
        <v>57.683</v>
      </c>
      <c r="M39" s="35">
        <v>2.0660000000000003</v>
      </c>
      <c r="N39" s="36">
        <f t="shared" si="77"/>
        <v>389.17999999999995</v>
      </c>
      <c r="O39" s="35">
        <v>177.37399999999997</v>
      </c>
      <c r="P39" s="36">
        <f t="shared" si="78"/>
        <v>211.80599999999998</v>
      </c>
      <c r="Q39" s="35">
        <v>2.8059999999999996</v>
      </c>
      <c r="R39" s="36">
        <f t="shared" si="79"/>
        <v>208.99999999999997</v>
      </c>
      <c r="S39" s="35">
        <v>34.331999999999994</v>
      </c>
      <c r="T39" s="35">
        <v>-11.497999999999999</v>
      </c>
      <c r="U39" s="35">
        <v>-12.1</v>
      </c>
      <c r="V39" s="36">
        <f t="shared" si="80"/>
        <v>219.73399999999998</v>
      </c>
      <c r="W39" s="35">
        <v>45.809999999999995</v>
      </c>
      <c r="X39" s="37">
        <f t="shared" si="81"/>
        <v>173.92399999999998</v>
      </c>
      <c r="Y39" s="35"/>
      <c r="Z39" s="38">
        <f t="shared" si="82"/>
        <v>2.0419453209327303E-2</v>
      </c>
      <c r="AA39" s="39">
        <f t="shared" si="83"/>
        <v>3.5754234406404585E-3</v>
      </c>
      <c r="AB39" s="6">
        <f t="shared" si="84"/>
        <v>0.43050478867222958</v>
      </c>
      <c r="AC39" s="6">
        <f t="shared" si="85"/>
        <v>0.41881694025198812</v>
      </c>
      <c r="AD39" s="6">
        <f t="shared" si="86"/>
        <v>0.45576339996916593</v>
      </c>
      <c r="AE39" s="39">
        <f t="shared" si="87"/>
        <v>1.099435114956158E-2</v>
      </c>
      <c r="AF39" s="39">
        <f t="shared" si="88"/>
        <v>1.0780506327513324E-2</v>
      </c>
      <c r="AG39" s="39">
        <f t="shared" si="89"/>
        <v>2.2086476369905936E-2</v>
      </c>
      <c r="AH39" s="39">
        <f t="shared" si="90"/>
        <v>2.9796754993185119E-2</v>
      </c>
      <c r="AI39" s="39">
        <f t="shared" si="91"/>
        <v>2.6540750910227114E-2</v>
      </c>
      <c r="AJ39" s="40">
        <f t="shared" si="92"/>
        <v>9.7118887491651942E-2</v>
      </c>
      <c r="AK39" s="41"/>
      <c r="AL39" s="47">
        <f t="shared" si="93"/>
        <v>8.0915069679531576E-2</v>
      </c>
      <c r="AM39" s="6">
        <f t="shared" si="94"/>
        <v>7.9372899575939543E-2</v>
      </c>
      <c r="AN39" s="40">
        <f t="shared" si="95"/>
        <v>1.4385024303837134E-2</v>
      </c>
      <c r="AO39" s="35"/>
      <c r="AP39" s="47">
        <f t="shared" si="96"/>
        <v>0.77303779367454595</v>
      </c>
      <c r="AQ39" s="6">
        <f t="shared" si="97"/>
        <v>0.71228522084381285</v>
      </c>
      <c r="AR39" s="6">
        <f t="shared" si="98"/>
        <v>9.6428023145237393E-2</v>
      </c>
      <c r="AS39" s="6">
        <f t="shared" si="99"/>
        <v>0.29464725868115349</v>
      </c>
      <c r="AT39" s="6">
        <f t="shared" si="100"/>
        <v>0.15659534187535556</v>
      </c>
      <c r="AU39" s="68">
        <v>1.8030000000000002</v>
      </c>
      <c r="AV39" s="69">
        <v>1.4490000000000001</v>
      </c>
      <c r="AW39" s="35"/>
      <c r="AX39" s="47">
        <f t="shared" si="101"/>
        <v>0.11465155148121636</v>
      </c>
      <c r="AY39" s="6">
        <v>9.9900000000000003E-2</v>
      </c>
      <c r="AZ39" s="6">
        <f t="shared" si="102"/>
        <v>0.196110673269559</v>
      </c>
      <c r="BA39" s="6">
        <f t="shared" si="103"/>
        <v>0.21217951316853792</v>
      </c>
      <c r="BB39" s="40">
        <f t="shared" si="104"/>
        <v>0.23195654689035811</v>
      </c>
      <c r="BC39" s="6"/>
      <c r="BD39" s="47">
        <f t="shared" si="105"/>
        <v>0.19939999999999999</v>
      </c>
      <c r="BE39" s="6">
        <f t="shared" si="106"/>
        <v>0.2122</v>
      </c>
      <c r="BF39" s="40">
        <f t="shared" si="107"/>
        <v>0.23200000000000001</v>
      </c>
      <c r="BG39" s="39"/>
      <c r="BH39" s="47"/>
      <c r="BI39" s="40">
        <v>2.5999999999999999E-2</v>
      </c>
      <c r="BJ39" s="47"/>
      <c r="BK39" s="40"/>
      <c r="BL39" s="6"/>
      <c r="BM39" s="47"/>
      <c r="BN39" s="40">
        <f>BD39-(4.5%+2.5%+3%+2.5%+BI39)</f>
        <v>4.8399999999999999E-2</v>
      </c>
      <c r="BO39" s="6"/>
      <c r="BP39" s="47"/>
      <c r="BQ39" s="40">
        <f>BE39-(6%+2.5%+3%+2.5%+BI39)</f>
        <v>4.6200000000000019E-2</v>
      </c>
      <c r="BR39" s="6"/>
      <c r="BS39" s="47"/>
      <c r="BT39" s="40">
        <f>BF39-(8%+2.5%+3%+2.5%+BI39)</f>
        <v>4.6000000000000013E-2</v>
      </c>
      <c r="BU39" s="35"/>
      <c r="BV39" s="38">
        <f t="shared" si="108"/>
        <v>2.1514954100728398E-4</v>
      </c>
      <c r="BW39" s="6">
        <f t="shared" si="109"/>
        <v>1.1958745311967268E-2</v>
      </c>
      <c r="BX39" s="39">
        <f t="shared" si="110"/>
        <v>1.1066610820914112E-2</v>
      </c>
      <c r="BY39" s="6">
        <f t="shared" si="111"/>
        <v>7.5469836778308125E-2</v>
      </c>
      <c r="BZ39" s="6">
        <f t="shared" si="112"/>
        <v>0.72177833049491757</v>
      </c>
      <c r="CA39" s="40">
        <f t="shared" si="113"/>
        <v>0.75714164137004825</v>
      </c>
      <c r="CB39" s="35"/>
      <c r="CC39" s="34">
        <v>18.097999999999999</v>
      </c>
      <c r="CD39" s="35">
        <v>555.28599999999994</v>
      </c>
      <c r="CE39" s="36">
        <f t="shared" si="114"/>
        <v>573.3839999999999</v>
      </c>
      <c r="CF39" s="32">
        <v>13549.225</v>
      </c>
      <c r="CG39" s="35">
        <v>40.667000000000002</v>
      </c>
      <c r="CH39" s="35">
        <v>29.048999999999999</v>
      </c>
      <c r="CI39" s="36">
        <f t="shared" si="115"/>
        <v>13479.509</v>
      </c>
      <c r="CJ39" s="35">
        <v>2035.7939999999999</v>
      </c>
      <c r="CK39" s="35">
        <v>493.31800000000004</v>
      </c>
      <c r="CL39" s="36">
        <f t="shared" si="116"/>
        <v>2529.1120000000001</v>
      </c>
      <c r="CM39" s="35">
        <v>0</v>
      </c>
      <c r="CN39" s="35">
        <v>0</v>
      </c>
      <c r="CO39" s="35">
        <v>127.191</v>
      </c>
      <c r="CP39" s="35">
        <v>11.825000000000529</v>
      </c>
      <c r="CQ39" s="36">
        <f t="shared" si="117"/>
        <v>16721.021000000001</v>
      </c>
      <c r="CR39" s="35">
        <v>2.8</v>
      </c>
      <c r="CS39" s="32">
        <f t="shared" si="118"/>
        <v>10474.063</v>
      </c>
      <c r="CT39" s="36">
        <f t="shared" si="119"/>
        <v>10476.862999999999</v>
      </c>
      <c r="CU39" s="35">
        <v>3937.5320000000002</v>
      </c>
      <c r="CV39" s="35">
        <v>99.058000000001357</v>
      </c>
      <c r="CW39" s="36">
        <f t="shared" si="120"/>
        <v>4036.5900000000015</v>
      </c>
      <c r="CX39" s="35">
        <v>290.47699999999998</v>
      </c>
      <c r="CY39" s="35">
        <v>1917.0909999999999</v>
      </c>
      <c r="CZ39" s="70">
        <v>16721.021000000001</v>
      </c>
      <c r="DA39" s="35"/>
      <c r="DB39" s="71">
        <v>2618.4339999999997</v>
      </c>
      <c r="DC39" s="35"/>
      <c r="DD39" s="31">
        <v>730</v>
      </c>
      <c r="DE39" s="32">
        <v>925</v>
      </c>
      <c r="DF39" s="32">
        <v>1000</v>
      </c>
      <c r="DG39" s="32">
        <v>990</v>
      </c>
      <c r="DH39" s="32">
        <v>425</v>
      </c>
      <c r="DI39" s="32">
        <v>150</v>
      </c>
      <c r="DJ39" s="33">
        <f t="shared" si="121"/>
        <v>4220</v>
      </c>
      <c r="DK39" s="62">
        <f t="shared" si="122"/>
        <v>0.25237693320282295</v>
      </c>
      <c r="DL39" s="35"/>
      <c r="DM39" s="64" t="s">
        <v>219</v>
      </c>
      <c r="DN39" s="58">
        <v>84</v>
      </c>
      <c r="DO39" s="72">
        <v>11</v>
      </c>
      <c r="DP39" s="58" t="s">
        <v>161</v>
      </c>
      <c r="DQ39" s="74" t="s">
        <v>158</v>
      </c>
      <c r="DR39" s="61" t="s">
        <v>159</v>
      </c>
      <c r="DS39" s="62">
        <v>0.27908382810158827</v>
      </c>
      <c r="DT39" s="63"/>
      <c r="DU39" s="31">
        <v>1586.5730000000001</v>
      </c>
      <c r="DV39" s="32">
        <v>1716.5730000000001</v>
      </c>
      <c r="DW39" s="33">
        <v>1876.5730000000001</v>
      </c>
      <c r="DX39" s="32"/>
      <c r="DY39" s="64">
        <f t="shared" si="123"/>
        <v>7874.683</v>
      </c>
      <c r="DZ39" s="32">
        <v>7659.174</v>
      </c>
      <c r="EA39" s="33">
        <v>8090.192</v>
      </c>
      <c r="EB39" s="32"/>
      <c r="EC39" s="31">
        <v>1837.3368037999999</v>
      </c>
      <c r="ED39" s="32">
        <v>1955.2801893999999</v>
      </c>
      <c r="EE39" s="33">
        <v>2137.723864</v>
      </c>
      <c r="EF39" s="33">
        <v>9214.3269999999993</v>
      </c>
      <c r="EG39" s="32"/>
      <c r="EH39" s="31">
        <v>110.551</v>
      </c>
      <c r="EI39" s="32">
        <v>36.988</v>
      </c>
      <c r="EJ39" s="32">
        <v>1002.02</v>
      </c>
      <c r="EK39" s="32">
        <v>275.274</v>
      </c>
      <c r="EL39" s="32">
        <v>2039.346</v>
      </c>
      <c r="EM39" s="32">
        <v>58.48</v>
      </c>
      <c r="EN39" s="32">
        <v>247.02900000000227</v>
      </c>
      <c r="EO39" s="33">
        <v>9779.5370000000003</v>
      </c>
      <c r="EP39" s="33">
        <f t="shared" si="124"/>
        <v>13549.225000000002</v>
      </c>
      <c r="EQ39" s="58"/>
      <c r="ER39" s="47">
        <f t="shared" si="125"/>
        <v>8.1592120582542529E-3</v>
      </c>
      <c r="ES39" s="6">
        <f t="shared" si="126"/>
        <v>2.7298978354850551E-3</v>
      </c>
      <c r="ET39" s="6">
        <f t="shared" si="127"/>
        <v>7.3954045342076752E-2</v>
      </c>
      <c r="EU39" s="6">
        <f t="shared" si="128"/>
        <v>2.0316586373021334E-2</v>
      </c>
      <c r="EV39" s="6">
        <f t="shared" si="129"/>
        <v>0.15051384857805516</v>
      </c>
      <c r="EW39" s="6">
        <f t="shared" si="130"/>
        <v>4.316114021281659E-3</v>
      </c>
      <c r="EX39" s="6">
        <f t="shared" si="131"/>
        <v>1.8231965296908289E-2</v>
      </c>
      <c r="EY39" s="6">
        <f t="shared" si="132"/>
        <v>0.72177833049491746</v>
      </c>
      <c r="EZ39" s="62">
        <f t="shared" si="133"/>
        <v>1</v>
      </c>
      <c r="FA39" s="58"/>
      <c r="FB39" s="34">
        <v>73.811999999999998</v>
      </c>
      <c r="FC39" s="35">
        <v>76.132000000000005</v>
      </c>
      <c r="FD39" s="70">
        <f t="shared" si="134"/>
        <v>149.94400000000002</v>
      </c>
      <c r="FF39" s="34">
        <v>40.667000000000002</v>
      </c>
      <c r="FG39" s="35">
        <v>29.048999999999999</v>
      </c>
      <c r="FH39" s="70">
        <f t="shared" si="135"/>
        <v>69.716000000000008</v>
      </c>
      <c r="FJ39" s="31">
        <v>9779.5370000000003</v>
      </c>
      <c r="FK39" s="32">
        <v>3769.6880000000006</v>
      </c>
      <c r="FL39" s="33">
        <f t="shared" si="136"/>
        <v>13549.225</v>
      </c>
      <c r="FN39" s="47">
        <v>0.72177833049491757</v>
      </c>
      <c r="FO39" s="6">
        <v>0.27822166950508243</v>
      </c>
      <c r="FP39" s="40">
        <f t="shared" si="137"/>
        <v>1</v>
      </c>
      <c r="FQ39" s="58"/>
      <c r="FR39" s="64">
        <f t="shared" si="138"/>
        <v>1790.8359999999998</v>
      </c>
      <c r="FS39" s="32">
        <v>1664.5809999999999</v>
      </c>
      <c r="FT39" s="33">
        <v>1917.0909999999999</v>
      </c>
      <c r="FV39" s="64">
        <f t="shared" si="139"/>
        <v>13042.091499999999</v>
      </c>
      <c r="FW39" s="32">
        <v>12534.957999999999</v>
      </c>
      <c r="FX39" s="33">
        <v>13549.225</v>
      </c>
      <c r="FZ39" s="64">
        <f t="shared" si="140"/>
        <v>1909.3555000000001</v>
      </c>
      <c r="GA39" s="32">
        <v>1845.769</v>
      </c>
      <c r="GB39" s="33">
        <v>1972.942</v>
      </c>
      <c r="GD39" s="64">
        <f t="shared" si="141"/>
        <v>14951.447</v>
      </c>
      <c r="GE39" s="58">
        <f t="shared" si="142"/>
        <v>14380.726999999999</v>
      </c>
      <c r="GF39" s="72">
        <f t="shared" si="143"/>
        <v>15522.167000000001</v>
      </c>
      <c r="GH39" s="64">
        <f t="shared" si="144"/>
        <v>10399.7965</v>
      </c>
      <c r="GI39" s="32">
        <v>10325.530000000001</v>
      </c>
      <c r="GJ39" s="33">
        <v>10474.063</v>
      </c>
      <c r="GK39" s="32"/>
      <c r="GL39" s="64">
        <f t="shared" si="145"/>
        <v>16133.194</v>
      </c>
      <c r="GM39" s="32">
        <v>15545.367</v>
      </c>
      <c r="GN39" s="33">
        <v>16721.021000000001</v>
      </c>
      <c r="GO39" s="32"/>
      <c r="GP39" s="75">
        <f t="shared" si="146"/>
        <v>0.48383361279194614</v>
      </c>
      <c r="GQ39" s="66"/>
    </row>
    <row r="40" spans="1:200" x14ac:dyDescent="0.2">
      <c r="A40" s="1"/>
      <c r="B40" s="76" t="s">
        <v>196</v>
      </c>
      <c r="C40" s="31">
        <v>7249.2870000000003</v>
      </c>
      <c r="D40" s="32">
        <v>7249.7294999999995</v>
      </c>
      <c r="E40" s="32">
        <v>5941.915</v>
      </c>
      <c r="F40" s="32">
        <v>882.5</v>
      </c>
      <c r="G40" s="32">
        <v>5563.75</v>
      </c>
      <c r="H40" s="32">
        <f t="shared" si="75"/>
        <v>8131.7870000000003</v>
      </c>
      <c r="I40" s="33">
        <f t="shared" si="76"/>
        <v>6824.415</v>
      </c>
      <c r="J40" s="32"/>
      <c r="K40" s="34">
        <v>134.55500000000001</v>
      </c>
      <c r="L40" s="35">
        <v>24.832999999999998</v>
      </c>
      <c r="M40" s="35">
        <v>3.2450000000000001</v>
      </c>
      <c r="N40" s="36">
        <f t="shared" si="77"/>
        <v>162.63300000000001</v>
      </c>
      <c r="O40" s="35">
        <v>95.210000000000008</v>
      </c>
      <c r="P40" s="36">
        <f t="shared" si="78"/>
        <v>67.423000000000002</v>
      </c>
      <c r="Q40" s="35">
        <v>6.5249999999999995</v>
      </c>
      <c r="R40" s="36">
        <f t="shared" si="79"/>
        <v>60.898000000000003</v>
      </c>
      <c r="S40" s="35">
        <v>17.805</v>
      </c>
      <c r="T40" s="35">
        <v>5.55</v>
      </c>
      <c r="U40" s="35">
        <v>0</v>
      </c>
      <c r="V40" s="36">
        <f t="shared" si="80"/>
        <v>84.253</v>
      </c>
      <c r="W40" s="35">
        <v>16.96</v>
      </c>
      <c r="X40" s="37">
        <f t="shared" si="81"/>
        <v>67.293000000000006</v>
      </c>
      <c r="Y40" s="35"/>
      <c r="Z40" s="38">
        <f t="shared" si="82"/>
        <v>1.8560002824932989E-2</v>
      </c>
      <c r="AA40" s="39">
        <f t="shared" si="83"/>
        <v>3.4253691810156505E-3</v>
      </c>
      <c r="AB40" s="6">
        <f t="shared" si="84"/>
        <v>0.51191474718799057</v>
      </c>
      <c r="AC40" s="6">
        <f t="shared" si="85"/>
        <v>0.52766047063257182</v>
      </c>
      <c r="AD40" s="6">
        <f t="shared" si="86"/>
        <v>0.58542854156290547</v>
      </c>
      <c r="AE40" s="39">
        <f t="shared" si="87"/>
        <v>1.3132903786272304E-2</v>
      </c>
      <c r="AF40" s="39">
        <f t="shared" si="88"/>
        <v>9.2821394232708975E-3</v>
      </c>
      <c r="AG40" s="39">
        <f t="shared" si="89"/>
        <v>1.858091643543951E-2</v>
      </c>
      <c r="AH40" s="39">
        <f t="shared" si="90"/>
        <v>2.5065585308669962E-2</v>
      </c>
      <c r="AI40" s="39">
        <f t="shared" si="91"/>
        <v>1.6815131575132557E-2</v>
      </c>
      <c r="AJ40" s="40">
        <f t="shared" si="92"/>
        <v>6.8480938846164421E-2</v>
      </c>
      <c r="AK40" s="41"/>
      <c r="AL40" s="47">
        <f t="shared" si="93"/>
        <v>2.6653104469235748E-2</v>
      </c>
      <c r="AM40" s="6">
        <f t="shared" si="94"/>
        <v>1.1843212982119678E-2</v>
      </c>
      <c r="AN40" s="40">
        <f t="shared" si="95"/>
        <v>2.2771474938031638E-2</v>
      </c>
      <c r="AO40" s="35"/>
      <c r="AP40" s="47">
        <f t="shared" si="96"/>
        <v>0.93635637669000649</v>
      </c>
      <c r="AQ40" s="6">
        <f t="shared" si="97"/>
        <v>0.90373036178289778</v>
      </c>
      <c r="AR40" s="6">
        <f t="shared" si="98"/>
        <v>-4.2535355546000589E-2</v>
      </c>
      <c r="AS40" s="6">
        <f t="shared" si="99"/>
        <v>0.13710686306115347</v>
      </c>
      <c r="AT40" s="6">
        <f t="shared" si="100"/>
        <v>0.1242919476080889</v>
      </c>
      <c r="AU40" s="68">
        <v>1.83</v>
      </c>
      <c r="AV40" s="69">
        <v>1.39</v>
      </c>
      <c r="AW40" s="35"/>
      <c r="AX40" s="47">
        <f t="shared" si="101"/>
        <v>0.14205038371359829</v>
      </c>
      <c r="AY40" s="6">
        <v>0.1222</v>
      </c>
      <c r="AZ40" s="6">
        <f t="shared" si="102"/>
        <v>0.23658371257663732</v>
      </c>
      <c r="BA40" s="6">
        <f t="shared" si="103"/>
        <v>0.24763701186212445</v>
      </c>
      <c r="BB40" s="40">
        <f t="shared" si="104"/>
        <v>0.24763701186212445</v>
      </c>
      <c r="BC40" s="6"/>
      <c r="BD40" s="47">
        <f t="shared" si="105"/>
        <v>0.23424257034409945</v>
      </c>
      <c r="BE40" s="6">
        <f t="shared" si="106"/>
        <v>0.24606074716425666</v>
      </c>
      <c r="BF40" s="40">
        <f t="shared" si="107"/>
        <v>0.24874273061770957</v>
      </c>
      <c r="BG40" s="6"/>
      <c r="BH40" s="47"/>
      <c r="BI40" s="40">
        <v>0.03</v>
      </c>
      <c r="BJ40" s="47"/>
      <c r="BK40" s="40"/>
      <c r="BL40" s="6"/>
      <c r="BM40" s="47"/>
      <c r="BN40" s="40">
        <f>BD40-(4.5%+2.5%+3%+2.5%+BI40)</f>
        <v>7.9242570344099456E-2</v>
      </c>
      <c r="BO40" s="6"/>
      <c r="BP40" s="47"/>
      <c r="BQ40" s="40">
        <f>BE40-(6%+2.5%+3%+2.5%+BI40)</f>
        <v>7.6060747164256676E-2</v>
      </c>
      <c r="BR40" s="6"/>
      <c r="BS40" s="47"/>
      <c r="BT40" s="40">
        <f>BF40-(8%+2.5%+3%+2.5%+BI40)</f>
        <v>5.8742730617709571E-2</v>
      </c>
      <c r="BU40" s="35"/>
      <c r="BV40" s="38">
        <f t="shared" si="108"/>
        <v>1.1125726593069771E-3</v>
      </c>
      <c r="BW40" s="6">
        <f t="shared" si="109"/>
        <v>7.1878649011875115E-2</v>
      </c>
      <c r="BX40" s="39">
        <f t="shared" si="110"/>
        <v>9.9244098914238934E-3</v>
      </c>
      <c r="BY40" s="6">
        <f t="shared" si="111"/>
        <v>5.5532797498811085E-2</v>
      </c>
      <c r="BZ40" s="6">
        <f t="shared" si="112"/>
        <v>0.83928161207287544</v>
      </c>
      <c r="CA40" s="40">
        <f t="shared" si="113"/>
        <v>0.86006492864223516</v>
      </c>
      <c r="CB40" s="35"/>
      <c r="CC40" s="34">
        <v>12.335000000000001</v>
      </c>
      <c r="CD40" s="35">
        <v>500.93099999999998</v>
      </c>
      <c r="CE40" s="36">
        <f t="shared" si="114"/>
        <v>513.26599999999996</v>
      </c>
      <c r="CF40" s="32">
        <v>5941.915</v>
      </c>
      <c r="CG40" s="35">
        <v>16.494</v>
      </c>
      <c r="CH40" s="35">
        <v>15.637</v>
      </c>
      <c r="CI40" s="36">
        <f t="shared" si="115"/>
        <v>5909.7840000000006</v>
      </c>
      <c r="CJ40" s="35">
        <v>371.74799999999993</v>
      </c>
      <c r="CK40" s="35">
        <v>361.20700000000005</v>
      </c>
      <c r="CL40" s="36">
        <f t="shared" si="116"/>
        <v>732.95499999999993</v>
      </c>
      <c r="CM40" s="35">
        <v>7.6849999999999996</v>
      </c>
      <c r="CN40" s="35">
        <v>0</v>
      </c>
      <c r="CO40" s="35">
        <v>76.156000000000006</v>
      </c>
      <c r="CP40" s="35">
        <v>9.4410000000001446</v>
      </c>
      <c r="CQ40" s="36">
        <f t="shared" si="117"/>
        <v>7249.2870000000003</v>
      </c>
      <c r="CR40" s="35">
        <v>150.745</v>
      </c>
      <c r="CS40" s="32">
        <f t="shared" si="118"/>
        <v>5563.75</v>
      </c>
      <c r="CT40" s="36">
        <f t="shared" si="119"/>
        <v>5714.4949999999999</v>
      </c>
      <c r="CU40" s="35">
        <v>401.93200000000002</v>
      </c>
      <c r="CV40" s="35">
        <v>63.096000000000458</v>
      </c>
      <c r="CW40" s="36">
        <f t="shared" si="120"/>
        <v>465.02800000000047</v>
      </c>
      <c r="CX40" s="35">
        <v>40</v>
      </c>
      <c r="CY40" s="35">
        <v>1029.7639999999999</v>
      </c>
      <c r="CZ40" s="70">
        <v>7249.2870000000003</v>
      </c>
      <c r="DA40" s="35"/>
      <c r="DB40" s="71">
        <v>901.02800000000002</v>
      </c>
      <c r="DC40" s="35"/>
      <c r="DD40" s="31">
        <v>300</v>
      </c>
      <c r="DE40" s="32">
        <v>290</v>
      </c>
      <c r="DF40" s="32">
        <v>0</v>
      </c>
      <c r="DG40" s="32">
        <v>0</v>
      </c>
      <c r="DH40" s="32">
        <v>0</v>
      </c>
      <c r="DI40" s="32">
        <v>0</v>
      </c>
      <c r="DJ40" s="33">
        <f t="shared" si="121"/>
        <v>590</v>
      </c>
      <c r="DK40" s="62">
        <f t="shared" si="122"/>
        <v>8.1387314366226635E-2</v>
      </c>
      <c r="DL40" s="35"/>
      <c r="DM40" s="64" t="s">
        <v>219</v>
      </c>
      <c r="DN40" s="58">
        <v>35</v>
      </c>
      <c r="DO40" s="72">
        <v>7</v>
      </c>
      <c r="DP40" s="58" t="s">
        <v>161</v>
      </c>
      <c r="DQ40" s="74" t="s">
        <v>158</v>
      </c>
      <c r="DR40" s="61" t="s">
        <v>159</v>
      </c>
      <c r="DS40" s="62">
        <v>0.12783854103548459</v>
      </c>
      <c r="DT40" s="63"/>
      <c r="DU40" s="31">
        <v>856.15599999999995</v>
      </c>
      <c r="DV40" s="32">
        <v>896.15599999999995</v>
      </c>
      <c r="DW40" s="33">
        <v>896.15599999999995</v>
      </c>
      <c r="DX40" s="32"/>
      <c r="DY40" s="64">
        <f t="shared" si="123"/>
        <v>3621.6190000000001</v>
      </c>
      <c r="DZ40" s="32">
        <v>3624.4090000000001</v>
      </c>
      <c r="EA40" s="33">
        <v>3618.8290000000002</v>
      </c>
      <c r="EB40" s="32"/>
      <c r="EC40" s="31">
        <v>979.947</v>
      </c>
      <c r="ED40" s="32">
        <v>1029.3879999999999</v>
      </c>
      <c r="EE40" s="33">
        <v>1040.6079999999999</v>
      </c>
      <c r="EF40" s="33">
        <v>4183.4709999999995</v>
      </c>
      <c r="EG40" s="32"/>
      <c r="EH40" s="31">
        <v>91.539000000000001</v>
      </c>
      <c r="EI40" s="32">
        <v>79.001999999999995</v>
      </c>
      <c r="EJ40" s="32">
        <v>175.727</v>
      </c>
      <c r="EK40" s="32">
        <v>58.41</v>
      </c>
      <c r="EL40" s="32">
        <v>492.62599999999998</v>
      </c>
      <c r="EM40" s="32">
        <v>0</v>
      </c>
      <c r="EN40" s="32">
        <v>57.671000000000276</v>
      </c>
      <c r="EO40" s="33">
        <v>4986.9399999999996</v>
      </c>
      <c r="EP40" s="33">
        <f t="shared" si="124"/>
        <v>5941.915</v>
      </c>
      <c r="EQ40" s="58"/>
      <c r="ER40" s="47">
        <f t="shared" si="125"/>
        <v>1.5405639427692925E-2</v>
      </c>
      <c r="ES40" s="6">
        <f t="shared" si="126"/>
        <v>1.3295713587286253E-2</v>
      </c>
      <c r="ET40" s="6">
        <f t="shared" si="127"/>
        <v>2.9574135611162396E-2</v>
      </c>
      <c r="EU40" s="6">
        <f t="shared" si="128"/>
        <v>9.8301641810763021E-3</v>
      </c>
      <c r="EV40" s="6">
        <f t="shared" si="129"/>
        <v>8.290694161730687E-2</v>
      </c>
      <c r="EW40" s="6">
        <f t="shared" si="130"/>
        <v>0</v>
      </c>
      <c r="EX40" s="6">
        <f t="shared" si="131"/>
        <v>9.7057935025997976E-3</v>
      </c>
      <c r="EY40" s="6">
        <f t="shared" si="132"/>
        <v>0.83928161207287544</v>
      </c>
      <c r="EZ40" s="62">
        <f t="shared" si="133"/>
        <v>1</v>
      </c>
      <c r="FA40" s="58"/>
      <c r="FB40" s="34">
        <v>27.715000000000003</v>
      </c>
      <c r="FC40" s="35">
        <v>31.254999999999999</v>
      </c>
      <c r="FD40" s="70">
        <f t="shared" si="134"/>
        <v>58.97</v>
      </c>
      <c r="FF40" s="34">
        <v>16.494</v>
      </c>
      <c r="FG40" s="35">
        <v>15.637</v>
      </c>
      <c r="FH40" s="70">
        <f t="shared" si="135"/>
        <v>32.131</v>
      </c>
      <c r="FJ40" s="31">
        <v>4986.9399999999996</v>
      </c>
      <c r="FK40" s="32">
        <v>954.97500000000036</v>
      </c>
      <c r="FL40" s="33">
        <f t="shared" si="136"/>
        <v>5941.915</v>
      </c>
      <c r="FN40" s="47">
        <v>0.83928161207287544</v>
      </c>
      <c r="FO40" s="6">
        <v>0.16071838792712456</v>
      </c>
      <c r="FP40" s="40">
        <f t="shared" si="137"/>
        <v>1</v>
      </c>
      <c r="FQ40" s="58"/>
      <c r="FR40" s="64">
        <f t="shared" si="138"/>
        <v>982.65300000000002</v>
      </c>
      <c r="FS40" s="32">
        <v>935.54200000000003</v>
      </c>
      <c r="FT40" s="33">
        <v>1029.7639999999999</v>
      </c>
      <c r="FV40" s="64">
        <f t="shared" si="139"/>
        <v>5864.7855</v>
      </c>
      <c r="FW40" s="32">
        <v>5787.6560000000009</v>
      </c>
      <c r="FX40" s="33">
        <v>5941.915</v>
      </c>
      <c r="FZ40" s="64">
        <f t="shared" si="140"/>
        <v>919.69100000000003</v>
      </c>
      <c r="GA40" s="32">
        <v>956.88199999999995</v>
      </c>
      <c r="GB40" s="33">
        <v>882.5</v>
      </c>
      <c r="GD40" s="64">
        <f t="shared" si="141"/>
        <v>6784.4765000000007</v>
      </c>
      <c r="GE40" s="58">
        <f t="shared" si="142"/>
        <v>6744.5380000000005</v>
      </c>
      <c r="GF40" s="72">
        <f t="shared" si="143"/>
        <v>6824.415</v>
      </c>
      <c r="GH40" s="64">
        <f t="shared" si="144"/>
        <v>5501.8130000000001</v>
      </c>
      <c r="GI40" s="32">
        <v>5439.8760000000002</v>
      </c>
      <c r="GJ40" s="33">
        <v>5563.75</v>
      </c>
      <c r="GK40" s="32"/>
      <c r="GL40" s="64">
        <f t="shared" si="145"/>
        <v>7249.7294999999995</v>
      </c>
      <c r="GM40" s="32">
        <v>7250.1719999999996</v>
      </c>
      <c r="GN40" s="33">
        <v>7249.2870000000003</v>
      </c>
      <c r="GO40" s="32"/>
      <c r="GP40" s="75">
        <f t="shared" si="146"/>
        <v>0.4991979211196908</v>
      </c>
      <c r="GQ40" s="66"/>
    </row>
    <row r="41" spans="1:200" x14ac:dyDescent="0.2">
      <c r="A41" s="1"/>
      <c r="B41" s="76" t="s">
        <v>197</v>
      </c>
      <c r="C41" s="31">
        <v>2542.8620000000001</v>
      </c>
      <c r="D41" s="32">
        <v>2435.8054999999999</v>
      </c>
      <c r="E41" s="32">
        <v>2034.056</v>
      </c>
      <c r="F41" s="32">
        <v>483.44799999999998</v>
      </c>
      <c r="G41" s="32">
        <v>1684.3030000000001</v>
      </c>
      <c r="H41" s="32">
        <f t="shared" si="75"/>
        <v>3026.31</v>
      </c>
      <c r="I41" s="33">
        <f t="shared" si="76"/>
        <v>2517.5039999999999</v>
      </c>
      <c r="J41" s="32"/>
      <c r="K41" s="34">
        <v>53.232999999999997</v>
      </c>
      <c r="L41" s="35">
        <v>10.18</v>
      </c>
      <c r="M41" s="35">
        <v>0</v>
      </c>
      <c r="N41" s="36">
        <f t="shared" si="77"/>
        <v>63.412999999999997</v>
      </c>
      <c r="O41" s="35">
        <v>33.050999999999995</v>
      </c>
      <c r="P41" s="36">
        <f t="shared" si="78"/>
        <v>30.362000000000002</v>
      </c>
      <c r="Q41" s="35">
        <v>2.4119999999999999</v>
      </c>
      <c r="R41" s="36">
        <f t="shared" si="79"/>
        <v>27.950000000000003</v>
      </c>
      <c r="S41" s="35">
        <v>4.0110000000000001</v>
      </c>
      <c r="T41" s="35">
        <v>-0.218</v>
      </c>
      <c r="U41" s="35">
        <v>-1</v>
      </c>
      <c r="V41" s="36">
        <f t="shared" si="80"/>
        <v>30.743000000000002</v>
      </c>
      <c r="W41" s="35">
        <v>6.2409999999999997</v>
      </c>
      <c r="X41" s="37">
        <f t="shared" si="81"/>
        <v>24.502000000000002</v>
      </c>
      <c r="Y41" s="35"/>
      <c r="Z41" s="38">
        <f t="shared" si="82"/>
        <v>2.1854372198437024E-2</v>
      </c>
      <c r="AA41" s="39">
        <f t="shared" si="83"/>
        <v>4.1793156309073119E-3</v>
      </c>
      <c r="AB41" s="6">
        <f t="shared" si="84"/>
        <v>0.49178644763860369</v>
      </c>
      <c r="AC41" s="6">
        <f t="shared" si="85"/>
        <v>0.49019636924537252</v>
      </c>
      <c r="AD41" s="6">
        <f t="shared" si="86"/>
        <v>0.52120227713560308</v>
      </c>
      <c r="AE41" s="39">
        <f t="shared" si="87"/>
        <v>1.3568817378891703E-2</v>
      </c>
      <c r="AF41" s="39">
        <f t="shared" si="88"/>
        <v>1.0059095440912668E-2</v>
      </c>
      <c r="AG41" s="39">
        <f t="shared" si="89"/>
        <v>1.9804797219471783E-2</v>
      </c>
      <c r="AH41" s="39">
        <f t="shared" si="90"/>
        <v>2.7607250388991051E-2</v>
      </c>
      <c r="AI41" s="39">
        <f t="shared" si="91"/>
        <v>2.2591791783700774E-2</v>
      </c>
      <c r="AJ41" s="40">
        <f t="shared" si="92"/>
        <v>9.0260241398809046E-2</v>
      </c>
      <c r="AK41" s="41"/>
      <c r="AL41" s="47">
        <f t="shared" si="93"/>
        <v>6.0694678525539433E-2</v>
      </c>
      <c r="AM41" s="6">
        <f t="shared" si="94"/>
        <v>9.296884598736721E-2</v>
      </c>
      <c r="AN41" s="40">
        <f t="shared" si="95"/>
        <v>9.2766589676381406E-2</v>
      </c>
      <c r="AO41" s="35"/>
      <c r="AP41" s="47">
        <f t="shared" si="96"/>
        <v>0.82805144007834597</v>
      </c>
      <c r="AQ41" s="6">
        <f t="shared" si="97"/>
        <v>0.7561510395879808</v>
      </c>
      <c r="AR41" s="6">
        <f t="shared" si="98"/>
        <v>4.3991376645685087E-2</v>
      </c>
      <c r="AS41" s="6">
        <f t="shared" si="99"/>
        <v>0.29287314844454793</v>
      </c>
      <c r="AT41" s="6">
        <f t="shared" si="100"/>
        <v>0.1696128220878679</v>
      </c>
      <c r="AU41" s="68">
        <v>8.69</v>
      </c>
      <c r="AV41" s="69">
        <v>1.35</v>
      </c>
      <c r="AW41" s="35"/>
      <c r="AX41" s="47">
        <f t="shared" si="101"/>
        <v>0.11293495282087664</v>
      </c>
      <c r="AY41" s="6">
        <v>9.7599999999999992E-2</v>
      </c>
      <c r="AZ41" s="6">
        <f t="shared" si="102"/>
        <v>0.17681329011270894</v>
      </c>
      <c r="BA41" s="6">
        <f t="shared" si="103"/>
        <v>0.19210000000000002</v>
      </c>
      <c r="BB41" s="40">
        <f t="shared" si="104"/>
        <v>0.20739999999999997</v>
      </c>
      <c r="BC41" s="6"/>
      <c r="BD41" s="47">
        <f t="shared" si="105"/>
        <v>0.17721908167378025</v>
      </c>
      <c r="BE41" s="6">
        <f t="shared" si="106"/>
        <v>0.19244313425586226</v>
      </c>
      <c r="BF41" s="40">
        <f t="shared" si="107"/>
        <v>0.20808638115808728</v>
      </c>
      <c r="BG41" s="39"/>
      <c r="BH41" s="47"/>
      <c r="BI41" s="40">
        <v>2.9000000000000001E-2</v>
      </c>
      <c r="BJ41" s="47"/>
      <c r="BK41" s="40"/>
      <c r="BL41" s="6"/>
      <c r="BM41" s="47"/>
      <c r="BN41" s="40">
        <f>BD41-(4.5%+2.5%+3%+2.5%+BI41)</f>
        <v>2.3219081673780256E-2</v>
      </c>
      <c r="BO41" s="6"/>
      <c r="BP41" s="47"/>
      <c r="BQ41" s="40">
        <f>BE41-(6%+2.5%+3%+2.5%+BI41)</f>
        <v>2.344313425586228E-2</v>
      </c>
      <c r="BR41" s="6"/>
      <c r="BS41" s="47"/>
      <c r="BT41" s="40">
        <f>BF41-(8%+2.5%+3%+2.5%+BI41)</f>
        <v>1.9086381158087279E-2</v>
      </c>
      <c r="BU41" s="35"/>
      <c r="BV41" s="38">
        <f t="shared" si="108"/>
        <v>1.2207342625489659E-3</v>
      </c>
      <c r="BW41" s="6">
        <f t="shared" si="109"/>
        <v>7.0619235836627131E-2</v>
      </c>
      <c r="BX41" s="39">
        <f t="shared" si="110"/>
        <v>1.2566025714139631E-3</v>
      </c>
      <c r="BY41" s="6">
        <f t="shared" si="111"/>
        <v>8.5740738255934094E-3</v>
      </c>
      <c r="BZ41" s="6">
        <f t="shared" si="112"/>
        <v>0.70944310284475942</v>
      </c>
      <c r="CA41" s="40">
        <f t="shared" si="113"/>
        <v>0.76524009495118972</v>
      </c>
      <c r="CB41" s="35"/>
      <c r="CC41" s="34">
        <v>57.244999999999997</v>
      </c>
      <c r="CD41" s="35">
        <v>72.852999999999994</v>
      </c>
      <c r="CE41" s="36">
        <f t="shared" si="114"/>
        <v>130.09799999999998</v>
      </c>
      <c r="CF41" s="32">
        <v>2034.056</v>
      </c>
      <c r="CG41" s="35">
        <v>2.4889999999999999</v>
      </c>
      <c r="CH41" s="35">
        <v>8.4410000000000007</v>
      </c>
      <c r="CI41" s="36">
        <f t="shared" si="115"/>
        <v>2023.126</v>
      </c>
      <c r="CJ41" s="35">
        <v>297.702</v>
      </c>
      <c r="CK41" s="35">
        <v>76.665999999999997</v>
      </c>
      <c r="CL41" s="36">
        <f t="shared" si="116"/>
        <v>374.36799999999999</v>
      </c>
      <c r="CM41" s="35">
        <v>0</v>
      </c>
      <c r="CN41" s="35">
        <v>0</v>
      </c>
      <c r="CO41" s="35">
        <v>9.7910000000000004</v>
      </c>
      <c r="CP41" s="35">
        <v>5.479000000000152</v>
      </c>
      <c r="CQ41" s="36">
        <f t="shared" si="117"/>
        <v>2542.8620000000005</v>
      </c>
      <c r="CR41" s="35">
        <v>50.734999999999999</v>
      </c>
      <c r="CS41" s="32">
        <f t="shared" si="118"/>
        <v>1684.3030000000001</v>
      </c>
      <c r="CT41" s="36">
        <f t="shared" si="119"/>
        <v>1735.038</v>
      </c>
      <c r="CU41" s="35">
        <v>452.27699999999999</v>
      </c>
      <c r="CV41" s="35">
        <v>28.215000000000089</v>
      </c>
      <c r="CW41" s="36">
        <f t="shared" si="120"/>
        <v>480.49200000000008</v>
      </c>
      <c r="CX41" s="35">
        <v>40.154000000000003</v>
      </c>
      <c r="CY41" s="35">
        <v>287.178</v>
      </c>
      <c r="CZ41" s="70">
        <v>2542.8620000000001</v>
      </c>
      <c r="DA41" s="35"/>
      <c r="DB41" s="71">
        <v>431.30199999999996</v>
      </c>
      <c r="DC41" s="35"/>
      <c r="DD41" s="31">
        <v>120</v>
      </c>
      <c r="DE41" s="32">
        <v>95</v>
      </c>
      <c r="DF41" s="32">
        <v>175</v>
      </c>
      <c r="DG41" s="32">
        <v>150</v>
      </c>
      <c r="DH41" s="32">
        <v>0</v>
      </c>
      <c r="DI41" s="32">
        <v>0</v>
      </c>
      <c r="DJ41" s="33">
        <f t="shared" si="121"/>
        <v>540</v>
      </c>
      <c r="DK41" s="62">
        <f t="shared" si="122"/>
        <v>0.21235914493197036</v>
      </c>
      <c r="DL41" s="35"/>
      <c r="DM41" s="64" t="s">
        <v>214</v>
      </c>
      <c r="DN41" s="58">
        <v>17</v>
      </c>
      <c r="DO41" s="72">
        <v>3</v>
      </c>
      <c r="DP41" s="58" t="s">
        <v>161</v>
      </c>
      <c r="DQ41" s="64"/>
      <c r="DR41" s="61" t="s">
        <v>162</v>
      </c>
      <c r="DS41" s="62">
        <v>0.12223207060002311</v>
      </c>
      <c r="DT41" s="63"/>
      <c r="DU41" s="31">
        <v>231.32942460000004</v>
      </c>
      <c r="DV41" s="32">
        <v>251.32942460000004</v>
      </c>
      <c r="DW41" s="33">
        <v>271.34681239999998</v>
      </c>
      <c r="DX41" s="32"/>
      <c r="DY41" s="64">
        <f t="shared" si="123"/>
        <v>1237.175</v>
      </c>
      <c r="DZ41" s="32">
        <v>1166.0239999999999</v>
      </c>
      <c r="EA41" s="33">
        <v>1308.326</v>
      </c>
      <c r="EB41" s="32"/>
      <c r="EC41" s="31">
        <v>274.37200000000001</v>
      </c>
      <c r="ED41" s="32">
        <v>297.94200000000001</v>
      </c>
      <c r="EE41" s="33">
        <v>322.161</v>
      </c>
      <c r="EF41" s="33">
        <v>1548.2080000000001</v>
      </c>
      <c r="EG41" s="32"/>
      <c r="EH41" s="31">
        <v>161.55699999999999</v>
      </c>
      <c r="EI41" s="32">
        <v>11.699</v>
      </c>
      <c r="EJ41" s="32">
        <v>164.66300000000001</v>
      </c>
      <c r="EK41" s="32">
        <v>15.917</v>
      </c>
      <c r="EL41" s="32">
        <v>187.39599999999999</v>
      </c>
      <c r="EM41" s="32">
        <v>16.466999999999999</v>
      </c>
      <c r="EN41" s="32">
        <v>33.309999999999945</v>
      </c>
      <c r="EO41" s="33">
        <v>1443.047</v>
      </c>
      <c r="EP41" s="33">
        <f t="shared" si="124"/>
        <v>2034.056</v>
      </c>
      <c r="EQ41" s="58"/>
      <c r="ER41" s="47">
        <f t="shared" si="125"/>
        <v>7.9426033501535834E-2</v>
      </c>
      <c r="ES41" s="6">
        <f t="shared" si="126"/>
        <v>5.7515623955289334E-3</v>
      </c>
      <c r="ET41" s="6">
        <f t="shared" si="127"/>
        <v>8.0953031774936388E-2</v>
      </c>
      <c r="EU41" s="6">
        <f t="shared" si="128"/>
        <v>7.8252516154914114E-3</v>
      </c>
      <c r="EV41" s="6">
        <f t="shared" si="129"/>
        <v>9.2129223580865019E-2</v>
      </c>
      <c r="EW41" s="6">
        <f t="shared" si="130"/>
        <v>8.0956473174779841E-3</v>
      </c>
      <c r="EX41" s="6">
        <f t="shared" si="131"/>
        <v>1.6376146969404946E-2</v>
      </c>
      <c r="EY41" s="6">
        <f t="shared" si="132"/>
        <v>0.70944310284475942</v>
      </c>
      <c r="EZ41" s="62">
        <f t="shared" si="133"/>
        <v>0.99999999999999989</v>
      </c>
      <c r="FA41" s="58"/>
      <c r="FB41" s="34">
        <v>0</v>
      </c>
      <c r="FC41" s="35">
        <v>2.556</v>
      </c>
      <c r="FD41" s="70">
        <f t="shared" si="134"/>
        <v>2.556</v>
      </c>
      <c r="FF41" s="34">
        <v>2.4889999999999999</v>
      </c>
      <c r="FG41" s="35">
        <v>8.4410000000000007</v>
      </c>
      <c r="FH41" s="70">
        <f t="shared" si="135"/>
        <v>10.93</v>
      </c>
      <c r="FJ41" s="31">
        <v>1443.047</v>
      </c>
      <c r="FK41" s="32">
        <v>591.00900000000001</v>
      </c>
      <c r="FL41" s="33">
        <f t="shared" si="136"/>
        <v>2034.056</v>
      </c>
      <c r="FN41" s="47">
        <v>0.70944310284475942</v>
      </c>
      <c r="FO41" s="6">
        <v>0.29055689715524058</v>
      </c>
      <c r="FP41" s="40">
        <f t="shared" si="137"/>
        <v>1</v>
      </c>
      <c r="FQ41" s="58"/>
      <c r="FR41" s="64">
        <f t="shared" si="138"/>
        <v>271.45949999999999</v>
      </c>
      <c r="FS41" s="32">
        <v>255.74100000000001</v>
      </c>
      <c r="FT41" s="33">
        <v>287.178</v>
      </c>
      <c r="FV41" s="64">
        <f t="shared" si="139"/>
        <v>1975.8600000000001</v>
      </c>
      <c r="FW41" s="32">
        <v>1917.664</v>
      </c>
      <c r="FX41" s="33">
        <v>2034.056</v>
      </c>
      <c r="FZ41" s="64">
        <f t="shared" si="140"/>
        <v>434.57349999999997</v>
      </c>
      <c r="GA41" s="32">
        <v>385.69900000000001</v>
      </c>
      <c r="GB41" s="33">
        <v>483.44799999999998</v>
      </c>
      <c r="GD41" s="64">
        <f t="shared" si="141"/>
        <v>2410.4335000000001</v>
      </c>
      <c r="GE41" s="58">
        <f t="shared" si="142"/>
        <v>2303.3629999999998</v>
      </c>
      <c r="GF41" s="72">
        <f t="shared" si="143"/>
        <v>2517.5039999999999</v>
      </c>
      <c r="GH41" s="64">
        <f t="shared" si="144"/>
        <v>1612.8115</v>
      </c>
      <c r="GI41" s="32">
        <v>1541.32</v>
      </c>
      <c r="GJ41" s="33">
        <v>1684.3030000000001</v>
      </c>
      <c r="GK41" s="32"/>
      <c r="GL41" s="64">
        <f t="shared" si="145"/>
        <v>2435.8054999999999</v>
      </c>
      <c r="GM41" s="32">
        <v>2328.7489999999998</v>
      </c>
      <c r="GN41" s="33">
        <v>2542.8620000000001</v>
      </c>
      <c r="GO41" s="32"/>
      <c r="GP41" s="75">
        <f t="shared" si="146"/>
        <v>0.51450924194863901</v>
      </c>
      <c r="GQ41" s="66"/>
    </row>
    <row r="42" spans="1:200" x14ac:dyDescent="0.2">
      <c r="A42" s="1"/>
      <c r="B42" s="80" t="s">
        <v>198</v>
      </c>
      <c r="C42" s="31">
        <v>7495.0950000000003</v>
      </c>
      <c r="D42" s="32">
        <v>7390.3090000000002</v>
      </c>
      <c r="E42" s="32">
        <v>5741.9719999999998</v>
      </c>
      <c r="F42" s="32">
        <v>2827.1729999999998</v>
      </c>
      <c r="G42" s="32">
        <v>5234.0209999999997</v>
      </c>
      <c r="H42" s="32">
        <f t="shared" si="75"/>
        <v>10322.268</v>
      </c>
      <c r="I42" s="33">
        <f t="shared" si="76"/>
        <v>8569.1450000000004</v>
      </c>
      <c r="J42" s="32"/>
      <c r="K42" s="34">
        <v>153.02100000000002</v>
      </c>
      <c r="L42" s="35">
        <v>46.902999999999999</v>
      </c>
      <c r="M42" s="35">
        <v>0</v>
      </c>
      <c r="N42" s="36">
        <f t="shared" si="77"/>
        <v>199.92400000000001</v>
      </c>
      <c r="O42" s="35">
        <v>98.013000000000005</v>
      </c>
      <c r="P42" s="36">
        <f t="shared" si="78"/>
        <v>101.911</v>
      </c>
      <c r="Q42" s="35">
        <v>-2.1989999999999998</v>
      </c>
      <c r="R42" s="36">
        <f t="shared" si="79"/>
        <v>104.11</v>
      </c>
      <c r="S42" s="35">
        <v>21.52</v>
      </c>
      <c r="T42" s="35">
        <v>-2.4219999999999997</v>
      </c>
      <c r="U42" s="35">
        <v>-12.600000000000001</v>
      </c>
      <c r="V42" s="36">
        <f t="shared" si="80"/>
        <v>110.608</v>
      </c>
      <c r="W42" s="35">
        <v>24.325999999999997</v>
      </c>
      <c r="X42" s="37">
        <f t="shared" si="81"/>
        <v>86.282000000000011</v>
      </c>
      <c r="Y42" s="35"/>
      <c r="Z42" s="38">
        <f t="shared" si="82"/>
        <v>2.0705629493976505E-2</v>
      </c>
      <c r="AA42" s="39">
        <f t="shared" si="83"/>
        <v>6.3465546569162392E-3</v>
      </c>
      <c r="AB42" s="6">
        <f t="shared" si="84"/>
        <v>0.44750299056715764</v>
      </c>
      <c r="AC42" s="6">
        <f t="shared" si="85"/>
        <v>0.44260851501959864</v>
      </c>
      <c r="AD42" s="6">
        <f t="shared" si="86"/>
        <v>0.49025129549228708</v>
      </c>
      <c r="AE42" s="39">
        <f t="shared" si="87"/>
        <v>1.3262368325871084E-2</v>
      </c>
      <c r="AF42" s="39">
        <f t="shared" si="88"/>
        <v>1.1675019271859946E-2</v>
      </c>
      <c r="AG42" s="39">
        <f t="shared" si="89"/>
        <v>2.3043691862130448E-2</v>
      </c>
      <c r="AH42" s="39">
        <f t="shared" si="90"/>
        <v>3.2318375890041294E-2</v>
      </c>
      <c r="AI42" s="39">
        <f t="shared" si="91"/>
        <v>2.78050898190399E-2</v>
      </c>
      <c r="AJ42" s="40">
        <f t="shared" si="92"/>
        <v>7.3827676950648791E-2</v>
      </c>
      <c r="AK42" s="41"/>
      <c r="AL42" s="47">
        <f t="shared" si="93"/>
        <v>3.8526594513253798E-2</v>
      </c>
      <c r="AM42" s="6">
        <f t="shared" si="94"/>
        <v>5.2215478393847117E-2</v>
      </c>
      <c r="AN42" s="40">
        <f t="shared" si="95"/>
        <v>8.8200206412080553E-2</v>
      </c>
      <c r="AO42" s="35"/>
      <c r="AP42" s="47">
        <f t="shared" si="96"/>
        <v>0.91153718617924295</v>
      </c>
      <c r="AQ42" s="6">
        <f t="shared" si="97"/>
        <v>0.84613266867297698</v>
      </c>
      <c r="AR42" s="6">
        <f t="shared" si="98"/>
        <v>-6.0952396200448448E-2</v>
      </c>
      <c r="AS42" s="6">
        <f t="shared" si="99"/>
        <v>0.31559059624994745</v>
      </c>
      <c r="AT42" s="6">
        <f t="shared" si="100"/>
        <v>0.18794144703969734</v>
      </c>
      <c r="AU42" s="68">
        <v>1.9452</v>
      </c>
      <c r="AV42" s="69">
        <v>1.395</v>
      </c>
      <c r="AW42" s="35"/>
      <c r="AX42" s="47">
        <f t="shared" si="101"/>
        <v>0.16422260158143426</v>
      </c>
      <c r="AY42" s="6">
        <v>0.124</v>
      </c>
      <c r="AZ42" s="6">
        <f t="shared" si="102"/>
        <v>0.24640624142233478</v>
      </c>
      <c r="BA42" s="6">
        <f t="shared" si="103"/>
        <v>0.24640624142233478</v>
      </c>
      <c r="BB42" s="40">
        <f t="shared" si="104"/>
        <v>0.24640624142233478</v>
      </c>
      <c r="BC42" s="6"/>
      <c r="BD42" s="47">
        <f t="shared" si="105"/>
        <v>0.23057843045874415</v>
      </c>
      <c r="BE42" s="6">
        <f t="shared" si="106"/>
        <v>0.23508032222692551</v>
      </c>
      <c r="BF42" s="40">
        <f t="shared" si="107"/>
        <v>0.24038922593544026</v>
      </c>
      <c r="BG42" s="6"/>
      <c r="BH42" s="47"/>
      <c r="BI42" s="40">
        <v>2.1000000000000001E-2</v>
      </c>
      <c r="BJ42" s="47"/>
      <c r="BK42" s="40"/>
      <c r="BL42" s="6"/>
      <c r="BM42" s="47"/>
      <c r="BN42" s="40">
        <f>BD42-(4.5%+2.5%+3%+2.5%+BI42)</f>
        <v>8.4578430458744164E-2</v>
      </c>
      <c r="BO42" s="6"/>
      <c r="BP42" s="47"/>
      <c r="BQ42" s="40">
        <f>BE42-(6%+2.5%+3%+2.5%+BI42)</f>
        <v>7.4080322226925538E-2</v>
      </c>
      <c r="BR42" s="6"/>
      <c r="BS42" s="47"/>
      <c r="BT42" s="40">
        <f>BF42-(8%+2.5%+3%+2.5%+BI42)</f>
        <v>5.9389225935440271E-2</v>
      </c>
      <c r="BU42" s="35"/>
      <c r="BV42" s="38">
        <f t="shared" si="108"/>
        <v>-3.9020730495046901E-4</v>
      </c>
      <c r="BW42" s="6">
        <f t="shared" si="109"/>
        <v>-1.8172202067614805E-2</v>
      </c>
      <c r="BX42" s="39">
        <f t="shared" si="110"/>
        <v>5.2266015926235787E-3</v>
      </c>
      <c r="BY42" s="6">
        <f t="shared" si="111"/>
        <v>2.4029426860016634E-2</v>
      </c>
      <c r="BZ42" s="6">
        <f t="shared" si="112"/>
        <v>0.68216494263643224</v>
      </c>
      <c r="CA42" s="40">
        <f t="shared" si="113"/>
        <v>0.78702659366832972</v>
      </c>
      <c r="CB42" s="35"/>
      <c r="CC42" s="34">
        <v>57.009</v>
      </c>
      <c r="CD42" s="35">
        <v>352.005</v>
      </c>
      <c r="CE42" s="36">
        <f t="shared" si="114"/>
        <v>409.01400000000001</v>
      </c>
      <c r="CF42" s="32">
        <v>5741.9719999999998</v>
      </c>
      <c r="CG42" s="35">
        <v>11.583</v>
      </c>
      <c r="CH42" s="35">
        <v>6.48</v>
      </c>
      <c r="CI42" s="36">
        <f t="shared" si="115"/>
        <v>5723.9090000000006</v>
      </c>
      <c r="CJ42" s="35">
        <v>999.625</v>
      </c>
      <c r="CK42" s="35">
        <v>286.50099999999998</v>
      </c>
      <c r="CL42" s="36">
        <f t="shared" si="116"/>
        <v>1286.126</v>
      </c>
      <c r="CM42" s="35">
        <v>0</v>
      </c>
      <c r="CN42" s="35">
        <v>0</v>
      </c>
      <c r="CO42" s="35">
        <v>64.730999999999995</v>
      </c>
      <c r="CP42" s="35">
        <v>11.3149999999996</v>
      </c>
      <c r="CQ42" s="36">
        <f t="shared" si="117"/>
        <v>7495.0950000000003</v>
      </c>
      <c r="CR42" s="35">
        <v>48.677999999999997</v>
      </c>
      <c r="CS42" s="32">
        <f t="shared" si="118"/>
        <v>5234.0209999999997</v>
      </c>
      <c r="CT42" s="36">
        <f t="shared" si="119"/>
        <v>5282.6989999999996</v>
      </c>
      <c r="CU42" s="35">
        <v>903.11699999999996</v>
      </c>
      <c r="CV42" s="35">
        <v>78.415000000000646</v>
      </c>
      <c r="CW42" s="36">
        <f t="shared" si="120"/>
        <v>981.53200000000061</v>
      </c>
      <c r="CX42" s="35">
        <v>0</v>
      </c>
      <c r="CY42" s="35">
        <v>1230.864</v>
      </c>
      <c r="CZ42" s="70">
        <v>7495.0949999999993</v>
      </c>
      <c r="DA42" s="35"/>
      <c r="DB42" s="71">
        <v>1408.6390000000001</v>
      </c>
      <c r="DC42" s="35"/>
      <c r="DD42" s="31">
        <v>200</v>
      </c>
      <c r="DE42" s="32">
        <v>400</v>
      </c>
      <c r="DF42" s="32">
        <v>150</v>
      </c>
      <c r="DG42" s="32">
        <v>190</v>
      </c>
      <c r="DH42" s="32">
        <v>0</v>
      </c>
      <c r="DI42" s="32">
        <v>0</v>
      </c>
      <c r="DJ42" s="33">
        <f t="shared" si="121"/>
        <v>940</v>
      </c>
      <c r="DK42" s="62">
        <f t="shared" si="122"/>
        <v>0.12541535497548731</v>
      </c>
      <c r="DL42" s="35"/>
      <c r="DM42" s="64" t="s">
        <v>214</v>
      </c>
      <c r="DN42" s="58">
        <v>45</v>
      </c>
      <c r="DO42" s="72">
        <v>4</v>
      </c>
      <c r="DP42" s="58" t="s">
        <v>161</v>
      </c>
      <c r="DQ42" s="74" t="s">
        <v>158</v>
      </c>
      <c r="DR42" s="58"/>
      <c r="DS42" s="62" t="s">
        <v>224</v>
      </c>
      <c r="DT42" s="63"/>
      <c r="DU42" s="31">
        <v>924.63400000000001</v>
      </c>
      <c r="DV42" s="32">
        <v>924.63400000000001</v>
      </c>
      <c r="DW42" s="33">
        <v>924.63400000000001</v>
      </c>
      <c r="DX42" s="32"/>
      <c r="DY42" s="64">
        <f t="shared" si="123"/>
        <v>3744.2785000000003</v>
      </c>
      <c r="DZ42" s="32">
        <v>3736.0790000000002</v>
      </c>
      <c r="EA42" s="33">
        <v>3752.4780000000001</v>
      </c>
      <c r="EB42" s="32"/>
      <c r="EC42" s="31">
        <v>1165.1610000000001</v>
      </c>
      <c r="ED42" s="32">
        <v>1187.9100000000001</v>
      </c>
      <c r="EE42" s="33">
        <v>1214.7370000000001</v>
      </c>
      <c r="EF42" s="33">
        <v>5053.2089999999998</v>
      </c>
      <c r="EG42" s="32"/>
      <c r="EH42" s="31">
        <v>128.25200000000001</v>
      </c>
      <c r="EI42" s="32">
        <v>276.255</v>
      </c>
      <c r="EJ42" s="32">
        <v>337.32100000000003</v>
      </c>
      <c r="EK42" s="32">
        <v>45.911000000000001</v>
      </c>
      <c r="EL42" s="32">
        <v>877.14099999999996</v>
      </c>
      <c r="EM42" s="32">
        <v>69.063999999999993</v>
      </c>
      <c r="EN42" s="32">
        <v>91.055999999999585</v>
      </c>
      <c r="EO42" s="33">
        <v>3916.9719999999998</v>
      </c>
      <c r="EP42" s="33">
        <f t="shared" si="124"/>
        <v>5741.9719999999998</v>
      </c>
      <c r="EQ42" s="58"/>
      <c r="ER42" s="47">
        <f t="shared" si="125"/>
        <v>2.2335880425749206E-2</v>
      </c>
      <c r="ES42" s="6">
        <f t="shared" si="126"/>
        <v>4.8111519875053382E-2</v>
      </c>
      <c r="ET42" s="6">
        <f t="shared" si="127"/>
        <v>5.8746542128732086E-2</v>
      </c>
      <c r="EU42" s="6">
        <f t="shared" si="128"/>
        <v>7.9956851060924723E-3</v>
      </c>
      <c r="EV42" s="6">
        <f t="shared" si="129"/>
        <v>0.15275953975393819</v>
      </c>
      <c r="EW42" s="6">
        <f t="shared" si="130"/>
        <v>1.2027923507812299E-2</v>
      </c>
      <c r="EX42" s="6">
        <f t="shared" si="131"/>
        <v>1.5857966566190082E-2</v>
      </c>
      <c r="EY42" s="6">
        <f t="shared" si="132"/>
        <v>0.68216494263643224</v>
      </c>
      <c r="EZ42" s="62">
        <f t="shared" si="133"/>
        <v>1</v>
      </c>
      <c r="FA42" s="58"/>
      <c r="FB42" s="34">
        <v>21.613999999999997</v>
      </c>
      <c r="FC42" s="35">
        <v>8.3970000000000002</v>
      </c>
      <c r="FD42" s="70">
        <f t="shared" si="134"/>
        <v>30.010999999999996</v>
      </c>
      <c r="FF42" s="34">
        <v>11.583</v>
      </c>
      <c r="FG42" s="35">
        <v>6.48</v>
      </c>
      <c r="FH42" s="70">
        <f t="shared" si="135"/>
        <v>18.063000000000002</v>
      </c>
      <c r="FJ42" s="31">
        <v>3916.9719999999998</v>
      </c>
      <c r="FK42" s="32">
        <v>1824.9999999999998</v>
      </c>
      <c r="FL42" s="33">
        <f t="shared" si="136"/>
        <v>5741.9719999999998</v>
      </c>
      <c r="FN42" s="47">
        <v>0.68216494263643224</v>
      </c>
      <c r="FO42" s="6">
        <v>0.31783505736356776</v>
      </c>
      <c r="FP42" s="40">
        <f t="shared" si="137"/>
        <v>1</v>
      </c>
      <c r="FQ42" s="58"/>
      <c r="FR42" s="64">
        <f t="shared" si="138"/>
        <v>1168.6945000000001</v>
      </c>
      <c r="FS42" s="32">
        <v>1106.5250000000001</v>
      </c>
      <c r="FT42" s="33">
        <v>1230.864</v>
      </c>
      <c r="FV42" s="64">
        <f t="shared" si="139"/>
        <v>5635.4660000000003</v>
      </c>
      <c r="FW42" s="32">
        <v>5528.96</v>
      </c>
      <c r="FX42" s="33">
        <v>5741.9719999999998</v>
      </c>
      <c r="FZ42" s="64">
        <f t="shared" si="140"/>
        <v>2721.06</v>
      </c>
      <c r="GA42" s="32">
        <v>2614.9470000000001</v>
      </c>
      <c r="GB42" s="33">
        <v>2827.1729999999998</v>
      </c>
      <c r="GD42" s="64">
        <f t="shared" si="141"/>
        <v>8356.5259999999998</v>
      </c>
      <c r="GE42" s="58">
        <f t="shared" si="142"/>
        <v>8143.9070000000002</v>
      </c>
      <c r="GF42" s="72">
        <f t="shared" si="143"/>
        <v>8569.1450000000004</v>
      </c>
      <c r="GH42" s="64">
        <f t="shared" si="144"/>
        <v>5021.9084999999995</v>
      </c>
      <c r="GI42" s="32">
        <v>4809.7960000000003</v>
      </c>
      <c r="GJ42" s="33">
        <v>5234.0209999999997</v>
      </c>
      <c r="GK42" s="32"/>
      <c r="GL42" s="64">
        <f t="shared" si="145"/>
        <v>7390.3090000000002</v>
      </c>
      <c r="GM42" s="32">
        <v>7285.5230000000001</v>
      </c>
      <c r="GN42" s="33">
        <v>7495.0950000000003</v>
      </c>
      <c r="GO42" s="32"/>
      <c r="GP42" s="75">
        <f t="shared" si="146"/>
        <v>0.50065783022096455</v>
      </c>
      <c r="GQ42" s="66"/>
    </row>
    <row r="43" spans="1:200" x14ac:dyDescent="0.2">
      <c r="A43" s="1"/>
      <c r="B43" s="76" t="s">
        <v>199</v>
      </c>
      <c r="C43" s="31">
        <v>4317.04</v>
      </c>
      <c r="D43" s="32">
        <v>4185.1494999999995</v>
      </c>
      <c r="E43" s="32">
        <v>3465.058</v>
      </c>
      <c r="F43" s="32">
        <v>1203.6389999999999</v>
      </c>
      <c r="G43" s="32">
        <v>2879.4140000000002</v>
      </c>
      <c r="H43" s="32">
        <f t="shared" si="75"/>
        <v>5520.6790000000001</v>
      </c>
      <c r="I43" s="33">
        <f t="shared" si="76"/>
        <v>4668.6970000000001</v>
      </c>
      <c r="J43" s="32"/>
      <c r="K43" s="34">
        <v>80.344999999999999</v>
      </c>
      <c r="L43" s="35">
        <v>17.459</v>
      </c>
      <c r="M43" s="35">
        <v>0.51800000000000002</v>
      </c>
      <c r="N43" s="36">
        <f t="shared" si="77"/>
        <v>98.322000000000003</v>
      </c>
      <c r="O43" s="35">
        <v>51.804000000000002</v>
      </c>
      <c r="P43" s="36">
        <f t="shared" si="78"/>
        <v>46.518000000000001</v>
      </c>
      <c r="Q43" s="35">
        <v>3.032</v>
      </c>
      <c r="R43" s="36">
        <f t="shared" si="79"/>
        <v>43.486000000000004</v>
      </c>
      <c r="S43" s="35">
        <v>7.7489999999999997</v>
      </c>
      <c r="T43" s="35">
        <v>-3.452</v>
      </c>
      <c r="U43" s="35">
        <v>-4.7</v>
      </c>
      <c r="V43" s="36">
        <f t="shared" si="80"/>
        <v>43.083000000000006</v>
      </c>
      <c r="W43" s="35">
        <v>8.9160000000000004</v>
      </c>
      <c r="X43" s="37">
        <f t="shared" si="81"/>
        <v>34.167000000000002</v>
      </c>
      <c r="Y43" s="35"/>
      <c r="Z43" s="38">
        <f t="shared" si="82"/>
        <v>1.9197641565731404E-2</v>
      </c>
      <c r="AA43" s="39">
        <f t="shared" si="83"/>
        <v>4.1716550388462828E-3</v>
      </c>
      <c r="AB43" s="6">
        <f t="shared" si="84"/>
        <v>0.50481879573958044</v>
      </c>
      <c r="AC43" s="6">
        <f t="shared" si="85"/>
        <v>0.48838985208021046</v>
      </c>
      <c r="AD43" s="6">
        <f t="shared" si="86"/>
        <v>0.52688106425825354</v>
      </c>
      <c r="AE43" s="39">
        <f t="shared" si="87"/>
        <v>1.237805244472151E-2</v>
      </c>
      <c r="AF43" s="39">
        <f t="shared" si="88"/>
        <v>8.1638660697783919E-3</v>
      </c>
      <c r="AG43" s="39">
        <f t="shared" si="89"/>
        <v>1.6010166434599616E-2</v>
      </c>
      <c r="AH43" s="39">
        <f t="shared" si="90"/>
        <v>2.3811180594555548E-2</v>
      </c>
      <c r="AI43" s="39">
        <f t="shared" si="91"/>
        <v>2.0376916251792634E-2</v>
      </c>
      <c r="AJ43" s="40">
        <f t="shared" si="92"/>
        <v>6.1207982995692495E-2</v>
      </c>
      <c r="AK43" s="41"/>
      <c r="AL43" s="47">
        <f t="shared" si="93"/>
        <v>8.6827432884432509E-2</v>
      </c>
      <c r="AM43" s="6">
        <f t="shared" si="94"/>
        <v>8.3210790398449766E-2</v>
      </c>
      <c r="AN43" s="40">
        <f t="shared" si="95"/>
        <v>5.0515258555962644E-2</v>
      </c>
      <c r="AO43" s="35"/>
      <c r="AP43" s="47">
        <f t="shared" si="96"/>
        <v>0.8309858016806646</v>
      </c>
      <c r="AQ43" s="6">
        <f t="shared" si="97"/>
        <v>0.77723752974955718</v>
      </c>
      <c r="AR43" s="6">
        <f t="shared" si="98"/>
        <v>3.2894761225283974E-2</v>
      </c>
      <c r="AS43" s="6">
        <f t="shared" si="99"/>
        <v>0.31203544558308471</v>
      </c>
      <c r="AT43" s="6">
        <f t="shared" si="100"/>
        <v>0.15826932342530997</v>
      </c>
      <c r="AU43" s="68">
        <v>4.0716999999999999</v>
      </c>
      <c r="AV43" s="69">
        <v>1.41</v>
      </c>
      <c r="AW43" s="35"/>
      <c r="AX43" s="47">
        <f t="shared" si="101"/>
        <v>0.13569575449845264</v>
      </c>
      <c r="AY43" s="6">
        <v>0.12210000000000001</v>
      </c>
      <c r="AZ43" s="6">
        <f t="shared" si="102"/>
        <v>0.22003548620187269</v>
      </c>
      <c r="BA43" s="6">
        <f t="shared" si="103"/>
        <v>0.23809999999999995</v>
      </c>
      <c r="BB43" s="40">
        <f t="shared" si="104"/>
        <v>0.25609999999999999</v>
      </c>
      <c r="BC43" s="6"/>
      <c r="BD43" s="47">
        <f t="shared" si="105"/>
        <v>0.20674184680607577</v>
      </c>
      <c r="BE43" s="6">
        <f t="shared" si="106"/>
        <v>0.22482737275119943</v>
      </c>
      <c r="BF43" s="40">
        <f t="shared" si="107"/>
        <v>0.24352643243848385</v>
      </c>
      <c r="BG43" s="6"/>
      <c r="BH43" s="47"/>
      <c r="BI43" s="40"/>
      <c r="BJ43" s="47"/>
      <c r="BK43" s="40"/>
      <c r="BL43" s="6"/>
      <c r="BM43" s="47"/>
      <c r="BN43" s="40"/>
      <c r="BO43" s="6"/>
      <c r="BP43" s="47"/>
      <c r="BQ43" s="40"/>
      <c r="BR43" s="6"/>
      <c r="BS43" s="47"/>
      <c r="BT43" s="40"/>
      <c r="BU43" s="35"/>
      <c r="BV43" s="38">
        <f t="shared" si="108"/>
        <v>9.1142878185078359E-4</v>
      </c>
      <c r="BW43" s="6">
        <f t="shared" si="109"/>
        <v>5.9667421037095339E-2</v>
      </c>
      <c r="BX43" s="39">
        <f t="shared" si="110"/>
        <v>1.4544633884916213E-2</v>
      </c>
      <c r="BY43" s="6">
        <f t="shared" si="111"/>
        <v>8.152879018768544E-2</v>
      </c>
      <c r="BZ43" s="6">
        <f t="shared" si="112"/>
        <v>0.77941927667588828</v>
      </c>
      <c r="CA43" s="40">
        <f t="shared" si="113"/>
        <v>0.83628729814764169</v>
      </c>
      <c r="CB43" s="35"/>
      <c r="CC43" s="34">
        <v>32.401000000000003</v>
      </c>
      <c r="CD43" s="35">
        <v>131.721</v>
      </c>
      <c r="CE43" s="36">
        <f t="shared" si="114"/>
        <v>164.12200000000001</v>
      </c>
      <c r="CF43" s="32">
        <v>3465.058</v>
      </c>
      <c r="CG43" s="35">
        <v>18.303999999999998</v>
      </c>
      <c r="CH43" s="35">
        <v>14.054</v>
      </c>
      <c r="CI43" s="36">
        <f t="shared" si="115"/>
        <v>3432.7</v>
      </c>
      <c r="CJ43" s="35">
        <v>518.82500000000005</v>
      </c>
      <c r="CK43" s="35">
        <v>156.79</v>
      </c>
      <c r="CL43" s="36">
        <f t="shared" si="116"/>
        <v>675.61500000000001</v>
      </c>
      <c r="CM43" s="35">
        <v>0</v>
      </c>
      <c r="CN43" s="35">
        <v>0</v>
      </c>
      <c r="CO43" s="35">
        <v>42.95</v>
      </c>
      <c r="CP43" s="35">
        <v>1.6529999999998353</v>
      </c>
      <c r="CQ43" s="36">
        <f t="shared" si="117"/>
        <v>4317.04</v>
      </c>
      <c r="CR43" s="35">
        <v>2.9079999999999999</v>
      </c>
      <c r="CS43" s="32">
        <f t="shared" si="118"/>
        <v>2879.4140000000002</v>
      </c>
      <c r="CT43" s="36">
        <f t="shared" si="119"/>
        <v>2882.3220000000001</v>
      </c>
      <c r="CU43" s="35">
        <v>742.34199999999998</v>
      </c>
      <c r="CV43" s="35">
        <v>26.558999999999855</v>
      </c>
      <c r="CW43" s="36">
        <f t="shared" si="120"/>
        <v>768.90099999999984</v>
      </c>
      <c r="CX43" s="35">
        <v>80.013000000000005</v>
      </c>
      <c r="CY43" s="35">
        <v>585.80399999999997</v>
      </c>
      <c r="CZ43" s="70">
        <v>4317.04</v>
      </c>
      <c r="DA43" s="35"/>
      <c r="DB43" s="71">
        <v>683.25500000000011</v>
      </c>
      <c r="DC43" s="35"/>
      <c r="DD43" s="31">
        <v>150</v>
      </c>
      <c r="DE43" s="32">
        <v>205</v>
      </c>
      <c r="DF43" s="32">
        <v>175</v>
      </c>
      <c r="DG43" s="32">
        <v>150</v>
      </c>
      <c r="DH43" s="32">
        <v>140</v>
      </c>
      <c r="DI43" s="32">
        <v>0</v>
      </c>
      <c r="DJ43" s="33">
        <f t="shared" si="121"/>
        <v>820</v>
      </c>
      <c r="DK43" s="62">
        <f t="shared" si="122"/>
        <v>0.18994496228897578</v>
      </c>
      <c r="DL43" s="35"/>
      <c r="DM43" s="64" t="s">
        <v>216</v>
      </c>
      <c r="DN43" s="58">
        <v>21</v>
      </c>
      <c r="DO43" s="72">
        <v>1</v>
      </c>
      <c r="DP43" s="58" t="s">
        <v>161</v>
      </c>
      <c r="DQ43" s="74" t="s">
        <v>158</v>
      </c>
      <c r="DR43" s="58"/>
      <c r="DS43" s="62" t="s">
        <v>224</v>
      </c>
      <c r="DT43" s="63"/>
      <c r="DU43" s="31">
        <v>487.22149659999991</v>
      </c>
      <c r="DV43" s="32">
        <v>527.22149659999991</v>
      </c>
      <c r="DW43" s="33">
        <v>567.07864459999996</v>
      </c>
      <c r="DX43" s="32"/>
      <c r="DY43" s="64">
        <f t="shared" si="123"/>
        <v>2134.0815000000002</v>
      </c>
      <c r="DZ43" s="32">
        <v>2053.877</v>
      </c>
      <c r="EA43" s="33">
        <v>2214.2860000000001</v>
      </c>
      <c r="EB43" s="32"/>
      <c r="EC43" s="31">
        <v>565.09699999999998</v>
      </c>
      <c r="ED43" s="32">
        <v>614.53099999999995</v>
      </c>
      <c r="EE43" s="33">
        <v>665.64200000000005</v>
      </c>
      <c r="EF43" s="33">
        <v>2733.346</v>
      </c>
      <c r="EG43" s="32"/>
      <c r="EH43" s="31">
        <v>0.65900000000000003</v>
      </c>
      <c r="EI43" s="32">
        <v>4.2640000000000002</v>
      </c>
      <c r="EJ43" s="32">
        <v>395.45100000000002</v>
      </c>
      <c r="EK43" s="32">
        <v>13.336</v>
      </c>
      <c r="EL43" s="32">
        <v>313.54500000000002</v>
      </c>
      <c r="EM43" s="32">
        <v>11.554</v>
      </c>
      <c r="EN43" s="32">
        <v>25.515999999999622</v>
      </c>
      <c r="EO43" s="33">
        <v>2700.7330000000002</v>
      </c>
      <c r="EP43" s="33">
        <f t="shared" si="124"/>
        <v>3465.058</v>
      </c>
      <c r="EQ43" s="58"/>
      <c r="ER43" s="47">
        <f t="shared" si="125"/>
        <v>1.9018440672565943E-4</v>
      </c>
      <c r="ES43" s="6">
        <f t="shared" si="126"/>
        <v>1.230571032288637E-3</v>
      </c>
      <c r="ET43" s="6">
        <f t="shared" si="127"/>
        <v>0.11412536240374621</v>
      </c>
      <c r="EU43" s="6">
        <f t="shared" si="128"/>
        <v>3.8487090259383826E-3</v>
      </c>
      <c r="EV43" s="6">
        <f t="shared" si="129"/>
        <v>9.0487662832772209E-2</v>
      </c>
      <c r="EW43" s="6">
        <f t="shared" si="130"/>
        <v>3.334431920042897E-3</v>
      </c>
      <c r="EX43" s="6">
        <f t="shared" si="131"/>
        <v>7.3638017025976542E-3</v>
      </c>
      <c r="EY43" s="6">
        <f t="shared" si="132"/>
        <v>0.77941927667588828</v>
      </c>
      <c r="EZ43" s="62">
        <f t="shared" si="133"/>
        <v>1</v>
      </c>
      <c r="FA43" s="58"/>
      <c r="FB43" s="34">
        <v>1.0999999999999999E-2</v>
      </c>
      <c r="FC43" s="35">
        <v>50.387</v>
      </c>
      <c r="FD43" s="70">
        <f t="shared" si="134"/>
        <v>50.398000000000003</v>
      </c>
      <c r="FF43" s="34">
        <v>18.303999999999998</v>
      </c>
      <c r="FG43" s="35">
        <v>14.054</v>
      </c>
      <c r="FH43" s="70">
        <f t="shared" si="135"/>
        <v>32.357999999999997</v>
      </c>
      <c r="FJ43" s="31">
        <v>2700.7330000000002</v>
      </c>
      <c r="FK43" s="32">
        <v>764.32499999999993</v>
      </c>
      <c r="FL43" s="33">
        <f t="shared" si="136"/>
        <v>3465.058</v>
      </c>
      <c r="FN43" s="47">
        <v>0.77941927667588828</v>
      </c>
      <c r="FO43" s="6">
        <v>0.22058072332411172</v>
      </c>
      <c r="FP43" s="40">
        <f t="shared" si="137"/>
        <v>1</v>
      </c>
      <c r="FQ43" s="58"/>
      <c r="FR43" s="64">
        <f t="shared" si="138"/>
        <v>558.2115</v>
      </c>
      <c r="FS43" s="32">
        <v>530.61900000000003</v>
      </c>
      <c r="FT43" s="33">
        <v>585.80399999999997</v>
      </c>
      <c r="FV43" s="64">
        <f t="shared" si="139"/>
        <v>3326.645</v>
      </c>
      <c r="FW43" s="32">
        <v>3188.232</v>
      </c>
      <c r="FX43" s="33">
        <v>3465.058</v>
      </c>
      <c r="FZ43" s="64">
        <f t="shared" si="140"/>
        <v>1162.7304999999999</v>
      </c>
      <c r="GA43" s="32">
        <v>1121.8219999999999</v>
      </c>
      <c r="GB43" s="33">
        <v>1203.6389999999999</v>
      </c>
      <c r="GD43" s="64">
        <f t="shared" si="141"/>
        <v>4489.3755000000001</v>
      </c>
      <c r="GE43" s="58">
        <f t="shared" si="142"/>
        <v>4310.0540000000001</v>
      </c>
      <c r="GF43" s="72">
        <f t="shared" si="143"/>
        <v>4668.6970000000001</v>
      </c>
      <c r="GH43" s="64">
        <f t="shared" si="144"/>
        <v>2810.1840000000002</v>
      </c>
      <c r="GI43" s="32">
        <v>2740.9540000000002</v>
      </c>
      <c r="GJ43" s="33">
        <v>2879.4140000000002</v>
      </c>
      <c r="GK43" s="32"/>
      <c r="GL43" s="64">
        <f t="shared" si="145"/>
        <v>4185.1494999999995</v>
      </c>
      <c r="GM43" s="32">
        <v>4053.259</v>
      </c>
      <c r="GN43" s="33">
        <v>4317.04</v>
      </c>
      <c r="GO43" s="32"/>
      <c r="GP43" s="75">
        <f t="shared" si="146"/>
        <v>0.51291764727683786</v>
      </c>
      <c r="GQ43" s="66"/>
    </row>
    <row r="44" spans="1:200" x14ac:dyDescent="0.2">
      <c r="A44" s="1"/>
      <c r="B44" s="76" t="s">
        <v>200</v>
      </c>
      <c r="C44" s="31">
        <v>5479.24</v>
      </c>
      <c r="D44" s="32">
        <v>5175.5254999999997</v>
      </c>
      <c r="E44" s="32">
        <v>4735.4449999999997</v>
      </c>
      <c r="F44" s="32">
        <v>1942.99</v>
      </c>
      <c r="G44" s="32">
        <v>3770.85</v>
      </c>
      <c r="H44" s="32">
        <f t="shared" si="75"/>
        <v>7422.23</v>
      </c>
      <c r="I44" s="33">
        <f t="shared" si="76"/>
        <v>6678.4349999999995</v>
      </c>
      <c r="J44" s="32"/>
      <c r="K44" s="34">
        <v>115.45</v>
      </c>
      <c r="L44" s="35">
        <v>34.858999999999995</v>
      </c>
      <c r="M44" s="35">
        <v>0.38200000000000001</v>
      </c>
      <c r="N44" s="36">
        <f t="shared" si="77"/>
        <v>150.691</v>
      </c>
      <c r="O44" s="35">
        <v>75.527000000000001</v>
      </c>
      <c r="P44" s="36">
        <f t="shared" si="78"/>
        <v>75.164000000000001</v>
      </c>
      <c r="Q44" s="35">
        <v>1.3290000000000002</v>
      </c>
      <c r="R44" s="36">
        <f t="shared" si="79"/>
        <v>73.835000000000008</v>
      </c>
      <c r="S44" s="35">
        <v>10.295999999999999</v>
      </c>
      <c r="T44" s="35">
        <v>-3.1030000000000002</v>
      </c>
      <c r="U44" s="35">
        <v>-8.4</v>
      </c>
      <c r="V44" s="36">
        <f t="shared" si="80"/>
        <v>72.628</v>
      </c>
      <c r="W44" s="35">
        <v>15.291</v>
      </c>
      <c r="X44" s="37">
        <f t="shared" si="81"/>
        <v>57.337000000000003</v>
      </c>
      <c r="Y44" s="35"/>
      <c r="Z44" s="38">
        <f t="shared" si="82"/>
        <v>2.2306913568486911E-2</v>
      </c>
      <c r="AA44" s="39">
        <f t="shared" si="83"/>
        <v>6.7353546997304904E-3</v>
      </c>
      <c r="AB44" s="6">
        <f t="shared" si="84"/>
        <v>0.47837019583998386</v>
      </c>
      <c r="AC44" s="6">
        <f t="shared" si="85"/>
        <v>0.46914968289364983</v>
      </c>
      <c r="AD44" s="6">
        <f t="shared" si="86"/>
        <v>0.5012044514934535</v>
      </c>
      <c r="AE44" s="39">
        <f t="shared" si="87"/>
        <v>1.4593107501837253E-2</v>
      </c>
      <c r="AF44" s="39">
        <f t="shared" si="88"/>
        <v>1.1078488551549017E-2</v>
      </c>
      <c r="AG44" s="39">
        <f t="shared" si="89"/>
        <v>2.2516824686705621E-2</v>
      </c>
      <c r="AH44" s="39">
        <f t="shared" si="90"/>
        <v>3.234243386858425E-2</v>
      </c>
      <c r="AI44" s="39">
        <f t="shared" si="91"/>
        <v>2.8995757551718952E-2</v>
      </c>
      <c r="AJ44" s="40">
        <f t="shared" si="92"/>
        <v>8.8520249642017684E-2</v>
      </c>
      <c r="AK44" s="41"/>
      <c r="AL44" s="47">
        <f t="shared" si="93"/>
        <v>0.15369304221583727</v>
      </c>
      <c r="AM44" s="6">
        <f t="shared" si="94"/>
        <v>0.12826172345197201</v>
      </c>
      <c r="AN44" s="40">
        <f t="shared" si="95"/>
        <v>0.15470403675601921</v>
      </c>
      <c r="AO44" s="35"/>
      <c r="AP44" s="47">
        <f t="shared" si="96"/>
        <v>0.79630319853783549</v>
      </c>
      <c r="AQ44" s="6">
        <f t="shared" si="97"/>
        <v>0.79443866598940405</v>
      </c>
      <c r="AR44" s="6">
        <f t="shared" si="98"/>
        <v>9.0171812149130143E-2</v>
      </c>
      <c r="AS44" s="6">
        <f t="shared" si="99"/>
        <v>0.34073320387498995</v>
      </c>
      <c r="AT44" s="6">
        <f t="shared" si="100"/>
        <v>8.7901971806308918E-2</v>
      </c>
      <c r="AU44" s="68">
        <v>6.17</v>
      </c>
      <c r="AV44" s="69">
        <v>1.32</v>
      </c>
      <c r="AW44" s="35"/>
      <c r="AX44" s="47">
        <f t="shared" si="101"/>
        <v>0.12409202736145888</v>
      </c>
      <c r="AY44" s="6">
        <v>9.64E-2</v>
      </c>
      <c r="AZ44" s="6">
        <f t="shared" si="102"/>
        <v>0.19080751933766454</v>
      </c>
      <c r="BA44" s="6">
        <f t="shared" si="103"/>
        <v>0.21003462802274181</v>
      </c>
      <c r="BB44" s="40">
        <f t="shared" si="104"/>
        <v>0.22157089323378817</v>
      </c>
      <c r="BC44" s="6"/>
      <c r="BD44" s="47">
        <f t="shared" si="105"/>
        <v>0.18404113584019011</v>
      </c>
      <c r="BE44" s="6">
        <f t="shared" si="106"/>
        <v>0.20294228910580181</v>
      </c>
      <c r="BF44" s="40">
        <f t="shared" si="107"/>
        <v>0.21681062526837092</v>
      </c>
      <c r="BG44" s="6"/>
      <c r="BH44" s="47"/>
      <c r="BI44" s="77">
        <v>2.5000000000000001E-2</v>
      </c>
      <c r="BJ44" s="78">
        <f>BI44*56.25%</f>
        <v>1.40625E-2</v>
      </c>
      <c r="BK44" s="77">
        <f>BI44*75%</f>
        <v>1.8750000000000003E-2</v>
      </c>
      <c r="BL44" s="6"/>
      <c r="BM44" s="47"/>
      <c r="BN44" s="77">
        <f>BD44-(4.5%+2.5%+3%+2.5%+BJ44)</f>
        <v>4.4978635840190101E-2</v>
      </c>
      <c r="BO44" s="6"/>
      <c r="BP44" s="47"/>
      <c r="BQ44" s="77">
        <f>BE44-(6%+2.5%+3%+2.5%+BK44)</f>
        <v>4.4192289105801807E-2</v>
      </c>
      <c r="BR44" s="6"/>
      <c r="BS44" s="47"/>
      <c r="BT44" s="40"/>
      <c r="BU44" s="35"/>
      <c r="BV44" s="38">
        <f t="shared" si="108"/>
        <v>3.0067730447434527E-4</v>
      </c>
      <c r="BW44" s="6">
        <f t="shared" si="109"/>
        <v>1.6137061816239057E-2</v>
      </c>
      <c r="BX44" s="39">
        <f t="shared" si="110"/>
        <v>2.2331586577396634E-3</v>
      </c>
      <c r="BY44" s="6">
        <f t="shared" si="111"/>
        <v>1.5224589691909013E-2</v>
      </c>
      <c r="BZ44" s="6">
        <f t="shared" si="112"/>
        <v>0.70787264977209119</v>
      </c>
      <c r="CA44" s="40">
        <f t="shared" si="113"/>
        <v>0.79286269912037788</v>
      </c>
      <c r="CB44" s="35"/>
      <c r="CC44" s="34">
        <v>105.81100000000001</v>
      </c>
      <c r="CD44" s="35">
        <v>65.712000000000003</v>
      </c>
      <c r="CE44" s="36">
        <f t="shared" si="114"/>
        <v>171.52300000000002</v>
      </c>
      <c r="CF44" s="32">
        <v>4735.4449999999997</v>
      </c>
      <c r="CG44" s="35">
        <v>3.8039999999999998</v>
      </c>
      <c r="CH44" s="35">
        <v>10.866</v>
      </c>
      <c r="CI44" s="36">
        <f t="shared" si="115"/>
        <v>4720.7749999999996</v>
      </c>
      <c r="CJ44" s="35">
        <v>310.113</v>
      </c>
      <c r="CK44" s="35">
        <v>227.12100000000001</v>
      </c>
      <c r="CL44" s="36">
        <f t="shared" si="116"/>
        <v>537.23400000000004</v>
      </c>
      <c r="CM44" s="35">
        <v>2.617</v>
      </c>
      <c r="CN44" s="35">
        <v>0</v>
      </c>
      <c r="CO44" s="35">
        <v>36.627000000000002</v>
      </c>
      <c r="CP44" s="35">
        <v>10.46399999999997</v>
      </c>
      <c r="CQ44" s="36">
        <f t="shared" si="117"/>
        <v>5479.2400000000007</v>
      </c>
      <c r="CR44" s="35">
        <v>31.856999999999999</v>
      </c>
      <c r="CS44" s="32">
        <f t="shared" si="118"/>
        <v>3770.85</v>
      </c>
      <c r="CT44" s="36">
        <f t="shared" si="119"/>
        <v>3802.7069999999999</v>
      </c>
      <c r="CU44" s="35">
        <v>863.60699999999997</v>
      </c>
      <c r="CV44" s="35">
        <v>52.750999999999976</v>
      </c>
      <c r="CW44" s="36">
        <f t="shared" si="120"/>
        <v>916.35799999999995</v>
      </c>
      <c r="CX44" s="35">
        <v>80.245000000000005</v>
      </c>
      <c r="CY44" s="35">
        <v>679.93</v>
      </c>
      <c r="CZ44" s="70">
        <v>5479.24</v>
      </c>
      <c r="DA44" s="35"/>
      <c r="DB44" s="71">
        <v>481.63600000000002</v>
      </c>
      <c r="DC44" s="35"/>
      <c r="DD44" s="31">
        <v>110</v>
      </c>
      <c r="DE44" s="32">
        <v>380</v>
      </c>
      <c r="DF44" s="32">
        <v>225</v>
      </c>
      <c r="DG44" s="32">
        <v>225</v>
      </c>
      <c r="DH44" s="32">
        <v>0</v>
      </c>
      <c r="DI44" s="32">
        <v>0</v>
      </c>
      <c r="DJ44" s="33">
        <f t="shared" si="121"/>
        <v>940</v>
      </c>
      <c r="DK44" s="62">
        <f t="shared" si="122"/>
        <v>0.17155663924193867</v>
      </c>
      <c r="DL44" s="35"/>
      <c r="DM44" s="64" t="s">
        <v>214</v>
      </c>
      <c r="DN44" s="58">
        <v>42</v>
      </c>
      <c r="DO44" s="72">
        <v>5</v>
      </c>
      <c r="DP44" s="58" t="s">
        <v>161</v>
      </c>
      <c r="DQ44" s="74" t="s">
        <v>158</v>
      </c>
      <c r="DR44" s="61" t="s">
        <v>159</v>
      </c>
      <c r="DS44" s="62">
        <v>0.37340070736327063</v>
      </c>
      <c r="DT44" s="63"/>
      <c r="DU44" s="31">
        <v>496.19399999999996</v>
      </c>
      <c r="DV44" s="32">
        <v>546.19399999999996</v>
      </c>
      <c r="DW44" s="33">
        <v>576.19399999999996</v>
      </c>
      <c r="DX44" s="32"/>
      <c r="DY44" s="64">
        <f t="shared" si="123"/>
        <v>2546.4070000000002</v>
      </c>
      <c r="DZ44" s="32">
        <v>2492.319</v>
      </c>
      <c r="EA44" s="33">
        <v>2600.4949999999999</v>
      </c>
      <c r="EB44" s="32"/>
      <c r="EC44" s="31">
        <v>633.91</v>
      </c>
      <c r="ED44" s="32">
        <v>699.01300000000003</v>
      </c>
      <c r="EE44" s="33">
        <v>746.78099999999995</v>
      </c>
      <c r="EF44" s="33">
        <v>3444.393</v>
      </c>
      <c r="EG44" s="32"/>
      <c r="EH44" s="31">
        <v>58.802999999999997</v>
      </c>
      <c r="EI44" s="32">
        <v>80.069999999999993</v>
      </c>
      <c r="EJ44" s="32">
        <v>446.92399999999998</v>
      </c>
      <c r="EK44" s="32">
        <v>54.395000000000003</v>
      </c>
      <c r="EL44" s="32">
        <v>664.11300000000006</v>
      </c>
      <c r="EM44" s="32">
        <v>16.986999999999998</v>
      </c>
      <c r="EN44" s="32">
        <v>62.061000000000149</v>
      </c>
      <c r="EO44" s="33">
        <v>3352.0920000000001</v>
      </c>
      <c r="EP44" s="33">
        <f t="shared" si="124"/>
        <v>4735.4450000000006</v>
      </c>
      <c r="EQ44" s="58"/>
      <c r="ER44" s="47">
        <f t="shared" si="125"/>
        <v>1.2417629177405711E-2</v>
      </c>
      <c r="ES44" s="6">
        <f t="shared" si="126"/>
        <v>1.6908653780162156E-2</v>
      </c>
      <c r="ET44" s="6">
        <f t="shared" si="127"/>
        <v>9.4378458624268663E-2</v>
      </c>
      <c r="EU44" s="6">
        <f t="shared" si="128"/>
        <v>1.1486776849905341E-2</v>
      </c>
      <c r="EV44" s="6">
        <f t="shared" si="129"/>
        <v>0.14024299722623745</v>
      </c>
      <c r="EW44" s="6">
        <f t="shared" si="130"/>
        <v>3.5872024698840334E-3</v>
      </c>
      <c r="EX44" s="6">
        <f t="shared" si="131"/>
        <v>1.3105632100045537E-2</v>
      </c>
      <c r="EY44" s="6">
        <f t="shared" si="132"/>
        <v>0.70787264977209108</v>
      </c>
      <c r="EZ44" s="62">
        <f t="shared" si="133"/>
        <v>1</v>
      </c>
      <c r="FA44" s="58"/>
      <c r="FB44" s="34">
        <v>6.2869999999999999</v>
      </c>
      <c r="FC44" s="35">
        <v>4.2880000000000003</v>
      </c>
      <c r="FD44" s="70">
        <f t="shared" si="134"/>
        <v>10.574999999999999</v>
      </c>
      <c r="FF44" s="34">
        <v>3.8039999999999998</v>
      </c>
      <c r="FG44" s="35">
        <v>10.866</v>
      </c>
      <c r="FH44" s="70">
        <f t="shared" si="135"/>
        <v>14.67</v>
      </c>
      <c r="FJ44" s="31">
        <v>3352.0920000000001</v>
      </c>
      <c r="FK44" s="32">
        <v>1383.3529999999996</v>
      </c>
      <c r="FL44" s="33">
        <f t="shared" si="136"/>
        <v>4735.4449999999997</v>
      </c>
      <c r="FN44" s="47">
        <v>0.70787264977209119</v>
      </c>
      <c r="FO44" s="6">
        <v>0.29212735022790881</v>
      </c>
      <c r="FP44" s="40">
        <f t="shared" si="137"/>
        <v>1</v>
      </c>
      <c r="FQ44" s="58"/>
      <c r="FR44" s="64">
        <f t="shared" si="138"/>
        <v>647.72749999999996</v>
      </c>
      <c r="FS44" s="32">
        <v>615.52499999999998</v>
      </c>
      <c r="FT44" s="33">
        <v>679.93</v>
      </c>
      <c r="FV44" s="64">
        <f t="shared" si="139"/>
        <v>4420.0210000000006</v>
      </c>
      <c r="FW44" s="32">
        <v>4104.5970000000007</v>
      </c>
      <c r="FX44" s="33">
        <v>4735.4449999999997</v>
      </c>
      <c r="FZ44" s="64">
        <f t="shared" si="140"/>
        <v>1878.809</v>
      </c>
      <c r="GA44" s="32">
        <v>1814.6279999999999</v>
      </c>
      <c r="GB44" s="33">
        <v>1942.99</v>
      </c>
      <c r="GD44" s="64">
        <f t="shared" si="141"/>
        <v>6298.83</v>
      </c>
      <c r="GE44" s="58">
        <f t="shared" si="142"/>
        <v>5919.2250000000004</v>
      </c>
      <c r="GF44" s="72">
        <f t="shared" si="143"/>
        <v>6678.4349999999995</v>
      </c>
      <c r="GH44" s="64">
        <f t="shared" si="144"/>
        <v>3518.2460000000001</v>
      </c>
      <c r="GI44" s="32">
        <v>3265.6419999999998</v>
      </c>
      <c r="GJ44" s="33">
        <v>3770.85</v>
      </c>
      <c r="GK44" s="32"/>
      <c r="GL44" s="64">
        <f t="shared" si="145"/>
        <v>5175.5254999999997</v>
      </c>
      <c r="GM44" s="32">
        <v>4871.8109999999997</v>
      </c>
      <c r="GN44" s="33">
        <v>5479.24</v>
      </c>
      <c r="GO44" s="32"/>
      <c r="GP44" s="75">
        <f t="shared" si="146"/>
        <v>0.47460870485687795</v>
      </c>
      <c r="GQ44" s="66"/>
    </row>
    <row r="45" spans="1:200" x14ac:dyDescent="0.2">
      <c r="A45" s="1"/>
      <c r="B45" s="76" t="s">
        <v>201</v>
      </c>
      <c r="C45" s="31">
        <v>3875.4560000000001</v>
      </c>
      <c r="D45" s="32">
        <v>3772.4985000000001</v>
      </c>
      <c r="E45" s="32">
        <v>2797.5790000000002</v>
      </c>
      <c r="F45" s="32">
        <v>644.09799999999996</v>
      </c>
      <c r="G45" s="32">
        <v>3138.6770000000001</v>
      </c>
      <c r="H45" s="32">
        <f t="shared" si="75"/>
        <v>4519.5540000000001</v>
      </c>
      <c r="I45" s="33">
        <f t="shared" si="76"/>
        <v>3441.6770000000001</v>
      </c>
      <c r="J45" s="32"/>
      <c r="K45" s="34">
        <v>80.965000000000003</v>
      </c>
      <c r="L45" s="35">
        <v>16.75</v>
      </c>
      <c r="M45" s="35">
        <v>0.14099999999999999</v>
      </c>
      <c r="N45" s="36">
        <f t="shared" si="77"/>
        <v>97.856000000000009</v>
      </c>
      <c r="O45" s="35">
        <v>60.287999999999997</v>
      </c>
      <c r="P45" s="36">
        <f t="shared" si="78"/>
        <v>37.568000000000012</v>
      </c>
      <c r="Q45" s="35">
        <v>4.7910000000000004</v>
      </c>
      <c r="R45" s="36">
        <f t="shared" si="79"/>
        <v>32.777000000000015</v>
      </c>
      <c r="S45" s="35">
        <v>13.991</v>
      </c>
      <c r="T45" s="35">
        <v>0.7</v>
      </c>
      <c r="U45" s="35">
        <v>-2.2200000000000002</v>
      </c>
      <c r="V45" s="36">
        <f t="shared" si="80"/>
        <v>45.248000000000019</v>
      </c>
      <c r="W45" s="35">
        <v>7.7569999999999997</v>
      </c>
      <c r="X45" s="37">
        <f t="shared" si="81"/>
        <v>37.491000000000021</v>
      </c>
      <c r="Y45" s="35"/>
      <c r="Z45" s="38">
        <f t="shared" si="82"/>
        <v>2.1461903828457453E-2</v>
      </c>
      <c r="AA45" s="39">
        <f t="shared" si="83"/>
        <v>4.440028273039737E-3</v>
      </c>
      <c r="AB45" s="6">
        <f t="shared" si="84"/>
        <v>0.53566954250224341</v>
      </c>
      <c r="AC45" s="6">
        <f t="shared" si="85"/>
        <v>0.53902205691703842</v>
      </c>
      <c r="AD45" s="6">
        <f t="shared" si="86"/>
        <v>0.6160889470241987</v>
      </c>
      <c r="AE45" s="39">
        <f t="shared" si="87"/>
        <v>1.5980920867165353E-2</v>
      </c>
      <c r="AF45" s="39">
        <f t="shared" si="88"/>
        <v>9.9379761184795745E-3</v>
      </c>
      <c r="AG45" s="39">
        <f t="shared" si="89"/>
        <v>2.2040072003094595E-2</v>
      </c>
      <c r="AH45" s="39">
        <f t="shared" si="90"/>
        <v>3.0721829847422583E-2</v>
      </c>
      <c r="AI45" s="39">
        <f t="shared" si="91"/>
        <v>1.9268822918711997E-2</v>
      </c>
      <c r="AJ45" s="40">
        <f t="shared" si="92"/>
        <v>7.6997881536507343E-2</v>
      </c>
      <c r="AK45" s="41"/>
      <c r="AL45" s="47">
        <f t="shared" si="93"/>
        <v>8.7050572166851234E-2</v>
      </c>
      <c r="AM45" s="6">
        <f t="shared" si="94"/>
        <v>5.0697075631339794E-2</v>
      </c>
      <c r="AN45" s="40">
        <f t="shared" si="95"/>
        <v>5.6628171010262698E-2</v>
      </c>
      <c r="AO45" s="35"/>
      <c r="AP45" s="47">
        <f t="shared" si="96"/>
        <v>1.1219261368490399</v>
      </c>
      <c r="AQ45" s="6">
        <f t="shared" si="97"/>
        <v>0.94557403817330887</v>
      </c>
      <c r="AR45" s="6">
        <f t="shared" si="98"/>
        <v>-0.18010190284704561</v>
      </c>
      <c r="AS45" s="6">
        <f t="shared" si="99"/>
        <v>0.10903929756911186</v>
      </c>
      <c r="AT45" s="6">
        <f t="shared" si="100"/>
        <v>0.22671783655910427</v>
      </c>
      <c r="AU45" s="68">
        <v>3.16</v>
      </c>
      <c r="AV45" s="69">
        <v>1.4</v>
      </c>
      <c r="AW45" s="35"/>
      <c r="AX45" s="47">
        <f t="shared" si="101"/>
        <v>0.13610295149783663</v>
      </c>
      <c r="AY45" s="6">
        <v>0.10970000000000001</v>
      </c>
      <c r="AZ45" s="6">
        <f t="shared" si="102"/>
        <v>0.22093626014444459</v>
      </c>
      <c r="BA45" s="6">
        <f t="shared" si="103"/>
        <v>0.24420000000000003</v>
      </c>
      <c r="BB45" s="40">
        <f t="shared" si="104"/>
        <v>0.26750000000000002</v>
      </c>
      <c r="BC45" s="6"/>
      <c r="BD45" s="47">
        <f t="shared" si="105"/>
        <v>0.22734768225594063</v>
      </c>
      <c r="BE45" s="6">
        <f t="shared" si="106"/>
        <v>0.24909680705119089</v>
      </c>
      <c r="BF45" s="40">
        <f t="shared" si="107"/>
        <v>0.27149837806092253</v>
      </c>
      <c r="BG45" s="39"/>
      <c r="BH45" s="47"/>
      <c r="BI45" s="40">
        <v>2.7E-2</v>
      </c>
      <c r="BJ45" s="47"/>
      <c r="BK45" s="40"/>
      <c r="BL45" s="6"/>
      <c r="BM45" s="47"/>
      <c r="BN45" s="40">
        <f>BD45-(4.5%+2.5%+3%+2.5%+BI45)</f>
        <v>7.5347682255940629E-2</v>
      </c>
      <c r="BO45" s="6"/>
      <c r="BP45" s="47"/>
      <c r="BQ45" s="40">
        <f>BE45-(6%+2.5%+3%+2.5%+BI45)</f>
        <v>8.2096807051190906E-2</v>
      </c>
      <c r="BR45" s="6"/>
      <c r="BS45" s="47"/>
      <c r="BT45" s="40">
        <f>BF45-(8%+2.5%+3%+2.5%+BI45)</f>
        <v>8.449837806092253E-2</v>
      </c>
      <c r="BU45" s="35"/>
      <c r="BV45" s="38">
        <f t="shared" si="108"/>
        <v>1.783982473703387E-3</v>
      </c>
      <c r="BW45" s="6">
        <f t="shared" si="109"/>
        <v>9.167798848045311E-2</v>
      </c>
      <c r="BX45" s="39">
        <f t="shared" si="110"/>
        <v>4.2504608448948175E-3</v>
      </c>
      <c r="BY45" s="6">
        <f t="shared" si="111"/>
        <v>2.1860706249172711E-2</v>
      </c>
      <c r="BZ45" s="6">
        <f t="shared" si="112"/>
        <v>0.74611548056373023</v>
      </c>
      <c r="CA45" s="40">
        <f t="shared" si="113"/>
        <v>0.793629094188676</v>
      </c>
      <c r="CB45" s="35"/>
      <c r="CC45" s="34">
        <v>75.748999999999995</v>
      </c>
      <c r="CD45" s="35">
        <v>406.85300000000001</v>
      </c>
      <c r="CE45" s="36">
        <f t="shared" si="114"/>
        <v>482.60199999999998</v>
      </c>
      <c r="CF45" s="32">
        <v>2797.5790000000002</v>
      </c>
      <c r="CG45" s="35">
        <v>4.5110000000000001</v>
      </c>
      <c r="CH45" s="35">
        <v>11.972</v>
      </c>
      <c r="CI45" s="36">
        <f t="shared" si="115"/>
        <v>2781.096</v>
      </c>
      <c r="CJ45" s="35">
        <v>394.87099999999998</v>
      </c>
      <c r="CK45" s="35">
        <v>200.08600000000001</v>
      </c>
      <c r="CL45" s="36">
        <f t="shared" si="116"/>
        <v>594.95699999999999</v>
      </c>
      <c r="CM45" s="35">
        <v>0</v>
      </c>
      <c r="CN45" s="35">
        <v>0</v>
      </c>
      <c r="CO45" s="35">
        <v>13.778</v>
      </c>
      <c r="CP45" s="35">
        <v>3.0230000000002715</v>
      </c>
      <c r="CQ45" s="36">
        <f t="shared" si="117"/>
        <v>3875.4559999999997</v>
      </c>
      <c r="CR45" s="35">
        <v>0</v>
      </c>
      <c r="CS45" s="32">
        <f t="shared" si="118"/>
        <v>3138.6770000000001</v>
      </c>
      <c r="CT45" s="36">
        <f t="shared" si="119"/>
        <v>3138.6770000000001</v>
      </c>
      <c r="CU45" s="35">
        <v>100.52800000000001</v>
      </c>
      <c r="CV45" s="35">
        <v>28.659999999999968</v>
      </c>
      <c r="CW45" s="36">
        <f t="shared" si="120"/>
        <v>129.18799999999999</v>
      </c>
      <c r="CX45" s="35">
        <v>80.13</v>
      </c>
      <c r="CY45" s="35">
        <v>527.46100000000001</v>
      </c>
      <c r="CZ45" s="70">
        <v>3875.4560000000001</v>
      </c>
      <c r="DA45" s="35"/>
      <c r="DB45" s="71">
        <v>878.63499999999999</v>
      </c>
      <c r="DC45" s="35"/>
      <c r="DD45" s="31">
        <v>90</v>
      </c>
      <c r="DE45" s="32">
        <v>50</v>
      </c>
      <c r="DF45" s="32">
        <v>0</v>
      </c>
      <c r="DG45" s="32">
        <v>0</v>
      </c>
      <c r="DH45" s="32">
        <v>40</v>
      </c>
      <c r="DI45" s="32">
        <v>0</v>
      </c>
      <c r="DJ45" s="33">
        <f t="shared" si="121"/>
        <v>180</v>
      </c>
      <c r="DK45" s="62">
        <f t="shared" si="122"/>
        <v>4.6446147240479567E-2</v>
      </c>
      <c r="DL45" s="35"/>
      <c r="DM45" s="64" t="s">
        <v>215</v>
      </c>
      <c r="DN45" s="58">
        <v>31</v>
      </c>
      <c r="DO45" s="72">
        <v>4</v>
      </c>
      <c r="DP45" s="58" t="s">
        <v>161</v>
      </c>
      <c r="DQ45" s="74" t="s">
        <v>158</v>
      </c>
      <c r="DR45" s="58"/>
      <c r="DS45" s="62" t="s">
        <v>224</v>
      </c>
      <c r="DT45" s="63"/>
      <c r="DU45" s="31">
        <v>379.88089880000007</v>
      </c>
      <c r="DV45" s="32">
        <v>419.88089880000007</v>
      </c>
      <c r="DW45" s="33">
        <v>459.94324500000005</v>
      </c>
      <c r="DX45" s="32"/>
      <c r="DY45" s="64">
        <f t="shared" si="123"/>
        <v>1701.038</v>
      </c>
      <c r="DZ45" s="32">
        <v>1682.662</v>
      </c>
      <c r="EA45" s="33">
        <v>1719.414</v>
      </c>
      <c r="EB45" s="32"/>
      <c r="EC45" s="31">
        <v>495.50200000000001</v>
      </c>
      <c r="ED45" s="32">
        <v>542.904</v>
      </c>
      <c r="EE45" s="33">
        <v>591.72799999999995</v>
      </c>
      <c r="EF45" s="33">
        <v>2179.4899999999998</v>
      </c>
      <c r="EG45" s="32"/>
      <c r="EH45" s="31">
        <v>20.440000000000001</v>
      </c>
      <c r="EI45" s="32">
        <v>58.838000000000001</v>
      </c>
      <c r="EJ45" s="32">
        <v>113.575</v>
      </c>
      <c r="EK45" s="32">
        <v>63.88</v>
      </c>
      <c r="EL45" s="32">
        <v>356.86599999999999</v>
      </c>
      <c r="EM45" s="32">
        <v>32.395000000000003</v>
      </c>
      <c r="EN45" s="32">
        <v>64.268000000000029</v>
      </c>
      <c r="EO45" s="33">
        <v>2087.317</v>
      </c>
      <c r="EP45" s="33">
        <f t="shared" si="124"/>
        <v>2797.5789999999997</v>
      </c>
      <c r="EQ45" s="58"/>
      <c r="ER45" s="47">
        <f t="shared" si="125"/>
        <v>7.3063173551131183E-3</v>
      </c>
      <c r="ES45" s="6">
        <f t="shared" si="126"/>
        <v>2.1031756386504192E-2</v>
      </c>
      <c r="ET45" s="6">
        <f t="shared" si="127"/>
        <v>4.0597602426955599E-2</v>
      </c>
      <c r="EU45" s="6">
        <f t="shared" si="128"/>
        <v>2.2834028994355479E-2</v>
      </c>
      <c r="EV45" s="6">
        <f t="shared" si="129"/>
        <v>0.12756243880869853</v>
      </c>
      <c r="EW45" s="6">
        <f t="shared" si="130"/>
        <v>1.1579655123233341E-2</v>
      </c>
      <c r="EX45" s="6">
        <f t="shared" si="131"/>
        <v>2.2972720341409496E-2</v>
      </c>
      <c r="EY45" s="6">
        <f t="shared" si="132"/>
        <v>0.74611548056373034</v>
      </c>
      <c r="EZ45" s="62">
        <f t="shared" si="133"/>
        <v>1</v>
      </c>
      <c r="FA45" s="58"/>
      <c r="FB45" s="34">
        <v>7.3680000000000003</v>
      </c>
      <c r="FC45" s="35">
        <v>4.5229999999999997</v>
      </c>
      <c r="FD45" s="70">
        <f t="shared" si="134"/>
        <v>11.891</v>
      </c>
      <c r="FF45" s="34">
        <v>4.5110000000000001</v>
      </c>
      <c r="FG45" s="35">
        <v>11.972</v>
      </c>
      <c r="FH45" s="70">
        <f t="shared" si="135"/>
        <v>16.483000000000001</v>
      </c>
      <c r="FJ45" s="31">
        <v>2087.317</v>
      </c>
      <c r="FK45" s="32">
        <v>710.26200000000017</v>
      </c>
      <c r="FL45" s="33">
        <f t="shared" si="136"/>
        <v>2797.5790000000002</v>
      </c>
      <c r="FN45" s="47">
        <v>0.74611548056373023</v>
      </c>
      <c r="FO45" s="6">
        <v>0.25388451943626977</v>
      </c>
      <c r="FP45" s="40">
        <f t="shared" si="137"/>
        <v>1</v>
      </c>
      <c r="FQ45" s="58"/>
      <c r="FR45" s="64">
        <f t="shared" si="138"/>
        <v>486.90949999999998</v>
      </c>
      <c r="FS45" s="32">
        <v>446.358</v>
      </c>
      <c r="FT45" s="33">
        <v>527.46100000000001</v>
      </c>
      <c r="FV45" s="64">
        <f t="shared" si="139"/>
        <v>2685.5645000000004</v>
      </c>
      <c r="FW45" s="32">
        <v>2573.5500000000002</v>
      </c>
      <c r="FX45" s="33">
        <v>2797.5790000000002</v>
      </c>
      <c r="FZ45" s="64">
        <f t="shared" si="140"/>
        <v>673.08050000000003</v>
      </c>
      <c r="GA45" s="32">
        <v>702.06299999999999</v>
      </c>
      <c r="GB45" s="33">
        <v>644.09799999999996</v>
      </c>
      <c r="GD45" s="64">
        <f t="shared" si="141"/>
        <v>3358.6450000000004</v>
      </c>
      <c r="GE45" s="58">
        <f t="shared" si="142"/>
        <v>3275.6130000000003</v>
      </c>
      <c r="GF45" s="72">
        <f t="shared" si="143"/>
        <v>3441.6770000000001</v>
      </c>
      <c r="GH45" s="64">
        <f t="shared" si="144"/>
        <v>3054.5709999999999</v>
      </c>
      <c r="GI45" s="32">
        <v>2970.4650000000001</v>
      </c>
      <c r="GJ45" s="33">
        <v>3138.6770000000001</v>
      </c>
      <c r="GK45" s="32"/>
      <c r="GL45" s="64">
        <f t="shared" si="145"/>
        <v>3772.4985000000001</v>
      </c>
      <c r="GM45" s="32">
        <v>3669.5410000000002</v>
      </c>
      <c r="GN45" s="33">
        <v>3875.4560000000001</v>
      </c>
      <c r="GO45" s="32"/>
      <c r="GP45" s="75">
        <f t="shared" si="146"/>
        <v>0.44366753228523298</v>
      </c>
      <c r="GQ45" s="66"/>
    </row>
    <row r="46" spans="1:200" x14ac:dyDescent="0.2">
      <c r="A46" s="1"/>
      <c r="B46" s="76" t="s">
        <v>202</v>
      </c>
      <c r="C46" s="31">
        <v>17575.420999999998</v>
      </c>
      <c r="D46" s="32">
        <v>17035.236499999999</v>
      </c>
      <c r="E46" s="32">
        <v>14111.567000000001</v>
      </c>
      <c r="F46" s="32">
        <v>7393</v>
      </c>
      <c r="G46" s="32">
        <v>10660.951999999999</v>
      </c>
      <c r="H46" s="32">
        <f t="shared" si="75"/>
        <v>24968.420999999998</v>
      </c>
      <c r="I46" s="33">
        <f t="shared" si="76"/>
        <v>21504.567000000003</v>
      </c>
      <c r="J46" s="32"/>
      <c r="K46" s="34">
        <v>375.14300000000003</v>
      </c>
      <c r="L46" s="35">
        <v>81.935999999999993</v>
      </c>
      <c r="M46" s="35">
        <v>0.86299999999999999</v>
      </c>
      <c r="N46" s="36">
        <f t="shared" si="77"/>
        <v>457.94200000000001</v>
      </c>
      <c r="O46" s="35">
        <v>194.488</v>
      </c>
      <c r="P46" s="36">
        <f t="shared" si="78"/>
        <v>263.45400000000001</v>
      </c>
      <c r="Q46" s="35">
        <v>17.632000000000001</v>
      </c>
      <c r="R46" s="36">
        <f t="shared" si="79"/>
        <v>245.822</v>
      </c>
      <c r="S46" s="35">
        <v>43.208999999999996</v>
      </c>
      <c r="T46" s="35">
        <v>-14.219999999999999</v>
      </c>
      <c r="U46" s="35">
        <v>-1</v>
      </c>
      <c r="V46" s="36">
        <f t="shared" si="80"/>
        <v>273.81100000000004</v>
      </c>
      <c r="W46" s="35">
        <v>55.63</v>
      </c>
      <c r="X46" s="37">
        <f t="shared" si="81"/>
        <v>218.18100000000004</v>
      </c>
      <c r="Y46" s="35"/>
      <c r="Z46" s="38">
        <f t="shared" si="82"/>
        <v>2.2021590366532336E-2</v>
      </c>
      <c r="AA46" s="39">
        <f t="shared" si="83"/>
        <v>4.8097952734615689E-3</v>
      </c>
      <c r="AB46" s="6">
        <f t="shared" si="84"/>
        <v>0.39941593367438094</v>
      </c>
      <c r="AC46" s="6">
        <f t="shared" si="85"/>
        <v>0.38808263377704522</v>
      </c>
      <c r="AD46" s="6">
        <f t="shared" si="86"/>
        <v>0.42470007118805436</v>
      </c>
      <c r="AE46" s="39">
        <f t="shared" si="87"/>
        <v>1.1416806570310897E-2</v>
      </c>
      <c r="AF46" s="39">
        <f t="shared" si="88"/>
        <v>1.280762964458991E-2</v>
      </c>
      <c r="AG46" s="39">
        <f t="shared" si="89"/>
        <v>2.4283187097492973E-2</v>
      </c>
      <c r="AH46" s="39">
        <f t="shared" si="90"/>
        <v>3.2548425776543953E-2</v>
      </c>
      <c r="AI46" s="39">
        <f t="shared" si="91"/>
        <v>2.7359585017393433E-2</v>
      </c>
      <c r="AJ46" s="40">
        <f t="shared" si="92"/>
        <v>0.1038753843890553</v>
      </c>
      <c r="AK46" s="41"/>
      <c r="AL46" s="47">
        <f t="shared" si="93"/>
        <v>8.4727987963085574E-2</v>
      </c>
      <c r="AM46" s="6">
        <f t="shared" si="94"/>
        <v>6.4618679624466671E-2</v>
      </c>
      <c r="AN46" s="40">
        <f t="shared" si="95"/>
        <v>7.3529282931371356E-2</v>
      </c>
      <c r="AO46" s="35"/>
      <c r="AP46" s="47">
        <f t="shared" si="96"/>
        <v>0.75547612820036203</v>
      </c>
      <c r="AQ46" s="6">
        <f t="shared" si="97"/>
        <v>0.70691327293499973</v>
      </c>
      <c r="AR46" s="6">
        <f t="shared" si="98"/>
        <v>0.10620781146579644</v>
      </c>
      <c r="AS46" s="6">
        <f t="shared" si="99"/>
        <v>0.4432797370828272</v>
      </c>
      <c r="AT46" s="6">
        <f t="shared" si="100"/>
        <v>0.14528192525231687</v>
      </c>
      <c r="AU46" s="68">
        <v>1.59</v>
      </c>
      <c r="AV46" s="69">
        <v>1.38</v>
      </c>
      <c r="AW46" s="35"/>
      <c r="AX46" s="47">
        <f t="shared" si="101"/>
        <v>0.12742761610091732</v>
      </c>
      <c r="AY46" s="6">
        <v>0.1048</v>
      </c>
      <c r="AZ46" s="6">
        <f t="shared" si="102"/>
        <v>0.1934832647375255</v>
      </c>
      <c r="BA46" s="6">
        <f t="shared" si="103"/>
        <v>0.20701550101426819</v>
      </c>
      <c r="BB46" s="40">
        <f t="shared" si="104"/>
        <v>0.22868873063509926</v>
      </c>
      <c r="BC46" s="6"/>
      <c r="BD46" s="47">
        <f>EC46/$EF46</f>
        <v>0.18440656299512007</v>
      </c>
      <c r="BE46" s="6">
        <f t="shared" si="106"/>
        <v>0.19676354767940668</v>
      </c>
      <c r="BF46" s="40">
        <f t="shared" si="107"/>
        <v>0.21571939438219143</v>
      </c>
      <c r="BG46" s="6"/>
      <c r="BH46" s="47"/>
      <c r="BI46" s="77">
        <v>1.4999999999999999E-2</v>
      </c>
      <c r="BJ46" s="78">
        <f>BI46*56.25%</f>
        <v>8.4375000000000006E-3</v>
      </c>
      <c r="BK46" s="77">
        <f>BI46*75%</f>
        <v>1.125E-2</v>
      </c>
      <c r="BL46" s="6"/>
      <c r="BM46" s="47"/>
      <c r="BN46" s="77">
        <f>BD46-(4.5%+2.5%+3%+2.5%+BJ46)</f>
        <v>5.0969062995120079E-2</v>
      </c>
      <c r="BO46" s="6"/>
      <c r="BP46" s="47"/>
      <c r="BQ46" s="77">
        <f>BE46-(6%+2.5%+3%+2.5%+BK46)</f>
        <v>4.5513547679406685E-2</v>
      </c>
      <c r="BR46" s="6"/>
      <c r="BS46" s="47"/>
      <c r="BT46" s="40">
        <f>BF46-(8%+2.5%+3%+2.5%+BI46)</f>
        <v>4.0719394382191437E-2</v>
      </c>
      <c r="BU46" s="35"/>
      <c r="BV46" s="38">
        <f t="shared" si="108"/>
        <v>1.3002527462142547E-3</v>
      </c>
      <c r="BW46" s="6">
        <f t="shared" si="109"/>
        <v>6.0292091108352749E-2</v>
      </c>
      <c r="BX46" s="39">
        <f t="shared" si="110"/>
        <v>1.1642789209731278E-2</v>
      </c>
      <c r="BY46" s="6">
        <f t="shared" si="111"/>
        <v>7.0673496943968531E-2</v>
      </c>
      <c r="BZ46" s="6">
        <f t="shared" si="112"/>
        <v>0.61879662265714364</v>
      </c>
      <c r="CA46" s="40">
        <f t="shared" si="113"/>
        <v>0.74984955521308561</v>
      </c>
      <c r="CB46" s="35"/>
      <c r="CC46" s="34">
        <v>89.129000000000005</v>
      </c>
      <c r="CD46" s="35">
        <v>434.35300000000001</v>
      </c>
      <c r="CE46" s="36">
        <f t="shared" si="114"/>
        <v>523.48199999999997</v>
      </c>
      <c r="CF46" s="32">
        <v>14111.567000000001</v>
      </c>
      <c r="CG46" s="35">
        <v>40.826999999999998</v>
      </c>
      <c r="CH46" s="35">
        <v>44.326000000000001</v>
      </c>
      <c r="CI46" s="36">
        <f t="shared" si="115"/>
        <v>14026.414000000002</v>
      </c>
      <c r="CJ46" s="35">
        <v>2029.9090000000001</v>
      </c>
      <c r="CK46" s="35">
        <v>586.69100000000003</v>
      </c>
      <c r="CL46" s="36">
        <f t="shared" si="116"/>
        <v>2616.6000000000004</v>
      </c>
      <c r="CM46" s="35">
        <v>290.97800000000001</v>
      </c>
      <c r="CN46" s="35">
        <v>0</v>
      </c>
      <c r="CO46" s="35">
        <v>71.540000000000006</v>
      </c>
      <c r="CP46" s="35">
        <v>46.40699999999562</v>
      </c>
      <c r="CQ46" s="36">
        <f t="shared" si="117"/>
        <v>17575.420999999998</v>
      </c>
      <c r="CR46" s="35">
        <v>176.63399999999999</v>
      </c>
      <c r="CS46" s="32">
        <f t="shared" si="118"/>
        <v>10660.951999999999</v>
      </c>
      <c r="CT46" s="36">
        <f t="shared" si="119"/>
        <v>10837.585999999999</v>
      </c>
      <c r="CU46" s="35">
        <v>3917.694</v>
      </c>
      <c r="CV46" s="35">
        <v>254.83699999999908</v>
      </c>
      <c r="CW46" s="36">
        <f t="shared" si="120"/>
        <v>4172.530999999999</v>
      </c>
      <c r="CX46" s="35">
        <v>325.70999999999998</v>
      </c>
      <c r="CY46" s="35">
        <v>2239.5940000000001</v>
      </c>
      <c r="CZ46" s="70">
        <v>17575.420999999998</v>
      </c>
      <c r="DA46" s="35"/>
      <c r="DB46" s="71">
        <v>2553.3910000000001</v>
      </c>
      <c r="DC46" s="35"/>
      <c r="DD46" s="31">
        <v>400</v>
      </c>
      <c r="DE46" s="32">
        <v>775</v>
      </c>
      <c r="DF46" s="32">
        <v>1000</v>
      </c>
      <c r="DG46" s="32">
        <v>1000</v>
      </c>
      <c r="DH46" s="32">
        <v>800</v>
      </c>
      <c r="DI46" s="32">
        <v>250</v>
      </c>
      <c r="DJ46" s="33">
        <f t="shared" si="121"/>
        <v>4225</v>
      </c>
      <c r="DK46" s="62">
        <f t="shared" si="122"/>
        <v>0.24039253455151943</v>
      </c>
      <c r="DL46" s="35"/>
      <c r="DM46" s="64" t="s">
        <v>214</v>
      </c>
      <c r="DN46" s="58">
        <v>88</v>
      </c>
      <c r="DO46" s="72">
        <v>5</v>
      </c>
      <c r="DP46" s="58" t="s">
        <v>161</v>
      </c>
      <c r="DQ46" s="74" t="s">
        <v>158</v>
      </c>
      <c r="DR46" s="61" t="s">
        <v>159</v>
      </c>
      <c r="DS46" s="62">
        <v>0.48484438205824854</v>
      </c>
      <c r="DT46" s="63"/>
      <c r="DU46" s="31">
        <v>1787.2439999999999</v>
      </c>
      <c r="DV46" s="32">
        <v>1912.2439999999999</v>
      </c>
      <c r="DW46" s="33">
        <v>2112.444</v>
      </c>
      <c r="DX46" s="32"/>
      <c r="DY46" s="64">
        <f t="shared" si="123"/>
        <v>8984.8584999999985</v>
      </c>
      <c r="DZ46" s="32">
        <v>8732.5149999999994</v>
      </c>
      <c r="EA46" s="33">
        <v>9237.2019999999993</v>
      </c>
      <c r="EB46" s="32"/>
      <c r="EC46" s="31">
        <v>2222.1190000000001</v>
      </c>
      <c r="ED46" s="32">
        <v>2371.0219999999999</v>
      </c>
      <c r="EE46" s="33">
        <v>2599.442</v>
      </c>
      <c r="EF46" s="33">
        <v>12050.108</v>
      </c>
      <c r="EG46" s="32"/>
      <c r="EH46" s="31">
        <v>1109.9459999999999</v>
      </c>
      <c r="EI46" s="32">
        <v>72.673000000000002</v>
      </c>
      <c r="EJ46" s="32">
        <v>1633.902</v>
      </c>
      <c r="EK46" s="32">
        <v>143.28100000000001</v>
      </c>
      <c r="EL46" s="32">
        <v>1914.9290000000001</v>
      </c>
      <c r="EM46" s="32">
        <v>96.278000000000006</v>
      </c>
      <c r="EN46" s="32">
        <v>408.36799999999903</v>
      </c>
      <c r="EO46" s="33">
        <v>8732.19</v>
      </c>
      <c r="EP46" s="33">
        <f t="shared" si="124"/>
        <v>14111.566999999999</v>
      </c>
      <c r="EQ46" s="58"/>
      <c r="ER46" s="47">
        <f t="shared" si="125"/>
        <v>7.8655049435686339E-2</v>
      </c>
      <c r="ES46" s="6">
        <f t="shared" si="126"/>
        <v>5.1498887402086531E-3</v>
      </c>
      <c r="ET46" s="6">
        <f t="shared" si="127"/>
        <v>0.11578459004588224</v>
      </c>
      <c r="EU46" s="6">
        <f t="shared" si="128"/>
        <v>1.0153443625360671E-2</v>
      </c>
      <c r="EV46" s="6">
        <f t="shared" si="129"/>
        <v>0.13569924587396992</v>
      </c>
      <c r="EW46" s="6">
        <f t="shared" si="130"/>
        <v>6.8226299744032683E-3</v>
      </c>
      <c r="EX46" s="6">
        <f t="shared" si="131"/>
        <v>2.8938529647345262E-2</v>
      </c>
      <c r="EY46" s="6">
        <f t="shared" si="132"/>
        <v>0.61879662265714364</v>
      </c>
      <c r="EZ46" s="62">
        <f t="shared" si="133"/>
        <v>1</v>
      </c>
      <c r="FA46" s="58"/>
      <c r="FB46" s="34">
        <v>65.138000000000005</v>
      </c>
      <c r="FC46" s="35">
        <v>99.16</v>
      </c>
      <c r="FD46" s="70">
        <f t="shared" si="134"/>
        <v>164.298</v>
      </c>
      <c r="FF46" s="34">
        <v>40.826999999999998</v>
      </c>
      <c r="FG46" s="35">
        <v>44.326000000000001</v>
      </c>
      <c r="FH46" s="70">
        <f t="shared" si="135"/>
        <v>85.152999999999992</v>
      </c>
      <c r="FJ46" s="31">
        <v>8732.19</v>
      </c>
      <c r="FK46" s="32">
        <v>5379.3769999999995</v>
      </c>
      <c r="FL46" s="33">
        <f t="shared" si="136"/>
        <v>14111.566999999999</v>
      </c>
      <c r="FN46" s="47">
        <v>0.61879662265714364</v>
      </c>
      <c r="FO46" s="6">
        <v>0.38120337734285636</v>
      </c>
      <c r="FP46" s="40">
        <f t="shared" si="137"/>
        <v>1</v>
      </c>
      <c r="FQ46" s="58"/>
      <c r="FR46" s="64">
        <f t="shared" si="138"/>
        <v>2100.4110000000001</v>
      </c>
      <c r="FS46" s="32">
        <v>1961.2280000000001</v>
      </c>
      <c r="FT46" s="33">
        <v>2239.5940000000001</v>
      </c>
      <c r="FV46" s="64">
        <f t="shared" si="139"/>
        <v>13560.440500000001</v>
      </c>
      <c r="FW46" s="32">
        <v>13009.314</v>
      </c>
      <c r="FX46" s="33">
        <v>14111.567000000001</v>
      </c>
      <c r="FZ46" s="64">
        <f t="shared" si="140"/>
        <v>7291.5</v>
      </c>
      <c r="GA46" s="32">
        <v>7190</v>
      </c>
      <c r="GB46" s="33">
        <v>7393</v>
      </c>
      <c r="GD46" s="64">
        <f t="shared" si="141"/>
        <v>20851.940500000001</v>
      </c>
      <c r="GE46" s="58">
        <f t="shared" si="142"/>
        <v>20199.313999999998</v>
      </c>
      <c r="GF46" s="72">
        <f t="shared" si="143"/>
        <v>21504.567000000003</v>
      </c>
      <c r="GH46" s="64">
        <f t="shared" si="144"/>
        <v>10295.851500000001</v>
      </c>
      <c r="GI46" s="32">
        <v>9930.7510000000002</v>
      </c>
      <c r="GJ46" s="33">
        <v>10660.951999999999</v>
      </c>
      <c r="GK46" s="32"/>
      <c r="GL46" s="64">
        <f t="shared" si="145"/>
        <v>17035.236499999999</v>
      </c>
      <c r="GM46" s="32">
        <v>16495.052</v>
      </c>
      <c r="GN46" s="33">
        <v>17575.420999999998</v>
      </c>
      <c r="GO46" s="32"/>
      <c r="GP46" s="75">
        <f t="shared" si="146"/>
        <v>0.52557500614067798</v>
      </c>
      <c r="GQ46" s="66"/>
      <c r="GR46" s="79"/>
    </row>
    <row r="47" spans="1:200" x14ac:dyDescent="0.2">
      <c r="A47" s="1"/>
      <c r="B47" s="76" t="s">
        <v>203</v>
      </c>
      <c r="C47" s="31">
        <v>3785.0010000000002</v>
      </c>
      <c r="D47" s="32">
        <v>3568.1914999999999</v>
      </c>
      <c r="E47" s="32">
        <v>3077.9429999999998</v>
      </c>
      <c r="F47" s="32">
        <v>1355.95</v>
      </c>
      <c r="G47" s="32">
        <v>2614.6570000000002</v>
      </c>
      <c r="H47" s="32">
        <f t="shared" si="75"/>
        <v>5140.951</v>
      </c>
      <c r="I47" s="33">
        <f t="shared" si="76"/>
        <v>4433.893</v>
      </c>
      <c r="J47" s="32"/>
      <c r="K47" s="34">
        <v>78.92</v>
      </c>
      <c r="L47" s="35">
        <v>29.314999999999998</v>
      </c>
      <c r="M47" s="35">
        <v>1.125</v>
      </c>
      <c r="N47" s="36">
        <f t="shared" si="77"/>
        <v>109.36</v>
      </c>
      <c r="O47" s="35">
        <v>63.436999999999998</v>
      </c>
      <c r="P47" s="36">
        <f t="shared" si="78"/>
        <v>45.923000000000002</v>
      </c>
      <c r="Q47" s="35">
        <v>0.66200000000000003</v>
      </c>
      <c r="R47" s="36">
        <f t="shared" si="79"/>
        <v>45.261000000000003</v>
      </c>
      <c r="S47" s="35">
        <v>11.375999999999999</v>
      </c>
      <c r="T47" s="35">
        <v>-3.7349999999999999</v>
      </c>
      <c r="U47" s="35">
        <v>-1.9510000000000001</v>
      </c>
      <c r="V47" s="36">
        <f t="shared" si="80"/>
        <v>50.951000000000001</v>
      </c>
      <c r="W47" s="35">
        <v>11.2525</v>
      </c>
      <c r="X47" s="37">
        <f t="shared" si="81"/>
        <v>39.698500000000003</v>
      </c>
      <c r="Y47" s="35"/>
      <c r="Z47" s="38">
        <f t="shared" si="82"/>
        <v>2.211764699288141E-2</v>
      </c>
      <c r="AA47" s="39">
        <f t="shared" si="83"/>
        <v>8.2156464976725595E-3</v>
      </c>
      <c r="AB47" s="6">
        <f t="shared" si="84"/>
        <v>0.54219194707737539</v>
      </c>
      <c r="AC47" s="6">
        <f t="shared" si="85"/>
        <v>0.52541909620991245</v>
      </c>
      <c r="AD47" s="6">
        <f t="shared" si="86"/>
        <v>0.58007498171177763</v>
      </c>
      <c r="AE47" s="39">
        <f t="shared" si="87"/>
        <v>1.777847405331244E-2</v>
      </c>
      <c r="AF47" s="39">
        <f t="shared" si="88"/>
        <v>1.1125664079408295E-2</v>
      </c>
      <c r="AG47" s="39">
        <f t="shared" si="89"/>
        <v>2.0957348863825935E-2</v>
      </c>
      <c r="AH47" s="39">
        <f t="shared" si="90"/>
        <v>2.827712469090702E-2</v>
      </c>
      <c r="AI47" s="39">
        <f t="shared" si="91"/>
        <v>2.389386417435484E-2</v>
      </c>
      <c r="AJ47" s="40">
        <f t="shared" si="92"/>
        <v>6.8499899058047667E-2</v>
      </c>
      <c r="AK47" s="41"/>
      <c r="AL47" s="47">
        <f t="shared" si="93"/>
        <v>0.16603281242245718</v>
      </c>
      <c r="AM47" s="6">
        <f t="shared" si="94"/>
        <v>0.15229233483606203</v>
      </c>
      <c r="AN47" s="40">
        <f t="shared" si="95"/>
        <v>9.1537988835211762E-2</v>
      </c>
      <c r="AO47" s="35"/>
      <c r="AP47" s="47">
        <f t="shared" si="96"/>
        <v>0.84948194297295321</v>
      </c>
      <c r="AQ47" s="6">
        <f t="shared" si="97"/>
        <v>0.836790119268636</v>
      </c>
      <c r="AR47" s="6">
        <f t="shared" si="98"/>
        <v>1.445917715741687E-2</v>
      </c>
      <c r="AS47" s="6">
        <f t="shared" si="99"/>
        <v>0.30685355168994671</v>
      </c>
      <c r="AT47" s="6">
        <f t="shared" si="100"/>
        <v>0.12027526544907123</v>
      </c>
      <c r="AU47" s="68">
        <v>1.6</v>
      </c>
      <c r="AV47" s="69">
        <v>1.31</v>
      </c>
      <c r="AW47" s="35"/>
      <c r="AX47" s="47">
        <f t="shared" si="101"/>
        <v>0.16238727545910819</v>
      </c>
      <c r="AY47" s="6">
        <v>0.1273</v>
      </c>
      <c r="AZ47" s="6">
        <f t="shared" si="102"/>
        <v>0.24256405511978374</v>
      </c>
      <c r="BA47" s="6">
        <f t="shared" si="103"/>
        <v>0.24256405511978374</v>
      </c>
      <c r="BB47" s="40">
        <f t="shared" si="104"/>
        <v>0.25581640741231565</v>
      </c>
      <c r="BC47" s="6"/>
      <c r="BD47" s="47">
        <f t="shared" si="105"/>
        <v>0.22115020116594752</v>
      </c>
      <c r="BE47" s="6">
        <f t="shared" si="106"/>
        <v>0.22513538793512744</v>
      </c>
      <c r="BF47" s="40">
        <f t="shared" si="107"/>
        <v>0.23974562096761531</v>
      </c>
      <c r="BG47" s="6"/>
      <c r="BH47" s="47"/>
      <c r="BI47" s="40"/>
      <c r="BJ47" s="47"/>
      <c r="BK47" s="40"/>
      <c r="BL47" s="6"/>
      <c r="BM47" s="47"/>
      <c r="BN47" s="40"/>
      <c r="BO47" s="6"/>
      <c r="BP47" s="47"/>
      <c r="BQ47" s="40"/>
      <c r="BR47" s="6"/>
      <c r="BS47" s="47"/>
      <c r="BT47" s="40"/>
      <c r="BU47" s="35"/>
      <c r="BV47" s="38">
        <f t="shared" si="108"/>
        <v>2.315651248930061E-4</v>
      </c>
      <c r="BW47" s="6">
        <f t="shared" si="109"/>
        <v>1.2359047121200808E-2</v>
      </c>
      <c r="BX47" s="39">
        <f t="shared" si="110"/>
        <v>8.288977411212619E-3</v>
      </c>
      <c r="BY47" s="6">
        <f t="shared" si="111"/>
        <v>4.0796778856609227E-2</v>
      </c>
      <c r="BZ47" s="6">
        <f t="shared" si="112"/>
        <v>0.66671670008184047</v>
      </c>
      <c r="CA47" s="40">
        <f t="shared" si="113"/>
        <v>0.7686396581965329</v>
      </c>
      <c r="CB47" s="35"/>
      <c r="CC47" s="34">
        <v>43.685000000000002</v>
      </c>
      <c r="CD47" s="35">
        <v>93.909000000000006</v>
      </c>
      <c r="CE47" s="36">
        <f t="shared" si="114"/>
        <v>137.59399999999999</v>
      </c>
      <c r="CF47" s="32">
        <v>3077.9429999999998</v>
      </c>
      <c r="CG47" s="35">
        <v>1.9570000000000001</v>
      </c>
      <c r="CH47" s="35">
        <v>8.7750000000000004</v>
      </c>
      <c r="CI47" s="36">
        <f t="shared" si="115"/>
        <v>3067.2109999999998</v>
      </c>
      <c r="CJ47" s="35">
        <v>311.43200000000002</v>
      </c>
      <c r="CK47" s="35">
        <v>196.82499999999999</v>
      </c>
      <c r="CL47" s="36">
        <f t="shared" si="116"/>
        <v>508.25700000000001</v>
      </c>
      <c r="CM47" s="35">
        <v>8.31</v>
      </c>
      <c r="CN47" s="35">
        <v>0</v>
      </c>
      <c r="CO47" s="35">
        <v>54.661999999999999</v>
      </c>
      <c r="CP47" s="35">
        <v>8.9670000000003611</v>
      </c>
      <c r="CQ47" s="36">
        <f t="shared" si="117"/>
        <v>3785.0010000000002</v>
      </c>
      <c r="CR47" s="35">
        <v>1.2</v>
      </c>
      <c r="CS47" s="32">
        <f t="shared" si="118"/>
        <v>2614.6570000000002</v>
      </c>
      <c r="CT47" s="36">
        <f t="shared" si="119"/>
        <v>2615.857</v>
      </c>
      <c r="CU47" s="35">
        <v>482.26600000000002</v>
      </c>
      <c r="CV47" s="35">
        <v>45.73800000000017</v>
      </c>
      <c r="CW47" s="36">
        <f t="shared" si="120"/>
        <v>528.00400000000013</v>
      </c>
      <c r="CX47" s="35">
        <v>26.504000000000001</v>
      </c>
      <c r="CY47" s="35">
        <v>614.63599999999997</v>
      </c>
      <c r="CZ47" s="70">
        <v>3785.0009999999997</v>
      </c>
      <c r="DA47" s="35"/>
      <c r="DB47" s="71">
        <v>455.24200000000002</v>
      </c>
      <c r="DC47" s="35"/>
      <c r="DD47" s="31">
        <v>125</v>
      </c>
      <c r="DE47" s="32">
        <v>55</v>
      </c>
      <c r="DF47" s="32">
        <v>100</v>
      </c>
      <c r="DG47" s="32">
        <v>125</v>
      </c>
      <c r="DH47" s="32">
        <v>75</v>
      </c>
      <c r="DI47" s="32">
        <v>26.5</v>
      </c>
      <c r="DJ47" s="33">
        <f t="shared" si="121"/>
        <v>506.5</v>
      </c>
      <c r="DK47" s="62">
        <f t="shared" si="122"/>
        <v>0.1338176660983709</v>
      </c>
      <c r="DL47" s="35"/>
      <c r="DM47" s="64" t="s">
        <v>219</v>
      </c>
      <c r="DN47" s="58">
        <v>27</v>
      </c>
      <c r="DO47" s="72">
        <v>3</v>
      </c>
      <c r="DP47" s="58" t="s">
        <v>161</v>
      </c>
      <c r="DQ47" s="74" t="s">
        <v>158</v>
      </c>
      <c r="DR47" s="58"/>
      <c r="DS47" s="62" t="s">
        <v>224</v>
      </c>
      <c r="DT47" s="63"/>
      <c r="DU47" s="31">
        <v>485.04199999999997</v>
      </c>
      <c r="DV47" s="32">
        <v>485.04199999999997</v>
      </c>
      <c r="DW47" s="33">
        <v>511.54199999999997</v>
      </c>
      <c r="DX47" s="32"/>
      <c r="DY47" s="64">
        <f t="shared" si="123"/>
        <v>1894.252</v>
      </c>
      <c r="DZ47" s="32">
        <v>1788.8589999999999</v>
      </c>
      <c r="EA47" s="33">
        <v>1999.645</v>
      </c>
      <c r="EB47" s="32"/>
      <c r="EC47" s="31">
        <v>591.55600000000004</v>
      </c>
      <c r="ED47" s="32">
        <v>602.21600000000001</v>
      </c>
      <c r="EE47" s="33">
        <v>641.29700000000003</v>
      </c>
      <c r="EF47" s="33">
        <v>2674.9059999999999</v>
      </c>
      <c r="EG47" s="32"/>
      <c r="EH47" s="31">
        <v>315.48700000000002</v>
      </c>
      <c r="EI47" s="32">
        <v>45.204000000000001</v>
      </c>
      <c r="EJ47" s="32">
        <v>106.687</v>
      </c>
      <c r="EK47" s="32">
        <v>61.622</v>
      </c>
      <c r="EL47" s="32">
        <v>398.88799999999998</v>
      </c>
      <c r="EM47" s="32">
        <v>14.692</v>
      </c>
      <c r="EN47" s="32">
        <v>83.246999999999844</v>
      </c>
      <c r="EO47" s="33">
        <v>2052.116</v>
      </c>
      <c r="EP47" s="33">
        <f t="shared" si="124"/>
        <v>3077.9429999999998</v>
      </c>
      <c r="EQ47" s="58"/>
      <c r="ER47" s="47">
        <f t="shared" si="125"/>
        <v>0.10249929904484913</v>
      </c>
      <c r="ES47" s="6">
        <f t="shared" si="126"/>
        <v>1.468643181501412E-2</v>
      </c>
      <c r="ET47" s="6">
        <f t="shared" si="127"/>
        <v>3.4661785484656475E-2</v>
      </c>
      <c r="EU47" s="6">
        <f t="shared" si="128"/>
        <v>2.0020513700221221E-2</v>
      </c>
      <c r="EV47" s="6">
        <f t="shared" si="129"/>
        <v>0.12959564228447376</v>
      </c>
      <c r="EW47" s="6">
        <f t="shared" si="130"/>
        <v>4.773317764494015E-3</v>
      </c>
      <c r="EX47" s="6">
        <f t="shared" si="131"/>
        <v>2.7046309824450891E-2</v>
      </c>
      <c r="EY47" s="6">
        <f t="shared" si="132"/>
        <v>0.66671670008184047</v>
      </c>
      <c r="EZ47" s="62">
        <f t="shared" si="133"/>
        <v>1</v>
      </c>
      <c r="FA47" s="58"/>
      <c r="FB47" s="34">
        <v>12.632999999999999</v>
      </c>
      <c r="FC47" s="35">
        <v>12.879999999999999</v>
      </c>
      <c r="FD47" s="70">
        <f t="shared" si="134"/>
        <v>25.512999999999998</v>
      </c>
      <c r="FF47" s="34">
        <v>1.9570000000000001</v>
      </c>
      <c r="FG47" s="35">
        <v>8.7750000000000004</v>
      </c>
      <c r="FH47" s="70">
        <f t="shared" si="135"/>
        <v>10.732000000000001</v>
      </c>
      <c r="FJ47" s="31">
        <v>2052.116</v>
      </c>
      <c r="FK47" s="32">
        <v>1025.8269999999995</v>
      </c>
      <c r="FL47" s="33">
        <f t="shared" si="136"/>
        <v>3077.9429999999993</v>
      </c>
      <c r="FN47" s="47">
        <v>0.66671670008184047</v>
      </c>
      <c r="FO47" s="6">
        <v>0.33328329991815953</v>
      </c>
      <c r="FP47" s="40">
        <f t="shared" si="137"/>
        <v>1</v>
      </c>
      <c r="FQ47" s="58"/>
      <c r="FR47" s="64">
        <f t="shared" si="138"/>
        <v>579.54099999999994</v>
      </c>
      <c r="FS47" s="32">
        <v>544.44600000000003</v>
      </c>
      <c r="FT47" s="33">
        <v>614.63599999999997</v>
      </c>
      <c r="FV47" s="64">
        <f t="shared" si="139"/>
        <v>2858.8069999999998</v>
      </c>
      <c r="FW47" s="32">
        <v>2639.6709999999998</v>
      </c>
      <c r="FX47" s="33">
        <v>3077.9429999999998</v>
      </c>
      <c r="FZ47" s="64">
        <f t="shared" si="140"/>
        <v>1282.0840000000001</v>
      </c>
      <c r="GA47" s="32">
        <v>1208.2180000000001</v>
      </c>
      <c r="GB47" s="33">
        <v>1355.95</v>
      </c>
      <c r="GD47" s="64">
        <f t="shared" si="141"/>
        <v>4140.8909999999996</v>
      </c>
      <c r="GE47" s="58">
        <f t="shared" si="142"/>
        <v>3847.8890000000001</v>
      </c>
      <c r="GF47" s="72">
        <f t="shared" si="143"/>
        <v>4433.893</v>
      </c>
      <c r="GH47" s="64">
        <f t="shared" si="144"/>
        <v>2505.0225</v>
      </c>
      <c r="GI47" s="32">
        <v>2395.3879999999999</v>
      </c>
      <c r="GJ47" s="33">
        <v>2614.6570000000002</v>
      </c>
      <c r="GK47" s="32"/>
      <c r="GL47" s="64">
        <f t="shared" si="145"/>
        <v>3568.1914999999999</v>
      </c>
      <c r="GM47" s="32">
        <v>3351.3820000000001</v>
      </c>
      <c r="GN47" s="33">
        <v>3785.0010000000002</v>
      </c>
      <c r="GO47" s="32"/>
      <c r="GP47" s="75">
        <f t="shared" si="146"/>
        <v>0.52830765434408067</v>
      </c>
      <c r="GQ47" s="66"/>
    </row>
    <row r="48" spans="1:200" x14ac:dyDescent="0.2">
      <c r="A48" s="1"/>
      <c r="B48" s="76" t="s">
        <v>204</v>
      </c>
      <c r="C48" s="31">
        <v>3309.1779999999999</v>
      </c>
      <c r="D48" s="32">
        <v>3271.7704999999996</v>
      </c>
      <c r="E48" s="32">
        <v>2641.99</v>
      </c>
      <c r="F48" s="32">
        <v>1246.9860000000001</v>
      </c>
      <c r="G48" s="32">
        <v>2128.9459999999999</v>
      </c>
      <c r="H48" s="32">
        <f t="shared" si="75"/>
        <v>4556.1639999999998</v>
      </c>
      <c r="I48" s="33">
        <f t="shared" si="76"/>
        <v>3888.9759999999997</v>
      </c>
      <c r="J48" s="32"/>
      <c r="K48" s="34">
        <v>67.186000000000007</v>
      </c>
      <c r="L48" s="35">
        <v>13.695</v>
      </c>
      <c r="M48" s="35">
        <v>0</v>
      </c>
      <c r="N48" s="36">
        <f t="shared" si="77"/>
        <v>80.881</v>
      </c>
      <c r="O48" s="35">
        <v>39.573000000000008</v>
      </c>
      <c r="P48" s="36">
        <f t="shared" si="78"/>
        <v>41.307999999999993</v>
      </c>
      <c r="Q48" s="35">
        <v>4.827</v>
      </c>
      <c r="R48" s="36">
        <f t="shared" si="79"/>
        <v>36.480999999999995</v>
      </c>
      <c r="S48" s="35">
        <v>4.4249999999999998</v>
      </c>
      <c r="T48" s="35">
        <v>0.56200000000000028</v>
      </c>
      <c r="U48" s="35">
        <v>-1.8</v>
      </c>
      <c r="V48" s="36">
        <f t="shared" si="80"/>
        <v>39.667999999999992</v>
      </c>
      <c r="W48" s="35">
        <v>9.0129999999999999</v>
      </c>
      <c r="X48" s="37">
        <f t="shared" si="81"/>
        <v>30.654999999999994</v>
      </c>
      <c r="Y48" s="35"/>
      <c r="Z48" s="38">
        <f t="shared" si="82"/>
        <v>2.0535058922989867E-2</v>
      </c>
      <c r="AA48" s="39">
        <f t="shared" si="83"/>
        <v>4.1858070423949362E-3</v>
      </c>
      <c r="AB48" s="6">
        <f t="shared" si="84"/>
        <v>0.46085852704150571</v>
      </c>
      <c r="AC48" s="6">
        <f t="shared" si="85"/>
        <v>0.46389468501629438</v>
      </c>
      <c r="AD48" s="6">
        <f t="shared" si="86"/>
        <v>0.4892743660439412</v>
      </c>
      <c r="AE48" s="39">
        <f t="shared" si="87"/>
        <v>1.2095286023270891E-2</v>
      </c>
      <c r="AF48" s="39">
        <f t="shared" si="88"/>
        <v>9.3695447159267437E-3</v>
      </c>
      <c r="AG48" s="39">
        <f t="shared" si="89"/>
        <v>1.837808801938107E-2</v>
      </c>
      <c r="AH48" s="39">
        <f t="shared" si="90"/>
        <v>2.7754480014915889E-2</v>
      </c>
      <c r="AI48" s="39">
        <f t="shared" si="91"/>
        <v>2.1870853989073263E-2</v>
      </c>
      <c r="AJ48" s="40">
        <f t="shared" si="92"/>
        <v>7.5428104627429937E-2</v>
      </c>
      <c r="AK48" s="41"/>
      <c r="AL48" s="47">
        <f t="shared" si="93"/>
        <v>6.1602511531208597E-2</v>
      </c>
      <c r="AM48" s="6">
        <f t="shared" si="94"/>
        <v>4.7503457132898712E-2</v>
      </c>
      <c r="AN48" s="40">
        <f t="shared" si="95"/>
        <v>1.7321666729583782E-2</v>
      </c>
      <c r="AO48" s="35"/>
      <c r="AP48" s="47">
        <f t="shared" si="96"/>
        <v>0.80581152843122039</v>
      </c>
      <c r="AQ48" s="6">
        <f t="shared" si="97"/>
        <v>0.74908499533085482</v>
      </c>
      <c r="AR48" s="6">
        <f t="shared" si="98"/>
        <v>5.1452959012782018E-2</v>
      </c>
      <c r="AS48" s="6">
        <f t="shared" si="99"/>
        <v>0.38575199037344016</v>
      </c>
      <c r="AT48" s="6">
        <f t="shared" si="100"/>
        <v>0.16404345731779918</v>
      </c>
      <c r="AU48" s="68">
        <v>5.33</v>
      </c>
      <c r="AV48" s="69">
        <v>1.24</v>
      </c>
      <c r="AW48" s="35"/>
      <c r="AX48" s="47">
        <f t="shared" si="101"/>
        <v>0.13226366185197655</v>
      </c>
      <c r="AY48" s="6">
        <v>0.1066</v>
      </c>
      <c r="AZ48" s="6">
        <f t="shared" si="102"/>
        <v>0.19712597796583106</v>
      </c>
      <c r="BA48" s="6">
        <f t="shared" si="103"/>
        <v>0.20895322913525052</v>
      </c>
      <c r="BB48" s="40">
        <f t="shared" si="104"/>
        <v>0.23260773147408945</v>
      </c>
      <c r="BC48" s="6"/>
      <c r="BD48" s="47">
        <f t="shared" si="105"/>
        <v>0.18700741456850042</v>
      </c>
      <c r="BE48" s="6">
        <f t="shared" si="106"/>
        <v>0.20035641536456641</v>
      </c>
      <c r="BF48" s="40">
        <f t="shared" si="107"/>
        <v>0.2234270976921254</v>
      </c>
      <c r="BG48" s="6"/>
      <c r="BH48" s="47"/>
      <c r="BI48" s="40">
        <v>3.5000000000000003E-2</v>
      </c>
      <c r="BJ48" s="47"/>
      <c r="BK48" s="40"/>
      <c r="BL48" s="6"/>
      <c r="BM48" s="47"/>
      <c r="BN48" s="40">
        <f>BD48-(4.5%+2.5%+3%+2.5%+BI48)</f>
        <v>2.7007414568500421E-2</v>
      </c>
      <c r="BO48" s="6"/>
      <c r="BP48" s="47"/>
      <c r="BQ48" s="40">
        <f>BE48-(6%+2.5%+3%+2.5%+BI48)</f>
        <v>2.5356415364566426E-2</v>
      </c>
      <c r="BR48" s="6"/>
      <c r="BS48" s="47"/>
      <c r="BT48" s="40">
        <f>BF48-(8%+2.5%+3%+2.5%+BI48)</f>
        <v>2.8427097692125397E-2</v>
      </c>
      <c r="BU48" s="35"/>
      <c r="BV48" s="38">
        <f t="shared" si="108"/>
        <v>1.8816252299163208E-3</v>
      </c>
      <c r="BW48" s="6">
        <f t="shared" si="109"/>
        <v>0.10426611945134466</v>
      </c>
      <c r="BX48" s="39">
        <f t="shared" si="110"/>
        <v>3.6944878671001782E-2</v>
      </c>
      <c r="BY48" s="6">
        <f t="shared" si="111"/>
        <v>0.21184544363441421</v>
      </c>
      <c r="BZ48" s="6">
        <f t="shared" si="112"/>
        <v>0.75837455857137992</v>
      </c>
      <c r="CA48" s="40">
        <f t="shared" si="113"/>
        <v>0.83585087694035665</v>
      </c>
      <c r="CB48" s="35"/>
      <c r="CC48" s="34">
        <v>45.923999999999999</v>
      </c>
      <c r="CD48" s="35">
        <v>18.067</v>
      </c>
      <c r="CE48" s="36">
        <f t="shared" si="114"/>
        <v>63.991</v>
      </c>
      <c r="CF48" s="32">
        <v>2641.99</v>
      </c>
      <c r="CG48" s="35">
        <v>16.170000000000002</v>
      </c>
      <c r="CH48" s="35">
        <v>6.8970000000000002</v>
      </c>
      <c r="CI48" s="36">
        <f t="shared" si="115"/>
        <v>2618.9229999999998</v>
      </c>
      <c r="CJ48" s="35">
        <v>478.858</v>
      </c>
      <c r="CK48" s="35">
        <v>128.87299999999999</v>
      </c>
      <c r="CL48" s="36">
        <f t="shared" si="116"/>
        <v>607.73099999999999</v>
      </c>
      <c r="CM48" s="35">
        <v>4</v>
      </c>
      <c r="CN48" s="35">
        <v>0</v>
      </c>
      <c r="CO48" s="35">
        <v>8.6829999999999998</v>
      </c>
      <c r="CP48" s="35">
        <v>5.8500000000001293</v>
      </c>
      <c r="CQ48" s="36">
        <f t="shared" si="117"/>
        <v>3309.1779999999994</v>
      </c>
      <c r="CR48" s="35">
        <v>175.89599999999999</v>
      </c>
      <c r="CS48" s="32">
        <f t="shared" si="118"/>
        <v>2128.9459999999999</v>
      </c>
      <c r="CT48" s="36">
        <f t="shared" si="119"/>
        <v>2304.8420000000001</v>
      </c>
      <c r="CU48" s="35">
        <v>477.13299999999998</v>
      </c>
      <c r="CV48" s="35">
        <v>29.431999999999732</v>
      </c>
      <c r="CW48" s="36">
        <f t="shared" si="120"/>
        <v>506.56499999999971</v>
      </c>
      <c r="CX48" s="35">
        <v>60.087000000000003</v>
      </c>
      <c r="CY48" s="35">
        <v>437.68400000000003</v>
      </c>
      <c r="CZ48" s="70">
        <v>3309.1779999999999</v>
      </c>
      <c r="DA48" s="35"/>
      <c r="DB48" s="71">
        <v>542.84900000000005</v>
      </c>
      <c r="DC48" s="35"/>
      <c r="DD48" s="31">
        <v>170</v>
      </c>
      <c r="DE48" s="32">
        <v>225</v>
      </c>
      <c r="DF48" s="32">
        <v>160</v>
      </c>
      <c r="DG48" s="32">
        <v>115</v>
      </c>
      <c r="DH48" s="32">
        <v>40</v>
      </c>
      <c r="DI48" s="32">
        <v>0</v>
      </c>
      <c r="DJ48" s="33">
        <f t="shared" si="121"/>
        <v>710</v>
      </c>
      <c r="DK48" s="62">
        <f t="shared" si="122"/>
        <v>0.2145547927612235</v>
      </c>
      <c r="DL48" s="35"/>
      <c r="DM48" s="64" t="s">
        <v>218</v>
      </c>
      <c r="DN48" s="58">
        <v>17.3</v>
      </c>
      <c r="DO48" s="72">
        <v>6</v>
      </c>
      <c r="DP48" s="58" t="s">
        <v>161</v>
      </c>
      <c r="DQ48" s="74" t="s">
        <v>158</v>
      </c>
      <c r="DR48" s="61" t="s">
        <v>159</v>
      </c>
      <c r="DS48" s="62">
        <v>0.53412396509286197</v>
      </c>
      <c r="DT48" s="63"/>
      <c r="DU48" s="31">
        <v>333.34199999999998</v>
      </c>
      <c r="DV48" s="32">
        <v>353.34199999999998</v>
      </c>
      <c r="DW48" s="33">
        <v>393.34199999999998</v>
      </c>
      <c r="DX48" s="32"/>
      <c r="DY48" s="64">
        <f t="shared" si="123"/>
        <v>1668.019</v>
      </c>
      <c r="DZ48" s="32">
        <v>1645.028</v>
      </c>
      <c r="EA48" s="33">
        <v>1691.01</v>
      </c>
      <c r="EB48" s="32"/>
      <c r="EC48" s="31">
        <v>417.44299999999998</v>
      </c>
      <c r="ED48" s="32">
        <v>447.24099999999999</v>
      </c>
      <c r="EE48" s="33">
        <v>498.74</v>
      </c>
      <c r="EF48" s="33">
        <v>2232.2269999999999</v>
      </c>
      <c r="EG48" s="32"/>
      <c r="EH48" s="31">
        <v>25.529</v>
      </c>
      <c r="EI48" s="32">
        <v>24.529</v>
      </c>
      <c r="EJ48" s="32">
        <v>113.04300000000001</v>
      </c>
      <c r="EK48" s="32">
        <v>30.545000000000002</v>
      </c>
      <c r="EL48" s="32">
        <v>380.89400000000001</v>
      </c>
      <c r="EM48" s="32">
        <v>19.576000000000001</v>
      </c>
      <c r="EN48" s="32">
        <v>44.255999999999858</v>
      </c>
      <c r="EO48" s="33">
        <v>2003.6179999999999</v>
      </c>
      <c r="EP48" s="33">
        <f t="shared" si="124"/>
        <v>2641.99</v>
      </c>
      <c r="EQ48" s="58"/>
      <c r="ER48" s="47">
        <f t="shared" si="125"/>
        <v>9.6627920620441423E-3</v>
      </c>
      <c r="ES48" s="6">
        <f t="shared" si="126"/>
        <v>9.2842894939042173E-3</v>
      </c>
      <c r="ET48" s="6">
        <f t="shared" si="127"/>
        <v>4.2787065810241526E-2</v>
      </c>
      <c r="EU48" s="6">
        <f t="shared" si="128"/>
        <v>1.1561360943834005E-2</v>
      </c>
      <c r="EV48" s="6">
        <f t="shared" si="129"/>
        <v>0.14416935718908855</v>
      </c>
      <c r="EW48" s="6">
        <f t="shared" si="130"/>
        <v>7.4095662739071689E-3</v>
      </c>
      <c r="EX48" s="6">
        <f t="shared" si="131"/>
        <v>1.675100965560046E-2</v>
      </c>
      <c r="EY48" s="6">
        <f t="shared" si="132"/>
        <v>0.75837455857137992</v>
      </c>
      <c r="EZ48" s="62">
        <f t="shared" si="133"/>
        <v>1</v>
      </c>
      <c r="FA48" s="58"/>
      <c r="FB48" s="34">
        <v>79.717999999999989</v>
      </c>
      <c r="FC48" s="35">
        <v>17.89</v>
      </c>
      <c r="FD48" s="70">
        <f t="shared" si="134"/>
        <v>97.60799999999999</v>
      </c>
      <c r="FF48" s="34">
        <v>16.170000000000002</v>
      </c>
      <c r="FG48" s="35">
        <v>6.8970000000000002</v>
      </c>
      <c r="FH48" s="70">
        <f t="shared" si="135"/>
        <v>23.067</v>
      </c>
      <c r="FJ48" s="31">
        <v>2003.6179999999999</v>
      </c>
      <c r="FK48" s="32">
        <v>638.37199999999996</v>
      </c>
      <c r="FL48" s="33">
        <f t="shared" si="136"/>
        <v>2641.99</v>
      </c>
      <c r="FN48" s="47">
        <v>0.75837455857137992</v>
      </c>
      <c r="FO48" s="6">
        <v>0.24162544142862008</v>
      </c>
      <c r="FP48" s="40">
        <f t="shared" si="137"/>
        <v>1</v>
      </c>
      <c r="FQ48" s="58"/>
      <c r="FR48" s="64">
        <f t="shared" si="138"/>
        <v>406.4135</v>
      </c>
      <c r="FS48" s="32">
        <v>375.14299999999997</v>
      </c>
      <c r="FT48" s="33">
        <v>437.68400000000003</v>
      </c>
      <c r="FV48" s="64">
        <f t="shared" si="139"/>
        <v>2565.3355000000001</v>
      </c>
      <c r="FW48" s="32">
        <v>2488.681</v>
      </c>
      <c r="FX48" s="33">
        <v>2641.99</v>
      </c>
      <c r="FZ48" s="64">
        <f t="shared" si="140"/>
        <v>1235.4594999999999</v>
      </c>
      <c r="GA48" s="32">
        <v>1223.933</v>
      </c>
      <c r="GB48" s="33">
        <v>1246.9860000000001</v>
      </c>
      <c r="GD48" s="64">
        <f t="shared" si="141"/>
        <v>3800.7950000000001</v>
      </c>
      <c r="GE48" s="58">
        <f t="shared" si="142"/>
        <v>3712.614</v>
      </c>
      <c r="GF48" s="72">
        <f t="shared" si="143"/>
        <v>3888.9759999999997</v>
      </c>
      <c r="GH48" s="64">
        <f t="shared" si="144"/>
        <v>2110.8215</v>
      </c>
      <c r="GI48" s="32">
        <v>2092.6970000000001</v>
      </c>
      <c r="GJ48" s="33">
        <v>2128.9459999999999</v>
      </c>
      <c r="GK48" s="32"/>
      <c r="GL48" s="64">
        <f t="shared" si="145"/>
        <v>3271.7704999999996</v>
      </c>
      <c r="GM48" s="32">
        <v>3234.3629999999998</v>
      </c>
      <c r="GN48" s="33">
        <v>3309.1779999999999</v>
      </c>
      <c r="GO48" s="32"/>
      <c r="GP48" s="75">
        <f t="shared" si="146"/>
        <v>0.51100605648895281</v>
      </c>
      <c r="GQ48" s="66"/>
    </row>
    <row r="49" spans="1:214" x14ac:dyDescent="0.2">
      <c r="A49" s="1"/>
      <c r="B49" s="76" t="s">
        <v>205</v>
      </c>
      <c r="C49" s="31">
        <v>2900.0439999999999</v>
      </c>
      <c r="D49" s="32">
        <v>2892.5609999999997</v>
      </c>
      <c r="E49" s="32">
        <v>2266.3969999999999</v>
      </c>
      <c r="F49" s="32">
        <v>106.59099999999999</v>
      </c>
      <c r="G49" s="32">
        <v>2520.8090000000002</v>
      </c>
      <c r="H49" s="32">
        <f t="shared" si="75"/>
        <v>3006.6349999999998</v>
      </c>
      <c r="I49" s="33">
        <f t="shared" si="76"/>
        <v>2372.9879999999998</v>
      </c>
      <c r="J49" s="32"/>
      <c r="K49" s="34">
        <v>54.671999999999997</v>
      </c>
      <c r="L49" s="35">
        <v>12.722</v>
      </c>
      <c r="M49" s="35">
        <v>0.13</v>
      </c>
      <c r="N49" s="36">
        <f t="shared" si="77"/>
        <v>67.523999999999987</v>
      </c>
      <c r="O49" s="35">
        <v>39.021000000000001</v>
      </c>
      <c r="P49" s="36">
        <f t="shared" si="78"/>
        <v>28.502999999999986</v>
      </c>
      <c r="Q49" s="35">
        <v>2.5640000000000001</v>
      </c>
      <c r="R49" s="36">
        <f t="shared" si="79"/>
        <v>25.938999999999986</v>
      </c>
      <c r="S49" s="35">
        <v>6.7380000000000004</v>
      </c>
      <c r="T49" s="35">
        <v>-1.387</v>
      </c>
      <c r="U49" s="35">
        <v>-1.738</v>
      </c>
      <c r="V49" s="36">
        <f t="shared" si="80"/>
        <v>29.551999999999985</v>
      </c>
      <c r="W49" s="35">
        <v>5.97</v>
      </c>
      <c r="X49" s="37">
        <f t="shared" si="81"/>
        <v>23.581999999999987</v>
      </c>
      <c r="Y49" s="35"/>
      <c r="Z49" s="38">
        <f t="shared" si="82"/>
        <v>1.8900897854876701E-2</v>
      </c>
      <c r="AA49" s="39">
        <f t="shared" si="83"/>
        <v>4.3981786382378801E-3</v>
      </c>
      <c r="AB49" s="6">
        <f t="shared" si="84"/>
        <v>0.53545111492281317</v>
      </c>
      <c r="AC49" s="6">
        <f t="shared" si="85"/>
        <v>0.52545043225337329</v>
      </c>
      <c r="AD49" s="6">
        <f t="shared" si="86"/>
        <v>0.57788341922871878</v>
      </c>
      <c r="AE49" s="39">
        <f t="shared" si="87"/>
        <v>1.3490121729498532E-2</v>
      </c>
      <c r="AF49" s="39">
        <f t="shared" si="88"/>
        <v>8.1526370576108821E-3</v>
      </c>
      <c r="AG49" s="39">
        <f t="shared" si="89"/>
        <v>1.7751895765011322E-2</v>
      </c>
      <c r="AH49" s="39">
        <f t="shared" si="90"/>
        <v>2.5484381275069686E-2</v>
      </c>
      <c r="AI49" s="39">
        <f t="shared" si="91"/>
        <v>1.9526182013765953E-2</v>
      </c>
      <c r="AJ49" s="40">
        <f t="shared" si="92"/>
        <v>7.7354681152217969E-2</v>
      </c>
      <c r="AK49" s="41"/>
      <c r="AL49" s="47">
        <f t="shared" si="93"/>
        <v>5.7793183983167899E-2</v>
      </c>
      <c r="AM49" s="6">
        <f t="shared" si="94"/>
        <v>5.049716258086278E-2</v>
      </c>
      <c r="AN49" s="40">
        <f t="shared" si="95"/>
        <v>-5.9611360899331188E-3</v>
      </c>
      <c r="AO49" s="35"/>
      <c r="AP49" s="47">
        <f t="shared" si="96"/>
        <v>1.1122539431529428</v>
      </c>
      <c r="AQ49" s="6">
        <f t="shared" si="97"/>
        <v>0.98972391638417556</v>
      </c>
      <c r="AR49" s="6">
        <f t="shared" si="98"/>
        <v>-0.177854887718945</v>
      </c>
      <c r="AS49" s="6">
        <f t="shared" si="99"/>
        <v>2.7402515272182074E-2</v>
      </c>
      <c r="AT49" s="6">
        <f t="shared" si="100"/>
        <v>0.18687992320116525</v>
      </c>
      <c r="AU49" s="68">
        <v>1.2115</v>
      </c>
      <c r="AV49" s="69">
        <v>1.42</v>
      </c>
      <c r="AW49" s="35"/>
      <c r="AX49" s="47">
        <f t="shared" si="101"/>
        <v>0.11283794314844879</v>
      </c>
      <c r="AY49" s="6">
        <v>9.4200000000000006E-2</v>
      </c>
      <c r="AZ49" s="6">
        <f t="shared" si="102"/>
        <v>0.20399999999999996</v>
      </c>
      <c r="BA49" s="6">
        <f t="shared" si="103"/>
        <v>0.20399999999999996</v>
      </c>
      <c r="BB49" s="40">
        <f t="shared" si="104"/>
        <v>0.20399999999999996</v>
      </c>
      <c r="BC49" s="6"/>
      <c r="BD49" s="47">
        <f t="shared" si="105"/>
        <v>0.21314132013497825</v>
      </c>
      <c r="BE49" s="6">
        <f t="shared" si="106"/>
        <v>0.21442426667864539</v>
      </c>
      <c r="BF49" s="40">
        <f t="shared" si="107"/>
        <v>0.21597945652070347</v>
      </c>
      <c r="BG49" s="6"/>
      <c r="BH49" s="47"/>
      <c r="BI49" s="40"/>
      <c r="BJ49" s="47"/>
      <c r="BK49" s="40"/>
      <c r="BL49" s="6"/>
      <c r="BM49" s="47"/>
      <c r="BN49" s="40"/>
      <c r="BO49" s="6"/>
      <c r="BP49" s="47"/>
      <c r="BQ49" s="40"/>
      <c r="BR49" s="6"/>
      <c r="BS49" s="47"/>
      <c r="BT49" s="40"/>
      <c r="BU49" s="35"/>
      <c r="BV49" s="38">
        <f t="shared" si="108"/>
        <v>1.1630839688562041E-3</v>
      </c>
      <c r="BW49" s="6">
        <f t="shared" si="109"/>
        <v>7.5736988243634465E-2</v>
      </c>
      <c r="BX49" s="39">
        <f t="shared" si="110"/>
        <v>1.5836589970777408E-2</v>
      </c>
      <c r="BY49" s="6">
        <f t="shared" si="111"/>
        <v>0.10618652166066585</v>
      </c>
      <c r="BZ49" s="6">
        <f t="shared" si="112"/>
        <v>0.78973454341847438</v>
      </c>
      <c r="CA49" s="40">
        <f t="shared" si="113"/>
        <v>0.79917934688249592</v>
      </c>
      <c r="CB49" s="35"/>
      <c r="CC49" s="34">
        <v>72.05</v>
      </c>
      <c r="CD49" s="35">
        <v>77.221999999999994</v>
      </c>
      <c r="CE49" s="36">
        <f t="shared" si="114"/>
        <v>149.27199999999999</v>
      </c>
      <c r="CF49" s="32">
        <v>2266.3969999999999</v>
      </c>
      <c r="CG49" s="35">
        <v>6.2649999999999997</v>
      </c>
      <c r="CH49" s="35">
        <v>4.5090000000000003</v>
      </c>
      <c r="CI49" s="36">
        <f t="shared" si="115"/>
        <v>2255.623</v>
      </c>
      <c r="CJ49" s="35">
        <v>392.68799999999999</v>
      </c>
      <c r="CK49" s="35">
        <v>86.501000000000005</v>
      </c>
      <c r="CL49" s="36">
        <f t="shared" si="116"/>
        <v>479.18899999999996</v>
      </c>
      <c r="CM49" s="35">
        <v>0.58499999999999996</v>
      </c>
      <c r="CN49" s="35">
        <v>0</v>
      </c>
      <c r="CO49" s="35">
        <v>11.632999999999999</v>
      </c>
      <c r="CP49" s="35">
        <v>3.7419999999999227</v>
      </c>
      <c r="CQ49" s="36">
        <f t="shared" si="117"/>
        <v>2900.0439999999994</v>
      </c>
      <c r="CR49" s="35">
        <v>26.172999999999998</v>
      </c>
      <c r="CS49" s="32">
        <f t="shared" si="118"/>
        <v>2520.8090000000002</v>
      </c>
      <c r="CT49" s="36">
        <f t="shared" si="119"/>
        <v>2546.982</v>
      </c>
      <c r="CU49" s="35">
        <v>0</v>
      </c>
      <c r="CV49" s="35">
        <v>25.826999999999884</v>
      </c>
      <c r="CW49" s="36">
        <f t="shared" si="120"/>
        <v>25.826999999999884</v>
      </c>
      <c r="CX49" s="35">
        <v>0</v>
      </c>
      <c r="CY49" s="35">
        <v>327.23500000000001</v>
      </c>
      <c r="CZ49" s="70">
        <v>2900.0439999999999</v>
      </c>
      <c r="DA49" s="35"/>
      <c r="DB49" s="71">
        <v>541.96</v>
      </c>
      <c r="DC49" s="35"/>
      <c r="DD49" s="31">
        <v>10</v>
      </c>
      <c r="DE49" s="32">
        <v>15</v>
      </c>
      <c r="DF49" s="32">
        <v>0</v>
      </c>
      <c r="DG49" s="32">
        <v>0</v>
      </c>
      <c r="DH49" s="32">
        <v>0</v>
      </c>
      <c r="DI49" s="32">
        <v>0</v>
      </c>
      <c r="DJ49" s="33">
        <f t="shared" si="121"/>
        <v>25</v>
      </c>
      <c r="DK49" s="62">
        <f t="shared" si="122"/>
        <v>8.6205588604862556E-3</v>
      </c>
      <c r="DL49" s="35"/>
      <c r="DM49" s="64" t="s">
        <v>216</v>
      </c>
      <c r="DN49" s="58">
        <v>18</v>
      </c>
      <c r="DO49" s="72">
        <v>4</v>
      </c>
      <c r="DP49" s="58" t="s">
        <v>161</v>
      </c>
      <c r="DQ49" s="64"/>
      <c r="DR49" s="58"/>
      <c r="DS49" s="62" t="s">
        <v>224</v>
      </c>
      <c r="DT49" s="63"/>
      <c r="DU49" s="31">
        <v>274.70313599999997</v>
      </c>
      <c r="DV49" s="32">
        <v>274.70313599999997</v>
      </c>
      <c r="DW49" s="33">
        <v>274.70313599999997</v>
      </c>
      <c r="DX49" s="32"/>
      <c r="DY49" s="64">
        <f t="shared" si="123"/>
        <v>1328.4214999999999</v>
      </c>
      <c r="DZ49" s="32">
        <v>1310.259</v>
      </c>
      <c r="EA49" s="33">
        <v>1346.5840000000001</v>
      </c>
      <c r="EB49" s="32"/>
      <c r="EC49" s="31">
        <v>313.16300000000001</v>
      </c>
      <c r="ED49" s="32">
        <v>315.048</v>
      </c>
      <c r="EE49" s="33">
        <v>317.33300000000003</v>
      </c>
      <c r="EF49" s="33">
        <v>1469.2739999999999</v>
      </c>
      <c r="EG49" s="32"/>
      <c r="EH49" s="31">
        <v>105.6</v>
      </c>
      <c r="EI49" s="32">
        <v>33.335000000000001</v>
      </c>
      <c r="EJ49" s="32">
        <v>125.764</v>
      </c>
      <c r="EK49" s="32">
        <v>19.260999999999999</v>
      </c>
      <c r="EL49" s="32">
        <v>169.32499999999999</v>
      </c>
      <c r="EM49" s="32">
        <v>9.8610000000000007</v>
      </c>
      <c r="EN49" s="32">
        <v>13.398999999999887</v>
      </c>
      <c r="EO49" s="33">
        <v>1789.8520000000001</v>
      </c>
      <c r="EP49" s="33">
        <f t="shared" si="124"/>
        <v>2266.3969999999999</v>
      </c>
      <c r="EQ49" s="58"/>
      <c r="ER49" s="47">
        <f t="shared" si="125"/>
        <v>4.6593778583363811E-2</v>
      </c>
      <c r="ES49" s="6">
        <f t="shared" si="126"/>
        <v>1.4708367510193493E-2</v>
      </c>
      <c r="ET49" s="6">
        <f t="shared" si="127"/>
        <v>5.5490719410588703E-2</v>
      </c>
      <c r="EU49" s="6">
        <f t="shared" si="128"/>
        <v>8.4985110728614619E-3</v>
      </c>
      <c r="EV49" s="6">
        <f t="shared" si="129"/>
        <v>7.4711094305190129E-2</v>
      </c>
      <c r="EW49" s="6">
        <f t="shared" si="130"/>
        <v>4.3509588125999112E-3</v>
      </c>
      <c r="EX49" s="6">
        <f t="shared" si="131"/>
        <v>5.9120268867280919E-3</v>
      </c>
      <c r="EY49" s="6">
        <f t="shared" si="132"/>
        <v>0.78973454341847438</v>
      </c>
      <c r="EZ49" s="62">
        <f t="shared" si="133"/>
        <v>1</v>
      </c>
      <c r="FA49" s="58"/>
      <c r="FB49" s="34">
        <v>29.222000000000001</v>
      </c>
      <c r="FC49" s="35">
        <v>6.67</v>
      </c>
      <c r="FD49" s="70">
        <f t="shared" si="134"/>
        <v>35.892000000000003</v>
      </c>
      <c r="FF49" s="34">
        <v>6.2649999999999997</v>
      </c>
      <c r="FG49" s="35">
        <v>4.5090000000000003</v>
      </c>
      <c r="FH49" s="70">
        <f t="shared" si="135"/>
        <v>10.774000000000001</v>
      </c>
      <c r="FJ49" s="31">
        <v>1789.8520000000001</v>
      </c>
      <c r="FK49" s="32">
        <v>476.5449999999999</v>
      </c>
      <c r="FL49" s="33">
        <f t="shared" si="136"/>
        <v>2266.3969999999999</v>
      </c>
      <c r="FN49" s="47">
        <v>0.78973454341847438</v>
      </c>
      <c r="FO49" s="6">
        <v>0.21026545658152562</v>
      </c>
      <c r="FP49" s="40">
        <f t="shared" si="137"/>
        <v>1</v>
      </c>
      <c r="FQ49" s="58"/>
      <c r="FR49" s="64">
        <f t="shared" si="138"/>
        <v>304.85550000000001</v>
      </c>
      <c r="FS49" s="32">
        <v>282.476</v>
      </c>
      <c r="FT49" s="33">
        <v>327.23500000000001</v>
      </c>
      <c r="FV49" s="64">
        <f t="shared" si="139"/>
        <v>2204.4839999999999</v>
      </c>
      <c r="FW49" s="32">
        <v>2142.5709999999999</v>
      </c>
      <c r="FX49" s="33">
        <v>2266.3969999999999</v>
      </c>
      <c r="FZ49" s="64">
        <f t="shared" si="140"/>
        <v>111.4695</v>
      </c>
      <c r="GA49" s="32">
        <v>116.348</v>
      </c>
      <c r="GB49" s="33">
        <v>106.59099999999999</v>
      </c>
      <c r="GD49" s="64">
        <f t="shared" si="141"/>
        <v>2315.9534999999996</v>
      </c>
      <c r="GE49" s="58">
        <f t="shared" si="142"/>
        <v>2258.9189999999999</v>
      </c>
      <c r="GF49" s="72">
        <f t="shared" si="143"/>
        <v>2372.9879999999998</v>
      </c>
      <c r="GH49" s="64">
        <f t="shared" si="144"/>
        <v>2528.3675000000003</v>
      </c>
      <c r="GI49" s="32">
        <v>2535.9259999999999</v>
      </c>
      <c r="GJ49" s="33">
        <v>2520.8090000000002</v>
      </c>
      <c r="GK49" s="32"/>
      <c r="GL49" s="64">
        <f t="shared" si="145"/>
        <v>2892.5609999999997</v>
      </c>
      <c r="GM49" s="32">
        <v>2885.078</v>
      </c>
      <c r="GN49" s="33">
        <v>2900.0439999999999</v>
      </c>
      <c r="GO49" s="32"/>
      <c r="GP49" s="75">
        <f t="shared" si="146"/>
        <v>0.46433226530356098</v>
      </c>
      <c r="GQ49" s="66"/>
      <c r="GR49" s="79"/>
    </row>
    <row r="50" spans="1:214" x14ac:dyDescent="0.2">
      <c r="A50" s="1"/>
      <c r="B50" s="76" t="s">
        <v>206</v>
      </c>
      <c r="C50" s="31">
        <v>2208.721</v>
      </c>
      <c r="D50" s="32">
        <v>2155.875</v>
      </c>
      <c r="E50" s="32">
        <v>1789.076</v>
      </c>
      <c r="F50" s="32">
        <v>781.35199999999998</v>
      </c>
      <c r="G50" s="32">
        <v>1756.374</v>
      </c>
      <c r="H50" s="32">
        <f t="shared" si="75"/>
        <v>2990.0729999999999</v>
      </c>
      <c r="I50" s="33">
        <f t="shared" si="76"/>
        <v>2570.4279999999999</v>
      </c>
      <c r="J50" s="32"/>
      <c r="K50" s="34">
        <v>37.393000000000001</v>
      </c>
      <c r="L50" s="35">
        <v>9.8480000000000008</v>
      </c>
      <c r="M50" s="35">
        <v>0.22500000000000001</v>
      </c>
      <c r="N50" s="36">
        <f t="shared" si="77"/>
        <v>47.466000000000001</v>
      </c>
      <c r="O50" s="35">
        <v>30.141999999999999</v>
      </c>
      <c r="P50" s="36">
        <f t="shared" si="78"/>
        <v>17.324000000000002</v>
      </c>
      <c r="Q50" s="35">
        <v>1.1379999999999999</v>
      </c>
      <c r="R50" s="36">
        <f t="shared" si="79"/>
        <v>16.186</v>
      </c>
      <c r="S50" s="35">
        <v>4.22</v>
      </c>
      <c r="T50" s="35">
        <v>-0.317</v>
      </c>
      <c r="U50" s="35">
        <v>-3</v>
      </c>
      <c r="V50" s="36">
        <f t="shared" si="80"/>
        <v>17.088999999999999</v>
      </c>
      <c r="W50" s="35">
        <v>3.4159999999999999</v>
      </c>
      <c r="X50" s="37">
        <f t="shared" si="81"/>
        <v>13.672999999999998</v>
      </c>
      <c r="Y50" s="35"/>
      <c r="Z50" s="38">
        <f t="shared" si="82"/>
        <v>1.7344697628573085E-2</v>
      </c>
      <c r="AA50" s="39">
        <f t="shared" si="83"/>
        <v>4.5679828375949447E-3</v>
      </c>
      <c r="AB50" s="6">
        <f t="shared" si="84"/>
        <v>0.58677412447195776</v>
      </c>
      <c r="AC50" s="6">
        <f t="shared" si="85"/>
        <v>0.58317532794180238</v>
      </c>
      <c r="AD50" s="6">
        <f t="shared" si="86"/>
        <v>0.63502296380567136</v>
      </c>
      <c r="AE50" s="39">
        <f t="shared" si="87"/>
        <v>1.3981330086391837E-2</v>
      </c>
      <c r="AF50" s="39">
        <f t="shared" si="88"/>
        <v>6.3422044413521186E-3</v>
      </c>
      <c r="AG50" s="39">
        <f t="shared" si="89"/>
        <v>1.4265042039776856E-2</v>
      </c>
      <c r="AH50" s="39">
        <f t="shared" si="90"/>
        <v>2.2146130869475856E-2</v>
      </c>
      <c r="AI50" s="39">
        <f t="shared" si="91"/>
        <v>1.6886855149259725E-2</v>
      </c>
      <c r="AJ50" s="40">
        <f t="shared" si="92"/>
        <v>5.1458260023597102E-2</v>
      </c>
      <c r="AK50" s="41"/>
      <c r="AL50" s="47">
        <f t="shared" si="93"/>
        <v>6.2636461909457083E-2</v>
      </c>
      <c r="AM50" s="6">
        <f t="shared" si="94"/>
        <v>7.2074807517454806E-2</v>
      </c>
      <c r="AN50" s="40">
        <f t="shared" si="95"/>
        <v>4.5704712051859768E-2</v>
      </c>
      <c r="AO50" s="35"/>
      <c r="AP50" s="47">
        <f t="shared" si="96"/>
        <v>0.98172129076685399</v>
      </c>
      <c r="AQ50" s="6">
        <f t="shared" si="97"/>
        <v>0.91837461391773301</v>
      </c>
      <c r="AR50" s="6">
        <f t="shared" si="98"/>
        <v>-7.2099644998168622E-2</v>
      </c>
      <c r="AS50" s="6">
        <f t="shared" si="99"/>
        <v>0.24755639123275416</v>
      </c>
      <c r="AT50" s="6">
        <f t="shared" si="100"/>
        <v>0.14277720001756675</v>
      </c>
      <c r="AU50" s="68">
        <v>1.91</v>
      </c>
      <c r="AV50" s="69">
        <v>1.41</v>
      </c>
      <c r="AW50" s="35"/>
      <c r="AX50" s="47">
        <f t="shared" si="101"/>
        <v>0.12594664513987958</v>
      </c>
      <c r="AY50" s="6">
        <v>9.5399999999999985E-2</v>
      </c>
      <c r="AZ50" s="6">
        <f t="shared" si="102"/>
        <v>0.21850000000000003</v>
      </c>
      <c r="BA50" s="6">
        <f t="shared" si="103"/>
        <v>0.21850000000000003</v>
      </c>
      <c r="BB50" s="40">
        <f t="shared" si="104"/>
        <v>0.21850000000000003</v>
      </c>
      <c r="BC50" s="6"/>
      <c r="BD50" s="47">
        <f t="shared" si="105"/>
        <v>0.20684343780307801</v>
      </c>
      <c r="BE50" s="6">
        <f t="shared" si="106"/>
        <v>0.21142409979310392</v>
      </c>
      <c r="BF50" s="40">
        <f t="shared" si="107"/>
        <v>0.21681051864889822</v>
      </c>
      <c r="BG50" s="6"/>
      <c r="BH50" s="47"/>
      <c r="BI50" s="40"/>
      <c r="BJ50" s="47"/>
      <c r="BK50" s="40"/>
      <c r="BL50" s="6"/>
      <c r="BM50" s="47"/>
      <c r="BN50" s="40"/>
      <c r="BO50" s="6"/>
      <c r="BP50" s="47"/>
      <c r="BQ50" s="40"/>
      <c r="BR50" s="6"/>
      <c r="BS50" s="47"/>
      <c r="BT50" s="40"/>
      <c r="BU50" s="35"/>
      <c r="BV50" s="38">
        <f t="shared" si="108"/>
        <v>6.5539857217562379E-4</v>
      </c>
      <c r="BW50" s="6">
        <f t="shared" si="109"/>
        <v>5.3610967164460351E-2</v>
      </c>
      <c r="BX50" s="39">
        <f t="shared" si="110"/>
        <v>4.6515631532701796E-3</v>
      </c>
      <c r="BY50" s="6">
        <f t="shared" si="111"/>
        <v>2.9311073541842775E-2</v>
      </c>
      <c r="BZ50" s="6">
        <f t="shared" si="112"/>
        <v>0.91712537645130787</v>
      </c>
      <c r="CA50" s="40">
        <f t="shared" si="113"/>
        <v>0.94231738838823742</v>
      </c>
      <c r="CB50" s="35"/>
      <c r="CC50" s="34">
        <v>43.988</v>
      </c>
      <c r="CD50" s="35">
        <v>62.033999999999999</v>
      </c>
      <c r="CE50" s="36">
        <f t="shared" si="114"/>
        <v>106.02199999999999</v>
      </c>
      <c r="CF50" s="32">
        <v>1789.076</v>
      </c>
      <c r="CG50" s="35">
        <v>3.0680000000000001</v>
      </c>
      <c r="CH50" s="35">
        <v>2.6709999999999998</v>
      </c>
      <c r="CI50" s="36">
        <f t="shared" si="115"/>
        <v>1783.337</v>
      </c>
      <c r="CJ50" s="35">
        <v>209.333</v>
      </c>
      <c r="CK50" s="35">
        <v>90.207999999999998</v>
      </c>
      <c r="CL50" s="36">
        <f t="shared" si="116"/>
        <v>299.541</v>
      </c>
      <c r="CM50" s="35">
        <v>0</v>
      </c>
      <c r="CN50" s="35">
        <v>0</v>
      </c>
      <c r="CO50" s="35">
        <v>15.438000000000001</v>
      </c>
      <c r="CP50" s="35">
        <v>4.3830000000000826</v>
      </c>
      <c r="CQ50" s="36">
        <f t="shared" si="117"/>
        <v>2208.7210000000005</v>
      </c>
      <c r="CR50" s="35">
        <v>106.01300000000001</v>
      </c>
      <c r="CS50" s="32">
        <f t="shared" si="118"/>
        <v>1756.374</v>
      </c>
      <c r="CT50" s="36">
        <f t="shared" si="119"/>
        <v>1862.3869999999999</v>
      </c>
      <c r="CU50" s="35">
        <v>50.094000000000001</v>
      </c>
      <c r="CV50" s="35">
        <v>18.059000000000083</v>
      </c>
      <c r="CW50" s="36">
        <f t="shared" si="120"/>
        <v>68.153000000000077</v>
      </c>
      <c r="CX50" s="35">
        <v>0</v>
      </c>
      <c r="CY50" s="35">
        <v>278.18099999999998</v>
      </c>
      <c r="CZ50" s="70">
        <v>2208.721</v>
      </c>
      <c r="DA50" s="35"/>
      <c r="DB50" s="71">
        <v>315.35500000000002</v>
      </c>
      <c r="DC50" s="35"/>
      <c r="DD50" s="31">
        <v>50</v>
      </c>
      <c r="DE50" s="32">
        <v>70</v>
      </c>
      <c r="DF50" s="32">
        <v>35</v>
      </c>
      <c r="DG50" s="32">
        <v>0</v>
      </c>
      <c r="DH50" s="32">
        <v>0</v>
      </c>
      <c r="DI50" s="32">
        <v>0</v>
      </c>
      <c r="DJ50" s="33">
        <f t="shared" si="121"/>
        <v>155</v>
      </c>
      <c r="DK50" s="62">
        <f t="shared" si="122"/>
        <v>7.0176359983900191E-2</v>
      </c>
      <c r="DL50" s="35"/>
      <c r="DM50" s="64" t="s">
        <v>216</v>
      </c>
      <c r="DN50" s="58">
        <v>15</v>
      </c>
      <c r="DO50" s="72">
        <v>3</v>
      </c>
      <c r="DP50" s="58" t="s">
        <v>161</v>
      </c>
      <c r="DQ50" s="74" t="s">
        <v>158</v>
      </c>
      <c r="DR50" s="58"/>
      <c r="DS50" s="62" t="s">
        <v>224</v>
      </c>
      <c r="DT50" s="63"/>
      <c r="DU50" s="31">
        <v>211.30829100000003</v>
      </c>
      <c r="DV50" s="32">
        <v>211.30829100000003</v>
      </c>
      <c r="DW50" s="33">
        <v>211.30829100000003</v>
      </c>
      <c r="DX50" s="32"/>
      <c r="DY50" s="64">
        <f t="shared" si="123"/>
        <v>958.49700000000007</v>
      </c>
      <c r="DZ50" s="32">
        <v>949.90800000000002</v>
      </c>
      <c r="EA50" s="33">
        <v>967.08600000000001</v>
      </c>
      <c r="EB50" s="32"/>
      <c r="EC50" s="31">
        <v>267.23200000000003</v>
      </c>
      <c r="ED50" s="32">
        <v>273.14999999999998</v>
      </c>
      <c r="EE50" s="33">
        <v>280.10899999999998</v>
      </c>
      <c r="EF50" s="33">
        <v>1291.953</v>
      </c>
      <c r="EG50" s="32"/>
      <c r="EH50" s="31">
        <v>16.344999999999999</v>
      </c>
      <c r="EI50" s="32">
        <v>7.3179999999999996</v>
      </c>
      <c r="EJ50" s="32">
        <v>32.622</v>
      </c>
      <c r="EK50" s="32">
        <v>11.069000000000001</v>
      </c>
      <c r="EL50" s="32">
        <v>71.688999999999993</v>
      </c>
      <c r="EM50" s="32">
        <v>0</v>
      </c>
      <c r="EN50" s="32">
        <v>9.2259999999998854</v>
      </c>
      <c r="EO50" s="33">
        <v>1640.807</v>
      </c>
      <c r="EP50" s="33">
        <f t="shared" si="124"/>
        <v>1789.076</v>
      </c>
      <c r="EQ50" s="58"/>
      <c r="ER50" s="47">
        <f t="shared" si="125"/>
        <v>9.1360009300890509E-3</v>
      </c>
      <c r="ES50" s="6">
        <f t="shared" si="126"/>
        <v>4.0903796149520753E-3</v>
      </c>
      <c r="ET50" s="6">
        <f t="shared" si="127"/>
        <v>1.8233993413359746E-2</v>
      </c>
      <c r="EU50" s="6">
        <f t="shared" si="128"/>
        <v>6.186992615182363E-3</v>
      </c>
      <c r="EV50" s="6">
        <f t="shared" si="129"/>
        <v>4.007040505825353E-2</v>
      </c>
      <c r="EW50" s="6">
        <f t="shared" si="130"/>
        <v>0</v>
      </c>
      <c r="EX50" s="6">
        <f t="shared" si="131"/>
        <v>5.1568519168553404E-3</v>
      </c>
      <c r="EY50" s="6">
        <f t="shared" si="132"/>
        <v>0.91712537645130787</v>
      </c>
      <c r="EZ50" s="62">
        <f t="shared" si="133"/>
        <v>1</v>
      </c>
      <c r="FA50" s="58"/>
      <c r="FB50" s="34">
        <v>3.2240000000000002</v>
      </c>
      <c r="FC50" s="35">
        <v>5.0979999999999999</v>
      </c>
      <c r="FD50" s="70">
        <f t="shared" si="134"/>
        <v>8.3219999999999992</v>
      </c>
      <c r="FF50" s="34">
        <v>3.0680000000000001</v>
      </c>
      <c r="FG50" s="35">
        <v>2.6709999999999998</v>
      </c>
      <c r="FH50" s="70">
        <f t="shared" si="135"/>
        <v>5.7389999999999999</v>
      </c>
      <c r="FJ50" s="31">
        <v>1640.807</v>
      </c>
      <c r="FK50" s="32">
        <v>148.26899999999992</v>
      </c>
      <c r="FL50" s="33">
        <f t="shared" si="136"/>
        <v>1789.076</v>
      </c>
      <c r="FN50" s="47">
        <v>0.91712537645130787</v>
      </c>
      <c r="FO50" s="6">
        <v>8.2874623548692128E-2</v>
      </c>
      <c r="FP50" s="40">
        <f t="shared" si="137"/>
        <v>1</v>
      </c>
      <c r="FQ50" s="58"/>
      <c r="FR50" s="64">
        <f t="shared" si="138"/>
        <v>265.71050000000002</v>
      </c>
      <c r="FS50" s="32">
        <v>253.24</v>
      </c>
      <c r="FT50" s="33">
        <v>278.18099999999998</v>
      </c>
      <c r="FV50" s="64">
        <f t="shared" si="139"/>
        <v>1736.348</v>
      </c>
      <c r="FW50" s="32">
        <v>1683.62</v>
      </c>
      <c r="FX50" s="33">
        <v>1789.076</v>
      </c>
      <c r="FZ50" s="64">
        <f t="shared" si="140"/>
        <v>747.67599999999993</v>
      </c>
      <c r="GA50" s="32">
        <v>714</v>
      </c>
      <c r="GB50" s="33">
        <v>781.35199999999998</v>
      </c>
      <c r="GD50" s="64">
        <f t="shared" si="141"/>
        <v>2484.0239999999999</v>
      </c>
      <c r="GE50" s="58">
        <f t="shared" si="142"/>
        <v>2397.62</v>
      </c>
      <c r="GF50" s="72">
        <f t="shared" si="143"/>
        <v>2570.4279999999999</v>
      </c>
      <c r="GH50" s="64">
        <f t="shared" si="144"/>
        <v>1717.991</v>
      </c>
      <c r="GI50" s="32">
        <v>1679.6079999999999</v>
      </c>
      <c r="GJ50" s="33">
        <v>1756.374</v>
      </c>
      <c r="GK50" s="32"/>
      <c r="GL50" s="64">
        <f t="shared" si="145"/>
        <v>2155.875</v>
      </c>
      <c r="GM50" s="32">
        <v>2103.029</v>
      </c>
      <c r="GN50" s="33">
        <v>2208.721</v>
      </c>
      <c r="GO50" s="32"/>
      <c r="GP50" s="75">
        <f t="shared" si="146"/>
        <v>0.43784887271864575</v>
      </c>
      <c r="GQ50" s="66"/>
    </row>
    <row r="51" spans="1:214" ht="13.5" customHeight="1" x14ac:dyDescent="0.2">
      <c r="A51" s="1"/>
      <c r="B51" s="76" t="s">
        <v>207</v>
      </c>
      <c r="C51" s="31">
        <v>5860.5230000000001</v>
      </c>
      <c r="D51" s="32">
        <v>5803.5959999999995</v>
      </c>
      <c r="E51" s="32">
        <v>5090.268</v>
      </c>
      <c r="F51" s="32">
        <v>542.18799999999999</v>
      </c>
      <c r="G51" s="32">
        <v>4074.8029999999999</v>
      </c>
      <c r="H51" s="32">
        <f t="shared" si="75"/>
        <v>6402.7110000000002</v>
      </c>
      <c r="I51" s="33">
        <f t="shared" si="76"/>
        <v>5632.4560000000001</v>
      </c>
      <c r="J51" s="32"/>
      <c r="K51" s="34">
        <v>109.34100000000001</v>
      </c>
      <c r="L51" s="35">
        <v>14.901</v>
      </c>
      <c r="M51" s="35">
        <v>1.7000000000000001E-2</v>
      </c>
      <c r="N51" s="36">
        <f t="shared" si="77"/>
        <v>124.259</v>
      </c>
      <c r="O51" s="35">
        <v>55.052999999999997</v>
      </c>
      <c r="P51" s="36">
        <f t="shared" si="78"/>
        <v>69.206000000000003</v>
      </c>
      <c r="Q51" s="35">
        <v>1.73</v>
      </c>
      <c r="R51" s="36">
        <f t="shared" si="79"/>
        <v>67.475999999999999</v>
      </c>
      <c r="S51" s="35">
        <v>4.5720000000000001</v>
      </c>
      <c r="T51" s="35">
        <v>2.6920000000000002</v>
      </c>
      <c r="U51" s="35">
        <v>-4.0999999999999996</v>
      </c>
      <c r="V51" s="36">
        <f t="shared" si="80"/>
        <v>70.640000000000015</v>
      </c>
      <c r="W51" s="35">
        <v>16.34</v>
      </c>
      <c r="X51" s="37">
        <f t="shared" si="81"/>
        <v>54.300000000000011</v>
      </c>
      <c r="Y51" s="35"/>
      <c r="Z51" s="38">
        <f t="shared" si="82"/>
        <v>1.8840215618040956E-2</v>
      </c>
      <c r="AA51" s="39">
        <f t="shared" si="83"/>
        <v>2.5675460524819441E-3</v>
      </c>
      <c r="AB51" s="6">
        <f t="shared" si="84"/>
        <v>0.41858078054788894</v>
      </c>
      <c r="AC51" s="6">
        <f t="shared" si="85"/>
        <v>0.42732727371517726</v>
      </c>
      <c r="AD51" s="6">
        <f t="shared" si="86"/>
        <v>0.44305040278772562</v>
      </c>
      <c r="AE51" s="39">
        <f t="shared" si="87"/>
        <v>9.48601522228632E-3</v>
      </c>
      <c r="AF51" s="39">
        <f t="shared" si="88"/>
        <v>9.3562680793080732E-3</v>
      </c>
      <c r="AG51" s="39">
        <f t="shared" si="89"/>
        <v>1.9057412649138298E-2</v>
      </c>
      <c r="AH51" s="39">
        <f t="shared" si="90"/>
        <v>2.683831206776437E-2</v>
      </c>
      <c r="AI51" s="39">
        <f t="shared" si="91"/>
        <v>2.3681730679802126E-2</v>
      </c>
      <c r="AJ51" s="40">
        <f t="shared" si="92"/>
        <v>9.0597770093559307E-2</v>
      </c>
      <c r="AK51" s="41"/>
      <c r="AL51" s="47">
        <f t="shared" si="93"/>
        <v>1.1317416949184858E-2</v>
      </c>
      <c r="AM51" s="6">
        <f t="shared" si="94"/>
        <v>4.6064528710122239E-2</v>
      </c>
      <c r="AN51" s="40">
        <f t="shared" si="95"/>
        <v>2.6340055618986023E-2</v>
      </c>
      <c r="AO51" s="35"/>
      <c r="AP51" s="47">
        <f t="shared" si="96"/>
        <v>0.80050853903959474</v>
      </c>
      <c r="AQ51" s="6">
        <f t="shared" si="97"/>
        <v>0.78343170442797794</v>
      </c>
      <c r="AR51" s="6">
        <f t="shared" si="98"/>
        <v>7.7329105269273765E-2</v>
      </c>
      <c r="AS51" s="6">
        <f t="shared" si="99"/>
        <v>0.21518420796232693</v>
      </c>
      <c r="AT51" s="6">
        <f t="shared" si="100"/>
        <v>0.11487558362965217</v>
      </c>
      <c r="AU51" s="68">
        <v>1.64</v>
      </c>
      <c r="AV51" s="69">
        <v>1.39</v>
      </c>
      <c r="AW51" s="35"/>
      <c r="AX51" s="47">
        <f t="shared" si="101"/>
        <v>0.10534025717499958</v>
      </c>
      <c r="AY51" s="6">
        <v>0.10009999999999999</v>
      </c>
      <c r="AZ51" s="6">
        <f t="shared" si="102"/>
        <v>0.19739393030189817</v>
      </c>
      <c r="BA51" s="6">
        <f t="shared" si="103"/>
        <v>0.21542502167337182</v>
      </c>
      <c r="BB51" s="40">
        <f t="shared" si="104"/>
        <v>0.23706233131914023</v>
      </c>
      <c r="BC51" s="6"/>
      <c r="BD51" s="47">
        <f t="shared" si="105"/>
        <v>0.1935881965496139</v>
      </c>
      <c r="BE51" s="6">
        <f t="shared" si="106"/>
        <v>0.21167503434520168</v>
      </c>
      <c r="BF51" s="40">
        <f t="shared" si="107"/>
        <v>0.23640527101163492</v>
      </c>
      <c r="BG51" s="6"/>
      <c r="BH51" s="47"/>
      <c r="BI51" s="40">
        <v>0.02</v>
      </c>
      <c r="BJ51" s="47"/>
      <c r="BK51" s="40"/>
      <c r="BL51" s="6"/>
      <c r="BM51" s="47"/>
      <c r="BN51" s="40">
        <f>BD51-(4.5%+2.5%+3%+2.5%+BI51)</f>
        <v>4.858819654961391E-2</v>
      </c>
      <c r="BO51" s="6"/>
      <c r="BP51" s="47"/>
      <c r="BQ51" s="40">
        <f>BE51-(6%+2.5%+3%+2.5%+BI51)</f>
        <v>5.1675034345201709E-2</v>
      </c>
      <c r="BR51" s="6"/>
      <c r="BS51" s="47"/>
      <c r="BT51" s="40">
        <f>BF51-(8%+2.5%+3%+2.5%+BI51)</f>
        <v>5.6405271011634922E-2</v>
      </c>
      <c r="BU51" s="35"/>
      <c r="BV51" s="38">
        <f t="shared" si="108"/>
        <v>3.4177659822046998E-4</v>
      </c>
      <c r="BW51" s="6">
        <f t="shared" si="109"/>
        <v>2.2623250948084216E-2</v>
      </c>
      <c r="BX51" s="39">
        <f t="shared" si="110"/>
        <v>1.1004921548334979E-2</v>
      </c>
      <c r="BY51" s="6">
        <f t="shared" si="111"/>
        <v>8.681367557925633E-2</v>
      </c>
      <c r="BZ51" s="6">
        <f t="shared" si="112"/>
        <v>0.79924318326657851</v>
      </c>
      <c r="CA51" s="40">
        <f t="shared" si="113"/>
        <v>0.81856831194065249</v>
      </c>
      <c r="CB51" s="35"/>
      <c r="CC51" s="34">
        <v>76.808999999999997</v>
      </c>
      <c r="CD51" s="35">
        <v>149.017</v>
      </c>
      <c r="CE51" s="36">
        <f t="shared" si="114"/>
        <v>225.82599999999999</v>
      </c>
      <c r="CF51" s="32">
        <v>5090.268</v>
      </c>
      <c r="CG51" s="35">
        <v>19.927</v>
      </c>
      <c r="CH51" s="35">
        <v>7.9909999999999997</v>
      </c>
      <c r="CI51" s="36">
        <f t="shared" si="115"/>
        <v>5062.3500000000004</v>
      </c>
      <c r="CJ51" s="35">
        <v>447.40499999999997</v>
      </c>
      <c r="CK51" s="35">
        <v>101.607</v>
      </c>
      <c r="CL51" s="36">
        <f t="shared" si="116"/>
        <v>549.01199999999994</v>
      </c>
      <c r="CM51" s="35">
        <v>0</v>
      </c>
      <c r="CN51" s="35">
        <v>0</v>
      </c>
      <c r="CO51" s="35">
        <v>16.66</v>
      </c>
      <c r="CP51" s="35">
        <v>6.6749999999998089</v>
      </c>
      <c r="CQ51" s="36">
        <f t="shared" si="117"/>
        <v>5860.5230000000001</v>
      </c>
      <c r="CR51" s="35">
        <v>2.4E-2</v>
      </c>
      <c r="CS51" s="32">
        <f t="shared" si="118"/>
        <v>4074.8029999999999</v>
      </c>
      <c r="CT51" s="36">
        <f t="shared" si="119"/>
        <v>4074.8269999999998</v>
      </c>
      <c r="CU51" s="35">
        <v>989.97400000000005</v>
      </c>
      <c r="CV51" s="35">
        <v>41.951000000000249</v>
      </c>
      <c r="CW51" s="36">
        <f t="shared" si="120"/>
        <v>1031.9250000000002</v>
      </c>
      <c r="CX51" s="35">
        <v>136.422</v>
      </c>
      <c r="CY51" s="35">
        <v>617.34900000000005</v>
      </c>
      <c r="CZ51" s="70">
        <v>5860.5230000000001</v>
      </c>
      <c r="DA51" s="35"/>
      <c r="DB51" s="71">
        <v>673.23099999999999</v>
      </c>
      <c r="DC51" s="35"/>
      <c r="DD51" s="31">
        <v>0</v>
      </c>
      <c r="DE51" s="32">
        <v>0</v>
      </c>
      <c r="DF51" s="32">
        <v>0</v>
      </c>
      <c r="DG51" s="32">
        <v>0</v>
      </c>
      <c r="DH51" s="32">
        <v>0</v>
      </c>
      <c r="DI51" s="32">
        <v>0</v>
      </c>
      <c r="DJ51" s="33">
        <f t="shared" si="121"/>
        <v>0</v>
      </c>
      <c r="DK51" s="62">
        <f t="shared" si="122"/>
        <v>0</v>
      </c>
      <c r="DL51" s="35"/>
      <c r="DM51" s="64" t="s">
        <v>216</v>
      </c>
      <c r="DN51" s="58">
        <v>21</v>
      </c>
      <c r="DO51" s="72">
        <v>1</v>
      </c>
      <c r="DP51" s="58" t="s">
        <v>161</v>
      </c>
      <c r="DQ51" s="74" t="s">
        <v>158</v>
      </c>
      <c r="DR51" s="61" t="s">
        <v>208</v>
      </c>
      <c r="DS51" s="62" t="s">
        <v>224</v>
      </c>
      <c r="DT51" s="63"/>
      <c r="DU51" s="31">
        <v>547.37099999999998</v>
      </c>
      <c r="DV51" s="32">
        <v>597.37099999999998</v>
      </c>
      <c r="DW51" s="33">
        <v>657.37099999999998</v>
      </c>
      <c r="DX51" s="32"/>
      <c r="DY51" s="64">
        <f t="shared" si="123"/>
        <v>2849.2849999999999</v>
      </c>
      <c r="DZ51" s="32">
        <v>2925.5819999999999</v>
      </c>
      <c r="EA51" s="33">
        <v>2772.9879999999998</v>
      </c>
      <c r="EB51" s="32"/>
      <c r="EC51" s="31">
        <v>572.25</v>
      </c>
      <c r="ED51" s="32">
        <v>625.71500000000003</v>
      </c>
      <c r="EE51" s="33">
        <v>698.81799999999998</v>
      </c>
      <c r="EF51" s="33">
        <v>2956.0169999999998</v>
      </c>
      <c r="EG51" s="32"/>
      <c r="EH51" s="31">
        <v>34.558999999999997</v>
      </c>
      <c r="EI51" s="32">
        <v>31.19</v>
      </c>
      <c r="EJ51" s="32">
        <v>66.944999999999993</v>
      </c>
      <c r="EK51" s="32">
        <v>72.849999999999994</v>
      </c>
      <c r="EL51" s="32">
        <v>629.25699999999995</v>
      </c>
      <c r="EM51" s="32">
        <v>19.100000000000001</v>
      </c>
      <c r="EN51" s="32">
        <v>168.00500000000011</v>
      </c>
      <c r="EO51" s="33">
        <v>4068.3620000000001</v>
      </c>
      <c r="EP51" s="33">
        <f t="shared" si="124"/>
        <v>5090.268</v>
      </c>
      <c r="EQ51" s="58"/>
      <c r="ER51" s="47">
        <f t="shared" si="125"/>
        <v>6.7892299580297145E-3</v>
      </c>
      <c r="ES51" s="6">
        <f t="shared" si="126"/>
        <v>6.1273787549103505E-3</v>
      </c>
      <c r="ET51" s="6">
        <f t="shared" si="127"/>
        <v>1.315156687231399E-2</v>
      </c>
      <c r="EU51" s="6">
        <f t="shared" si="128"/>
        <v>1.4311623670895127E-2</v>
      </c>
      <c r="EV51" s="6">
        <f t="shared" si="129"/>
        <v>0.12361962081367817</v>
      </c>
      <c r="EW51" s="6">
        <f t="shared" si="130"/>
        <v>3.752258230804351E-3</v>
      </c>
      <c r="EX51" s="6">
        <f t="shared" si="131"/>
        <v>3.3005138432789807E-2</v>
      </c>
      <c r="EY51" s="6">
        <f t="shared" si="132"/>
        <v>0.79924318326657851</v>
      </c>
      <c r="EZ51" s="62">
        <f t="shared" si="133"/>
        <v>1</v>
      </c>
      <c r="FA51" s="58"/>
      <c r="FB51" s="34">
        <v>20.265000000000001</v>
      </c>
      <c r="FC51" s="35">
        <v>35.753</v>
      </c>
      <c r="FD51" s="70">
        <f t="shared" si="134"/>
        <v>56.018000000000001</v>
      </c>
      <c r="FF51" s="34">
        <v>19.927</v>
      </c>
      <c r="FG51" s="35">
        <v>7.9909999999999997</v>
      </c>
      <c r="FH51" s="70">
        <f t="shared" si="135"/>
        <v>27.917999999999999</v>
      </c>
      <c r="FJ51" s="31">
        <v>4068.3620000000001</v>
      </c>
      <c r="FK51" s="32">
        <v>1021.9059999999999</v>
      </c>
      <c r="FL51" s="33">
        <f t="shared" si="136"/>
        <v>5090.268</v>
      </c>
      <c r="FN51" s="47">
        <v>0.79924318326657851</v>
      </c>
      <c r="FO51" s="6">
        <v>0.20075681673342149</v>
      </c>
      <c r="FP51" s="40">
        <f t="shared" si="137"/>
        <v>1</v>
      </c>
      <c r="FQ51" s="58"/>
      <c r="FR51" s="64">
        <f t="shared" si="138"/>
        <v>599.35250000000008</v>
      </c>
      <c r="FS51" s="32">
        <v>581.35600000000011</v>
      </c>
      <c r="FT51" s="33">
        <v>617.34900000000005</v>
      </c>
      <c r="FV51" s="64">
        <f t="shared" si="139"/>
        <v>5061.7860000000001</v>
      </c>
      <c r="FW51" s="32">
        <v>5033.3040000000001</v>
      </c>
      <c r="FX51" s="33">
        <v>5090.268</v>
      </c>
      <c r="FZ51" s="64">
        <f t="shared" si="140"/>
        <v>446.65449999999998</v>
      </c>
      <c r="GA51" s="32">
        <v>351.12099999999998</v>
      </c>
      <c r="GB51" s="33">
        <v>542.18799999999999</v>
      </c>
      <c r="GD51" s="64">
        <f t="shared" si="141"/>
        <v>5508.4405000000006</v>
      </c>
      <c r="GE51" s="58">
        <f t="shared" si="142"/>
        <v>5384.4250000000002</v>
      </c>
      <c r="GF51" s="72">
        <f t="shared" si="143"/>
        <v>5632.4560000000001</v>
      </c>
      <c r="GH51" s="64">
        <f t="shared" si="144"/>
        <v>4022.5149999999999</v>
      </c>
      <c r="GI51" s="32">
        <v>3970.2269999999999</v>
      </c>
      <c r="GJ51" s="33">
        <v>4074.8029999999999</v>
      </c>
      <c r="GK51" s="32"/>
      <c r="GL51" s="64">
        <f t="shared" si="145"/>
        <v>5803.5959999999995</v>
      </c>
      <c r="GM51" s="32">
        <v>5746.6689999999999</v>
      </c>
      <c r="GN51" s="33">
        <v>5860.5230000000001</v>
      </c>
      <c r="GO51" s="32"/>
      <c r="GP51" s="75">
        <f t="shared" si="146"/>
        <v>0.47316391386912049</v>
      </c>
      <c r="GQ51" s="66"/>
    </row>
    <row r="52" spans="1:214" ht="13.5" customHeight="1" x14ac:dyDescent="0.2">
      <c r="A52" s="1"/>
      <c r="B52" s="76" t="s">
        <v>209</v>
      </c>
      <c r="C52" s="31">
        <v>3448.2939999999999</v>
      </c>
      <c r="D52" s="32">
        <v>3284.3909999999996</v>
      </c>
      <c r="E52" s="32">
        <v>2943.4209999999998</v>
      </c>
      <c r="F52" s="32">
        <v>898.72400000000005</v>
      </c>
      <c r="G52" s="32">
        <v>2490.0010000000002</v>
      </c>
      <c r="H52" s="32">
        <f t="shared" si="75"/>
        <v>4347.018</v>
      </c>
      <c r="I52" s="33">
        <f t="shared" si="76"/>
        <v>3842.145</v>
      </c>
      <c r="J52" s="32"/>
      <c r="K52" s="34">
        <v>66.650999999999996</v>
      </c>
      <c r="L52" s="35">
        <v>17.654</v>
      </c>
      <c r="M52" s="35">
        <v>0.57699999999999996</v>
      </c>
      <c r="N52" s="36">
        <f t="shared" si="77"/>
        <v>84.881999999999991</v>
      </c>
      <c r="O52" s="35">
        <v>44.751999999999995</v>
      </c>
      <c r="P52" s="36">
        <f t="shared" si="78"/>
        <v>40.129999999999995</v>
      </c>
      <c r="Q52" s="35">
        <v>3.3620000000000001</v>
      </c>
      <c r="R52" s="36">
        <f t="shared" si="79"/>
        <v>36.767999999999994</v>
      </c>
      <c r="S52" s="35">
        <v>5.1020000000000003</v>
      </c>
      <c r="T52" s="35">
        <v>-1.514</v>
      </c>
      <c r="U52" s="35">
        <v>-2.5</v>
      </c>
      <c r="V52" s="36">
        <f t="shared" si="80"/>
        <v>37.855999999999987</v>
      </c>
      <c r="W52" s="35">
        <v>8.4939999999999998</v>
      </c>
      <c r="X52" s="37">
        <f t="shared" si="81"/>
        <v>29.361999999999988</v>
      </c>
      <c r="Y52" s="35"/>
      <c r="Z52" s="38">
        <f t="shared" si="82"/>
        <v>2.0293259846345946E-2</v>
      </c>
      <c r="AA52" s="39">
        <f t="shared" si="83"/>
        <v>5.375121293414822E-3</v>
      </c>
      <c r="AB52" s="6">
        <f t="shared" si="84"/>
        <v>0.50584378885497905</v>
      </c>
      <c r="AC52" s="6">
        <f t="shared" si="85"/>
        <v>0.49733285917496439</v>
      </c>
      <c r="AD52" s="6">
        <f t="shared" si="86"/>
        <v>0.52722603143187008</v>
      </c>
      <c r="AE52" s="39">
        <f t="shared" si="87"/>
        <v>1.362566150010763E-2</v>
      </c>
      <c r="AF52" s="39">
        <f t="shared" si="88"/>
        <v>8.9398613015320011E-3</v>
      </c>
      <c r="AG52" s="39">
        <f t="shared" si="89"/>
        <v>1.7380690515738036E-2</v>
      </c>
      <c r="AH52" s="39">
        <f t="shared" si="90"/>
        <v>2.5878653632825956E-2</v>
      </c>
      <c r="AI52" s="39">
        <f t="shared" si="91"/>
        <v>2.1764635545353048E-2</v>
      </c>
      <c r="AJ52" s="40">
        <f t="shared" si="92"/>
        <v>7.7726187387826162E-2</v>
      </c>
      <c r="AK52" s="41"/>
      <c r="AL52" s="47">
        <f t="shared" si="93"/>
        <v>9.7638978025375023E-2</v>
      </c>
      <c r="AM52" s="6">
        <f t="shared" si="94"/>
        <v>9.4635066088733288E-2</v>
      </c>
      <c r="AN52" s="40">
        <f t="shared" si="95"/>
        <v>0.14731257113104712</v>
      </c>
      <c r="AO52" s="35"/>
      <c r="AP52" s="47">
        <f t="shared" si="96"/>
        <v>0.84595475808591447</v>
      </c>
      <c r="AQ52" s="6">
        <f t="shared" si="97"/>
        <v>0.82379550558526504</v>
      </c>
      <c r="AR52" s="6">
        <f t="shared" si="98"/>
        <v>4.5722319500599413E-2</v>
      </c>
      <c r="AS52" s="6">
        <f t="shared" si="99"/>
        <v>0.26142898488353949</v>
      </c>
      <c r="AT52" s="6">
        <f t="shared" si="100"/>
        <v>0.10872941808326088</v>
      </c>
      <c r="AU52" s="68">
        <v>2.08</v>
      </c>
      <c r="AV52" s="69">
        <v>1.46</v>
      </c>
      <c r="AW52" s="35"/>
      <c r="AX52" s="47">
        <f t="shared" si="101"/>
        <v>0.11503833489835844</v>
      </c>
      <c r="AY52" s="6">
        <v>0.10249999999999999</v>
      </c>
      <c r="AZ52" s="6">
        <f t="shared" si="102"/>
        <v>0.18505618849047628</v>
      </c>
      <c r="BA52" s="6">
        <f t="shared" si="103"/>
        <v>0.20820999109736291</v>
      </c>
      <c r="BB52" s="40">
        <f t="shared" si="104"/>
        <v>0.23136379370424953</v>
      </c>
      <c r="BC52" s="6"/>
      <c r="BD52" s="47">
        <f t="shared" si="105"/>
        <v>0.18084502987933693</v>
      </c>
      <c r="BE52" s="6">
        <f t="shared" si="106"/>
        <v>0.20306302262799919</v>
      </c>
      <c r="BF52" s="40">
        <f t="shared" si="107"/>
        <v>0.22586193672644431</v>
      </c>
      <c r="BG52" s="6"/>
      <c r="BH52" s="47"/>
      <c r="BI52" s="40"/>
      <c r="BJ52" s="47"/>
      <c r="BK52" s="40"/>
      <c r="BL52" s="6"/>
      <c r="BM52" s="47"/>
      <c r="BN52" s="40"/>
      <c r="BO52" s="6"/>
      <c r="BP52" s="47"/>
      <c r="BQ52" s="40"/>
      <c r="BR52" s="6"/>
      <c r="BS52" s="47"/>
      <c r="BT52" s="40"/>
      <c r="BU52" s="35"/>
      <c r="BV52" s="38">
        <f t="shared" si="108"/>
        <v>1.1953748026227134E-3</v>
      </c>
      <c r="BW52" s="6">
        <f t="shared" si="109"/>
        <v>7.6901962578343031E-2</v>
      </c>
      <c r="BX52" s="39">
        <f t="shared" si="110"/>
        <v>8.178238858797298E-3</v>
      </c>
      <c r="BY52" s="6">
        <f t="shared" si="111"/>
        <v>5.946229015779541E-2</v>
      </c>
      <c r="BZ52" s="6">
        <f t="shared" si="112"/>
        <v>0.7755812029607726</v>
      </c>
      <c r="CA52" s="40">
        <f t="shared" si="113"/>
        <v>0.82807546305514246</v>
      </c>
      <c r="CB52" s="35"/>
      <c r="CC52" s="34">
        <v>76.613</v>
      </c>
      <c r="CD52" s="35">
        <v>19.475999999999999</v>
      </c>
      <c r="CE52" s="36">
        <f t="shared" si="114"/>
        <v>96.088999999999999</v>
      </c>
      <c r="CF52" s="32">
        <v>2943.4209999999998</v>
      </c>
      <c r="CG52" s="35">
        <v>4.4859999999999998</v>
      </c>
      <c r="CH52" s="35">
        <v>3.6559999999999997</v>
      </c>
      <c r="CI52" s="36">
        <f t="shared" si="115"/>
        <v>2935.279</v>
      </c>
      <c r="CJ52" s="35">
        <v>278.09699999999998</v>
      </c>
      <c r="CK52" s="35">
        <v>117.739</v>
      </c>
      <c r="CL52" s="36">
        <f t="shared" si="116"/>
        <v>395.83600000000001</v>
      </c>
      <c r="CM52" s="35">
        <v>0</v>
      </c>
      <c r="CN52" s="35">
        <v>0</v>
      </c>
      <c r="CO52" s="35">
        <v>12.395</v>
      </c>
      <c r="CP52" s="35">
        <v>8.6949999999999186</v>
      </c>
      <c r="CQ52" s="36">
        <f t="shared" si="117"/>
        <v>3448.2939999999994</v>
      </c>
      <c r="CR52" s="35">
        <v>150.03</v>
      </c>
      <c r="CS52" s="32">
        <f t="shared" si="118"/>
        <v>2490.0010000000002</v>
      </c>
      <c r="CT52" s="36">
        <f t="shared" si="119"/>
        <v>2640.0310000000004</v>
      </c>
      <c r="CU52" s="35">
        <v>302.09199999999998</v>
      </c>
      <c r="CV52" s="35">
        <v>29.011999999999489</v>
      </c>
      <c r="CW52" s="36">
        <f t="shared" si="120"/>
        <v>331.10399999999947</v>
      </c>
      <c r="CX52" s="35">
        <v>80.472999999999999</v>
      </c>
      <c r="CY52" s="35">
        <v>396.68599999999998</v>
      </c>
      <c r="CZ52" s="70">
        <v>3448.2939999999999</v>
      </c>
      <c r="DA52" s="35"/>
      <c r="DB52" s="71">
        <v>374.93099999999998</v>
      </c>
      <c r="DC52" s="35"/>
      <c r="DD52" s="31">
        <v>75</v>
      </c>
      <c r="DE52" s="32">
        <v>125</v>
      </c>
      <c r="DF52" s="32">
        <v>140</v>
      </c>
      <c r="DG52" s="32">
        <v>150</v>
      </c>
      <c r="DH52" s="32">
        <v>40</v>
      </c>
      <c r="DI52" s="32">
        <v>0</v>
      </c>
      <c r="DJ52" s="33">
        <f t="shared" si="121"/>
        <v>530</v>
      </c>
      <c r="DK52" s="62">
        <f t="shared" si="122"/>
        <v>0.15369919154225251</v>
      </c>
      <c r="DL52" s="35"/>
      <c r="DM52" s="64" t="s">
        <v>214</v>
      </c>
      <c r="DN52" s="58">
        <v>23.3</v>
      </c>
      <c r="DO52" s="72">
        <v>2</v>
      </c>
      <c r="DP52" s="58" t="s">
        <v>161</v>
      </c>
      <c r="DQ52" s="74" t="s">
        <v>158</v>
      </c>
      <c r="DR52" s="58"/>
      <c r="DS52" s="62" t="s">
        <v>224</v>
      </c>
      <c r="DT52" s="63"/>
      <c r="DU52" s="31">
        <v>319.69900000000001</v>
      </c>
      <c r="DV52" s="32">
        <v>359.69900000000001</v>
      </c>
      <c r="DW52" s="33">
        <v>399.69900000000001</v>
      </c>
      <c r="DX52" s="32"/>
      <c r="DY52" s="64">
        <f t="shared" si="123"/>
        <v>1689.346</v>
      </c>
      <c r="DZ52" s="32">
        <v>1651.114</v>
      </c>
      <c r="EA52" s="33">
        <v>1727.578</v>
      </c>
      <c r="EB52" s="32"/>
      <c r="EC52" s="31">
        <v>381.97399999999999</v>
      </c>
      <c r="ED52" s="32">
        <v>428.90199999999999</v>
      </c>
      <c r="EE52" s="33">
        <v>477.05700000000002</v>
      </c>
      <c r="EF52" s="33">
        <v>2112.1619999999998</v>
      </c>
      <c r="EG52" s="32"/>
      <c r="EH52" s="31">
        <v>89.108000000000004</v>
      </c>
      <c r="EI52" s="32">
        <v>21.92</v>
      </c>
      <c r="EJ52" s="32">
        <v>70.349999999999994</v>
      </c>
      <c r="EK52" s="32">
        <v>81.715999999999994</v>
      </c>
      <c r="EL52" s="32">
        <v>323.46600000000001</v>
      </c>
      <c r="EM52" s="32">
        <v>7.5220000000000002</v>
      </c>
      <c r="EN52" s="32">
        <v>66.476999999999862</v>
      </c>
      <c r="EO52" s="33">
        <v>2282.8620000000001</v>
      </c>
      <c r="EP52" s="33">
        <f t="shared" si="124"/>
        <v>2943.4209999999998</v>
      </c>
      <c r="EQ52" s="58"/>
      <c r="ER52" s="47">
        <f t="shared" si="125"/>
        <v>3.0273616991928782E-2</v>
      </c>
      <c r="ES52" s="6">
        <f t="shared" si="126"/>
        <v>7.4471168072796938E-3</v>
      </c>
      <c r="ET52" s="6">
        <f t="shared" si="127"/>
        <v>2.3900760373728392E-2</v>
      </c>
      <c r="EU52" s="6">
        <f t="shared" si="128"/>
        <v>2.7762253513853436E-2</v>
      </c>
      <c r="EV52" s="6">
        <f t="shared" si="129"/>
        <v>0.1098945750539933</v>
      </c>
      <c r="EW52" s="6">
        <f t="shared" si="130"/>
        <v>2.5555297730090261E-3</v>
      </c>
      <c r="EX52" s="6">
        <f t="shared" si="131"/>
        <v>2.2584944525434813E-2</v>
      </c>
      <c r="EY52" s="6">
        <f t="shared" si="132"/>
        <v>0.7755812029607726</v>
      </c>
      <c r="EZ52" s="62">
        <f t="shared" si="133"/>
        <v>1</v>
      </c>
      <c r="FA52" s="58"/>
      <c r="FB52" s="34">
        <v>4.4119999999999999</v>
      </c>
      <c r="FC52" s="35">
        <v>19.66</v>
      </c>
      <c r="FD52" s="70">
        <f t="shared" si="134"/>
        <v>24.071999999999999</v>
      </c>
      <c r="FF52" s="34">
        <v>4.4859999999999998</v>
      </c>
      <c r="FG52" s="35">
        <v>3.6559999999999997</v>
      </c>
      <c r="FH52" s="70">
        <f t="shared" si="135"/>
        <v>8.1419999999999995</v>
      </c>
      <c r="FJ52" s="31">
        <v>2282.8620000000001</v>
      </c>
      <c r="FK52" s="32">
        <v>660.55899999999974</v>
      </c>
      <c r="FL52" s="33">
        <f t="shared" si="136"/>
        <v>2943.4209999999998</v>
      </c>
      <c r="FN52" s="47">
        <v>0.7755812029607726</v>
      </c>
      <c r="FO52" s="6">
        <v>0.2244187970392274</v>
      </c>
      <c r="FP52" s="40">
        <f t="shared" si="137"/>
        <v>1</v>
      </c>
      <c r="FQ52" s="58"/>
      <c r="FR52" s="64">
        <f t="shared" si="138"/>
        <v>377.762</v>
      </c>
      <c r="FS52" s="32">
        <v>358.83800000000002</v>
      </c>
      <c r="FT52" s="33">
        <v>396.68599999999998</v>
      </c>
      <c r="FV52" s="64">
        <f t="shared" si="139"/>
        <v>2812.5070000000001</v>
      </c>
      <c r="FW52" s="32">
        <v>2681.5930000000003</v>
      </c>
      <c r="FX52" s="33">
        <v>2943.4209999999998</v>
      </c>
      <c r="FZ52" s="64">
        <f t="shared" si="140"/>
        <v>863.55449999999996</v>
      </c>
      <c r="GA52" s="32">
        <v>828.38499999999999</v>
      </c>
      <c r="GB52" s="33">
        <v>898.72400000000005</v>
      </c>
      <c r="GD52" s="64">
        <f t="shared" si="141"/>
        <v>3676.0614999999998</v>
      </c>
      <c r="GE52" s="58">
        <f t="shared" si="142"/>
        <v>3509.9780000000001</v>
      </c>
      <c r="GF52" s="72">
        <f t="shared" si="143"/>
        <v>3842.145</v>
      </c>
      <c r="GH52" s="64">
        <f t="shared" si="144"/>
        <v>2330.1455000000001</v>
      </c>
      <c r="GI52" s="32">
        <v>2170.29</v>
      </c>
      <c r="GJ52" s="33">
        <v>2490.0010000000002</v>
      </c>
      <c r="GK52" s="32"/>
      <c r="GL52" s="64">
        <f t="shared" si="145"/>
        <v>3284.3909999999996</v>
      </c>
      <c r="GM52" s="32">
        <v>3120.4879999999998</v>
      </c>
      <c r="GN52" s="33">
        <v>3448.2939999999999</v>
      </c>
      <c r="GO52" s="32"/>
      <c r="GP52" s="75">
        <f t="shared" si="146"/>
        <v>0.50099498476638016</v>
      </c>
      <c r="GQ52" s="66"/>
    </row>
    <row r="53" spans="1:214" ht="13.5" customHeight="1" x14ac:dyDescent="0.2">
      <c r="A53" s="1"/>
      <c r="B53" s="76" t="s">
        <v>210</v>
      </c>
      <c r="C53" s="31">
        <v>2928.2190000000001</v>
      </c>
      <c r="D53" s="32">
        <v>2871.7930000000001</v>
      </c>
      <c r="E53" s="32">
        <v>2236.91</v>
      </c>
      <c r="F53" s="32">
        <v>339.16399999999999</v>
      </c>
      <c r="G53" s="32">
        <v>2239.002</v>
      </c>
      <c r="H53" s="32">
        <f t="shared" si="75"/>
        <v>3267.3829999999998</v>
      </c>
      <c r="I53" s="33">
        <f t="shared" si="76"/>
        <v>2576.0739999999996</v>
      </c>
      <c r="J53" s="32"/>
      <c r="K53" s="34">
        <v>63.884999999999998</v>
      </c>
      <c r="L53" s="35">
        <v>16.32</v>
      </c>
      <c r="M53" s="35">
        <v>1.1579999999999999</v>
      </c>
      <c r="N53" s="36">
        <f t="shared" si="77"/>
        <v>81.363</v>
      </c>
      <c r="O53" s="35">
        <v>45.661999999999999</v>
      </c>
      <c r="P53" s="36">
        <f t="shared" si="78"/>
        <v>35.701000000000001</v>
      </c>
      <c r="Q53" s="35">
        <v>0.41</v>
      </c>
      <c r="R53" s="36">
        <f t="shared" si="79"/>
        <v>35.291000000000004</v>
      </c>
      <c r="S53" s="35">
        <v>4.4240000000000004</v>
      </c>
      <c r="T53" s="35">
        <v>-0.95699999999999996</v>
      </c>
      <c r="U53" s="35">
        <v>-10.3</v>
      </c>
      <c r="V53" s="36">
        <f t="shared" si="80"/>
        <v>28.458000000000002</v>
      </c>
      <c r="W53" s="35">
        <v>5.8609999999999998</v>
      </c>
      <c r="X53" s="37">
        <f t="shared" si="81"/>
        <v>22.597000000000001</v>
      </c>
      <c r="Y53" s="35"/>
      <c r="Z53" s="38">
        <f t="shared" si="82"/>
        <v>2.2245684142276269E-2</v>
      </c>
      <c r="AA53" s="39">
        <f t="shared" si="83"/>
        <v>5.6828608468646588E-3</v>
      </c>
      <c r="AB53" s="6">
        <f t="shared" si="84"/>
        <v>0.53827655310621236</v>
      </c>
      <c r="AC53" s="6">
        <f t="shared" si="85"/>
        <v>0.53227178943196518</v>
      </c>
      <c r="AD53" s="6">
        <f t="shared" si="86"/>
        <v>0.56121332792546985</v>
      </c>
      <c r="AE53" s="39">
        <f t="shared" si="87"/>
        <v>1.5900171077790078E-2</v>
      </c>
      <c r="AF53" s="39">
        <f t="shared" si="88"/>
        <v>7.8686033429289648E-3</v>
      </c>
      <c r="AG53" s="39">
        <f t="shared" si="89"/>
        <v>1.6839700168829227E-2</v>
      </c>
      <c r="AH53" s="39">
        <f t="shared" si="90"/>
        <v>2.9188714263517421E-2</v>
      </c>
      <c r="AI53" s="39">
        <f t="shared" si="91"/>
        <v>2.6299502529457553E-2</v>
      </c>
      <c r="AJ53" s="40">
        <f t="shared" si="92"/>
        <v>8.0513788926102767E-2</v>
      </c>
      <c r="AK53" s="41"/>
      <c r="AL53" s="47">
        <f t="shared" si="93"/>
        <v>3.472935673510081E-2</v>
      </c>
      <c r="AM53" s="6">
        <f t="shared" si="94"/>
        <v>4.7215877889268945E-3</v>
      </c>
      <c r="AN53" s="40">
        <f t="shared" si="95"/>
        <v>5.9874576097885115E-2</v>
      </c>
      <c r="AO53" s="35"/>
      <c r="AP53" s="47">
        <f t="shared" si="96"/>
        <v>1.0009352186721863</v>
      </c>
      <c r="AQ53" s="6">
        <f t="shared" si="97"/>
        <v>0.85731680373895469</v>
      </c>
      <c r="AR53" s="6">
        <f t="shared" si="98"/>
        <v>-6.7344006715344726E-2</v>
      </c>
      <c r="AS53" s="6">
        <f t="shared" si="99"/>
        <v>0.16621263641824605</v>
      </c>
      <c r="AT53" s="6">
        <f t="shared" si="100"/>
        <v>0.19460122347406392</v>
      </c>
      <c r="AU53" s="68">
        <v>1.43</v>
      </c>
      <c r="AV53" s="69">
        <v>1.57</v>
      </c>
      <c r="AW53" s="35"/>
      <c r="AX53" s="47">
        <f t="shared" si="101"/>
        <v>0.10057785978439454</v>
      </c>
      <c r="AY53" s="6">
        <v>8.9499999999999996E-2</v>
      </c>
      <c r="AZ53" s="6">
        <f t="shared" si="102"/>
        <v>0.19037323484728927</v>
      </c>
      <c r="BA53" s="6">
        <f t="shared" si="103"/>
        <v>0.21030000000000001</v>
      </c>
      <c r="BB53" s="40">
        <f t="shared" si="104"/>
        <v>0.23420000000000002</v>
      </c>
      <c r="BC53" s="6"/>
      <c r="BD53" s="47">
        <f t="shared" si="105"/>
        <v>0.1896501626156889</v>
      </c>
      <c r="BE53" s="6">
        <f t="shared" si="106"/>
        <v>0.20922079156271728</v>
      </c>
      <c r="BF53" s="40">
        <f t="shared" si="107"/>
        <v>0.23266520858359238</v>
      </c>
      <c r="BG53" s="6"/>
      <c r="BH53" s="47"/>
      <c r="BI53" s="40">
        <v>3.3000000000000002E-2</v>
      </c>
      <c r="BJ53" s="47"/>
      <c r="BK53" s="40"/>
      <c r="BL53" s="6"/>
      <c r="BM53" s="47"/>
      <c r="BN53" s="40">
        <f>BD53-(4.5%+2.5%+3%+2.5%+BI53)</f>
        <v>3.1650162615688898E-2</v>
      </c>
      <c r="BO53" s="6"/>
      <c r="BP53" s="47"/>
      <c r="BQ53" s="40">
        <f>BE53-(6%+2.5%+3%+2.5%+BI53)</f>
        <v>3.6220791562717292E-2</v>
      </c>
      <c r="BR53" s="6"/>
      <c r="BS53" s="47"/>
      <c r="BT53" s="40">
        <f>BF53-(8%+2.5%+3%+2.5%+BI53)</f>
        <v>3.9665208583592376E-2</v>
      </c>
      <c r="BU53" s="35"/>
      <c r="BV53" s="38">
        <f t="shared" si="108"/>
        <v>1.8641697703956653E-4</v>
      </c>
      <c r="BW53" s="6">
        <f t="shared" si="109"/>
        <v>1.0467728758169934E-2</v>
      </c>
      <c r="BX53" s="39">
        <f t="shared" si="110"/>
        <v>2.7093177642372738E-2</v>
      </c>
      <c r="BY53" s="6">
        <f t="shared" si="111"/>
        <v>0.19404155860788269</v>
      </c>
      <c r="BZ53" s="6">
        <f t="shared" si="112"/>
        <v>0.78005865233737615</v>
      </c>
      <c r="CA53" s="40">
        <f t="shared" si="113"/>
        <v>0.8090159677090023</v>
      </c>
      <c r="CB53" s="35"/>
      <c r="CC53" s="34">
        <v>74.78</v>
      </c>
      <c r="CD53" s="35">
        <v>85.325000000000003</v>
      </c>
      <c r="CE53" s="36">
        <f t="shared" si="114"/>
        <v>160.10500000000002</v>
      </c>
      <c r="CF53" s="32">
        <v>2236.91</v>
      </c>
      <c r="CG53" s="35">
        <v>13.382999999999999</v>
      </c>
      <c r="CH53" s="35">
        <v>4.4329999999999998</v>
      </c>
      <c r="CI53" s="36">
        <f t="shared" si="115"/>
        <v>2219.0940000000001</v>
      </c>
      <c r="CJ53" s="35">
        <v>409.73</v>
      </c>
      <c r="CK53" s="35">
        <v>80.632000000000005</v>
      </c>
      <c r="CL53" s="36">
        <f t="shared" si="116"/>
        <v>490.36200000000002</v>
      </c>
      <c r="CM53" s="35">
        <v>0</v>
      </c>
      <c r="CN53" s="35">
        <v>0</v>
      </c>
      <c r="CO53" s="35">
        <v>56.16</v>
      </c>
      <c r="CP53" s="35">
        <v>2.497999999999962</v>
      </c>
      <c r="CQ53" s="36">
        <f t="shared" si="117"/>
        <v>2928.2190000000001</v>
      </c>
      <c r="CR53" s="35">
        <v>15.090999999999999</v>
      </c>
      <c r="CS53" s="32">
        <f t="shared" si="118"/>
        <v>2239.002</v>
      </c>
      <c r="CT53" s="36">
        <f t="shared" si="119"/>
        <v>2254.0929999999998</v>
      </c>
      <c r="CU53" s="35">
        <v>302.03399999999999</v>
      </c>
      <c r="CV53" s="35">
        <v>22.066000000000201</v>
      </c>
      <c r="CW53" s="36">
        <f t="shared" si="120"/>
        <v>324.10000000000019</v>
      </c>
      <c r="CX53" s="35">
        <v>55.512</v>
      </c>
      <c r="CY53" s="35">
        <v>294.51400000000001</v>
      </c>
      <c r="CZ53" s="70">
        <v>2928.2190000000005</v>
      </c>
      <c r="DA53" s="35"/>
      <c r="DB53" s="71">
        <v>569.83500000000004</v>
      </c>
      <c r="DC53" s="35"/>
      <c r="DD53" s="31">
        <v>105</v>
      </c>
      <c r="DE53" s="32">
        <v>150</v>
      </c>
      <c r="DF53" s="32">
        <v>75</v>
      </c>
      <c r="DG53" s="32">
        <v>25</v>
      </c>
      <c r="DH53" s="32">
        <v>0</v>
      </c>
      <c r="DI53" s="32">
        <v>0</v>
      </c>
      <c r="DJ53" s="33">
        <f t="shared" si="121"/>
        <v>355</v>
      </c>
      <c r="DK53" s="62">
        <f t="shared" si="122"/>
        <v>0.12123410168433441</v>
      </c>
      <c r="DL53" s="35"/>
      <c r="DM53" s="64" t="s">
        <v>215</v>
      </c>
      <c r="DN53" s="123">
        <v>23</v>
      </c>
      <c r="DO53" s="72">
        <v>1</v>
      </c>
      <c r="DP53" s="123" t="s">
        <v>161</v>
      </c>
      <c r="DQ53" s="64"/>
      <c r="DR53" s="125" t="s">
        <v>162</v>
      </c>
      <c r="DS53" s="62">
        <v>0.15888055928067357</v>
      </c>
      <c r="DT53" s="63"/>
      <c r="DU53" s="31">
        <v>238.84111820000004</v>
      </c>
      <c r="DV53" s="32">
        <v>263.84111820000004</v>
      </c>
      <c r="DW53" s="33">
        <v>293.82591480000002</v>
      </c>
      <c r="DX53" s="32"/>
      <c r="DY53" s="64">
        <f t="shared" si="123"/>
        <v>1341.8885</v>
      </c>
      <c r="DZ53" s="32">
        <v>1429.183</v>
      </c>
      <c r="EA53" s="33">
        <v>1254.5940000000001</v>
      </c>
      <c r="EB53" s="32"/>
      <c r="EC53" s="31">
        <v>277.392</v>
      </c>
      <c r="ED53" s="32">
        <v>306.017</v>
      </c>
      <c r="EE53" s="33">
        <v>340.30799999999999</v>
      </c>
      <c r="EF53" s="33">
        <v>1462.6510000000001</v>
      </c>
      <c r="EG53" s="32"/>
      <c r="EH53" s="31">
        <v>78.438000000000002</v>
      </c>
      <c r="EI53" s="32">
        <v>36.383000000000003</v>
      </c>
      <c r="EJ53" s="32">
        <v>54.112000000000002</v>
      </c>
      <c r="EK53" s="32">
        <v>27.785</v>
      </c>
      <c r="EL53" s="32">
        <v>179.37200000000001</v>
      </c>
      <c r="EM53" s="32">
        <v>14.968999999999999</v>
      </c>
      <c r="EN53" s="32">
        <v>100.92999999999961</v>
      </c>
      <c r="EO53" s="33">
        <v>1744.921</v>
      </c>
      <c r="EP53" s="33">
        <f t="shared" si="124"/>
        <v>2236.91</v>
      </c>
      <c r="EQ53" s="58"/>
      <c r="ER53" s="47">
        <f t="shared" si="125"/>
        <v>3.5065335663929262E-2</v>
      </c>
      <c r="ES53" s="6">
        <f t="shared" si="126"/>
        <v>1.6264847490511467E-2</v>
      </c>
      <c r="ET53" s="6">
        <f t="shared" si="127"/>
        <v>2.4190512805611315E-2</v>
      </c>
      <c r="EU53" s="6">
        <f t="shared" si="128"/>
        <v>1.242115239325677E-2</v>
      </c>
      <c r="EV53" s="6">
        <f t="shared" si="129"/>
        <v>8.018740137064076E-2</v>
      </c>
      <c r="EW53" s="6">
        <f t="shared" si="130"/>
        <v>6.6918204129804062E-3</v>
      </c>
      <c r="EX53" s="6">
        <f t="shared" si="131"/>
        <v>4.5120277525693753E-2</v>
      </c>
      <c r="EY53" s="6">
        <f t="shared" si="132"/>
        <v>0.78005865233737615</v>
      </c>
      <c r="EZ53" s="62">
        <f t="shared" si="133"/>
        <v>0.99999999999999989</v>
      </c>
      <c r="FA53" s="58"/>
      <c r="FB53" s="34">
        <v>9.6920000000000002</v>
      </c>
      <c r="FC53" s="35">
        <v>50.912999999999997</v>
      </c>
      <c r="FD53" s="70">
        <f t="shared" si="134"/>
        <v>60.604999999999997</v>
      </c>
      <c r="FF53" s="34">
        <v>13.382999999999999</v>
      </c>
      <c r="FG53" s="35">
        <v>4.4329999999999998</v>
      </c>
      <c r="FH53" s="70">
        <f t="shared" si="135"/>
        <v>17.815999999999999</v>
      </c>
      <c r="FJ53" s="31">
        <v>1744.921</v>
      </c>
      <c r="FK53" s="32">
        <v>491.98899999999992</v>
      </c>
      <c r="FL53" s="33">
        <f t="shared" si="136"/>
        <v>2236.91</v>
      </c>
      <c r="FN53" s="47">
        <v>0.78005865233737615</v>
      </c>
      <c r="FO53" s="6">
        <v>0.21994134766262385</v>
      </c>
      <c r="FP53" s="40">
        <f t="shared" si="137"/>
        <v>1</v>
      </c>
      <c r="FQ53" s="58"/>
      <c r="FR53" s="64">
        <f t="shared" si="138"/>
        <v>280.65999999999997</v>
      </c>
      <c r="FS53" s="32">
        <v>266.80599999999998</v>
      </c>
      <c r="FT53" s="33">
        <v>294.51400000000001</v>
      </c>
      <c r="FV53" s="64">
        <f t="shared" si="139"/>
        <v>2199.3705</v>
      </c>
      <c r="FW53" s="32">
        <v>2161.8310000000001</v>
      </c>
      <c r="FX53" s="33">
        <v>2236.91</v>
      </c>
      <c r="FZ53" s="64">
        <f t="shared" si="140"/>
        <v>370.65049999999997</v>
      </c>
      <c r="GA53" s="32">
        <v>402.137</v>
      </c>
      <c r="GB53" s="33">
        <v>339.16399999999999</v>
      </c>
      <c r="GD53" s="64">
        <f t="shared" si="141"/>
        <v>2570.0209999999997</v>
      </c>
      <c r="GE53" s="123">
        <f t="shared" si="142"/>
        <v>2563.9680000000003</v>
      </c>
      <c r="GF53" s="72">
        <f t="shared" si="143"/>
        <v>2576.0739999999996</v>
      </c>
      <c r="GH53" s="64">
        <f t="shared" si="144"/>
        <v>2175.759</v>
      </c>
      <c r="GI53" s="32">
        <v>2112.5160000000001</v>
      </c>
      <c r="GJ53" s="33">
        <v>2239.002</v>
      </c>
      <c r="GK53" s="32"/>
      <c r="GL53" s="64">
        <f t="shared" si="145"/>
        <v>2871.7930000000001</v>
      </c>
      <c r="GM53" s="32">
        <v>2815.3670000000002</v>
      </c>
      <c r="GN53" s="33">
        <v>2928.2190000000001</v>
      </c>
      <c r="GO53" s="32"/>
      <c r="GP53" s="75">
        <f t="shared" si="146"/>
        <v>0.42844951146072069</v>
      </c>
      <c r="GQ53" s="66"/>
    </row>
    <row r="54" spans="1:214" ht="13.5" customHeight="1" x14ac:dyDescent="0.2">
      <c r="A54" s="1"/>
      <c r="B54" s="81"/>
      <c r="C54" s="82"/>
      <c r="D54" s="83"/>
      <c r="E54" s="83"/>
      <c r="F54" s="83"/>
      <c r="G54" s="83"/>
      <c r="H54" s="83"/>
      <c r="I54" s="84"/>
      <c r="J54" s="32"/>
      <c r="K54" s="85"/>
      <c r="L54" s="86"/>
      <c r="M54" s="86"/>
      <c r="N54" s="87"/>
      <c r="O54" s="86"/>
      <c r="P54" s="87"/>
      <c r="Q54" s="86"/>
      <c r="R54" s="87"/>
      <c r="S54" s="86"/>
      <c r="T54" s="86"/>
      <c r="U54" s="86"/>
      <c r="V54" s="87"/>
      <c r="W54" s="86"/>
      <c r="X54" s="88"/>
      <c r="Y54" s="35"/>
      <c r="Z54" s="89"/>
      <c r="AA54" s="90"/>
      <c r="AB54" s="91"/>
      <c r="AC54" s="91"/>
      <c r="AD54" s="91"/>
      <c r="AE54" s="90"/>
      <c r="AF54" s="90"/>
      <c r="AG54" s="90"/>
      <c r="AH54" s="90"/>
      <c r="AI54" s="90"/>
      <c r="AJ54" s="92"/>
      <c r="AK54" s="41"/>
      <c r="AL54" s="93"/>
      <c r="AM54" s="91"/>
      <c r="AN54" s="92"/>
      <c r="AO54" s="35"/>
      <c r="AP54" s="93"/>
      <c r="AQ54" s="91"/>
      <c r="AR54" s="91"/>
      <c r="AS54" s="91"/>
      <c r="AT54" s="91"/>
      <c r="AU54" s="94"/>
      <c r="AV54" s="95"/>
      <c r="AW54" s="35"/>
      <c r="AX54" s="93"/>
      <c r="AY54" s="91"/>
      <c r="AZ54" s="91"/>
      <c r="BA54" s="91"/>
      <c r="BB54" s="92"/>
      <c r="BC54" s="6"/>
      <c r="BD54" s="93"/>
      <c r="BE54" s="91"/>
      <c r="BF54" s="92"/>
      <c r="BG54" s="6"/>
      <c r="BH54" s="93"/>
      <c r="BI54" s="92"/>
      <c r="BJ54" s="93"/>
      <c r="BK54" s="92"/>
      <c r="BL54" s="6"/>
      <c r="BM54" s="93"/>
      <c r="BN54" s="92"/>
      <c r="BO54" s="6"/>
      <c r="BP54" s="93"/>
      <c r="BQ54" s="92"/>
      <c r="BR54" s="6"/>
      <c r="BS54" s="93"/>
      <c r="BT54" s="92"/>
      <c r="BU54" s="35"/>
      <c r="BV54" s="89"/>
      <c r="BW54" s="91"/>
      <c r="BX54" s="90"/>
      <c r="BY54" s="91"/>
      <c r="BZ54" s="91"/>
      <c r="CA54" s="92"/>
      <c r="CB54" s="35"/>
      <c r="CC54" s="85"/>
      <c r="CD54" s="86"/>
      <c r="CE54" s="87"/>
      <c r="CF54" s="83"/>
      <c r="CG54" s="86"/>
      <c r="CH54" s="86"/>
      <c r="CI54" s="87"/>
      <c r="CJ54" s="86"/>
      <c r="CK54" s="86"/>
      <c r="CL54" s="87"/>
      <c r="CM54" s="86"/>
      <c r="CN54" s="86"/>
      <c r="CO54" s="86"/>
      <c r="CP54" s="86"/>
      <c r="CQ54" s="87"/>
      <c r="CR54" s="86"/>
      <c r="CS54" s="83"/>
      <c r="CT54" s="87"/>
      <c r="CU54" s="86"/>
      <c r="CV54" s="86"/>
      <c r="CW54" s="87"/>
      <c r="CX54" s="86"/>
      <c r="CY54" s="86"/>
      <c r="CZ54" s="96"/>
      <c r="DA54" s="35"/>
      <c r="DB54" s="97"/>
      <c r="DC54" s="35"/>
      <c r="DD54" s="82"/>
      <c r="DE54" s="83"/>
      <c r="DF54" s="83"/>
      <c r="DG54" s="83"/>
      <c r="DH54" s="83"/>
      <c r="DI54" s="83"/>
      <c r="DJ54" s="84"/>
      <c r="DK54" s="98"/>
      <c r="DL54" s="35"/>
      <c r="DM54" s="99"/>
      <c r="DN54" s="100"/>
      <c r="DO54" s="101"/>
      <c r="DP54" s="102"/>
      <c r="DQ54" s="124"/>
      <c r="DR54" s="103"/>
      <c r="DS54" s="98"/>
      <c r="DT54" s="63"/>
      <c r="DU54" s="82"/>
      <c r="DV54" s="83"/>
      <c r="DW54" s="84"/>
      <c r="DX54" s="32"/>
      <c r="DY54" s="99"/>
      <c r="DZ54" s="83"/>
      <c r="EA54" s="84"/>
      <c r="EB54" s="32"/>
      <c r="EC54" s="82"/>
      <c r="ED54" s="83"/>
      <c r="EE54" s="84"/>
      <c r="EF54" s="84"/>
      <c r="EG54" s="32"/>
      <c r="EH54" s="82"/>
      <c r="EI54" s="83"/>
      <c r="EJ54" s="83"/>
      <c r="EK54" s="83"/>
      <c r="EL54" s="83"/>
      <c r="EM54" s="83"/>
      <c r="EN54" s="83"/>
      <c r="EO54" s="84"/>
      <c r="EP54" s="84"/>
      <c r="EQ54" s="58"/>
      <c r="ER54" s="93"/>
      <c r="ES54" s="91"/>
      <c r="ET54" s="91"/>
      <c r="EU54" s="91"/>
      <c r="EV54" s="91"/>
      <c r="EW54" s="91"/>
      <c r="EX54" s="91"/>
      <c r="EY54" s="91"/>
      <c r="EZ54" s="98"/>
      <c r="FA54" s="58"/>
      <c r="FB54" s="85"/>
      <c r="FC54" s="86"/>
      <c r="FD54" s="96"/>
      <c r="FF54" s="85"/>
      <c r="FG54" s="86"/>
      <c r="FH54" s="96"/>
      <c r="FJ54" s="82"/>
      <c r="FK54" s="83"/>
      <c r="FL54" s="84"/>
      <c r="FN54" s="93"/>
      <c r="FO54" s="91"/>
      <c r="FP54" s="92"/>
      <c r="FQ54" s="58"/>
      <c r="FR54" s="99"/>
      <c r="FS54" s="83"/>
      <c r="FT54" s="84"/>
      <c r="FV54" s="99"/>
      <c r="FW54" s="83"/>
      <c r="FX54" s="84"/>
      <c r="FZ54" s="99"/>
      <c r="GA54" s="83"/>
      <c r="GB54" s="84"/>
      <c r="GD54" s="99"/>
      <c r="GE54" s="100"/>
      <c r="GF54" s="101"/>
      <c r="GH54" s="99"/>
      <c r="GI54" s="83"/>
      <c r="GJ54" s="84"/>
      <c r="GK54" s="32"/>
      <c r="GL54" s="99"/>
      <c r="GM54" s="83"/>
      <c r="GN54" s="84"/>
      <c r="GO54" s="32"/>
      <c r="GP54" s="104"/>
      <c r="GQ54" s="66"/>
    </row>
    <row r="55" spans="1:214" ht="13.5" customHeight="1" x14ac:dyDescent="0.2">
      <c r="A55" s="1"/>
      <c r="B55" s="105" t="s">
        <v>211</v>
      </c>
      <c r="C55" s="32">
        <f t="shared" ref="C55:I55" si="147">SUM(C5:C54)</f>
        <v>310249.772</v>
      </c>
      <c r="D55" s="32">
        <f t="shared" si="147"/>
        <v>301719.04099999991</v>
      </c>
      <c r="E55" s="32">
        <f t="shared" si="147"/>
        <v>251773.10700000008</v>
      </c>
      <c r="F55" s="32">
        <f t="shared" si="147"/>
        <v>88389.223999999987</v>
      </c>
      <c r="G55" s="32">
        <f t="shared" si="147"/>
        <v>212175.48199999999</v>
      </c>
      <c r="H55" s="32">
        <f t="shared" si="147"/>
        <v>398638.99599999993</v>
      </c>
      <c r="I55" s="32">
        <f t="shared" si="147"/>
        <v>340162.33100000006</v>
      </c>
      <c r="J55" s="32"/>
      <c r="K55" s="35">
        <f>SUM(K5:K54)</f>
        <v>5923.6159999999991</v>
      </c>
      <c r="L55" s="35">
        <f>SUM(L5:L54)</f>
        <v>1468.5179999999998</v>
      </c>
      <c r="M55" s="35">
        <f>SUM(M5:M54)</f>
        <v>28.456000000000003</v>
      </c>
      <c r="N55" s="106">
        <f t="shared" ref="N55" si="148">K55+L55+M55</f>
        <v>7420.5899999999992</v>
      </c>
      <c r="O55" s="35">
        <f>SUM(O5:O54)</f>
        <v>3837.3677999999977</v>
      </c>
      <c r="P55" s="106">
        <f t="shared" ref="P55" si="149">N55-O55</f>
        <v>3583.2222000000015</v>
      </c>
      <c r="Q55" s="35">
        <f>SUM(Q5:Q54)</f>
        <v>164.17600000000002</v>
      </c>
      <c r="R55" s="106">
        <f t="shared" ref="R55" si="150">P55-Q55</f>
        <v>3419.0462000000016</v>
      </c>
      <c r="S55" s="35">
        <f>SUM(S5:S54)</f>
        <v>674.1719999999998</v>
      </c>
      <c r="T55" s="35">
        <f>SUM(T5:T54)</f>
        <v>-84.927999999999983</v>
      </c>
      <c r="U55" s="35">
        <f>SUM(U5:U54)</f>
        <v>-240.58499999999995</v>
      </c>
      <c r="V55" s="36">
        <f t="shared" ref="V55" si="151">R55+S55+T55+U55</f>
        <v>3767.7052000000012</v>
      </c>
      <c r="W55" s="35">
        <f>SUM(W5:W54)</f>
        <v>749.26350000000036</v>
      </c>
      <c r="X55" s="36">
        <f t="shared" ref="X55" si="152">V55-W55</f>
        <v>3018.4417000000008</v>
      </c>
      <c r="Y55" s="35"/>
      <c r="Z55" s="39">
        <f t="shared" ref="Z55" si="153">K55/D55</f>
        <v>1.9632887537913129E-2</v>
      </c>
      <c r="AA55" s="39">
        <f t="shared" ref="AA55" si="154">L55/D55</f>
        <v>4.8671704481521279E-3</v>
      </c>
      <c r="AB55" s="6">
        <f t="shared" ref="AB55" si="155">O55/(N55+S55+T55)</f>
        <v>0.47908206337359777</v>
      </c>
      <c r="AC55" s="6">
        <f t="shared" ref="AC55" si="156">O55/(N55+S55)</f>
        <v>0.47405566710917485</v>
      </c>
      <c r="AD55" s="6">
        <f t="shared" ref="AD55" si="157">O55/N55</f>
        <v>0.51712435264581358</v>
      </c>
      <c r="AE55" s="39">
        <f t="shared" ref="AE55" si="158">O55/D55</f>
        <v>1.2718348127057711E-2</v>
      </c>
      <c r="AF55" s="39">
        <f t="shared" ref="AF55" si="159">X55/D55</f>
        <v>1.0004147202628825E-2</v>
      </c>
      <c r="AG55" s="39">
        <f>X55/DY55</f>
        <v>2.0347127623225401E-2</v>
      </c>
      <c r="AH55" s="39">
        <f>(P55+S55+T55)/DY55</f>
        <v>2.8126334947928374E-2</v>
      </c>
      <c r="AI55" s="39">
        <f>R55/DY55</f>
        <v>2.3047577622951555E-2</v>
      </c>
      <c r="AJ55" s="6">
        <f>X55/FR55</f>
        <v>8.1353434106360395E-2</v>
      </c>
      <c r="AK55" s="35"/>
      <c r="AL55" s="6">
        <f t="shared" ref="AL55" si="160">(FX55-FW55)/FW55</f>
        <v>6.5700273518037297E-2</v>
      </c>
      <c r="AM55" s="6">
        <f t="shared" ref="AM55" si="161">(GF55-GE55)/GE55</f>
        <v>7.2838778945254451E-2</v>
      </c>
      <c r="AN55" s="6">
        <f t="shared" ref="AN55" si="162">(GJ55-GI55)/GI55</f>
        <v>5.8462617507479143E-2</v>
      </c>
      <c r="AO55" s="35"/>
      <c r="AP55" s="6">
        <f t="shared" ref="AP55" si="163">G55/E55</f>
        <v>0.84272496188403445</v>
      </c>
      <c r="AQ55" s="6">
        <f t="shared" ref="AQ55" si="164">CS55/(CS55+CR55+CU55+CX55)</f>
        <v>0.79224032876052553</v>
      </c>
      <c r="AR55" s="6">
        <f t="shared" ref="AR55" si="165">((CR55+CU55+CX55)-DB55)/CQ55</f>
        <v>3.6019936220936195E-2</v>
      </c>
      <c r="AS55" s="6">
        <f t="shared" si="99"/>
        <v>0.3076079134072659</v>
      </c>
      <c r="AT55" s="6">
        <f t="shared" ref="AT55" si="166">DB55/CZ55</f>
        <v>0.14332455013053161</v>
      </c>
      <c r="AU55" s="6"/>
      <c r="AV55" s="6"/>
      <c r="AW55" s="35"/>
      <c r="AX55" s="6">
        <f>FT55/C55</f>
        <v>0.12796691757117554</v>
      </c>
      <c r="AY55" s="6"/>
      <c r="AZ55" s="6">
        <f t="shared" ref="AZ55" si="167">(DU55)/EA55</f>
        <v>0.20442035854356633</v>
      </c>
      <c r="BA55" s="6">
        <f t="shared" ref="BA55" si="168">(DV55)/EA55</f>
        <v>0.21625029269419768</v>
      </c>
      <c r="BB55" s="40">
        <f t="shared" ref="BB55" si="169">(DW55)/EA55</f>
        <v>0.23333601633928347</v>
      </c>
      <c r="BC55" s="35"/>
      <c r="BD55" s="6">
        <f t="shared" ref="BD55:BF55" si="170">EC55/$EF55</f>
        <v>0.19797312463070776</v>
      </c>
      <c r="BE55" s="6">
        <f t="shared" si="170"/>
        <v>0.21073948277171031</v>
      </c>
      <c r="BF55" s="6">
        <f t="shared" si="170"/>
        <v>0.22843557085143609</v>
      </c>
      <c r="BG55" s="35"/>
      <c r="BH55" s="39">
        <f>AVERAGE(BH5:BH54)</f>
        <v>2.5999999999999999E-2</v>
      </c>
      <c r="BI55" s="39">
        <f>AVERAGE(BI5:BI54)</f>
        <v>2.4833333333333346E-2</v>
      </c>
      <c r="BJ55" s="39">
        <f>AVERAGE(BJ5:BJ54)</f>
        <v>1.18125E-2</v>
      </c>
      <c r="BK55" s="39">
        <f>AVERAGE(BK5:BK54)</f>
        <v>1.575E-2</v>
      </c>
      <c r="BL55" s="39"/>
      <c r="BM55" s="6"/>
      <c r="BN55" s="6"/>
      <c r="BO55" s="6"/>
      <c r="BP55" s="6"/>
      <c r="BQ55" s="6"/>
      <c r="BR55" s="6"/>
      <c r="BS55" s="6"/>
      <c r="BT55" s="6"/>
      <c r="BU55" s="35"/>
      <c r="BV55" s="39">
        <f>Q55/FV55</f>
        <v>6.7281876706514214E-4</v>
      </c>
      <c r="BW55" s="39">
        <f t="shared" si="109"/>
        <v>3.9347472724883897E-2</v>
      </c>
      <c r="BX55" s="39">
        <f>FD55/E55</f>
        <v>1.0073919451611643E-2</v>
      </c>
      <c r="BY55" s="39">
        <f t="shared" ref="BY55" si="171">FD55/(FT55+FH55)</f>
        <v>6.2100167775161891E-2</v>
      </c>
      <c r="BZ55" s="39">
        <f t="shared" ref="BZ55" si="172">FJ55/FL55</f>
        <v>0.73932301276323364</v>
      </c>
      <c r="CA55" s="6">
        <f t="shared" si="113"/>
        <v>0.80705842764230118</v>
      </c>
      <c r="CB55" s="35"/>
      <c r="CC55" s="35">
        <f t="shared" ref="CC55:CZ55" si="173">SUM(CC5:CC54)</f>
        <v>3203.0009999999997</v>
      </c>
      <c r="CD55" s="35">
        <f t="shared" si="173"/>
        <v>8124.732</v>
      </c>
      <c r="CE55" s="36">
        <f t="shared" si="173"/>
        <v>11327.732999999998</v>
      </c>
      <c r="CF55" s="35">
        <f t="shared" si="173"/>
        <v>251773.10700000008</v>
      </c>
      <c r="CG55" s="35">
        <f t="shared" si="173"/>
        <v>564.32400000000007</v>
      </c>
      <c r="CH55" s="35">
        <f t="shared" si="173"/>
        <v>576.72499999999991</v>
      </c>
      <c r="CI55" s="36">
        <f t="shared" si="173"/>
        <v>250632.05799999999</v>
      </c>
      <c r="CJ55" s="35">
        <f t="shared" si="173"/>
        <v>32954.498000000007</v>
      </c>
      <c r="CK55" s="35">
        <f t="shared" si="173"/>
        <v>12270.512999999999</v>
      </c>
      <c r="CL55" s="36">
        <f t="shared" si="173"/>
        <v>45225.010999999991</v>
      </c>
      <c r="CM55" s="35">
        <f t="shared" si="173"/>
        <v>566.76099999999997</v>
      </c>
      <c r="CN55" s="35">
        <f t="shared" si="173"/>
        <v>16.222000000000001</v>
      </c>
      <c r="CO55" s="35">
        <f t="shared" si="173"/>
        <v>1956.6800000000005</v>
      </c>
      <c r="CP55" s="35">
        <f t="shared" si="173"/>
        <v>525.30699999999558</v>
      </c>
      <c r="CQ55" s="36">
        <f t="shared" si="173"/>
        <v>310249.772</v>
      </c>
      <c r="CR55" s="35">
        <f t="shared" si="173"/>
        <v>2879.1399999999994</v>
      </c>
      <c r="CS55" s="35">
        <f t="shared" si="173"/>
        <v>212175.48199999999</v>
      </c>
      <c r="CT55" s="36">
        <f t="shared" si="173"/>
        <v>215054.62199999997</v>
      </c>
      <c r="CU55" s="35">
        <f t="shared" si="173"/>
        <v>48361.532999999996</v>
      </c>
      <c r="CV55" s="35">
        <f t="shared" si="173"/>
        <v>2730.9969999999998</v>
      </c>
      <c r="CW55" s="36">
        <f t="shared" si="173"/>
        <v>51092.53</v>
      </c>
      <c r="CX55" s="35">
        <f t="shared" si="173"/>
        <v>4400.9129999999986</v>
      </c>
      <c r="CY55" s="35">
        <f t="shared" si="173"/>
        <v>39701.707000000002</v>
      </c>
      <c r="CZ55" s="35">
        <f t="shared" si="173"/>
        <v>310249.772</v>
      </c>
      <c r="DA55" s="32"/>
      <c r="DB55" s="32">
        <f>SUM(DB5:DB54)</f>
        <v>44466.409</v>
      </c>
      <c r="DC55" s="35"/>
      <c r="DD55" s="32">
        <f t="shared" ref="DD55:DJ55" si="174">SUM(DD5:DD54)</f>
        <v>10151</v>
      </c>
      <c r="DE55" s="32">
        <f t="shared" si="174"/>
        <v>14164</v>
      </c>
      <c r="DF55" s="32">
        <f t="shared" si="174"/>
        <v>13185</v>
      </c>
      <c r="DG55" s="32">
        <f t="shared" si="174"/>
        <v>11405</v>
      </c>
      <c r="DH55" s="32">
        <f t="shared" si="174"/>
        <v>3965</v>
      </c>
      <c r="DI55" s="32">
        <f t="shared" si="174"/>
        <v>916.5</v>
      </c>
      <c r="DJ55" s="32">
        <f t="shared" si="174"/>
        <v>53786.5</v>
      </c>
      <c r="DK55" s="62">
        <f t="shared" si="122"/>
        <v>0.17336515560759219</v>
      </c>
      <c r="DL55" s="35"/>
      <c r="DM55" s="58"/>
      <c r="DN55" s="32">
        <f>SUM(DN5:DN54)</f>
        <v>1786.2</v>
      </c>
      <c r="DO55" s="32">
        <f>SUM(DO5:DO54)</f>
        <v>180</v>
      </c>
      <c r="DP55" s="107"/>
      <c r="DQ55" s="107">
        <f>COUNTIF(DQ5:DQ54,"=yes")</f>
        <v>40</v>
      </c>
      <c r="DR55" s="107">
        <f>COUNTIF(DR5:DR54,"=EC")+COUNTIF(DR5:DR54,"=EC (listed)")+COUNTIF(DR5:DR54,"=stocks")+COUNTIF(DR5:DR54,"=stocks listed")+COUNTIF(DR5:DR54,"=EC (1Q18)")+COUNTIF(DR5:DR54,"=EC (2Q18)")</f>
        <v>28</v>
      </c>
      <c r="DS55" s="63"/>
      <c r="DT55" s="63"/>
      <c r="DU55" s="32">
        <f>SUM(DU5:DU54)</f>
        <v>30696.626554700004</v>
      </c>
      <c r="DV55" s="32">
        <f>SUM(DV5:DV54)</f>
        <v>32473.059554700001</v>
      </c>
      <c r="DW55" s="32">
        <f>SUM(DW5:DW54)</f>
        <v>35038.724158199999</v>
      </c>
      <c r="DX55" s="32"/>
      <c r="DY55" s="32">
        <f>SUM(DY5:DY54)</f>
        <v>148347.3125</v>
      </c>
      <c r="DZ55" s="32">
        <f>SUM(DZ5:DZ54)</f>
        <v>146530.39099999995</v>
      </c>
      <c r="EA55" s="32">
        <f>SUM(EA5:EA54)</f>
        <v>150164.23400000005</v>
      </c>
      <c r="EB55" s="32"/>
      <c r="EC55" s="32">
        <f>SUM(EC5:EC54)</f>
        <v>37977.818803800001</v>
      </c>
      <c r="ED55" s="32">
        <f>SUM(ED5:ED54)</f>
        <v>40426.830189400003</v>
      </c>
      <c r="EE55" s="32">
        <f>SUM(EE5:EE54)</f>
        <v>43821.527464000006</v>
      </c>
      <c r="EF55" s="32">
        <f>SUM(EF5:EF54)</f>
        <v>191833.20400000006</v>
      </c>
      <c r="EG55" s="32"/>
      <c r="EH55" s="32">
        <f t="shared" ref="EH55:EP55" si="175">SUM(EH5:EH54)</f>
        <v>11241.647999999999</v>
      </c>
      <c r="EI55" s="32">
        <f t="shared" si="175"/>
        <v>2154.8839999999996</v>
      </c>
      <c r="EJ55" s="32">
        <f t="shared" si="175"/>
        <v>12753.656999999997</v>
      </c>
      <c r="EK55" s="32">
        <f t="shared" si="175"/>
        <v>2602.3929999999996</v>
      </c>
      <c r="EL55" s="32">
        <f t="shared" si="175"/>
        <v>30594.379000000001</v>
      </c>
      <c r="EM55" s="32">
        <f t="shared" si="175"/>
        <v>1201.0719999999999</v>
      </c>
      <c r="EN55" s="32">
        <f t="shared" si="175"/>
        <v>5083.4220000000005</v>
      </c>
      <c r="EO55" s="32">
        <f t="shared" si="175"/>
        <v>186141.65200000006</v>
      </c>
      <c r="EP55" s="32">
        <f t="shared" si="175"/>
        <v>251773.10700000005</v>
      </c>
      <c r="EQ55" s="32"/>
      <c r="ER55" s="6">
        <f t="shared" ref="ER55:EY55" si="176">EH55/$EP55</f>
        <v>4.4649915687778353E-2</v>
      </c>
      <c r="ES55" s="6">
        <f t="shared" si="176"/>
        <v>8.5588330925272307E-3</v>
      </c>
      <c r="ET55" s="6">
        <f t="shared" si="176"/>
        <v>5.0655358516904649E-2</v>
      </c>
      <c r="EU55" s="6">
        <f t="shared" si="176"/>
        <v>1.0336262800299792E-2</v>
      </c>
      <c r="EV55" s="6">
        <f t="shared" si="176"/>
        <v>0.12151567482542922</v>
      </c>
      <c r="EW55" s="6">
        <f t="shared" si="176"/>
        <v>4.7704538991926553E-3</v>
      </c>
      <c r="EX55" s="6">
        <f t="shared" si="176"/>
        <v>2.0190488414634368E-2</v>
      </c>
      <c r="EY55" s="6">
        <f t="shared" si="176"/>
        <v>0.73932301276323376</v>
      </c>
      <c r="EZ55" s="62">
        <f t="shared" ref="EZ55" si="177">ER55+ES55+ET55+EU55+EV55+EW55+EX55+EY55</f>
        <v>1</v>
      </c>
      <c r="FA55" s="58"/>
      <c r="FB55" s="35">
        <f>SUM(FB5:FB54)</f>
        <v>1144.6090000000002</v>
      </c>
      <c r="FC55" s="35">
        <f>SUM(FC5:FC54)</f>
        <v>1391.7330000000004</v>
      </c>
      <c r="FD55" s="35">
        <f>SUM(FD5:FD54)</f>
        <v>2536.3420000000001</v>
      </c>
      <c r="FF55" s="32">
        <f>SUM(FF5:FF54)</f>
        <v>564.32400000000007</v>
      </c>
      <c r="FG55" s="32">
        <f>SUM(FG5:FG54)</f>
        <v>576.72499999999991</v>
      </c>
      <c r="FH55" s="32">
        <f>SUM(FH5:FH54)</f>
        <v>1141.0489999999998</v>
      </c>
      <c r="FJ55" s="32">
        <f>SUM(FJ5:FJ54)</f>
        <v>186141.65200000006</v>
      </c>
      <c r="FK55" s="32">
        <f>SUM(FK5:FK54)</f>
        <v>65631.455000000002</v>
      </c>
      <c r="FL55" s="32">
        <f>SUM(FL5:FL54)</f>
        <v>251773.10700000008</v>
      </c>
      <c r="FN55" s="6">
        <f>FJ55/FL55</f>
        <v>0.73932301276323364</v>
      </c>
      <c r="FO55" s="6">
        <f>FK55/FL55</f>
        <v>0.26067698723676624</v>
      </c>
      <c r="FP55" s="40">
        <f t="shared" ref="FP55" si="178">FN55+FO55</f>
        <v>0.99999999999999989</v>
      </c>
      <c r="FQ55" s="58"/>
      <c r="FR55" s="32">
        <f>SUM(FR5:FR54)</f>
        <v>37102.818500000016</v>
      </c>
      <c r="FS55" s="32">
        <f>SUM(FS5:FS54)</f>
        <v>34503.930000000008</v>
      </c>
      <c r="FT55" s="32">
        <f>SUM(FT5:FT54)</f>
        <v>39701.707000000002</v>
      </c>
      <c r="FV55" s="32">
        <f>SUM(FV5:FV54)</f>
        <v>244012.21849999993</v>
      </c>
      <c r="FW55" s="32">
        <f>SUM(FW5:FW54)</f>
        <v>236251.33</v>
      </c>
      <c r="FX55" s="32">
        <f>SUM(FX5:FX54)</f>
        <v>251773.10700000008</v>
      </c>
      <c r="FZ55" s="32">
        <f>SUM(FZ5:FZ54)</f>
        <v>84602.707000000009</v>
      </c>
      <c r="GA55" s="32">
        <f>SUM(GA5:GA54)</f>
        <v>80816.189999999973</v>
      </c>
      <c r="GB55" s="32">
        <f>SUM(GB5:GB54)</f>
        <v>88389.223999999987</v>
      </c>
      <c r="GD55" s="32">
        <f>SUM(GD5:GD54)</f>
        <v>328614.92550000007</v>
      </c>
      <c r="GE55" s="32">
        <f>SUM(GE5:GE54)</f>
        <v>317067.52000000002</v>
      </c>
      <c r="GF55" s="32">
        <f>SUM(GF5:GF54)</f>
        <v>340162.33100000006</v>
      </c>
      <c r="GH55" s="32">
        <f>SUM(GH5:GH54)</f>
        <v>206315.88250000004</v>
      </c>
      <c r="GI55" s="32">
        <f>SUM(GI5:GI54)</f>
        <v>200456.283</v>
      </c>
      <c r="GJ55" s="32">
        <f>SUM(GJ5:GJ54)</f>
        <v>212175.48199999999</v>
      </c>
      <c r="GK55" s="32"/>
      <c r="GL55" s="32">
        <f>SUM(GL5:GL54)</f>
        <v>301719.04099999991</v>
      </c>
      <c r="GM55" s="32">
        <f>SUM(GM5:GM54)</f>
        <v>293188.30999999994</v>
      </c>
      <c r="GN55" s="32">
        <f>SUM(GN5:GN54)</f>
        <v>310249.772</v>
      </c>
      <c r="GO55" s="32"/>
      <c r="GP55" s="108">
        <f>EA55/C55</f>
        <v>0.48401077954700339</v>
      </c>
      <c r="GQ55" s="1"/>
    </row>
    <row r="56" spans="1:214" ht="13.5" customHeight="1" x14ac:dyDescent="0.2">
      <c r="A56" s="1"/>
      <c r="B56" s="1"/>
      <c r="C56" s="109"/>
      <c r="D56" s="109"/>
      <c r="E56" s="109"/>
      <c r="F56" s="109"/>
      <c r="G56" s="109"/>
      <c r="H56" s="109"/>
      <c r="I56" s="109"/>
      <c r="J56" s="1"/>
      <c r="K56" s="110"/>
      <c r="L56" s="110"/>
      <c r="M56" s="110"/>
      <c r="N56" s="109"/>
      <c r="O56" s="110"/>
      <c r="P56" s="109"/>
      <c r="Q56" s="110"/>
      <c r="R56" s="109"/>
      <c r="S56" s="110"/>
      <c r="T56" s="110"/>
      <c r="U56" s="110"/>
      <c r="V56" s="110"/>
      <c r="W56" s="110"/>
      <c r="X56" s="110"/>
      <c r="Y56" s="1"/>
      <c r="Z56" s="11"/>
      <c r="AA56" s="11"/>
      <c r="AB56" s="108"/>
      <c r="AC56" s="108"/>
      <c r="AD56" s="108"/>
      <c r="AE56" s="111"/>
      <c r="AF56" s="111"/>
      <c r="AG56" s="111"/>
      <c r="AH56" s="111"/>
      <c r="AI56" s="111"/>
      <c r="AJ56" s="112"/>
      <c r="AL56" s="6"/>
      <c r="AM56" s="6"/>
      <c r="AN56" s="6"/>
      <c r="AP56" s="108"/>
      <c r="AQ56" s="108"/>
      <c r="AR56" s="108"/>
      <c r="AS56" s="108"/>
      <c r="AT56" s="108"/>
      <c r="AU56" s="108"/>
      <c r="AV56" s="108"/>
      <c r="AX56" s="11"/>
      <c r="AY56" s="39"/>
      <c r="AZ56" s="11"/>
      <c r="BA56" s="11"/>
      <c r="BB56" s="11"/>
      <c r="BD56" s="108"/>
      <c r="BE56" s="108"/>
      <c r="BF56" s="108"/>
      <c r="BH56" s="108"/>
      <c r="BI56" s="108"/>
      <c r="BJ56" s="108"/>
      <c r="BK56" s="108"/>
      <c r="BL56" s="108"/>
      <c r="BM56" s="108"/>
      <c r="BN56" s="108"/>
      <c r="BO56" s="108"/>
      <c r="BP56" s="108"/>
      <c r="BQ56" s="108"/>
      <c r="BR56" s="108"/>
      <c r="BS56" s="108"/>
      <c r="BT56" s="108"/>
      <c r="BV56" s="11"/>
      <c r="BW56" s="11"/>
      <c r="BX56" s="11"/>
      <c r="BY56" s="11"/>
      <c r="BZ56" s="11"/>
      <c r="CC56" s="110"/>
      <c r="CD56" s="110"/>
      <c r="CE56" s="110"/>
      <c r="CF56" s="110"/>
      <c r="CG56" s="110"/>
      <c r="CH56" s="110"/>
      <c r="CI56" s="110"/>
      <c r="CJ56" s="110"/>
      <c r="CK56" s="110"/>
      <c r="CL56" s="110"/>
      <c r="CM56" s="110"/>
      <c r="CN56" s="110"/>
      <c r="CO56" s="110"/>
      <c r="CP56" s="110"/>
      <c r="CQ56" s="110"/>
      <c r="CR56" s="110"/>
      <c r="CS56" s="110"/>
      <c r="CT56" s="110"/>
      <c r="CU56" s="110"/>
      <c r="CV56" s="110"/>
      <c r="CW56" s="110"/>
      <c r="CX56" s="110"/>
      <c r="CY56" s="110"/>
      <c r="CZ56" s="110"/>
      <c r="DD56" s="6">
        <f>DD55/$DJ$55</f>
        <v>0.18872765470889535</v>
      </c>
      <c r="DE56" s="6">
        <f t="shared" ref="DE56:DI56" si="179">DE55/$DJ$55</f>
        <v>0.26333745456573676</v>
      </c>
      <c r="DF56" s="6">
        <f t="shared" si="179"/>
        <v>0.24513586122911882</v>
      </c>
      <c r="DG56" s="6">
        <f t="shared" si="179"/>
        <v>0.21204205516254079</v>
      </c>
      <c r="DH56" s="6">
        <f t="shared" si="179"/>
        <v>7.3717382614596594E-2</v>
      </c>
      <c r="DI56" s="6">
        <f t="shared" si="179"/>
        <v>1.7039591719111673E-2</v>
      </c>
      <c r="DJ56" s="6"/>
      <c r="DK56" s="1"/>
      <c r="DN56" s="1"/>
      <c r="DO56" s="1"/>
      <c r="DP56" s="9"/>
      <c r="DQ56" s="1"/>
      <c r="DR56" s="1"/>
      <c r="DS56" s="32"/>
      <c r="DT56" s="8"/>
      <c r="DU56" s="109"/>
      <c r="DV56" s="109"/>
      <c r="DW56" s="109"/>
      <c r="DX56" s="109"/>
      <c r="DY56" s="1"/>
      <c r="DZ56" s="109"/>
      <c r="EA56" s="109"/>
      <c r="EB56" s="109"/>
      <c r="EC56" s="109"/>
      <c r="ED56" s="109"/>
      <c r="EE56" s="109"/>
      <c r="EF56" s="109"/>
      <c r="EG56" s="109"/>
      <c r="EH56" s="32"/>
      <c r="EI56" s="32"/>
      <c r="EJ56" s="32"/>
      <c r="EK56" s="32"/>
      <c r="EL56" s="32"/>
      <c r="EM56" s="32"/>
      <c r="EN56" s="32"/>
      <c r="EO56" s="32"/>
      <c r="EP56" s="32"/>
      <c r="EQ56" s="1"/>
      <c r="ER56" s="1"/>
      <c r="ES56" s="1"/>
      <c r="ET56" s="1"/>
      <c r="EU56" s="1"/>
      <c r="EV56" s="1"/>
      <c r="EW56" s="1"/>
      <c r="EX56" s="1"/>
      <c r="EY56" s="122"/>
      <c r="EZ56" s="1"/>
      <c r="FA56" s="1"/>
      <c r="FB56" s="110"/>
      <c r="FC56" s="110"/>
      <c r="FD56" s="110"/>
      <c r="FF56" s="109"/>
      <c r="FG56" s="109"/>
      <c r="FH56" s="32"/>
      <c r="FJ56" s="109"/>
      <c r="FK56" s="109"/>
      <c r="FL56" s="109"/>
      <c r="FN56" s="108"/>
      <c r="FO56" s="108"/>
      <c r="FP56" s="113"/>
      <c r="FQ56" s="1"/>
      <c r="FR56" s="1"/>
      <c r="FS56" s="109"/>
      <c r="FT56" s="109"/>
      <c r="FV56" s="1"/>
      <c r="FW56" s="109"/>
      <c r="FX56" s="109"/>
      <c r="FZ56" s="1"/>
      <c r="GA56" s="109"/>
      <c r="GB56" s="109"/>
      <c r="GD56" s="1"/>
      <c r="GH56" s="1"/>
      <c r="GI56" s="109"/>
      <c r="GJ56" s="109"/>
      <c r="GK56" s="1"/>
      <c r="GL56" s="109"/>
      <c r="GM56" s="109"/>
      <c r="GN56" s="109"/>
      <c r="GO56" s="1"/>
      <c r="GP56" s="108"/>
      <c r="GQ56" s="1"/>
    </row>
    <row r="57" spans="1:214" ht="13.5" customHeight="1" x14ac:dyDescent="0.2">
      <c r="A57" s="1"/>
      <c r="B57" s="1"/>
      <c r="C57" s="114"/>
      <c r="D57" s="114"/>
      <c r="E57" s="114"/>
      <c r="F57" s="114"/>
      <c r="G57" s="114"/>
      <c r="H57" s="114"/>
      <c r="I57" s="114"/>
      <c r="J57" s="1"/>
      <c r="K57" s="114"/>
      <c r="L57" s="114"/>
      <c r="M57" s="114"/>
      <c r="N57" s="1"/>
      <c r="O57" s="114"/>
      <c r="P57" s="1"/>
      <c r="Q57" s="114"/>
      <c r="R57" s="1"/>
      <c r="S57" s="114"/>
      <c r="T57" s="114"/>
      <c r="U57" s="114"/>
      <c r="V57" s="114"/>
      <c r="W57" s="114"/>
      <c r="X57" s="114"/>
      <c r="Y57" s="1"/>
      <c r="Z57" s="114"/>
      <c r="AA57" s="114"/>
      <c r="AB57" s="114"/>
      <c r="AC57" s="114"/>
      <c r="AD57" s="114"/>
      <c r="AE57" s="114"/>
      <c r="AF57" s="114"/>
      <c r="AG57" s="114"/>
      <c r="AH57" s="1"/>
      <c r="AI57" s="1"/>
      <c r="AJ57" s="114"/>
      <c r="AL57" s="114"/>
      <c r="AM57" s="114"/>
      <c r="AN57" s="114"/>
      <c r="AP57" s="114"/>
      <c r="AQ57" s="114"/>
      <c r="AR57" s="114"/>
      <c r="AS57" s="114"/>
      <c r="AT57" s="114"/>
      <c r="AX57" s="114"/>
      <c r="AZ57" s="114"/>
      <c r="BA57" s="114"/>
      <c r="BB57" s="114"/>
      <c r="BV57" s="114"/>
      <c r="BX57" s="114"/>
      <c r="BY57" s="114"/>
      <c r="BZ57" s="114"/>
      <c r="CC57" s="114"/>
      <c r="CD57" s="114"/>
      <c r="CE57" s="114"/>
      <c r="CF57" s="114"/>
      <c r="CG57" s="114"/>
      <c r="CH57" s="114"/>
      <c r="CI57" s="114"/>
      <c r="CJ57" s="114"/>
      <c r="CK57" s="114"/>
      <c r="CL57" s="114"/>
      <c r="CM57" s="114"/>
      <c r="CN57" s="114"/>
      <c r="CO57" s="114"/>
      <c r="CP57" s="114"/>
      <c r="CQ57" s="114"/>
      <c r="CR57" s="114"/>
      <c r="CS57" s="114"/>
      <c r="CT57" s="114"/>
      <c r="CU57" s="114"/>
      <c r="CV57" s="114"/>
      <c r="CW57" s="114"/>
      <c r="CX57" s="114"/>
      <c r="CY57" s="114"/>
      <c r="CZ57" s="114"/>
      <c r="DD57" s="1"/>
      <c r="DE57" s="1"/>
      <c r="DF57" s="1"/>
      <c r="DG57" s="1"/>
      <c r="DH57" s="1"/>
      <c r="DI57" s="1"/>
      <c r="DJ57" s="4"/>
      <c r="DK57" s="1"/>
      <c r="DN57" s="1"/>
      <c r="DO57" s="1"/>
      <c r="DQ57" s="1"/>
      <c r="DR57" s="1"/>
      <c r="DS57" s="1"/>
      <c r="DT57" s="8"/>
      <c r="DU57" s="114"/>
      <c r="DV57" s="114"/>
      <c r="DW57" s="114"/>
      <c r="DX57" s="1"/>
      <c r="DY57" s="1"/>
      <c r="DZ57" s="114"/>
      <c r="EA57" s="114"/>
      <c r="EB57" s="1"/>
      <c r="EC57" s="114"/>
      <c r="ED57" s="114"/>
      <c r="EE57" s="114"/>
      <c r="EF57" s="114"/>
      <c r="EG57" s="1"/>
      <c r="EH57" s="1"/>
      <c r="EI57" s="1"/>
      <c r="EJ57" s="1"/>
      <c r="EK57" s="1"/>
      <c r="EL57" s="1"/>
      <c r="EM57" s="1"/>
      <c r="EN57" s="1"/>
      <c r="EO57" s="1"/>
      <c r="EP57" s="1"/>
      <c r="EQ57" s="1"/>
      <c r="ER57" s="1"/>
      <c r="ES57" s="1"/>
      <c r="ET57" s="1"/>
      <c r="EU57" s="1"/>
      <c r="EV57" s="1"/>
      <c r="EW57" s="1"/>
      <c r="EX57" s="1"/>
      <c r="EY57" s="1"/>
      <c r="EZ57" s="1"/>
      <c r="FA57" s="1"/>
      <c r="FB57" s="114"/>
      <c r="FC57" s="114"/>
      <c r="FD57" s="114"/>
      <c r="FF57" s="114"/>
      <c r="FG57" s="114"/>
      <c r="FH57" s="1"/>
      <c r="FJ57" s="114"/>
      <c r="FK57" s="114"/>
      <c r="FL57" s="114"/>
      <c r="FP57" s="113"/>
      <c r="FQ57" s="1"/>
      <c r="FR57" s="1"/>
      <c r="FS57" s="114"/>
      <c r="FT57" s="114"/>
      <c r="FV57" s="1"/>
      <c r="FW57" s="114"/>
      <c r="FX57" s="114"/>
      <c r="FZ57" s="1"/>
      <c r="GA57" s="114"/>
      <c r="GB57" s="114"/>
      <c r="GD57" s="1"/>
      <c r="GH57" s="1"/>
      <c r="GI57" s="114"/>
      <c r="GJ57" s="114"/>
      <c r="GK57" s="1"/>
      <c r="GL57" s="1"/>
      <c r="GM57" s="114"/>
      <c r="GN57" s="114"/>
      <c r="GO57" s="1"/>
      <c r="GP57" s="114"/>
      <c r="GQ57" s="1"/>
    </row>
    <row r="58" spans="1:214" ht="13.5" customHeight="1" x14ac:dyDescent="0.2">
      <c r="A58" s="1"/>
      <c r="B58" s="10" t="s">
        <v>212</v>
      </c>
      <c r="C58" s="1"/>
      <c r="D58" s="1"/>
      <c r="E58" s="1"/>
      <c r="F58" s="115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CC58" s="115"/>
      <c r="CD58" s="115"/>
      <c r="CE58" s="115"/>
      <c r="CF58" s="115"/>
      <c r="CG58" s="115"/>
      <c r="CH58" s="115"/>
      <c r="CI58" s="115"/>
      <c r="CJ58" s="115"/>
      <c r="CK58" s="115"/>
      <c r="CL58" s="115"/>
      <c r="CM58" s="115"/>
      <c r="CN58" s="115"/>
      <c r="CO58" s="115"/>
      <c r="CP58" s="115"/>
      <c r="CQ58" s="115"/>
      <c r="CR58" s="115"/>
      <c r="CS58" s="115"/>
      <c r="CT58" s="115"/>
      <c r="CU58" s="115"/>
      <c r="CV58" s="115"/>
      <c r="CW58" s="115"/>
      <c r="CX58" s="115"/>
      <c r="CY58" s="115"/>
      <c r="CZ58" s="115"/>
      <c r="DD58" s="116"/>
      <c r="DE58" s="9"/>
      <c r="DF58" s="9"/>
      <c r="DG58" s="9"/>
      <c r="DH58" s="9"/>
      <c r="DI58" s="9"/>
      <c r="DJ58" s="9"/>
      <c r="DK58" s="1"/>
      <c r="DN58" s="1"/>
      <c r="DO58" s="1"/>
      <c r="DQ58" s="1"/>
      <c r="DR58" s="1"/>
      <c r="DS58" s="1"/>
      <c r="DT58" s="8"/>
      <c r="DU58" s="109"/>
      <c r="DV58" s="109"/>
      <c r="DW58" s="109"/>
      <c r="DX58" s="1"/>
      <c r="DY58" s="109"/>
      <c r="DZ58" s="109"/>
      <c r="EA58" s="109"/>
      <c r="EB58" s="1"/>
      <c r="EC58" s="1"/>
      <c r="ED58" s="1"/>
      <c r="EE58" s="1"/>
      <c r="EF58" s="1"/>
      <c r="EG58" s="1"/>
      <c r="EH58" s="1"/>
      <c r="EI58" s="1"/>
      <c r="EJ58" s="1"/>
      <c r="EK58" s="1"/>
      <c r="EL58" s="1"/>
      <c r="EM58" s="1"/>
      <c r="EN58" s="1"/>
      <c r="EO58" s="1"/>
      <c r="EP58" s="1"/>
      <c r="EQ58" s="1"/>
      <c r="ER58" s="1"/>
      <c r="ES58" s="1"/>
      <c r="ET58" s="1"/>
      <c r="EU58" s="1"/>
      <c r="EV58" s="1"/>
      <c r="EW58" s="1"/>
      <c r="EX58" s="1"/>
      <c r="EY58" s="1"/>
      <c r="EZ58" s="1"/>
      <c r="FA58" s="1"/>
      <c r="FB58" s="1"/>
      <c r="FC58" s="1"/>
      <c r="FD58" s="1"/>
      <c r="FF58" s="1"/>
      <c r="FG58" s="1"/>
      <c r="FH58" s="1"/>
      <c r="FJ58" s="109"/>
      <c r="FK58" s="109"/>
      <c r="FL58" s="109"/>
      <c r="FP58" s="113"/>
      <c r="FQ58" s="1"/>
      <c r="FR58" s="1"/>
      <c r="FS58" s="1"/>
      <c r="FT58" s="1"/>
      <c r="FV58" s="1"/>
      <c r="FW58" s="1"/>
      <c r="FX58" s="117"/>
      <c r="FZ58" s="1"/>
      <c r="GA58" s="1"/>
      <c r="GB58" s="109"/>
      <c r="GD58" s="1"/>
      <c r="GH58" s="1"/>
      <c r="GI58" s="1"/>
      <c r="GJ58" s="1"/>
      <c r="GK58" s="1"/>
      <c r="GL58" s="1"/>
      <c r="GM58" s="1"/>
      <c r="GN58" s="1"/>
      <c r="GO58" s="1"/>
      <c r="GP58" s="1"/>
      <c r="GQ58" s="1"/>
    </row>
    <row r="59" spans="1:214" x14ac:dyDescent="0.2">
      <c r="A59" s="1"/>
      <c r="B59" s="118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DD59" s="1"/>
      <c r="DE59" s="1"/>
      <c r="DF59" s="1"/>
      <c r="DG59" s="1"/>
      <c r="DH59" s="1"/>
      <c r="DI59" s="119" t="s">
        <v>213</v>
      </c>
      <c r="DJ59" s="1"/>
      <c r="DK59" s="1"/>
      <c r="DS59" s="1"/>
      <c r="DZ59" s="1"/>
      <c r="EA59" s="1"/>
      <c r="EB59" s="1"/>
      <c r="EG59" s="1"/>
      <c r="FE59"/>
      <c r="FI59"/>
      <c r="FJ59"/>
      <c r="FK59"/>
      <c r="FL59"/>
      <c r="FM59"/>
      <c r="FN59"/>
      <c r="FO59"/>
      <c r="FP59"/>
      <c r="FS59" s="1"/>
      <c r="FT59" s="1"/>
      <c r="FU59"/>
      <c r="FY59"/>
      <c r="GC59"/>
      <c r="GE59"/>
      <c r="GF59"/>
      <c r="GG59"/>
      <c r="HF59"/>
    </row>
    <row r="60" spans="1:214" x14ac:dyDescent="0.2">
      <c r="A60" s="1"/>
      <c r="B60" s="121"/>
      <c r="C60" s="1"/>
      <c r="D60" s="4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DD60" s="1"/>
      <c r="DE60" s="1"/>
      <c r="DF60" s="1"/>
      <c r="DG60" s="1"/>
      <c r="DH60" s="1"/>
      <c r="DI60" s="1"/>
      <c r="DJ60" s="1"/>
      <c r="DK60" s="1"/>
      <c r="DZ60" s="1"/>
      <c r="EA60" s="1"/>
      <c r="EB60" s="1"/>
      <c r="EG60" s="1"/>
      <c r="FE60"/>
      <c r="FI60"/>
      <c r="FJ60"/>
      <c r="FK60"/>
      <c r="FL60"/>
      <c r="FM60"/>
      <c r="FN60"/>
      <c r="FO60"/>
      <c r="FP60"/>
      <c r="FS60" s="1"/>
      <c r="FT60" s="1"/>
      <c r="FU60"/>
      <c r="FY60"/>
      <c r="GC60"/>
      <c r="GE60"/>
      <c r="GF60"/>
      <c r="GG60"/>
      <c r="HF60"/>
    </row>
    <row r="61" spans="1:214" x14ac:dyDescent="0.2">
      <c r="B61" s="118"/>
    </row>
  </sheetData>
  <pageMargins left="0.7" right="0.7" top="0.75" bottom="0.75" header="0.3" footer="0.3"/>
  <ignoredErrors>
    <ignoredError sqref="BN17:BQ17 BN45:BQ45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0695E7BB6A7DC448166D51D58B8927A" ma:contentTypeVersion="11" ma:contentTypeDescription="Opprett et nytt dokument." ma:contentTypeScope="" ma:versionID="4891f201708c23a11fc07f5f021fa5a3">
  <xsd:schema xmlns:xsd="http://www.w3.org/2001/XMLSchema" xmlns:xs="http://www.w3.org/2001/XMLSchema" xmlns:p="http://schemas.microsoft.com/office/2006/metadata/properties" xmlns:ns2="edad25e2-8650-4926-b9c1-384e251e3357" xmlns:ns3="fb01cd13-81db-4f45-a94a-b394074e628f" targetNamespace="http://schemas.microsoft.com/office/2006/metadata/properties" ma:root="true" ma:fieldsID="4f5f44565af412a29395b5864c23a59a" ns2:_="" ns3:_="">
    <xsd:import namespace="edad25e2-8650-4926-b9c1-384e251e3357"/>
    <xsd:import namespace="fb01cd13-81db-4f45-a94a-b394074e628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ad25e2-8650-4926-b9c1-384e251e335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Bildemerkelapper" ma:readOnly="false" ma:fieldId="{5cf76f15-5ced-4ddc-b409-7134ff3c332f}" ma:taxonomyMulti="true" ma:sspId="06604d7d-b179-40e3-9457-2227251b16f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01cd13-81db-4f45-a94a-b394074e628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12" nillable="true" ma:displayName="Taxonomy Catch All Column" ma:hidden="true" ma:list="{1fb15498-ede1-4023-840c-6f122ae772d9}" ma:internalName="TaxCatchAll" ma:showField="CatchAllData" ma:web="fb01cd13-81db-4f45-a94a-b394074e628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2E12A10-E55F-4283-AF6D-3F5B6B8C341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dad25e2-8650-4926-b9c1-384e251e3357"/>
    <ds:schemaRef ds:uri="fb01cd13-81db-4f45-a94a-b394074e628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89E0B05-3C4F-42C4-8BA9-1BB8D2288D0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Eika banks only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Tore-Øystein Gløersen</dc:creator>
  <cp:lastModifiedBy>Magnus Sandem</cp:lastModifiedBy>
  <dcterms:created xsi:type="dcterms:W3CDTF">2023-06-22T10:30:46Z</dcterms:created>
  <dcterms:modified xsi:type="dcterms:W3CDTF">2023-06-26T07:52:12Z</dcterms:modified>
</cp:coreProperties>
</file>