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H805250\Downloads\"/>
    </mc:Choice>
  </mc:AlternateContent>
  <xr:revisionPtr revIDLastSave="0" documentId="8_{5CEC53AF-5679-4EDC-9477-57A73C18A292}" xr6:coauthVersionLast="47" xr6:coauthVersionMax="47" xr10:uidLastSave="{00000000-0000-0000-0000-000000000000}"/>
  <bookViews>
    <workbookView xWindow="-120" yWindow="-120" windowWidth="29040" windowHeight="17520" xr2:uid="{52078509-1ED5-4362-A6A0-3B058FF4BBB2}"/>
  </bookViews>
  <sheets>
    <sheet name="Ark1"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X44" i="1" l="1"/>
  <c r="GX43" i="1"/>
  <c r="GX42" i="1"/>
  <c r="GX41" i="1"/>
  <c r="GX40" i="1"/>
  <c r="GX39" i="1"/>
  <c r="GX38" i="1"/>
  <c r="GX37" i="1"/>
  <c r="GX36" i="1"/>
  <c r="GX35" i="1"/>
  <c r="GX34" i="1"/>
  <c r="GX33" i="1"/>
  <c r="GX32" i="1"/>
  <c r="GX31" i="1"/>
  <c r="GX30" i="1"/>
  <c r="GX29" i="1"/>
  <c r="GX28" i="1"/>
  <c r="GX27" i="1"/>
  <c r="GX26" i="1"/>
  <c r="GX25" i="1"/>
  <c r="GX24" i="1"/>
  <c r="GX23" i="1"/>
  <c r="GX22" i="1"/>
  <c r="GX21" i="1"/>
  <c r="GX20" i="1"/>
  <c r="GX19" i="1"/>
  <c r="GX18" i="1"/>
  <c r="GX17" i="1"/>
  <c r="GX16" i="1"/>
  <c r="GX15" i="1"/>
  <c r="GX14" i="1"/>
  <c r="GX13" i="1"/>
  <c r="GX12" i="1"/>
  <c r="GX11" i="1"/>
  <c r="GX10" i="1"/>
  <c r="GX9" i="1"/>
  <c r="GX8" i="1"/>
  <c r="GX7" i="1"/>
  <c r="GX6" i="1"/>
  <c r="GX5" i="1"/>
  <c r="GU44" i="1"/>
  <c r="GV43" i="1"/>
  <c r="GT43" i="1" s="1"/>
  <c r="GV42" i="1"/>
  <c r="GV41" i="1"/>
  <c r="GT41" i="1" s="1"/>
  <c r="GV40" i="1"/>
  <c r="GT40" i="1" s="1"/>
  <c r="GV39" i="1"/>
  <c r="GT39" i="1" s="1"/>
  <c r="GV38" i="1"/>
  <c r="GT38" i="1" s="1"/>
  <c r="GV37" i="1"/>
  <c r="GT37" i="1" s="1"/>
  <c r="GV36" i="1"/>
  <c r="GV35" i="1"/>
  <c r="GT35" i="1" s="1"/>
  <c r="GV34" i="1"/>
  <c r="GT34" i="1" s="1"/>
  <c r="GV33" i="1"/>
  <c r="GT33" i="1" s="1"/>
  <c r="GV32" i="1"/>
  <c r="GT32" i="1" s="1"/>
  <c r="GV31" i="1"/>
  <c r="GT31" i="1" s="1"/>
  <c r="GV30" i="1"/>
  <c r="GT30" i="1" s="1"/>
  <c r="GV29" i="1"/>
  <c r="GT29" i="1" s="1"/>
  <c r="GV28" i="1"/>
  <c r="GV27" i="1"/>
  <c r="GV26" i="1"/>
  <c r="GV25" i="1"/>
  <c r="GT25" i="1" s="1"/>
  <c r="GV24" i="1"/>
  <c r="GV23" i="1"/>
  <c r="GT23" i="1" s="1"/>
  <c r="GV22" i="1"/>
  <c r="GT22" i="1" s="1"/>
  <c r="GV21" i="1"/>
  <c r="GT21" i="1" s="1"/>
  <c r="GV20" i="1"/>
  <c r="GV19" i="1"/>
  <c r="GT19" i="1" s="1"/>
  <c r="GV18" i="1"/>
  <c r="GT18" i="1" s="1"/>
  <c r="GV17" i="1"/>
  <c r="GT17" i="1" s="1"/>
  <c r="GV16" i="1"/>
  <c r="GT16" i="1" s="1"/>
  <c r="GV15" i="1"/>
  <c r="GT15" i="1" s="1"/>
  <c r="GV14" i="1"/>
  <c r="GT14" i="1" s="1"/>
  <c r="GV13" i="1"/>
  <c r="GT13" i="1" s="1"/>
  <c r="GV12" i="1"/>
  <c r="GV11" i="1"/>
  <c r="GV10" i="1"/>
  <c r="GV9" i="1"/>
  <c r="GT9" i="1" s="1"/>
  <c r="GV8" i="1"/>
  <c r="GT8" i="1" s="1"/>
  <c r="GV7" i="1"/>
  <c r="GT7" i="1" s="1"/>
  <c r="GV6" i="1"/>
  <c r="GT6" i="1" s="1"/>
  <c r="GV5" i="1"/>
  <c r="GT42" i="1"/>
  <c r="GT36" i="1"/>
  <c r="GT28" i="1"/>
  <c r="GT27" i="1"/>
  <c r="GT26" i="1"/>
  <c r="GT24" i="1"/>
  <c r="GT20" i="1"/>
  <c r="GT12" i="1"/>
  <c r="GT11" i="1"/>
  <c r="GT10" i="1"/>
  <c r="GR44" i="1"/>
  <c r="GQ44" i="1"/>
  <c r="GP43" i="1"/>
  <c r="GN43" i="1"/>
  <c r="GL43" i="1" s="1"/>
  <c r="GM43" i="1"/>
  <c r="GP42" i="1"/>
  <c r="GN42" i="1"/>
  <c r="GM42" i="1"/>
  <c r="GL42" i="1"/>
  <c r="GP41" i="1"/>
  <c r="GN41" i="1"/>
  <c r="GM41" i="1"/>
  <c r="GP40" i="1"/>
  <c r="GN40" i="1"/>
  <c r="GM40" i="1"/>
  <c r="GL40" i="1" s="1"/>
  <c r="GP39" i="1"/>
  <c r="GN39" i="1"/>
  <c r="GM39" i="1"/>
  <c r="GP38" i="1"/>
  <c r="GN38" i="1"/>
  <c r="GM38" i="1"/>
  <c r="GL38" i="1"/>
  <c r="GP37" i="1"/>
  <c r="GN37" i="1"/>
  <c r="GM37" i="1"/>
  <c r="GL37" i="1" s="1"/>
  <c r="GP36" i="1"/>
  <c r="GN36" i="1"/>
  <c r="GM36" i="1"/>
  <c r="GP35" i="1"/>
  <c r="GN35" i="1"/>
  <c r="GM35" i="1"/>
  <c r="GP34" i="1"/>
  <c r="GN34" i="1"/>
  <c r="GM34" i="1"/>
  <c r="GL34" i="1" s="1"/>
  <c r="GP33" i="1"/>
  <c r="GN33" i="1"/>
  <c r="GM33" i="1"/>
  <c r="AM33" i="1" s="1"/>
  <c r="GP32" i="1"/>
  <c r="GN32" i="1"/>
  <c r="GM32" i="1"/>
  <c r="GL32" i="1" s="1"/>
  <c r="GP31" i="1"/>
  <c r="GN31" i="1"/>
  <c r="AM31" i="1" s="1"/>
  <c r="GM31" i="1"/>
  <c r="GP30" i="1"/>
  <c r="GN30" i="1"/>
  <c r="GM30" i="1"/>
  <c r="GL30" i="1"/>
  <c r="GP29" i="1"/>
  <c r="GN29" i="1"/>
  <c r="GM29" i="1"/>
  <c r="GP28" i="1"/>
  <c r="GN28" i="1"/>
  <c r="GM28" i="1"/>
  <c r="GL28" i="1" s="1"/>
  <c r="GP27" i="1"/>
  <c r="GN27" i="1"/>
  <c r="GM27" i="1"/>
  <c r="AM27" i="1" s="1"/>
  <c r="GP26" i="1"/>
  <c r="GN26" i="1"/>
  <c r="GM26" i="1"/>
  <c r="GL26" i="1" s="1"/>
  <c r="GP25" i="1"/>
  <c r="GN25" i="1"/>
  <c r="GM25" i="1"/>
  <c r="GL25" i="1" s="1"/>
  <c r="GP24" i="1"/>
  <c r="GN24" i="1"/>
  <c r="GM24" i="1"/>
  <c r="GP23" i="1"/>
  <c r="GN23" i="1"/>
  <c r="GM23" i="1"/>
  <c r="GP22" i="1"/>
  <c r="GN22" i="1"/>
  <c r="GM22" i="1"/>
  <c r="AM22" i="1" s="1"/>
  <c r="GL22" i="1"/>
  <c r="GP21" i="1"/>
  <c r="GN21" i="1"/>
  <c r="AM21" i="1" s="1"/>
  <c r="GM21" i="1"/>
  <c r="GL21" i="1" s="1"/>
  <c r="GP20" i="1"/>
  <c r="GN20" i="1"/>
  <c r="GM20" i="1"/>
  <c r="GL20" i="1" s="1"/>
  <c r="GP19" i="1"/>
  <c r="GN19" i="1"/>
  <c r="GL19" i="1" s="1"/>
  <c r="GM19" i="1"/>
  <c r="GP18" i="1"/>
  <c r="GN18" i="1"/>
  <c r="GM18" i="1"/>
  <c r="GL18" i="1" s="1"/>
  <c r="GP17" i="1"/>
  <c r="GN17" i="1"/>
  <c r="AM17" i="1" s="1"/>
  <c r="GM17" i="1"/>
  <c r="GP16" i="1"/>
  <c r="GN16" i="1"/>
  <c r="GM16" i="1"/>
  <c r="GL16" i="1" s="1"/>
  <c r="GP15" i="1"/>
  <c r="GN15" i="1"/>
  <c r="GM15" i="1"/>
  <c r="GP14" i="1"/>
  <c r="GN14" i="1"/>
  <c r="GM14" i="1"/>
  <c r="GL14" i="1" s="1"/>
  <c r="GP13" i="1"/>
  <c r="GN13" i="1"/>
  <c r="GM13" i="1"/>
  <c r="GP12" i="1"/>
  <c r="GN12" i="1"/>
  <c r="AM12" i="1" s="1"/>
  <c r="GM12" i="1"/>
  <c r="GL12" i="1" s="1"/>
  <c r="GP11" i="1"/>
  <c r="GN11" i="1"/>
  <c r="GM11" i="1"/>
  <c r="GP10" i="1"/>
  <c r="GN10" i="1"/>
  <c r="GM10" i="1"/>
  <c r="GL10" i="1"/>
  <c r="GP9" i="1"/>
  <c r="GN9" i="1"/>
  <c r="GM9" i="1"/>
  <c r="GP8" i="1"/>
  <c r="GN8" i="1"/>
  <c r="GM8" i="1"/>
  <c r="GP7" i="1"/>
  <c r="GN7" i="1"/>
  <c r="GM7" i="1"/>
  <c r="GP6" i="1"/>
  <c r="GN6" i="1"/>
  <c r="AM6" i="1" s="1"/>
  <c r="GM6" i="1"/>
  <c r="GL6" i="1" s="1"/>
  <c r="GP5" i="1"/>
  <c r="GN5" i="1"/>
  <c r="GM5" i="1"/>
  <c r="GJ44" i="1"/>
  <c r="GI44" i="1"/>
  <c r="GH43" i="1"/>
  <c r="GH42" i="1"/>
  <c r="GH41" i="1"/>
  <c r="GH40" i="1"/>
  <c r="GH39" i="1"/>
  <c r="GH38" i="1"/>
  <c r="GH37" i="1"/>
  <c r="GH36" i="1"/>
  <c r="GH35" i="1"/>
  <c r="GH34" i="1"/>
  <c r="GH33" i="1"/>
  <c r="GH32" i="1"/>
  <c r="GH31" i="1"/>
  <c r="GH30" i="1"/>
  <c r="GH29" i="1"/>
  <c r="GH28" i="1"/>
  <c r="GH27" i="1"/>
  <c r="GH26" i="1"/>
  <c r="GH25" i="1"/>
  <c r="GH24" i="1"/>
  <c r="GH23" i="1"/>
  <c r="GH22" i="1"/>
  <c r="GH21" i="1"/>
  <c r="GH20" i="1"/>
  <c r="GH19" i="1"/>
  <c r="GH18" i="1"/>
  <c r="GH17" i="1"/>
  <c r="GH16" i="1"/>
  <c r="GH15" i="1"/>
  <c r="GH14" i="1"/>
  <c r="GH13" i="1"/>
  <c r="GH12" i="1"/>
  <c r="GH11" i="1"/>
  <c r="GH10" i="1"/>
  <c r="GH9" i="1"/>
  <c r="GH8" i="1"/>
  <c r="GH7" i="1"/>
  <c r="GH6" i="1"/>
  <c r="GH5" i="1"/>
  <c r="GH44" i="1" s="1"/>
  <c r="GF44" i="1"/>
  <c r="GE44" i="1"/>
  <c r="GD43" i="1"/>
  <c r="GD42" i="1"/>
  <c r="BQ42" i="1" s="1"/>
  <c r="GD41" i="1"/>
  <c r="GD40" i="1"/>
  <c r="GD39" i="1"/>
  <c r="GD38" i="1"/>
  <c r="BQ38" i="1" s="1"/>
  <c r="GD37" i="1"/>
  <c r="GD36" i="1"/>
  <c r="GD35" i="1"/>
  <c r="BQ35" i="1" s="1"/>
  <c r="GD34" i="1"/>
  <c r="GD33" i="1"/>
  <c r="BQ33" i="1" s="1"/>
  <c r="GD32" i="1"/>
  <c r="BQ32" i="1" s="1"/>
  <c r="GD31" i="1"/>
  <c r="BQ31" i="1" s="1"/>
  <c r="GD30" i="1"/>
  <c r="BQ30" i="1" s="1"/>
  <c r="GD29" i="1"/>
  <c r="GD28" i="1"/>
  <c r="GD27" i="1"/>
  <c r="GD26" i="1"/>
  <c r="BQ26" i="1" s="1"/>
  <c r="GD25" i="1"/>
  <c r="GD24" i="1"/>
  <c r="GD23" i="1"/>
  <c r="GD22" i="1"/>
  <c r="BQ22" i="1" s="1"/>
  <c r="GD21" i="1"/>
  <c r="GD20" i="1"/>
  <c r="GD19" i="1"/>
  <c r="BQ19" i="1" s="1"/>
  <c r="GD18" i="1"/>
  <c r="GD17" i="1"/>
  <c r="BQ17" i="1" s="1"/>
  <c r="GD16" i="1"/>
  <c r="BQ16" i="1" s="1"/>
  <c r="GD15" i="1"/>
  <c r="BQ15" i="1" s="1"/>
  <c r="GD14" i="1"/>
  <c r="BQ14" i="1" s="1"/>
  <c r="GD13" i="1"/>
  <c r="GD12" i="1"/>
  <c r="GD11" i="1"/>
  <c r="GD10" i="1"/>
  <c r="GD9" i="1"/>
  <c r="GD8" i="1"/>
  <c r="GD7" i="1"/>
  <c r="GD6" i="1"/>
  <c r="BQ6" i="1" s="1"/>
  <c r="GD5" i="1"/>
  <c r="GB44" i="1"/>
  <c r="GA44" i="1"/>
  <c r="FZ43" i="1"/>
  <c r="FZ42" i="1"/>
  <c r="FZ41" i="1"/>
  <c r="FZ40" i="1"/>
  <c r="FZ39" i="1"/>
  <c r="FZ38" i="1"/>
  <c r="FZ37" i="1"/>
  <c r="FZ36" i="1"/>
  <c r="FZ35" i="1"/>
  <c r="FZ34" i="1"/>
  <c r="FZ33" i="1"/>
  <c r="FZ32" i="1"/>
  <c r="FZ31" i="1"/>
  <c r="FZ30" i="1"/>
  <c r="FZ29" i="1"/>
  <c r="FZ28" i="1"/>
  <c r="FZ27" i="1"/>
  <c r="FZ26" i="1"/>
  <c r="FZ25" i="1"/>
  <c r="FZ24" i="1"/>
  <c r="FZ23" i="1"/>
  <c r="FZ22" i="1"/>
  <c r="FZ21" i="1"/>
  <c r="FZ20" i="1"/>
  <c r="FZ19" i="1"/>
  <c r="FZ18" i="1"/>
  <c r="FZ17" i="1"/>
  <c r="FZ16" i="1"/>
  <c r="FZ15" i="1"/>
  <c r="FZ14" i="1"/>
  <c r="FZ13" i="1"/>
  <c r="FZ12" i="1"/>
  <c r="FZ11" i="1"/>
  <c r="FZ10" i="1"/>
  <c r="FZ9" i="1"/>
  <c r="FZ8" i="1"/>
  <c r="FZ7" i="1"/>
  <c r="FZ6" i="1"/>
  <c r="FZ5" i="1"/>
  <c r="FV41" i="1"/>
  <c r="FW40" i="1"/>
  <c r="FV40" i="1"/>
  <c r="FX40" i="1" s="1"/>
  <c r="FW37" i="1"/>
  <c r="FV37" i="1"/>
  <c r="FX37" i="1" s="1"/>
  <c r="FW35" i="1"/>
  <c r="FV34" i="1"/>
  <c r="FW33" i="1"/>
  <c r="FX33" i="1" s="1"/>
  <c r="FW29" i="1"/>
  <c r="FW25" i="1"/>
  <c r="FW22" i="1"/>
  <c r="FV22" i="1"/>
  <c r="FX22" i="1" s="1"/>
  <c r="FW19" i="1"/>
  <c r="FV19" i="1"/>
  <c r="FX19" i="1" s="1"/>
  <c r="FV16" i="1"/>
  <c r="FW15" i="1"/>
  <c r="FV15" i="1"/>
  <c r="FX15" i="1" s="1"/>
  <c r="FV13" i="1"/>
  <c r="FV8" i="1"/>
  <c r="FW7" i="1"/>
  <c r="FV7" i="1"/>
  <c r="FX7" i="1" s="1"/>
  <c r="FV5" i="1"/>
  <c r="FT43" i="1"/>
  <c r="FT42" i="1"/>
  <c r="FT41" i="1"/>
  <c r="FW41" i="1" s="1"/>
  <c r="FT40" i="1"/>
  <c r="BU40" i="1" s="1"/>
  <c r="BV40" i="1" s="1"/>
  <c r="FT39" i="1"/>
  <c r="FW39" i="1" s="1"/>
  <c r="FT38" i="1"/>
  <c r="FW38" i="1" s="1"/>
  <c r="FT37" i="1"/>
  <c r="FT36" i="1"/>
  <c r="FW36" i="1" s="1"/>
  <c r="FT35" i="1"/>
  <c r="FV35" i="1" s="1"/>
  <c r="FX35" i="1" s="1"/>
  <c r="FT34" i="1"/>
  <c r="BU34" i="1" s="1"/>
  <c r="BV34" i="1" s="1"/>
  <c r="FT33" i="1"/>
  <c r="FV33" i="1" s="1"/>
  <c r="FT32" i="1"/>
  <c r="BU32" i="1" s="1"/>
  <c r="BV32" i="1" s="1"/>
  <c r="FT31" i="1"/>
  <c r="FW31" i="1" s="1"/>
  <c r="FT30" i="1"/>
  <c r="BU30" i="1" s="1"/>
  <c r="BV30" i="1" s="1"/>
  <c r="FT29" i="1"/>
  <c r="BU29" i="1" s="1"/>
  <c r="BV29" i="1" s="1"/>
  <c r="FT28" i="1"/>
  <c r="BU28" i="1" s="1"/>
  <c r="BV28" i="1" s="1"/>
  <c r="FT27" i="1"/>
  <c r="FT26" i="1"/>
  <c r="FT25" i="1"/>
  <c r="FV25" i="1" s="1"/>
  <c r="FX25" i="1" s="1"/>
  <c r="FT24" i="1"/>
  <c r="BU24" i="1" s="1"/>
  <c r="BV24" i="1" s="1"/>
  <c r="FT23" i="1"/>
  <c r="FW23" i="1" s="1"/>
  <c r="FT22" i="1"/>
  <c r="FT21" i="1"/>
  <c r="FW21" i="1" s="1"/>
  <c r="FT20" i="1"/>
  <c r="FW20" i="1" s="1"/>
  <c r="FT19" i="1"/>
  <c r="FT18" i="1"/>
  <c r="FW18" i="1" s="1"/>
  <c r="FT17" i="1"/>
  <c r="BU17" i="1" s="1"/>
  <c r="BV17" i="1" s="1"/>
  <c r="FT16" i="1"/>
  <c r="FW16" i="1" s="1"/>
  <c r="FX16" i="1" s="1"/>
  <c r="FT15" i="1"/>
  <c r="FT14" i="1"/>
  <c r="BU14" i="1" s="1"/>
  <c r="BV14" i="1" s="1"/>
  <c r="FT13" i="1"/>
  <c r="FW13" i="1" s="1"/>
  <c r="FT12" i="1"/>
  <c r="BU12" i="1" s="1"/>
  <c r="BV12" i="1" s="1"/>
  <c r="FT11" i="1"/>
  <c r="BU11" i="1" s="1"/>
  <c r="BV11" i="1" s="1"/>
  <c r="FT10" i="1"/>
  <c r="FT9" i="1"/>
  <c r="FW9" i="1" s="1"/>
  <c r="FT8" i="1"/>
  <c r="FW8" i="1" s="1"/>
  <c r="FT7" i="1"/>
  <c r="FT6" i="1"/>
  <c r="FW6" i="1" s="1"/>
  <c r="FT5" i="1"/>
  <c r="FW5" i="1" s="1"/>
  <c r="FX5" i="1" s="1"/>
  <c r="FS44" i="1"/>
  <c r="FR44" i="1"/>
  <c r="FL43" i="1"/>
  <c r="FO43" i="1" s="1"/>
  <c r="FL42" i="1"/>
  <c r="FM42" i="1" s="1"/>
  <c r="FL41" i="1"/>
  <c r="FO41" i="1" s="1"/>
  <c r="FN40" i="1"/>
  <c r="FL40" i="1"/>
  <c r="FM40" i="1" s="1"/>
  <c r="FL39" i="1"/>
  <c r="FO39" i="1" s="1"/>
  <c r="FL38" i="1"/>
  <c r="FN38" i="1" s="1"/>
  <c r="FN37" i="1"/>
  <c r="FL37" i="1"/>
  <c r="FO37" i="1" s="1"/>
  <c r="FL36" i="1"/>
  <c r="FO36" i="1" s="1"/>
  <c r="FL35" i="1"/>
  <c r="FL34" i="1"/>
  <c r="FO34" i="1" s="1"/>
  <c r="FL33" i="1"/>
  <c r="FO33" i="1" s="1"/>
  <c r="FO32" i="1"/>
  <c r="FN32" i="1"/>
  <c r="FM32" i="1"/>
  <c r="FL32" i="1"/>
  <c r="FN31" i="1"/>
  <c r="FL31" i="1"/>
  <c r="FO31" i="1" s="1"/>
  <c r="FL30" i="1"/>
  <c r="FO30" i="1" s="1"/>
  <c r="FO29" i="1"/>
  <c r="FN29" i="1"/>
  <c r="FM29" i="1"/>
  <c r="FP29" i="1" s="1"/>
  <c r="FL29" i="1"/>
  <c r="FL28" i="1"/>
  <c r="FO28" i="1" s="1"/>
  <c r="FL27" i="1"/>
  <c r="FO27" i="1" s="1"/>
  <c r="FL26" i="1"/>
  <c r="FM26" i="1" s="1"/>
  <c r="FL25" i="1"/>
  <c r="FO25" i="1" s="1"/>
  <c r="FL24" i="1"/>
  <c r="FL23" i="1"/>
  <c r="FO23" i="1" s="1"/>
  <c r="FO22" i="1"/>
  <c r="FL22" i="1"/>
  <c r="FN22" i="1" s="1"/>
  <c r="FM21" i="1"/>
  <c r="FL21" i="1"/>
  <c r="FO21" i="1" s="1"/>
  <c r="FL20" i="1"/>
  <c r="FO20" i="1" s="1"/>
  <c r="FO19" i="1"/>
  <c r="FN19" i="1"/>
  <c r="FL19" i="1"/>
  <c r="FM19" i="1" s="1"/>
  <c r="FL18" i="1"/>
  <c r="FL17" i="1"/>
  <c r="FO17" i="1" s="1"/>
  <c r="FN16" i="1"/>
  <c r="FL16" i="1"/>
  <c r="FO16" i="1" s="1"/>
  <c r="FM15" i="1"/>
  <c r="FL15" i="1"/>
  <c r="FO15" i="1" s="1"/>
  <c r="FL14" i="1"/>
  <c r="FO14" i="1" s="1"/>
  <c r="FL13" i="1"/>
  <c r="FO13" i="1" s="1"/>
  <c r="FL12" i="1"/>
  <c r="FO12" i="1" s="1"/>
  <c r="FL11" i="1"/>
  <c r="FO11" i="1" s="1"/>
  <c r="FL10" i="1"/>
  <c r="FO10" i="1" s="1"/>
  <c r="FL9" i="1"/>
  <c r="FO9" i="1" s="1"/>
  <c r="FN8" i="1"/>
  <c r="FL8" i="1"/>
  <c r="FM8" i="1" s="1"/>
  <c r="FL7" i="1"/>
  <c r="FL6" i="1"/>
  <c r="FN6" i="1" s="1"/>
  <c r="FO5" i="1"/>
  <c r="FN5" i="1"/>
  <c r="FL5" i="1"/>
  <c r="FM5" i="1" s="1"/>
  <c r="FG43" i="1"/>
  <c r="FG42" i="1"/>
  <c r="FG41" i="1"/>
  <c r="FG40" i="1"/>
  <c r="FG39" i="1"/>
  <c r="FG38" i="1"/>
  <c r="FG37" i="1"/>
  <c r="FG36" i="1"/>
  <c r="FG35" i="1"/>
  <c r="FG34" i="1"/>
  <c r="FG33" i="1"/>
  <c r="FG32" i="1"/>
  <c r="FG31" i="1"/>
  <c r="FG30" i="1"/>
  <c r="FG29" i="1"/>
  <c r="FG28" i="1"/>
  <c r="FG27" i="1"/>
  <c r="FG26" i="1"/>
  <c r="FG25" i="1"/>
  <c r="FG24" i="1"/>
  <c r="FG23" i="1"/>
  <c r="BT23" i="1" s="1"/>
  <c r="FG22" i="1"/>
  <c r="BT22" i="1" s="1"/>
  <c r="FG21" i="1"/>
  <c r="FG20" i="1"/>
  <c r="FG19" i="1"/>
  <c r="FG18" i="1"/>
  <c r="FG17" i="1"/>
  <c r="FG16" i="1"/>
  <c r="FG15" i="1"/>
  <c r="BT15" i="1" s="1"/>
  <c r="FG14" i="1"/>
  <c r="FG13" i="1"/>
  <c r="FG12" i="1"/>
  <c r="FG11" i="1"/>
  <c r="FG10" i="1"/>
  <c r="FG9" i="1"/>
  <c r="FG8" i="1"/>
  <c r="FG7" i="1"/>
  <c r="FG6" i="1"/>
  <c r="FG5" i="1"/>
  <c r="FF44" i="1"/>
  <c r="FE44" i="1"/>
  <c r="FB44" i="1"/>
  <c r="FA44" i="1"/>
  <c r="FC43" i="1"/>
  <c r="BT43" i="1" s="1"/>
  <c r="FC42" i="1"/>
  <c r="FC41" i="1"/>
  <c r="BT41" i="1" s="1"/>
  <c r="FC40" i="1"/>
  <c r="BS40" i="1" s="1"/>
  <c r="FC39" i="1"/>
  <c r="FC38" i="1"/>
  <c r="FC37" i="1"/>
  <c r="FC36" i="1"/>
  <c r="BS36" i="1" s="1"/>
  <c r="FC35" i="1"/>
  <c r="FC34" i="1"/>
  <c r="BS34" i="1" s="1"/>
  <c r="FC33" i="1"/>
  <c r="FC32" i="1"/>
  <c r="FC31" i="1"/>
  <c r="FC30" i="1"/>
  <c r="FC29" i="1"/>
  <c r="FC28" i="1"/>
  <c r="FC27" i="1"/>
  <c r="FC26" i="1"/>
  <c r="FC25" i="1"/>
  <c r="BT25" i="1" s="1"/>
  <c r="FC24" i="1"/>
  <c r="BT24" i="1" s="1"/>
  <c r="FC23" i="1"/>
  <c r="FC22" i="1"/>
  <c r="FC21" i="1"/>
  <c r="FC20" i="1"/>
  <c r="BT20" i="1" s="1"/>
  <c r="FC19" i="1"/>
  <c r="BS19" i="1" s="1"/>
  <c r="FC18" i="1"/>
  <c r="FC17" i="1"/>
  <c r="BS17" i="1" s="1"/>
  <c r="FC16" i="1"/>
  <c r="FC15" i="1"/>
  <c r="BS15" i="1" s="1"/>
  <c r="FC14" i="1"/>
  <c r="FC13" i="1"/>
  <c r="FC12" i="1"/>
  <c r="FC11" i="1"/>
  <c r="BS11" i="1" s="1"/>
  <c r="FC10" i="1"/>
  <c r="FC9" i="1"/>
  <c r="FC8" i="1"/>
  <c r="BS8" i="1" s="1"/>
  <c r="FC7" i="1"/>
  <c r="FC6" i="1"/>
  <c r="FC5" i="1"/>
  <c r="EV43" i="1"/>
  <c r="EQ40" i="1"/>
  <c r="ES39" i="1"/>
  <c r="ER39" i="1"/>
  <c r="EU38" i="1"/>
  <c r="ES38" i="1"/>
  <c r="EU37" i="1"/>
  <c r="ET37" i="1"/>
  <c r="EW36" i="1"/>
  <c r="EU36" i="1"/>
  <c r="EW35" i="1"/>
  <c r="EV35" i="1"/>
  <c r="EW34" i="1"/>
  <c r="EQ34" i="1"/>
  <c r="EP34" i="1"/>
  <c r="ES32" i="1"/>
  <c r="ER32" i="1"/>
  <c r="EQ32" i="1"/>
  <c r="ET31" i="1"/>
  <c r="ER31" i="1"/>
  <c r="EU30" i="1"/>
  <c r="ET30" i="1"/>
  <c r="ES30" i="1"/>
  <c r="ET29" i="1"/>
  <c r="EW28" i="1"/>
  <c r="EV28" i="1"/>
  <c r="EU28" i="1"/>
  <c r="EV27" i="1"/>
  <c r="EX26" i="1"/>
  <c r="ES24" i="1"/>
  <c r="EQ24" i="1"/>
  <c r="ET23" i="1"/>
  <c r="ES23" i="1"/>
  <c r="ER23" i="1"/>
  <c r="EU22" i="1"/>
  <c r="ES22" i="1"/>
  <c r="EV21" i="1"/>
  <c r="EU21" i="1"/>
  <c r="ET21" i="1"/>
  <c r="EW20" i="1"/>
  <c r="EU20" i="1"/>
  <c r="EW19" i="1"/>
  <c r="EV19" i="1"/>
  <c r="EW18" i="1"/>
  <c r="EQ18" i="1"/>
  <c r="EP18" i="1"/>
  <c r="ES16" i="1"/>
  <c r="ER16" i="1"/>
  <c r="EQ16" i="1"/>
  <c r="ET15" i="1"/>
  <c r="ER15" i="1"/>
  <c r="EU14" i="1"/>
  <c r="ET14" i="1"/>
  <c r="ES14" i="1"/>
  <c r="EV13" i="1"/>
  <c r="ET13" i="1"/>
  <c r="EW12" i="1"/>
  <c r="EV12" i="1"/>
  <c r="EU12" i="1"/>
  <c r="EV11" i="1"/>
  <c r="EX10" i="1"/>
  <c r="EW10" i="1"/>
  <c r="EQ9" i="1"/>
  <c r="EP9" i="1"/>
  <c r="ES8" i="1"/>
  <c r="EQ8" i="1"/>
  <c r="EV7" i="1"/>
  <c r="ET7" i="1"/>
  <c r="ES7" i="1"/>
  <c r="ER7" i="1"/>
  <c r="EU6" i="1"/>
  <c r="ES6" i="1"/>
  <c r="EX5" i="1"/>
  <c r="EV5" i="1"/>
  <c r="EU5" i="1"/>
  <c r="ET5" i="1"/>
  <c r="EM44" i="1"/>
  <c r="EL44" i="1"/>
  <c r="EK44" i="1"/>
  <c r="EJ44" i="1"/>
  <c r="EI44" i="1"/>
  <c r="EH44" i="1"/>
  <c r="EG44" i="1"/>
  <c r="EF44" i="1"/>
  <c r="EE44" i="1"/>
  <c r="EN43" i="1"/>
  <c r="EX43" i="1" s="1"/>
  <c r="EN42" i="1"/>
  <c r="EN41" i="1"/>
  <c r="EX41" i="1" s="1"/>
  <c r="EN40" i="1"/>
  <c r="EX40" i="1" s="1"/>
  <c r="EN39" i="1"/>
  <c r="EQ39" i="1" s="1"/>
  <c r="EN38" i="1"/>
  <c r="EX38" i="1" s="1"/>
  <c r="EN37" i="1"/>
  <c r="ES37" i="1" s="1"/>
  <c r="EN36" i="1"/>
  <c r="EX36" i="1" s="1"/>
  <c r="EN35" i="1"/>
  <c r="EU35" i="1" s="1"/>
  <c r="EN34" i="1"/>
  <c r="EX34" i="1" s="1"/>
  <c r="EN33" i="1"/>
  <c r="EX33" i="1" s="1"/>
  <c r="EN32" i="1"/>
  <c r="EP32" i="1" s="1"/>
  <c r="EN31" i="1"/>
  <c r="EX31" i="1" s="1"/>
  <c r="EN30" i="1"/>
  <c r="ER30" i="1" s="1"/>
  <c r="EN29" i="1"/>
  <c r="EX29" i="1" s="1"/>
  <c r="EN28" i="1"/>
  <c r="ET28" i="1" s="1"/>
  <c r="EN27" i="1"/>
  <c r="EX27" i="1" s="1"/>
  <c r="EN26" i="1"/>
  <c r="EN25" i="1"/>
  <c r="EQ25" i="1" s="1"/>
  <c r="EN24" i="1"/>
  <c r="EX24" i="1" s="1"/>
  <c r="EN23" i="1"/>
  <c r="EQ23" i="1" s="1"/>
  <c r="EN22" i="1"/>
  <c r="EX22" i="1" s="1"/>
  <c r="EN21" i="1"/>
  <c r="ES21" i="1" s="1"/>
  <c r="EN20" i="1"/>
  <c r="EX20" i="1" s="1"/>
  <c r="EN19" i="1"/>
  <c r="EU19" i="1" s="1"/>
  <c r="EN18" i="1"/>
  <c r="EX18" i="1" s="1"/>
  <c r="EN17" i="1"/>
  <c r="EX17" i="1" s="1"/>
  <c r="EN16" i="1"/>
  <c r="EP16" i="1" s="1"/>
  <c r="EN15" i="1"/>
  <c r="EX15" i="1" s="1"/>
  <c r="EN14" i="1"/>
  <c r="ER14" i="1" s="1"/>
  <c r="EN13" i="1"/>
  <c r="EX13" i="1" s="1"/>
  <c r="EN12" i="1"/>
  <c r="ET12" i="1" s="1"/>
  <c r="EN11" i="1"/>
  <c r="EX11" i="1" s="1"/>
  <c r="EN10" i="1"/>
  <c r="EN9" i="1"/>
  <c r="EX9" i="1" s="1"/>
  <c r="EN8" i="1"/>
  <c r="EX8" i="1" s="1"/>
  <c r="EN7" i="1"/>
  <c r="EQ7" i="1" s="1"/>
  <c r="EN6" i="1"/>
  <c r="EX6" i="1" s="1"/>
  <c r="EN5" i="1"/>
  <c r="EW5" i="1" s="1"/>
  <c r="DV43" i="1"/>
  <c r="DV42" i="1"/>
  <c r="DV41" i="1"/>
  <c r="DV40" i="1"/>
  <c r="DV39" i="1"/>
  <c r="DV38" i="1"/>
  <c r="DV37" i="1"/>
  <c r="DV36" i="1"/>
  <c r="DV35" i="1"/>
  <c r="DV34" i="1"/>
  <c r="DV33" i="1"/>
  <c r="DV32" i="1"/>
  <c r="DV31" i="1"/>
  <c r="DV30" i="1"/>
  <c r="DV29" i="1"/>
  <c r="DV28" i="1"/>
  <c r="DV27" i="1"/>
  <c r="DV26" i="1"/>
  <c r="DV25" i="1"/>
  <c r="DV24" i="1"/>
  <c r="DV23" i="1"/>
  <c r="DV22" i="1"/>
  <c r="DV21" i="1"/>
  <c r="DV20" i="1"/>
  <c r="DV19" i="1"/>
  <c r="DV18" i="1"/>
  <c r="DV17" i="1"/>
  <c r="DV16" i="1"/>
  <c r="DV15" i="1"/>
  <c r="DV14" i="1"/>
  <c r="DV13" i="1"/>
  <c r="DV12" i="1"/>
  <c r="DV11" i="1"/>
  <c r="DV10" i="1"/>
  <c r="DV9" i="1"/>
  <c r="DV8" i="1"/>
  <c r="DV7" i="1"/>
  <c r="DV6" i="1"/>
  <c r="DV5" i="1"/>
  <c r="DP47" i="1"/>
  <c r="DP46" i="1"/>
  <c r="DP45" i="1"/>
  <c r="DJ44" i="1"/>
  <c r="DI44" i="1"/>
  <c r="CW44" i="1"/>
  <c r="DD44" i="1"/>
  <c r="DC44" i="1"/>
  <c r="DB44" i="1"/>
  <c r="DA44" i="1"/>
  <c r="CZ44" i="1"/>
  <c r="CY44" i="1"/>
  <c r="DE43" i="1"/>
  <c r="DF43" i="1" s="1"/>
  <c r="DE42" i="1"/>
  <c r="DF42" i="1" s="1"/>
  <c r="DE41" i="1"/>
  <c r="DF41" i="1" s="1"/>
  <c r="DE40" i="1"/>
  <c r="DF40" i="1" s="1"/>
  <c r="DE39" i="1"/>
  <c r="DF39" i="1" s="1"/>
  <c r="DE38" i="1"/>
  <c r="DF38" i="1" s="1"/>
  <c r="DF37" i="1"/>
  <c r="DE37" i="1"/>
  <c r="DE36" i="1"/>
  <c r="DF36" i="1" s="1"/>
  <c r="DE35" i="1"/>
  <c r="DF35" i="1" s="1"/>
  <c r="DE34" i="1"/>
  <c r="DF34" i="1" s="1"/>
  <c r="DE33" i="1"/>
  <c r="DF33" i="1" s="1"/>
  <c r="DE32" i="1"/>
  <c r="DF32" i="1" s="1"/>
  <c r="DE31" i="1"/>
  <c r="DF31" i="1" s="1"/>
  <c r="DE30" i="1"/>
  <c r="DF30" i="1" s="1"/>
  <c r="DE29" i="1"/>
  <c r="DF29" i="1" s="1"/>
  <c r="DE28" i="1"/>
  <c r="DF28" i="1" s="1"/>
  <c r="DE27" i="1"/>
  <c r="DF27" i="1" s="1"/>
  <c r="DE26" i="1"/>
  <c r="DF26" i="1" s="1"/>
  <c r="DE25" i="1"/>
  <c r="DF25" i="1" s="1"/>
  <c r="DE24" i="1"/>
  <c r="DF24" i="1" s="1"/>
  <c r="DE23" i="1"/>
  <c r="DF23" i="1" s="1"/>
  <c r="DE22" i="1"/>
  <c r="DF22" i="1" s="1"/>
  <c r="DF21" i="1"/>
  <c r="DE21" i="1"/>
  <c r="DE20" i="1"/>
  <c r="DF20" i="1" s="1"/>
  <c r="DE19" i="1"/>
  <c r="DF19" i="1" s="1"/>
  <c r="DE18" i="1"/>
  <c r="DF18" i="1" s="1"/>
  <c r="DE17" i="1"/>
  <c r="DF17" i="1" s="1"/>
  <c r="DE16" i="1"/>
  <c r="DF16" i="1" s="1"/>
  <c r="DE15" i="1"/>
  <c r="DF15" i="1" s="1"/>
  <c r="DE14" i="1"/>
  <c r="DF14" i="1" s="1"/>
  <c r="DE13" i="1"/>
  <c r="DF13" i="1" s="1"/>
  <c r="DE12" i="1"/>
  <c r="DF12" i="1" s="1"/>
  <c r="DE11" i="1"/>
  <c r="DF11" i="1" s="1"/>
  <c r="DE10" i="1"/>
  <c r="DF10" i="1" s="1"/>
  <c r="DE9" i="1"/>
  <c r="DF9" i="1" s="1"/>
  <c r="DE8" i="1"/>
  <c r="DF8" i="1" s="1"/>
  <c r="DE7" i="1"/>
  <c r="DF7" i="1" s="1"/>
  <c r="DE6" i="1"/>
  <c r="DF5" i="1"/>
  <c r="DE5" i="1"/>
  <c r="CU5" i="1"/>
  <c r="AT5" i="1" s="1"/>
  <c r="CU6" i="1"/>
  <c r="AT6" i="1" s="1"/>
  <c r="CU7" i="1"/>
  <c r="AT7" i="1" s="1"/>
  <c r="CU15" i="1"/>
  <c r="AT15" i="1" s="1"/>
  <c r="CU19" i="1"/>
  <c r="AT19" i="1" s="1"/>
  <c r="CU20" i="1"/>
  <c r="CU22" i="1"/>
  <c r="AT22" i="1" s="1"/>
  <c r="CU23" i="1"/>
  <c r="CU35" i="1"/>
  <c r="AT35" i="1" s="1"/>
  <c r="CU36" i="1"/>
  <c r="AT36" i="1" s="1"/>
  <c r="CU37" i="1"/>
  <c r="AT37" i="1" s="1"/>
  <c r="CU38" i="1"/>
  <c r="CU39" i="1"/>
  <c r="AT23" i="1"/>
  <c r="CR43" i="1"/>
  <c r="CR42" i="1"/>
  <c r="CR41" i="1"/>
  <c r="CR40" i="1"/>
  <c r="CR39" i="1"/>
  <c r="CR38" i="1"/>
  <c r="CR37" i="1"/>
  <c r="CR36" i="1"/>
  <c r="CR35" i="1"/>
  <c r="CR34" i="1"/>
  <c r="CR33" i="1"/>
  <c r="CR32" i="1"/>
  <c r="CR31" i="1"/>
  <c r="CR30" i="1"/>
  <c r="CR29" i="1"/>
  <c r="CR28" i="1"/>
  <c r="CR27" i="1"/>
  <c r="CR26" i="1"/>
  <c r="CR25" i="1"/>
  <c r="CR24" i="1"/>
  <c r="CR23" i="1"/>
  <c r="CR22" i="1"/>
  <c r="CR21" i="1"/>
  <c r="CR20" i="1"/>
  <c r="CR19" i="1"/>
  <c r="CR18" i="1"/>
  <c r="CR17" i="1"/>
  <c r="CR16" i="1"/>
  <c r="CR15" i="1"/>
  <c r="CR14" i="1"/>
  <c r="CR13" i="1"/>
  <c r="CR12" i="1"/>
  <c r="CR11" i="1"/>
  <c r="CR10" i="1"/>
  <c r="CR9" i="1"/>
  <c r="CR8" i="1"/>
  <c r="CR7" i="1"/>
  <c r="CR6" i="1"/>
  <c r="CR5" i="1"/>
  <c r="CO43" i="1"/>
  <c r="CU43" i="1" s="1"/>
  <c r="CO42" i="1"/>
  <c r="CO41" i="1"/>
  <c r="CO40" i="1"/>
  <c r="CO39" i="1"/>
  <c r="CO38" i="1"/>
  <c r="CO37" i="1"/>
  <c r="CO36" i="1"/>
  <c r="CO35" i="1"/>
  <c r="CO34" i="1"/>
  <c r="CU34" i="1" s="1"/>
  <c r="AT34" i="1" s="1"/>
  <c r="CO33" i="1"/>
  <c r="CU33" i="1" s="1"/>
  <c r="AT33" i="1" s="1"/>
  <c r="CO32" i="1"/>
  <c r="CU32" i="1" s="1"/>
  <c r="AT32" i="1" s="1"/>
  <c r="CO31" i="1"/>
  <c r="CU31" i="1" s="1"/>
  <c r="AT31" i="1" s="1"/>
  <c r="CO30" i="1"/>
  <c r="CO29" i="1"/>
  <c r="CU29" i="1" s="1"/>
  <c r="AT29" i="1" s="1"/>
  <c r="CO28" i="1"/>
  <c r="CU28" i="1" s="1"/>
  <c r="AT28" i="1" s="1"/>
  <c r="CO27" i="1"/>
  <c r="CU27" i="1" s="1"/>
  <c r="CO26" i="1"/>
  <c r="CO25" i="1"/>
  <c r="CO24" i="1"/>
  <c r="CO23" i="1"/>
  <c r="CO22" i="1"/>
  <c r="CO21" i="1"/>
  <c r="CU21" i="1" s="1"/>
  <c r="AT21" i="1" s="1"/>
  <c r="CO20" i="1"/>
  <c r="CO19" i="1"/>
  <c r="CO18" i="1"/>
  <c r="CU18" i="1" s="1"/>
  <c r="AT18" i="1" s="1"/>
  <c r="CO17" i="1"/>
  <c r="CU17" i="1" s="1"/>
  <c r="AT17" i="1" s="1"/>
  <c r="CO16" i="1"/>
  <c r="CU16" i="1" s="1"/>
  <c r="AT16" i="1" s="1"/>
  <c r="CO15" i="1"/>
  <c r="CO14" i="1"/>
  <c r="CO13" i="1"/>
  <c r="CU13" i="1" s="1"/>
  <c r="AT13" i="1" s="1"/>
  <c r="CO12" i="1"/>
  <c r="CU12" i="1" s="1"/>
  <c r="AT12" i="1" s="1"/>
  <c r="CO11" i="1"/>
  <c r="CU11" i="1" s="1"/>
  <c r="AT11" i="1" s="1"/>
  <c r="CO10" i="1"/>
  <c r="CO9" i="1"/>
  <c r="CO8" i="1"/>
  <c r="CO7" i="1"/>
  <c r="CO6" i="1"/>
  <c r="CO5" i="1"/>
  <c r="CL40" i="1"/>
  <c r="AR40" i="1" s="1"/>
  <c r="CL39" i="1"/>
  <c r="CL38" i="1"/>
  <c r="AR38" i="1" s="1"/>
  <c r="CL36" i="1"/>
  <c r="AR36" i="1" s="1"/>
  <c r="CL28" i="1"/>
  <c r="AR28" i="1" s="1"/>
  <c r="CL24" i="1"/>
  <c r="AR24" i="1" s="1"/>
  <c r="CL23" i="1"/>
  <c r="AR23" i="1" s="1"/>
  <c r="CL8" i="1"/>
  <c r="CL7" i="1"/>
  <c r="AR7" i="1" s="1"/>
  <c r="CG43" i="1"/>
  <c r="CG42" i="1"/>
  <c r="CG41" i="1"/>
  <c r="CG40" i="1"/>
  <c r="CG39" i="1"/>
  <c r="CG38" i="1"/>
  <c r="CG37" i="1"/>
  <c r="CG36" i="1"/>
  <c r="CG35" i="1"/>
  <c r="CG34" i="1"/>
  <c r="CG33" i="1"/>
  <c r="CG32" i="1"/>
  <c r="CG31" i="1"/>
  <c r="CG30" i="1"/>
  <c r="CL30" i="1" s="1"/>
  <c r="AR30" i="1" s="1"/>
  <c r="CG29" i="1"/>
  <c r="CG28" i="1"/>
  <c r="CG27" i="1"/>
  <c r="CG26" i="1"/>
  <c r="CG25" i="1"/>
  <c r="CG24" i="1"/>
  <c r="CG23" i="1"/>
  <c r="CG22" i="1"/>
  <c r="CG21" i="1"/>
  <c r="CG20" i="1"/>
  <c r="CG19" i="1"/>
  <c r="CG18" i="1"/>
  <c r="CG17" i="1"/>
  <c r="CG16" i="1"/>
  <c r="CG15" i="1"/>
  <c r="CG14" i="1"/>
  <c r="CL14" i="1" s="1"/>
  <c r="AR14" i="1" s="1"/>
  <c r="CG13" i="1"/>
  <c r="CG12" i="1"/>
  <c r="CG11" i="1"/>
  <c r="CG10" i="1"/>
  <c r="CG9" i="1"/>
  <c r="CG8" i="1"/>
  <c r="CG7" i="1"/>
  <c r="CG6" i="1"/>
  <c r="CG5" i="1"/>
  <c r="CD43" i="1"/>
  <c r="CD42" i="1"/>
  <c r="CD41" i="1"/>
  <c r="CD40" i="1"/>
  <c r="CD39" i="1"/>
  <c r="CD38" i="1"/>
  <c r="CD37" i="1"/>
  <c r="CL37" i="1" s="1"/>
  <c r="AR37" i="1" s="1"/>
  <c r="CD36" i="1"/>
  <c r="CD35" i="1"/>
  <c r="CD34" i="1"/>
  <c r="CD33" i="1"/>
  <c r="CD32" i="1"/>
  <c r="CD31" i="1"/>
  <c r="CD30" i="1"/>
  <c r="CD29" i="1"/>
  <c r="CD28" i="1"/>
  <c r="CD27" i="1"/>
  <c r="CD26" i="1"/>
  <c r="CD25" i="1"/>
  <c r="CD24" i="1"/>
  <c r="CD23" i="1"/>
  <c r="CD22" i="1"/>
  <c r="CL22" i="1" s="1"/>
  <c r="AR22" i="1" s="1"/>
  <c r="CD21" i="1"/>
  <c r="CL21" i="1" s="1"/>
  <c r="AR21" i="1" s="1"/>
  <c r="CD20" i="1"/>
  <c r="CL20" i="1" s="1"/>
  <c r="AR20" i="1" s="1"/>
  <c r="CD19" i="1"/>
  <c r="CD18" i="1"/>
  <c r="CD17" i="1"/>
  <c r="CD16" i="1"/>
  <c r="CD15" i="1"/>
  <c r="CD14" i="1"/>
  <c r="CD13" i="1"/>
  <c r="CD12" i="1"/>
  <c r="CD11" i="1"/>
  <c r="CD10" i="1"/>
  <c r="CD9" i="1"/>
  <c r="CD8" i="1"/>
  <c r="CD7" i="1"/>
  <c r="CD6" i="1"/>
  <c r="CL6" i="1" s="1"/>
  <c r="AR6" i="1" s="1"/>
  <c r="CD5" i="1"/>
  <c r="CL5" i="1" s="1"/>
  <c r="BZ43" i="1"/>
  <c r="BZ42" i="1"/>
  <c r="CL42" i="1" s="1"/>
  <c r="BZ41" i="1"/>
  <c r="CL41" i="1" s="1"/>
  <c r="AR41" i="1" s="1"/>
  <c r="BZ40" i="1"/>
  <c r="BZ39" i="1"/>
  <c r="BZ38" i="1"/>
  <c r="BZ37" i="1"/>
  <c r="BZ36" i="1"/>
  <c r="BZ35" i="1"/>
  <c r="BZ34" i="1"/>
  <c r="BZ33" i="1"/>
  <c r="CL33" i="1" s="1"/>
  <c r="AR33" i="1" s="1"/>
  <c r="BZ32" i="1"/>
  <c r="CL32" i="1" s="1"/>
  <c r="AR32" i="1" s="1"/>
  <c r="BZ31" i="1"/>
  <c r="BZ30" i="1"/>
  <c r="BZ29" i="1"/>
  <c r="CL29" i="1" s="1"/>
  <c r="BZ28" i="1"/>
  <c r="BZ27" i="1"/>
  <c r="BZ26" i="1"/>
  <c r="CL26" i="1" s="1"/>
  <c r="BZ25" i="1"/>
  <c r="CL25" i="1" s="1"/>
  <c r="AR25" i="1" s="1"/>
  <c r="BZ24" i="1"/>
  <c r="BZ23" i="1"/>
  <c r="BZ22" i="1"/>
  <c r="BZ21" i="1"/>
  <c r="BZ20" i="1"/>
  <c r="BZ19" i="1"/>
  <c r="BZ18" i="1"/>
  <c r="BZ17" i="1"/>
  <c r="CL17" i="1" s="1"/>
  <c r="AR17" i="1" s="1"/>
  <c r="BZ16" i="1"/>
  <c r="CL16" i="1" s="1"/>
  <c r="AR16" i="1" s="1"/>
  <c r="BZ15" i="1"/>
  <c r="BZ14" i="1"/>
  <c r="BZ13" i="1"/>
  <c r="CL13" i="1" s="1"/>
  <c r="AR13" i="1" s="1"/>
  <c r="BZ12" i="1"/>
  <c r="CL12" i="1" s="1"/>
  <c r="AR12" i="1" s="1"/>
  <c r="BZ11" i="1"/>
  <c r="BZ10" i="1"/>
  <c r="CL10" i="1" s="1"/>
  <c r="AR10" i="1" s="1"/>
  <c r="BZ9" i="1"/>
  <c r="CL9" i="1" s="1"/>
  <c r="AR9" i="1" s="1"/>
  <c r="BZ8" i="1"/>
  <c r="BZ7" i="1"/>
  <c r="BZ6" i="1"/>
  <c r="BZ5" i="1"/>
  <c r="BQ43" i="1"/>
  <c r="BT42" i="1"/>
  <c r="BS42" i="1"/>
  <c r="BU41" i="1"/>
  <c r="BV41" i="1" s="1"/>
  <c r="BQ41" i="1"/>
  <c r="BT40" i="1"/>
  <c r="BQ40" i="1"/>
  <c r="BO40" i="1"/>
  <c r="BN40" i="1"/>
  <c r="BU39" i="1"/>
  <c r="BV39" i="1" s="1"/>
  <c r="BT39" i="1"/>
  <c r="BS39" i="1"/>
  <c r="BQ39" i="1"/>
  <c r="BU38" i="1"/>
  <c r="BV38" i="1" s="1"/>
  <c r="BT38" i="1"/>
  <c r="BS38" i="1"/>
  <c r="BM38" i="1"/>
  <c r="BU37" i="1"/>
  <c r="BV37" i="1" s="1"/>
  <c r="BT37" i="1"/>
  <c r="BS37" i="1"/>
  <c r="BQ37" i="1"/>
  <c r="BU36" i="1"/>
  <c r="BV36" i="1" s="1"/>
  <c r="BT36" i="1"/>
  <c r="BQ36" i="1"/>
  <c r="BN36" i="1"/>
  <c r="BM36" i="1"/>
  <c r="BU35" i="1"/>
  <c r="BV35" i="1" s="1"/>
  <c r="BT35" i="1"/>
  <c r="BS35" i="1"/>
  <c r="BQ34" i="1"/>
  <c r="BU33" i="1"/>
  <c r="BV33" i="1" s="1"/>
  <c r="BT33" i="1"/>
  <c r="BS33" i="1"/>
  <c r="BU31" i="1"/>
  <c r="BV31" i="1" s="1"/>
  <c r="BT31" i="1"/>
  <c r="BS31" i="1"/>
  <c r="BR30" i="1"/>
  <c r="BM30" i="1"/>
  <c r="BS29" i="1"/>
  <c r="BQ29" i="1"/>
  <c r="BT28" i="1"/>
  <c r="BS28" i="1"/>
  <c r="BQ28" i="1"/>
  <c r="BU27" i="1"/>
  <c r="BV27" i="1" s="1"/>
  <c r="BT27" i="1"/>
  <c r="BS27" i="1"/>
  <c r="BQ27" i="1"/>
  <c r="BT26" i="1"/>
  <c r="BS26" i="1"/>
  <c r="BM26" i="1"/>
  <c r="BU25" i="1"/>
  <c r="BV25" i="1" s="1"/>
  <c r="BS25" i="1"/>
  <c r="BQ25" i="1"/>
  <c r="BQ24" i="1"/>
  <c r="BN24" i="1"/>
  <c r="BU23" i="1"/>
  <c r="BV23" i="1" s="1"/>
  <c r="BS23" i="1"/>
  <c r="BQ23" i="1"/>
  <c r="BO23" i="1"/>
  <c r="BU22" i="1"/>
  <c r="BV22" i="1" s="1"/>
  <c r="BS22" i="1"/>
  <c r="BU21" i="1"/>
  <c r="BV21" i="1" s="1"/>
  <c r="BT21" i="1"/>
  <c r="BS21" i="1"/>
  <c r="BQ21" i="1"/>
  <c r="BU20" i="1"/>
  <c r="BV20" i="1" s="1"/>
  <c r="BQ20" i="1"/>
  <c r="BU19" i="1"/>
  <c r="BV19" i="1" s="1"/>
  <c r="BU18" i="1"/>
  <c r="BV18" i="1" s="1"/>
  <c r="BQ18" i="1"/>
  <c r="BU16" i="1"/>
  <c r="BV16" i="1" s="1"/>
  <c r="BU15" i="1"/>
  <c r="BV15" i="1" s="1"/>
  <c r="BO15" i="1"/>
  <c r="BU13" i="1"/>
  <c r="BV13" i="1" s="1"/>
  <c r="BQ13" i="1"/>
  <c r="BT12" i="1"/>
  <c r="BS12" i="1"/>
  <c r="BQ12" i="1"/>
  <c r="BO12" i="1"/>
  <c r="BN12" i="1"/>
  <c r="BT11" i="1"/>
  <c r="BQ11" i="1"/>
  <c r="BT10" i="1"/>
  <c r="BS10" i="1"/>
  <c r="BQ10" i="1"/>
  <c r="BM10" i="1"/>
  <c r="BU9" i="1"/>
  <c r="BV9" i="1" s="1"/>
  <c r="BQ9" i="1"/>
  <c r="BT8" i="1"/>
  <c r="BQ8" i="1"/>
  <c r="BO8" i="1"/>
  <c r="BN8" i="1"/>
  <c r="BU7" i="1"/>
  <c r="BV7" i="1" s="1"/>
  <c r="BT7" i="1"/>
  <c r="BS7" i="1"/>
  <c r="BQ7" i="1"/>
  <c r="BU6" i="1"/>
  <c r="BV6" i="1" s="1"/>
  <c r="BT6" i="1"/>
  <c r="BS6" i="1"/>
  <c r="BM6" i="1"/>
  <c r="BU5" i="1"/>
  <c r="BV5" i="1" s="1"/>
  <c r="BT5" i="1"/>
  <c r="BQ5" i="1"/>
  <c r="BK45" i="1"/>
  <c r="BH45" i="1"/>
  <c r="BK44" i="1"/>
  <c r="BH44" i="1"/>
  <c r="BJ43" i="1"/>
  <c r="BI43" i="1"/>
  <c r="BJ42" i="1"/>
  <c r="BI42" i="1"/>
  <c r="BJ41" i="1"/>
  <c r="BI41" i="1"/>
  <c r="BJ40" i="1"/>
  <c r="BI40" i="1"/>
  <c r="BJ39" i="1"/>
  <c r="BI39" i="1"/>
  <c r="BJ38" i="1"/>
  <c r="BN38" i="1" s="1"/>
  <c r="BI38" i="1"/>
  <c r="BJ37" i="1"/>
  <c r="BI37" i="1"/>
  <c r="BJ36" i="1"/>
  <c r="BI36" i="1"/>
  <c r="BJ35" i="1"/>
  <c r="BI35" i="1"/>
  <c r="BJ34" i="1"/>
  <c r="BI34" i="1"/>
  <c r="BJ33" i="1"/>
  <c r="BI33" i="1"/>
  <c r="BJ32" i="1"/>
  <c r="BI32" i="1"/>
  <c r="BJ31" i="1"/>
  <c r="BI31" i="1"/>
  <c r="BM31" i="1" s="1"/>
  <c r="BJ30" i="1"/>
  <c r="BN30" i="1" s="1"/>
  <c r="BI30" i="1"/>
  <c r="BJ29" i="1"/>
  <c r="BI29" i="1"/>
  <c r="BJ28" i="1"/>
  <c r="BI28" i="1"/>
  <c r="BJ27" i="1"/>
  <c r="BI27" i="1"/>
  <c r="BJ26" i="1"/>
  <c r="BI26" i="1"/>
  <c r="BJ25" i="1"/>
  <c r="BI25" i="1"/>
  <c r="BJ24" i="1"/>
  <c r="BI24" i="1"/>
  <c r="BJ23" i="1"/>
  <c r="BN23" i="1" s="1"/>
  <c r="BI23" i="1"/>
  <c r="BJ22" i="1"/>
  <c r="BN22" i="1" s="1"/>
  <c r="BI22" i="1"/>
  <c r="BJ21" i="1"/>
  <c r="BI21" i="1"/>
  <c r="BJ20" i="1"/>
  <c r="BI20" i="1"/>
  <c r="BJ19" i="1"/>
  <c r="BI19" i="1"/>
  <c r="BM19" i="1" s="1"/>
  <c r="BJ18" i="1"/>
  <c r="BI18" i="1"/>
  <c r="BJ17" i="1"/>
  <c r="BI17" i="1"/>
  <c r="BJ16" i="1"/>
  <c r="BI16" i="1"/>
  <c r="BJ15" i="1"/>
  <c r="BN15" i="1" s="1"/>
  <c r="BI15" i="1"/>
  <c r="BJ14" i="1"/>
  <c r="BI14" i="1"/>
  <c r="BJ13" i="1"/>
  <c r="BI13" i="1"/>
  <c r="BJ12" i="1"/>
  <c r="BI12" i="1"/>
  <c r="BJ11" i="1"/>
  <c r="BN11" i="1" s="1"/>
  <c r="BI11" i="1"/>
  <c r="BJ10" i="1"/>
  <c r="BN10" i="1" s="1"/>
  <c r="BI10" i="1"/>
  <c r="BJ9" i="1"/>
  <c r="BI9" i="1"/>
  <c r="BJ8" i="1"/>
  <c r="BI8" i="1"/>
  <c r="BJ7" i="1"/>
  <c r="BI7" i="1"/>
  <c r="BI44" i="1" s="1"/>
  <c r="BJ6" i="1"/>
  <c r="BJ45" i="1" s="1"/>
  <c r="BI6" i="1"/>
  <c r="BI45" i="1" s="1"/>
  <c r="BJ5" i="1"/>
  <c r="BI5" i="1"/>
  <c r="BF44" i="1"/>
  <c r="BE44" i="1"/>
  <c r="BD44" i="1"/>
  <c r="BB44" i="1"/>
  <c r="BA44" i="1"/>
  <c r="AZ44" i="1"/>
  <c r="BF43" i="1"/>
  <c r="BO43" i="1" s="1"/>
  <c r="BE43" i="1"/>
  <c r="BN43" i="1" s="1"/>
  <c r="BD43" i="1"/>
  <c r="BM43" i="1" s="1"/>
  <c r="BB43" i="1"/>
  <c r="BA43" i="1"/>
  <c r="AZ43" i="1"/>
  <c r="BF42" i="1"/>
  <c r="BO42" i="1" s="1"/>
  <c r="BE42" i="1"/>
  <c r="BD42" i="1"/>
  <c r="BM42" i="1" s="1"/>
  <c r="BB42" i="1"/>
  <c r="BA42" i="1"/>
  <c r="AZ42" i="1"/>
  <c r="BF41" i="1"/>
  <c r="BO41" i="1" s="1"/>
  <c r="BE41" i="1"/>
  <c r="BN41" i="1" s="1"/>
  <c r="BD41" i="1"/>
  <c r="BM41" i="1" s="1"/>
  <c r="BB41" i="1"/>
  <c r="BA41" i="1"/>
  <c r="AZ41" i="1"/>
  <c r="BF40" i="1"/>
  <c r="BE40" i="1"/>
  <c r="BD40" i="1"/>
  <c r="BM40" i="1" s="1"/>
  <c r="BB40" i="1"/>
  <c r="BA40" i="1"/>
  <c r="AZ40" i="1"/>
  <c r="BF39" i="1"/>
  <c r="BO39" i="1" s="1"/>
  <c r="BE39" i="1"/>
  <c r="BD39" i="1"/>
  <c r="BB39" i="1"/>
  <c r="BA39" i="1"/>
  <c r="AZ39" i="1"/>
  <c r="BF38" i="1"/>
  <c r="BO38" i="1" s="1"/>
  <c r="BE38" i="1"/>
  <c r="BD38" i="1"/>
  <c r="BB38" i="1"/>
  <c r="BA38" i="1"/>
  <c r="AZ38" i="1"/>
  <c r="BF37" i="1"/>
  <c r="BO37" i="1" s="1"/>
  <c r="BE37" i="1"/>
  <c r="BN37" i="1" s="1"/>
  <c r="BD37" i="1"/>
  <c r="BM37" i="1" s="1"/>
  <c r="BB37" i="1"/>
  <c r="BA37" i="1"/>
  <c r="AZ37" i="1"/>
  <c r="BF36" i="1"/>
  <c r="BO36" i="1" s="1"/>
  <c r="BE36" i="1"/>
  <c r="BD36" i="1"/>
  <c r="BB36" i="1"/>
  <c r="BA36" i="1"/>
  <c r="AZ36" i="1"/>
  <c r="BF35" i="1"/>
  <c r="BO35" i="1" s="1"/>
  <c r="BE35" i="1"/>
  <c r="BN35" i="1" s="1"/>
  <c r="BD35" i="1"/>
  <c r="BM35" i="1" s="1"/>
  <c r="BB35" i="1"/>
  <c r="BA35" i="1"/>
  <c r="AZ35" i="1"/>
  <c r="BF34" i="1"/>
  <c r="BO34" i="1" s="1"/>
  <c r="BE34" i="1"/>
  <c r="BD34" i="1"/>
  <c r="BM34" i="1" s="1"/>
  <c r="BB34" i="1"/>
  <c r="BA34" i="1"/>
  <c r="AZ34" i="1"/>
  <c r="BF33" i="1"/>
  <c r="BO33" i="1" s="1"/>
  <c r="BE33" i="1"/>
  <c r="BN33" i="1" s="1"/>
  <c r="BD33" i="1"/>
  <c r="BM33" i="1" s="1"/>
  <c r="BB33" i="1"/>
  <c r="BA33" i="1"/>
  <c r="AZ33" i="1"/>
  <c r="BF32" i="1"/>
  <c r="BO32" i="1" s="1"/>
  <c r="BE32" i="1"/>
  <c r="BN32" i="1" s="1"/>
  <c r="BD32" i="1"/>
  <c r="BM32" i="1" s="1"/>
  <c r="BB32" i="1"/>
  <c r="BA32" i="1"/>
  <c r="AZ32" i="1"/>
  <c r="BF31" i="1"/>
  <c r="BO31" i="1" s="1"/>
  <c r="BE31" i="1"/>
  <c r="BD31" i="1"/>
  <c r="BB31" i="1"/>
  <c r="BA31" i="1"/>
  <c r="AZ31" i="1"/>
  <c r="BF30" i="1"/>
  <c r="BO30" i="1" s="1"/>
  <c r="BE30" i="1"/>
  <c r="BD30" i="1"/>
  <c r="BB30" i="1"/>
  <c r="BA30" i="1"/>
  <c r="AZ30" i="1"/>
  <c r="BF29" i="1"/>
  <c r="BO29" i="1" s="1"/>
  <c r="BE29" i="1"/>
  <c r="BN29" i="1" s="1"/>
  <c r="BD29" i="1"/>
  <c r="BM29" i="1" s="1"/>
  <c r="BB29" i="1"/>
  <c r="BA29" i="1"/>
  <c r="AZ29" i="1"/>
  <c r="BF28" i="1"/>
  <c r="BO28" i="1" s="1"/>
  <c r="BE28" i="1"/>
  <c r="BN28" i="1" s="1"/>
  <c r="BD28" i="1"/>
  <c r="BM28" i="1" s="1"/>
  <c r="BB28" i="1"/>
  <c r="BA28" i="1"/>
  <c r="AZ28" i="1"/>
  <c r="BF27" i="1"/>
  <c r="BO27" i="1" s="1"/>
  <c r="BE27" i="1"/>
  <c r="BN27" i="1" s="1"/>
  <c r="BD27" i="1"/>
  <c r="BM27" i="1" s="1"/>
  <c r="BB27" i="1"/>
  <c r="BA27" i="1"/>
  <c r="AZ27" i="1"/>
  <c r="BF26" i="1"/>
  <c r="BO26" i="1" s="1"/>
  <c r="BE26" i="1"/>
  <c r="BD26" i="1"/>
  <c r="BB26" i="1"/>
  <c r="BA26" i="1"/>
  <c r="AZ26" i="1"/>
  <c r="BF25" i="1"/>
  <c r="BO25" i="1" s="1"/>
  <c r="BE25" i="1"/>
  <c r="BN25" i="1" s="1"/>
  <c r="BD25" i="1"/>
  <c r="BM25" i="1" s="1"/>
  <c r="BB25" i="1"/>
  <c r="BA25" i="1"/>
  <c r="AZ25" i="1"/>
  <c r="BF24" i="1"/>
  <c r="BO24" i="1" s="1"/>
  <c r="BE24" i="1"/>
  <c r="BD24" i="1"/>
  <c r="BM24" i="1" s="1"/>
  <c r="BB24" i="1"/>
  <c r="BA24" i="1"/>
  <c r="AZ24" i="1"/>
  <c r="BF23" i="1"/>
  <c r="BE23" i="1"/>
  <c r="BD23" i="1"/>
  <c r="BB23" i="1"/>
  <c r="BA23" i="1"/>
  <c r="AZ23" i="1"/>
  <c r="BF22" i="1"/>
  <c r="BO22" i="1" s="1"/>
  <c r="BE22" i="1"/>
  <c r="BD22" i="1"/>
  <c r="BM22" i="1" s="1"/>
  <c r="BB22" i="1"/>
  <c r="BA22" i="1"/>
  <c r="AZ22" i="1"/>
  <c r="BF21" i="1"/>
  <c r="BO21" i="1" s="1"/>
  <c r="BE21" i="1"/>
  <c r="BN21" i="1" s="1"/>
  <c r="BD21" i="1"/>
  <c r="BM21" i="1" s="1"/>
  <c r="BB21" i="1"/>
  <c r="BA21" i="1"/>
  <c r="AZ21" i="1"/>
  <c r="BF20" i="1"/>
  <c r="BO20" i="1" s="1"/>
  <c r="BE20" i="1"/>
  <c r="BN20" i="1" s="1"/>
  <c r="BD20" i="1"/>
  <c r="BM20" i="1" s="1"/>
  <c r="BB20" i="1"/>
  <c r="BA20" i="1"/>
  <c r="AZ20" i="1"/>
  <c r="BF19" i="1"/>
  <c r="BO19" i="1" s="1"/>
  <c r="BE19" i="1"/>
  <c r="BN19" i="1" s="1"/>
  <c r="BD19" i="1"/>
  <c r="BB19" i="1"/>
  <c r="BA19" i="1"/>
  <c r="AZ19" i="1"/>
  <c r="BF18" i="1"/>
  <c r="BO18" i="1" s="1"/>
  <c r="BE18" i="1"/>
  <c r="BD18" i="1"/>
  <c r="BM18" i="1" s="1"/>
  <c r="BB18" i="1"/>
  <c r="BA18" i="1"/>
  <c r="AZ18" i="1"/>
  <c r="BF17" i="1"/>
  <c r="BO17" i="1" s="1"/>
  <c r="BE17" i="1"/>
  <c r="BN17" i="1" s="1"/>
  <c r="BD17" i="1"/>
  <c r="BM17" i="1" s="1"/>
  <c r="BB17" i="1"/>
  <c r="BA17" i="1"/>
  <c r="AZ17" i="1"/>
  <c r="BF16" i="1"/>
  <c r="BO16" i="1" s="1"/>
  <c r="BE16" i="1"/>
  <c r="BN16" i="1" s="1"/>
  <c r="BD16" i="1"/>
  <c r="BM16" i="1" s="1"/>
  <c r="BB16" i="1"/>
  <c r="BA16" i="1"/>
  <c r="AZ16" i="1"/>
  <c r="BF15" i="1"/>
  <c r="BE15" i="1"/>
  <c r="BD15" i="1"/>
  <c r="BM15" i="1" s="1"/>
  <c r="BB15" i="1"/>
  <c r="BA15" i="1"/>
  <c r="AZ15" i="1"/>
  <c r="BF14" i="1"/>
  <c r="BO14" i="1" s="1"/>
  <c r="BE14" i="1"/>
  <c r="BD14" i="1"/>
  <c r="BM14" i="1" s="1"/>
  <c r="BB14" i="1"/>
  <c r="BA14" i="1"/>
  <c r="AZ14" i="1"/>
  <c r="BF13" i="1"/>
  <c r="BO13" i="1" s="1"/>
  <c r="BE13" i="1"/>
  <c r="BN13" i="1" s="1"/>
  <c r="BD13" i="1"/>
  <c r="BM13" i="1" s="1"/>
  <c r="BB13" i="1"/>
  <c r="BA13" i="1"/>
  <c r="AZ13" i="1"/>
  <c r="BF12" i="1"/>
  <c r="BE12" i="1"/>
  <c r="BD12" i="1"/>
  <c r="BM12" i="1" s="1"/>
  <c r="BB12" i="1"/>
  <c r="BA12" i="1"/>
  <c r="AZ12" i="1"/>
  <c r="BF11" i="1"/>
  <c r="BO11" i="1" s="1"/>
  <c r="BE11" i="1"/>
  <c r="BD11" i="1"/>
  <c r="BM11" i="1" s="1"/>
  <c r="BB11" i="1"/>
  <c r="BA11" i="1"/>
  <c r="AZ11" i="1"/>
  <c r="BF10" i="1"/>
  <c r="BO10" i="1" s="1"/>
  <c r="BE10" i="1"/>
  <c r="BD10" i="1"/>
  <c r="BB10" i="1"/>
  <c r="BA10" i="1"/>
  <c r="AZ10" i="1"/>
  <c r="BF9" i="1"/>
  <c r="BO9" i="1" s="1"/>
  <c r="BE9" i="1"/>
  <c r="BN9" i="1" s="1"/>
  <c r="BD9" i="1"/>
  <c r="BM9" i="1" s="1"/>
  <c r="BB9" i="1"/>
  <c r="BA9" i="1"/>
  <c r="AZ9" i="1"/>
  <c r="BF8" i="1"/>
  <c r="BE8" i="1"/>
  <c r="BD8" i="1"/>
  <c r="BM8" i="1" s="1"/>
  <c r="BB8" i="1"/>
  <c r="BA8" i="1"/>
  <c r="AZ8" i="1"/>
  <c r="BF7" i="1"/>
  <c r="BO7" i="1" s="1"/>
  <c r="BE7" i="1"/>
  <c r="BD7" i="1"/>
  <c r="BB7" i="1"/>
  <c r="BA7" i="1"/>
  <c r="AZ7" i="1"/>
  <c r="BF6" i="1"/>
  <c r="BO6" i="1" s="1"/>
  <c r="BE6" i="1"/>
  <c r="BD6" i="1"/>
  <c r="BB6" i="1"/>
  <c r="BA6" i="1"/>
  <c r="AZ6" i="1"/>
  <c r="BF5" i="1"/>
  <c r="BO5" i="1" s="1"/>
  <c r="BE5" i="1"/>
  <c r="BN5" i="1" s="1"/>
  <c r="BD5" i="1"/>
  <c r="BM5" i="1" s="1"/>
  <c r="BB5" i="1"/>
  <c r="BA5" i="1"/>
  <c r="AZ5" i="1"/>
  <c r="AX44" i="1"/>
  <c r="AX43" i="1"/>
  <c r="AX42" i="1"/>
  <c r="AX41" i="1"/>
  <c r="AX40" i="1"/>
  <c r="AX39" i="1"/>
  <c r="AX38" i="1"/>
  <c r="AX37" i="1"/>
  <c r="AX36" i="1"/>
  <c r="AX35" i="1"/>
  <c r="AX34" i="1"/>
  <c r="AX33" i="1"/>
  <c r="AX32" i="1"/>
  <c r="AX31" i="1"/>
  <c r="AX30" i="1"/>
  <c r="AX29" i="1"/>
  <c r="AX28" i="1"/>
  <c r="AX27" i="1"/>
  <c r="AX26" i="1"/>
  <c r="AX25" i="1"/>
  <c r="AX24" i="1"/>
  <c r="AX23" i="1"/>
  <c r="AX22" i="1"/>
  <c r="AX21" i="1"/>
  <c r="AX20" i="1"/>
  <c r="AX19" i="1"/>
  <c r="AX18" i="1"/>
  <c r="AX17" i="1"/>
  <c r="AX16" i="1"/>
  <c r="AX15" i="1"/>
  <c r="AX14" i="1"/>
  <c r="AX13" i="1"/>
  <c r="AX12" i="1"/>
  <c r="AX11" i="1"/>
  <c r="AX10" i="1"/>
  <c r="AX9" i="1"/>
  <c r="AX8" i="1"/>
  <c r="AX7" i="1"/>
  <c r="AX6" i="1"/>
  <c r="AX5" i="1"/>
  <c r="AS44" i="1"/>
  <c r="AQ44" i="1"/>
  <c r="AP44" i="1"/>
  <c r="AN44" i="1"/>
  <c r="AL44" i="1"/>
  <c r="AE44" i="1"/>
  <c r="AA44" i="1"/>
  <c r="Z44" i="1"/>
  <c r="AT43" i="1"/>
  <c r="AS43" i="1"/>
  <c r="AQ43" i="1"/>
  <c r="AP43" i="1"/>
  <c r="AN43" i="1"/>
  <c r="AM43" i="1"/>
  <c r="AL43" i="1"/>
  <c r="AE43" i="1"/>
  <c r="AA43" i="1"/>
  <c r="Z43" i="1"/>
  <c r="AS42" i="1"/>
  <c r="AR42" i="1"/>
  <c r="AQ42" i="1"/>
  <c r="AP42" i="1"/>
  <c r="AN42" i="1"/>
  <c r="AM42" i="1"/>
  <c r="AL42" i="1"/>
  <c r="AE42" i="1"/>
  <c r="AB42" i="1"/>
  <c r="AA42" i="1"/>
  <c r="Z42" i="1"/>
  <c r="AS41" i="1"/>
  <c r="AQ41" i="1"/>
  <c r="AP41" i="1"/>
  <c r="AN41" i="1"/>
  <c r="AL41" i="1"/>
  <c r="AE41" i="1"/>
  <c r="AA41" i="1"/>
  <c r="Z41" i="1"/>
  <c r="AS40" i="1"/>
  <c r="AQ40" i="1"/>
  <c r="AP40" i="1"/>
  <c r="AN40" i="1"/>
  <c r="AM40" i="1"/>
  <c r="AL40" i="1"/>
  <c r="AE40" i="1"/>
  <c r="AA40" i="1"/>
  <c r="Z40" i="1"/>
  <c r="AT39" i="1"/>
  <c r="AS39" i="1"/>
  <c r="AR39" i="1"/>
  <c r="AQ39" i="1"/>
  <c r="AP39" i="1"/>
  <c r="AN39" i="1"/>
  <c r="AM39" i="1"/>
  <c r="AL39" i="1"/>
  <c r="AE39" i="1"/>
  <c r="AA39" i="1"/>
  <c r="Z39" i="1"/>
  <c r="AT38" i="1"/>
  <c r="AS38" i="1"/>
  <c r="AQ38" i="1"/>
  <c r="AP38" i="1"/>
  <c r="AN38" i="1"/>
  <c r="AM38" i="1"/>
  <c r="AL38" i="1"/>
  <c r="AE38" i="1"/>
  <c r="AC38" i="1"/>
  <c r="AA38" i="1"/>
  <c r="Z38" i="1"/>
  <c r="AS37" i="1"/>
  <c r="AQ37" i="1"/>
  <c r="AP37" i="1"/>
  <c r="AN37" i="1"/>
  <c r="AM37" i="1"/>
  <c r="AL37" i="1"/>
  <c r="AE37" i="1"/>
  <c r="AD37" i="1"/>
  <c r="AC37" i="1"/>
  <c r="AA37" i="1"/>
  <c r="Z37" i="1"/>
  <c r="AS36" i="1"/>
  <c r="AQ36" i="1"/>
  <c r="AP36" i="1"/>
  <c r="AN36" i="1"/>
  <c r="AM36" i="1"/>
  <c r="AL36" i="1"/>
  <c r="AE36" i="1"/>
  <c r="AC36" i="1"/>
  <c r="AA36" i="1"/>
  <c r="Z36" i="1"/>
  <c r="AS35" i="1"/>
  <c r="AQ35" i="1"/>
  <c r="AP35" i="1"/>
  <c r="AN35" i="1"/>
  <c r="AM35" i="1"/>
  <c r="AL35" i="1"/>
  <c r="AE35" i="1"/>
  <c r="AA35" i="1"/>
  <c r="Z35" i="1"/>
  <c r="AS34" i="1"/>
  <c r="AQ34" i="1"/>
  <c r="AP34" i="1"/>
  <c r="AN34" i="1"/>
  <c r="AM34" i="1"/>
  <c r="AL34" i="1"/>
  <c r="AE34" i="1"/>
  <c r="AB34" i="1"/>
  <c r="AA34" i="1"/>
  <c r="Z34" i="1"/>
  <c r="AS33" i="1"/>
  <c r="AQ33" i="1"/>
  <c r="AP33" i="1"/>
  <c r="AN33" i="1"/>
  <c r="AL33" i="1"/>
  <c r="AE33" i="1"/>
  <c r="AA33" i="1"/>
  <c r="Z33" i="1"/>
  <c r="AS32" i="1"/>
  <c r="AQ32" i="1"/>
  <c r="AP32" i="1"/>
  <c r="AN32" i="1"/>
  <c r="AM32" i="1"/>
  <c r="AL32" i="1"/>
  <c r="AE32" i="1"/>
  <c r="AD32" i="1"/>
  <c r="AC32" i="1"/>
  <c r="AB32" i="1"/>
  <c r="AA32" i="1"/>
  <c r="Z32" i="1"/>
  <c r="AS31" i="1"/>
  <c r="AQ31" i="1"/>
  <c r="AP31" i="1"/>
  <c r="AN31" i="1"/>
  <c r="AL31" i="1"/>
  <c r="AE31" i="1"/>
  <c r="AB31" i="1"/>
  <c r="AA31" i="1"/>
  <c r="Z31" i="1"/>
  <c r="AS30" i="1"/>
  <c r="AQ30" i="1"/>
  <c r="AP30" i="1"/>
  <c r="AN30" i="1"/>
  <c r="AM30" i="1"/>
  <c r="AL30" i="1"/>
  <c r="AE30" i="1"/>
  <c r="AD30" i="1"/>
  <c r="AC30" i="1"/>
  <c r="AB30" i="1"/>
  <c r="AA30" i="1"/>
  <c r="Z30" i="1"/>
  <c r="AS29" i="1"/>
  <c r="AR29" i="1"/>
  <c r="AQ29" i="1"/>
  <c r="AP29" i="1"/>
  <c r="AN29" i="1"/>
  <c r="AL29" i="1"/>
  <c r="AE29" i="1"/>
  <c r="AC29" i="1"/>
  <c r="AB29" i="1"/>
  <c r="AA29" i="1"/>
  <c r="Z29" i="1"/>
  <c r="AS28" i="1"/>
  <c r="AQ28" i="1"/>
  <c r="AP28" i="1"/>
  <c r="AN28" i="1"/>
  <c r="AM28" i="1"/>
  <c r="AL28" i="1"/>
  <c r="AE28" i="1"/>
  <c r="AB28" i="1"/>
  <c r="AA28" i="1"/>
  <c r="Z28" i="1"/>
  <c r="AT27" i="1"/>
  <c r="AS27" i="1"/>
  <c r="AQ27" i="1"/>
  <c r="AP27" i="1"/>
  <c r="AN27" i="1"/>
  <c r="AL27" i="1"/>
  <c r="AE27" i="1"/>
  <c r="AD27" i="1"/>
  <c r="AA27" i="1"/>
  <c r="Z27" i="1"/>
  <c r="AS26" i="1"/>
  <c r="AR26" i="1"/>
  <c r="AQ26" i="1"/>
  <c r="AP26" i="1"/>
  <c r="AN26" i="1"/>
  <c r="AM26" i="1"/>
  <c r="AL26" i="1"/>
  <c r="AE26" i="1"/>
  <c r="AD26" i="1"/>
  <c r="AC26" i="1"/>
  <c r="AA26" i="1"/>
  <c r="Z26" i="1"/>
  <c r="AS25" i="1"/>
  <c r="AQ25" i="1"/>
  <c r="AP25" i="1"/>
  <c r="AN25" i="1"/>
  <c r="AL25" i="1"/>
  <c r="AE25" i="1"/>
  <c r="AB25" i="1"/>
  <c r="AA25" i="1"/>
  <c r="Z25" i="1"/>
  <c r="AS24" i="1"/>
  <c r="AQ24" i="1"/>
  <c r="AP24" i="1"/>
  <c r="AN24" i="1"/>
  <c r="AM24" i="1"/>
  <c r="AL24" i="1"/>
  <c r="AE24" i="1"/>
  <c r="AA24" i="1"/>
  <c r="Z24" i="1"/>
  <c r="AS23" i="1"/>
  <c r="AQ23" i="1"/>
  <c r="AP23" i="1"/>
  <c r="AN23" i="1"/>
  <c r="AM23" i="1"/>
  <c r="AL23" i="1"/>
  <c r="AE23" i="1"/>
  <c r="AC23" i="1"/>
  <c r="AB23" i="1"/>
  <c r="AA23" i="1"/>
  <c r="Z23" i="1"/>
  <c r="AS22" i="1"/>
  <c r="AQ22" i="1"/>
  <c r="AP22" i="1"/>
  <c r="AN22" i="1"/>
  <c r="AL22" i="1"/>
  <c r="AE22" i="1"/>
  <c r="AA22" i="1"/>
  <c r="Z22" i="1"/>
  <c r="AS21" i="1"/>
  <c r="AQ21" i="1"/>
  <c r="AP21" i="1"/>
  <c r="AN21" i="1"/>
  <c r="AL21" i="1"/>
  <c r="AE21" i="1"/>
  <c r="AC21" i="1"/>
  <c r="AB21" i="1"/>
  <c r="AA21" i="1"/>
  <c r="Z21" i="1"/>
  <c r="AT20" i="1"/>
  <c r="AS20" i="1"/>
  <c r="AQ20" i="1"/>
  <c r="AP20" i="1"/>
  <c r="AN20" i="1"/>
  <c r="AM20" i="1"/>
  <c r="AL20" i="1"/>
  <c r="AE20" i="1"/>
  <c r="AA20" i="1"/>
  <c r="Z20" i="1"/>
  <c r="AS19" i="1"/>
  <c r="AQ19" i="1"/>
  <c r="AP19" i="1"/>
  <c r="AN19" i="1"/>
  <c r="AM19" i="1"/>
  <c r="AL19" i="1"/>
  <c r="AE19" i="1"/>
  <c r="AA19" i="1"/>
  <c r="Z19" i="1"/>
  <c r="AS18" i="1"/>
  <c r="AQ18" i="1"/>
  <c r="AP18" i="1"/>
  <c r="AN18" i="1"/>
  <c r="AM18" i="1"/>
  <c r="AL18" i="1"/>
  <c r="AE18" i="1"/>
  <c r="AB18" i="1"/>
  <c r="AA18" i="1"/>
  <c r="Z18" i="1"/>
  <c r="AS17" i="1"/>
  <c r="AQ17" i="1"/>
  <c r="AP17" i="1"/>
  <c r="AN17" i="1"/>
  <c r="AL17" i="1"/>
  <c r="AE17" i="1"/>
  <c r="AD17" i="1"/>
  <c r="AA17" i="1"/>
  <c r="Z17" i="1"/>
  <c r="AS16" i="1"/>
  <c r="AQ16" i="1"/>
  <c r="AP16" i="1"/>
  <c r="AN16" i="1"/>
  <c r="AM16" i="1"/>
  <c r="AL16" i="1"/>
  <c r="AE16" i="1"/>
  <c r="AA16" i="1"/>
  <c r="Z16" i="1"/>
  <c r="AS15" i="1"/>
  <c r="AQ15" i="1"/>
  <c r="AP15" i="1"/>
  <c r="AN15" i="1"/>
  <c r="AM15" i="1"/>
  <c r="AL15" i="1"/>
  <c r="AE15" i="1"/>
  <c r="AA15" i="1"/>
  <c r="Z15" i="1"/>
  <c r="AS14" i="1"/>
  <c r="AQ14" i="1"/>
  <c r="AP14" i="1"/>
  <c r="AN14" i="1"/>
  <c r="AM14" i="1"/>
  <c r="AL14" i="1"/>
  <c r="AE14" i="1"/>
  <c r="AD14" i="1"/>
  <c r="AA14" i="1"/>
  <c r="Z14" i="1"/>
  <c r="AS13" i="1"/>
  <c r="AQ13" i="1"/>
  <c r="AP13" i="1"/>
  <c r="AN13" i="1"/>
  <c r="AL13" i="1"/>
  <c r="AE13" i="1"/>
  <c r="AD13" i="1"/>
  <c r="AC13" i="1"/>
  <c r="AB13" i="1"/>
  <c r="AA13" i="1"/>
  <c r="Z13" i="1"/>
  <c r="AS12" i="1"/>
  <c r="AQ12" i="1"/>
  <c r="AP12" i="1"/>
  <c r="AN12" i="1"/>
  <c r="AL12" i="1"/>
  <c r="AE12" i="1"/>
  <c r="AC12" i="1"/>
  <c r="AB12" i="1"/>
  <c r="AA12" i="1"/>
  <c r="Z12" i="1"/>
  <c r="AS11" i="1"/>
  <c r="AQ11" i="1"/>
  <c r="AP11" i="1"/>
  <c r="AN11" i="1"/>
  <c r="AL11" i="1"/>
  <c r="AE11" i="1"/>
  <c r="AD11" i="1"/>
  <c r="AC11" i="1"/>
  <c r="AB11" i="1"/>
  <c r="AA11" i="1"/>
  <c r="Z11" i="1"/>
  <c r="AS10" i="1"/>
  <c r="AQ10" i="1"/>
  <c r="AP10" i="1"/>
  <c r="AN10" i="1"/>
  <c r="AM10" i="1"/>
  <c r="AL10" i="1"/>
  <c r="AE10" i="1"/>
  <c r="AA10" i="1"/>
  <c r="Z10" i="1"/>
  <c r="AS9" i="1"/>
  <c r="AQ9" i="1"/>
  <c r="AP9" i="1"/>
  <c r="AN9" i="1"/>
  <c r="AL9" i="1"/>
  <c r="AE9" i="1"/>
  <c r="AD9" i="1"/>
  <c r="AA9" i="1"/>
  <c r="Z9" i="1"/>
  <c r="AS8" i="1"/>
  <c r="AR8" i="1"/>
  <c r="AQ8" i="1"/>
  <c r="AP8" i="1"/>
  <c r="AN8" i="1"/>
  <c r="AM8" i="1"/>
  <c r="AL8" i="1"/>
  <c r="AE8" i="1"/>
  <c r="AA8" i="1"/>
  <c r="Z8" i="1"/>
  <c r="AS7" i="1"/>
  <c r="AQ7" i="1"/>
  <c r="AP7" i="1"/>
  <c r="AN7" i="1"/>
  <c r="AL7" i="1"/>
  <c r="AE7" i="1"/>
  <c r="AA7" i="1"/>
  <c r="Z7" i="1"/>
  <c r="AS6" i="1"/>
  <c r="AQ6" i="1"/>
  <c r="AP6" i="1"/>
  <c r="AN6" i="1"/>
  <c r="AL6" i="1"/>
  <c r="AE6" i="1"/>
  <c r="AD6" i="1"/>
  <c r="AA6" i="1"/>
  <c r="Z6" i="1"/>
  <c r="AS5" i="1"/>
  <c r="AQ5" i="1"/>
  <c r="AP5" i="1"/>
  <c r="AN5" i="1"/>
  <c r="AL5" i="1"/>
  <c r="AE5" i="1"/>
  <c r="AA5" i="1"/>
  <c r="Z5" i="1"/>
  <c r="R30" i="1"/>
  <c r="V30" i="1" s="1"/>
  <c r="X30" i="1" s="1"/>
  <c r="P44" i="1"/>
  <c r="BR44" i="1" s="1"/>
  <c r="P43" i="1"/>
  <c r="P41" i="1"/>
  <c r="P38" i="1"/>
  <c r="P37" i="1"/>
  <c r="P36" i="1"/>
  <c r="BR36" i="1" s="1"/>
  <c r="P35" i="1"/>
  <c r="P34" i="1"/>
  <c r="BR34" i="1" s="1"/>
  <c r="P22" i="1"/>
  <c r="P21" i="1"/>
  <c r="BR21" i="1" s="1"/>
  <c r="P20" i="1"/>
  <c r="BR20" i="1" s="1"/>
  <c r="P14" i="1"/>
  <c r="BR14" i="1" s="1"/>
  <c r="P13" i="1"/>
  <c r="BR13" i="1" s="1"/>
  <c r="P12" i="1"/>
  <c r="AH12" i="1" s="1"/>
  <c r="P11" i="1"/>
  <c r="BR11" i="1" s="1"/>
  <c r="P10" i="1"/>
  <c r="R10" i="1" s="1"/>
  <c r="V10" i="1" s="1"/>
  <c r="X10" i="1" s="1"/>
  <c r="AF10" i="1" s="1"/>
  <c r="P9" i="1"/>
  <c r="N44" i="1"/>
  <c r="N43" i="1"/>
  <c r="N42" i="1"/>
  <c r="P42" i="1" s="1"/>
  <c r="N41" i="1"/>
  <c r="N40" i="1"/>
  <c r="N39" i="1"/>
  <c r="AB39" i="1" s="1"/>
  <c r="N38" i="1"/>
  <c r="AD38" i="1" s="1"/>
  <c r="N37" i="1"/>
  <c r="AB37" i="1" s="1"/>
  <c r="N36" i="1"/>
  <c r="AD36" i="1" s="1"/>
  <c r="N35" i="1"/>
  <c r="AD35" i="1" s="1"/>
  <c r="N34" i="1"/>
  <c r="N33" i="1"/>
  <c r="N32" i="1"/>
  <c r="P32" i="1" s="1"/>
  <c r="N31" i="1"/>
  <c r="P31" i="1" s="1"/>
  <c r="AH31" i="1" s="1"/>
  <c r="N30" i="1"/>
  <c r="P30" i="1" s="1"/>
  <c r="N29" i="1"/>
  <c r="AD29" i="1" s="1"/>
  <c r="N28" i="1"/>
  <c r="AD28" i="1" s="1"/>
  <c r="N27" i="1"/>
  <c r="AB27" i="1" s="1"/>
  <c r="N26" i="1"/>
  <c r="AB26" i="1" s="1"/>
  <c r="N25" i="1"/>
  <c r="N24" i="1"/>
  <c r="N23" i="1"/>
  <c r="P23" i="1" s="1"/>
  <c r="BR23" i="1" s="1"/>
  <c r="N22" i="1"/>
  <c r="AD22" i="1" s="1"/>
  <c r="N21" i="1"/>
  <c r="AD21" i="1" s="1"/>
  <c r="N20" i="1"/>
  <c r="AD20" i="1" s="1"/>
  <c r="N19" i="1"/>
  <c r="AD19" i="1" s="1"/>
  <c r="N18" i="1"/>
  <c r="AD18" i="1" s="1"/>
  <c r="N17" i="1"/>
  <c r="P17" i="1" s="1"/>
  <c r="BR17" i="1" s="1"/>
  <c r="N16" i="1"/>
  <c r="N15" i="1"/>
  <c r="N14" i="1"/>
  <c r="AC14" i="1" s="1"/>
  <c r="N13" i="1"/>
  <c r="N12" i="1"/>
  <c r="AD12" i="1" s="1"/>
  <c r="N11" i="1"/>
  <c r="N10" i="1"/>
  <c r="AD10" i="1" s="1"/>
  <c r="N9" i="1"/>
  <c r="N8" i="1"/>
  <c r="AC8" i="1" s="1"/>
  <c r="N7" i="1"/>
  <c r="P7" i="1" s="1"/>
  <c r="N6" i="1"/>
  <c r="AB6" i="1" s="1"/>
  <c r="N5" i="1"/>
  <c r="I43" i="1"/>
  <c r="H43" i="1"/>
  <c r="I42" i="1"/>
  <c r="H42" i="1"/>
  <c r="I41" i="1"/>
  <c r="H41" i="1"/>
  <c r="I40" i="1"/>
  <c r="H40" i="1"/>
  <c r="I39" i="1"/>
  <c r="H39" i="1"/>
  <c r="I38" i="1"/>
  <c r="H38" i="1"/>
  <c r="I37" i="1"/>
  <c r="H37" i="1"/>
  <c r="I36" i="1"/>
  <c r="H36" i="1"/>
  <c r="I35" i="1"/>
  <c r="H35" i="1"/>
  <c r="I34" i="1"/>
  <c r="H34" i="1"/>
  <c r="I33" i="1"/>
  <c r="H33" i="1"/>
  <c r="I32" i="1"/>
  <c r="H32" i="1"/>
  <c r="I31" i="1"/>
  <c r="H31" i="1"/>
  <c r="I30" i="1"/>
  <c r="H30" i="1"/>
  <c r="I29" i="1"/>
  <c r="H29" i="1"/>
  <c r="I28" i="1"/>
  <c r="H28" i="1"/>
  <c r="I27" i="1"/>
  <c r="H27" i="1"/>
  <c r="I26" i="1"/>
  <c r="H26" i="1"/>
  <c r="I25" i="1"/>
  <c r="H25" i="1"/>
  <c r="I24" i="1"/>
  <c r="H24" i="1"/>
  <c r="I23" i="1"/>
  <c r="H23" i="1"/>
  <c r="I22" i="1"/>
  <c r="H22" i="1"/>
  <c r="I21" i="1"/>
  <c r="H21" i="1"/>
  <c r="I20" i="1"/>
  <c r="H20" i="1"/>
  <c r="I19" i="1"/>
  <c r="H19" i="1"/>
  <c r="I18" i="1"/>
  <c r="H18" i="1"/>
  <c r="I17" i="1"/>
  <c r="H17" i="1"/>
  <c r="I16" i="1"/>
  <c r="H16" i="1"/>
  <c r="I15" i="1"/>
  <c r="H15" i="1"/>
  <c r="I14" i="1"/>
  <c r="H14" i="1"/>
  <c r="I13" i="1"/>
  <c r="H13" i="1"/>
  <c r="I12" i="1"/>
  <c r="H12" i="1"/>
  <c r="I11" i="1"/>
  <c r="H11" i="1"/>
  <c r="I10" i="1"/>
  <c r="H10" i="1"/>
  <c r="I9" i="1"/>
  <c r="H9" i="1"/>
  <c r="I8" i="1"/>
  <c r="H8" i="1"/>
  <c r="I7" i="1"/>
  <c r="H7" i="1"/>
  <c r="I6" i="1"/>
  <c r="H6" i="1"/>
  <c r="I5" i="1"/>
  <c r="H5" i="1"/>
  <c r="R42" i="1" l="1"/>
  <c r="BR42" i="1"/>
  <c r="AR5" i="1"/>
  <c r="GL7" i="1"/>
  <c r="AM7" i="1"/>
  <c r="AB8" i="1"/>
  <c r="AD23" i="1"/>
  <c r="EW44" i="1"/>
  <c r="FM35" i="1"/>
  <c r="FO35" i="1"/>
  <c r="FN35" i="1"/>
  <c r="R20" i="1"/>
  <c r="AD34" i="1"/>
  <c r="AC34" i="1"/>
  <c r="BR37" i="1"/>
  <c r="AH37" i="1"/>
  <c r="R37" i="1"/>
  <c r="R21" i="1"/>
  <c r="BR12" i="1"/>
  <c r="EX44" i="1"/>
  <c r="EP17" i="1"/>
  <c r="EY17" i="1" s="1"/>
  <c r="AH38" i="1"/>
  <c r="R38" i="1"/>
  <c r="BR38" i="1"/>
  <c r="AB7" i="1"/>
  <c r="AB20" i="1"/>
  <c r="BT9" i="1"/>
  <c r="BS9" i="1"/>
  <c r="FO18" i="1"/>
  <c r="FN18" i="1"/>
  <c r="FM18" i="1"/>
  <c r="FP18" i="1" s="1"/>
  <c r="BU10" i="1"/>
  <c r="BV10" i="1" s="1"/>
  <c r="FW10" i="1"/>
  <c r="FV10" i="1"/>
  <c r="BU26" i="1"/>
  <c r="BV26" i="1" s="1"/>
  <c r="FW26" i="1"/>
  <c r="FW42" i="1"/>
  <c r="FV42" i="1"/>
  <c r="FX42" i="1" s="1"/>
  <c r="BR31" i="1"/>
  <c r="R31" i="1"/>
  <c r="EW17" i="1"/>
  <c r="EV17" i="1"/>
  <c r="EU17" i="1"/>
  <c r="ET17" i="1"/>
  <c r="ES17" i="1"/>
  <c r="ER17" i="1"/>
  <c r="EQ17" i="1"/>
  <c r="AB19" i="1"/>
  <c r="BN6" i="1"/>
  <c r="FW27" i="1"/>
  <c r="FV27" i="1"/>
  <c r="FX27" i="1" s="1"/>
  <c r="BU43" i="1"/>
  <c r="BV43" i="1" s="1"/>
  <c r="FW43" i="1"/>
  <c r="FV43" i="1"/>
  <c r="FX43" i="1" s="1"/>
  <c r="FV26" i="1"/>
  <c r="BR35" i="1"/>
  <c r="AH35" i="1"/>
  <c r="AC33" i="1"/>
  <c r="P33" i="1"/>
  <c r="AB33" i="1"/>
  <c r="R41" i="1"/>
  <c r="BR41" i="1"/>
  <c r="AC7" i="1"/>
  <c r="AC20" i="1"/>
  <c r="AD5" i="1"/>
  <c r="AC5" i="1"/>
  <c r="AB5" i="1"/>
  <c r="P18" i="1"/>
  <c r="AH18" i="1" s="1"/>
  <c r="AD7" i="1"/>
  <c r="AH13" i="1"/>
  <c r="AC19" i="1"/>
  <c r="CO44" i="1"/>
  <c r="EP25" i="1"/>
  <c r="FO38" i="1"/>
  <c r="P16" i="1"/>
  <c r="AD16" i="1"/>
  <c r="AC16" i="1"/>
  <c r="AB16" i="1"/>
  <c r="AC22" i="1"/>
  <c r="AB22" i="1"/>
  <c r="P19" i="1"/>
  <c r="AH43" i="1"/>
  <c r="BR43" i="1"/>
  <c r="AC6" i="1"/>
  <c r="AD33" i="1"/>
  <c r="AB36" i="1"/>
  <c r="BN14" i="1"/>
  <c r="CL11" i="1"/>
  <c r="AR11" i="1" s="1"/>
  <c r="CL27" i="1"/>
  <c r="AR27" i="1" s="1"/>
  <c r="CL43" i="1"/>
  <c r="AR43" i="1" s="1"/>
  <c r="R9" i="1"/>
  <c r="V9" i="1" s="1"/>
  <c r="X9" i="1" s="1"/>
  <c r="BR9" i="1"/>
  <c r="EP33" i="1"/>
  <c r="EY33" i="1" s="1"/>
  <c r="P8" i="1"/>
  <c r="AD8" i="1"/>
  <c r="AH21" i="1"/>
  <c r="CU8" i="1"/>
  <c r="AT8" i="1" s="1"/>
  <c r="CU24" i="1"/>
  <c r="AT24" i="1" s="1"/>
  <c r="CU40" i="1"/>
  <c r="AT40" i="1" s="1"/>
  <c r="EV10" i="1"/>
  <c r="EU10" i="1"/>
  <c r="ET10" i="1"/>
  <c r="ES10" i="1"/>
  <c r="ER10" i="1"/>
  <c r="EQ10" i="1"/>
  <c r="EP10" i="1"/>
  <c r="EY10" i="1" s="1"/>
  <c r="EV26" i="1"/>
  <c r="EU26" i="1"/>
  <c r="ET26" i="1"/>
  <c r="ES26" i="1"/>
  <c r="ER26" i="1"/>
  <c r="EQ26" i="1"/>
  <c r="EP26" i="1"/>
  <c r="EY26" i="1" s="1"/>
  <c r="EV42" i="1"/>
  <c r="EU42" i="1"/>
  <c r="ET42" i="1"/>
  <c r="ES42" i="1"/>
  <c r="ER42" i="1"/>
  <c r="EQ42" i="1"/>
  <c r="EP42" i="1"/>
  <c r="EW26" i="1"/>
  <c r="EQ41" i="1"/>
  <c r="EY41" i="1" s="1"/>
  <c r="BR32" i="1"/>
  <c r="R32" i="1"/>
  <c r="V32" i="1" s="1"/>
  <c r="X32" i="1" s="1"/>
  <c r="AJ32" i="1" s="1"/>
  <c r="H44" i="1"/>
  <c r="BR7" i="1"/>
  <c r="R7" i="1"/>
  <c r="EW9" i="1"/>
  <c r="EV9" i="1"/>
  <c r="EU9" i="1"/>
  <c r="ET9" i="1"/>
  <c r="ES9" i="1"/>
  <c r="EY9" i="1" s="1"/>
  <c r="ER9" i="1"/>
  <c r="EP41" i="1"/>
  <c r="AD25" i="1"/>
  <c r="AC25" i="1"/>
  <c r="AC18" i="1"/>
  <c r="BR10" i="1"/>
  <c r="CU9" i="1"/>
  <c r="AT9" i="1" s="1"/>
  <c r="CU25" i="1"/>
  <c r="AT25" i="1" s="1"/>
  <c r="CU41" i="1"/>
  <c r="AT41" i="1" s="1"/>
  <c r="FV11" i="1"/>
  <c r="FX11" i="1" s="1"/>
  <c r="R22" i="1"/>
  <c r="BR22" i="1"/>
  <c r="AH22" i="1"/>
  <c r="AD42" i="1"/>
  <c r="AC42" i="1"/>
  <c r="P25" i="1"/>
  <c r="R11" i="1"/>
  <c r="R35" i="1"/>
  <c r="AB35" i="1"/>
  <c r="CL15" i="1"/>
  <c r="AR15" i="1" s="1"/>
  <c r="CL31" i="1"/>
  <c r="AR31" i="1" s="1"/>
  <c r="CU10" i="1"/>
  <c r="AT10" i="1" s="1"/>
  <c r="CU26" i="1"/>
  <c r="AT26" i="1" s="1"/>
  <c r="CU42" i="1"/>
  <c r="AT42" i="1" s="1"/>
  <c r="EP44" i="1"/>
  <c r="EW42" i="1"/>
  <c r="FW11" i="1"/>
  <c r="EW33" i="1"/>
  <c r="EV33" i="1"/>
  <c r="EU33" i="1"/>
  <c r="ET33" i="1"/>
  <c r="ES33" i="1"/>
  <c r="ER33" i="1"/>
  <c r="EQ33" i="1"/>
  <c r="AH7" i="1"/>
  <c r="EW25" i="1"/>
  <c r="EV25" i="1"/>
  <c r="EU25" i="1"/>
  <c r="ET25" i="1"/>
  <c r="ES25" i="1"/>
  <c r="ER25" i="1"/>
  <c r="EX25" i="1"/>
  <c r="EY25" i="1" s="1"/>
  <c r="R34" i="1"/>
  <c r="V34" i="1" s="1"/>
  <c r="X34" i="1" s="1"/>
  <c r="AJ34" i="1" s="1"/>
  <c r="AD43" i="1"/>
  <c r="AC43" i="1"/>
  <c r="AB43" i="1"/>
  <c r="R36" i="1"/>
  <c r="V36" i="1" s="1"/>
  <c r="X36" i="1" s="1"/>
  <c r="AH11" i="1"/>
  <c r="AC35" i="1"/>
  <c r="BM7" i="1"/>
  <c r="BM23" i="1"/>
  <c r="BM39" i="1"/>
  <c r="EQ44" i="1"/>
  <c r="EX42" i="1"/>
  <c r="AH23" i="1"/>
  <c r="R23" i="1"/>
  <c r="EW41" i="1"/>
  <c r="EV41" i="1"/>
  <c r="EU41" i="1"/>
  <c r="ET41" i="1"/>
  <c r="ES41" i="1"/>
  <c r="ER41" i="1"/>
  <c r="I44" i="1"/>
  <c r="AD24" i="1"/>
  <c r="P24" i="1"/>
  <c r="AD41" i="1"/>
  <c r="AC41" i="1"/>
  <c r="AB41" i="1"/>
  <c r="R12" i="1"/>
  <c r="AB10" i="1"/>
  <c r="AB24" i="1"/>
  <c r="P27" i="1"/>
  <c r="AC24" i="1"/>
  <c r="AC28" i="1"/>
  <c r="BN7" i="1"/>
  <c r="BN31" i="1"/>
  <c r="BN39" i="1"/>
  <c r="FP32" i="1"/>
  <c r="GV44" i="1"/>
  <c r="GT5" i="1"/>
  <c r="GT44" i="1" s="1"/>
  <c r="AD39" i="1"/>
  <c r="AC39" i="1"/>
  <c r="P39" i="1"/>
  <c r="AH20" i="1"/>
  <c r="AI32" i="1"/>
  <c r="AC9" i="1"/>
  <c r="AB9" i="1"/>
  <c r="P26" i="1"/>
  <c r="AD44" i="1"/>
  <c r="AC44" i="1"/>
  <c r="AB44" i="1"/>
  <c r="AC10" i="1"/>
  <c r="P5" i="1"/>
  <c r="P28" i="1"/>
  <c r="R14" i="1"/>
  <c r="V14" i="1" s="1"/>
  <c r="X14" i="1" s="1"/>
  <c r="AF14" i="1" s="1"/>
  <c r="R43" i="1"/>
  <c r="AB14" i="1"/>
  <c r="AB17" i="1"/>
  <c r="BJ44" i="1"/>
  <c r="CL18" i="1"/>
  <c r="AR18" i="1" s="1"/>
  <c r="CL34" i="1"/>
  <c r="AR34" i="1" s="1"/>
  <c r="ES44" i="1"/>
  <c r="FM24" i="1"/>
  <c r="FO24" i="1"/>
  <c r="AC15" i="1"/>
  <c r="AB15" i="1"/>
  <c r="P15" i="1"/>
  <c r="AD40" i="1"/>
  <c r="AC40" i="1"/>
  <c r="AB40" i="1"/>
  <c r="P40" i="1"/>
  <c r="AD15" i="1"/>
  <c r="R13" i="1"/>
  <c r="V13" i="1" s="1"/>
  <c r="X13" i="1" s="1"/>
  <c r="P6" i="1"/>
  <c r="P29" i="1"/>
  <c r="R17" i="1"/>
  <c r="V17" i="1" s="1"/>
  <c r="X17" i="1" s="1"/>
  <c r="AJ17" i="1" s="1"/>
  <c r="R44" i="1"/>
  <c r="V44" i="1" s="1"/>
  <c r="X44" i="1" s="1"/>
  <c r="AF44" i="1" s="1"/>
  <c r="AC17" i="1"/>
  <c r="AC27" i="1"/>
  <c r="AB38" i="1"/>
  <c r="BN18" i="1"/>
  <c r="BN26" i="1"/>
  <c r="BN34" i="1"/>
  <c r="BN42" i="1"/>
  <c r="BU42" i="1"/>
  <c r="BV42" i="1" s="1"/>
  <c r="CL19" i="1"/>
  <c r="AR19" i="1" s="1"/>
  <c r="CL35" i="1"/>
  <c r="AR35" i="1" s="1"/>
  <c r="CU14" i="1"/>
  <c r="AT14" i="1" s="1"/>
  <c r="CU30" i="1"/>
  <c r="AT30" i="1" s="1"/>
  <c r="ET44" i="1"/>
  <c r="FN24" i="1"/>
  <c r="GL17" i="1"/>
  <c r="AI34" i="1"/>
  <c r="EP11" i="1"/>
  <c r="EX19" i="1"/>
  <c r="EP27" i="1"/>
  <c r="EX35" i="1"/>
  <c r="EV37" i="1"/>
  <c r="ET39" i="1"/>
  <c r="EP43" i="1"/>
  <c r="FV12" i="1"/>
  <c r="FV20" i="1"/>
  <c r="FX20" i="1" s="1"/>
  <c r="FW34" i="1"/>
  <c r="FX34" i="1" s="1"/>
  <c r="FX41" i="1"/>
  <c r="GL27" i="1"/>
  <c r="EU7" i="1"/>
  <c r="EQ11" i="1"/>
  <c r="EX12" i="1"/>
  <c r="EV14" i="1"/>
  <c r="ET16" i="1"/>
  <c r="EY16" i="1" s="1"/>
  <c r="ER18" i="1"/>
  <c r="EY18" i="1" s="1"/>
  <c r="EP20" i="1"/>
  <c r="EW21" i="1"/>
  <c r="EU23" i="1"/>
  <c r="EQ27" i="1"/>
  <c r="EX28" i="1"/>
  <c r="EV30" i="1"/>
  <c r="ET32" i="1"/>
  <c r="EY32" i="1" s="1"/>
  <c r="ER34" i="1"/>
  <c r="EP36" i="1"/>
  <c r="EW37" i="1"/>
  <c r="EU39" i="1"/>
  <c r="EQ43" i="1"/>
  <c r="FW12" i="1"/>
  <c r="AJ10" i="1"/>
  <c r="GL8" i="1"/>
  <c r="AM13" i="1"/>
  <c r="ER11" i="1"/>
  <c r="EP13" i="1"/>
  <c r="EW14" i="1"/>
  <c r="EU16" i="1"/>
  <c r="ES18" i="1"/>
  <c r="EQ20" i="1"/>
  <c r="EX21" i="1"/>
  <c r="EV23" i="1"/>
  <c r="ER27" i="1"/>
  <c r="EP29" i="1"/>
  <c r="EW30" i="1"/>
  <c r="EU32" i="1"/>
  <c r="ES34" i="1"/>
  <c r="EY34" i="1" s="1"/>
  <c r="EQ36" i="1"/>
  <c r="EX37" i="1"/>
  <c r="EV39" i="1"/>
  <c r="ER43" i="1"/>
  <c r="FC44" i="1"/>
  <c r="BS44" i="1" s="1"/>
  <c r="FX13" i="1"/>
  <c r="AC31" i="1"/>
  <c r="DE44" i="1"/>
  <c r="DF44" i="1" s="1"/>
  <c r="DV44" i="1"/>
  <c r="EP6" i="1"/>
  <c r="EW7" i="1"/>
  <c r="ES11" i="1"/>
  <c r="EQ13" i="1"/>
  <c r="EX14" i="1"/>
  <c r="EV16" i="1"/>
  <c r="ET18" i="1"/>
  <c r="ER20" i="1"/>
  <c r="EP22" i="1"/>
  <c r="EW23" i="1"/>
  <c r="ES27" i="1"/>
  <c r="EQ29" i="1"/>
  <c r="EX30" i="1"/>
  <c r="EV32" i="1"/>
  <c r="ET34" i="1"/>
  <c r="ER36" i="1"/>
  <c r="EP38" i="1"/>
  <c r="EW39" i="1"/>
  <c r="ES43" i="1"/>
  <c r="FM13" i="1"/>
  <c r="FP13" i="1" s="1"/>
  <c r="FP19" i="1"/>
  <c r="FM34" i="1"/>
  <c r="FP34" i="1" s="1"/>
  <c r="FO40" i="1"/>
  <c r="FP40" i="1" s="1"/>
  <c r="FV6" i="1"/>
  <c r="FX6" i="1" s="1"/>
  <c r="FV21" i="1"/>
  <c r="FX21" i="1" s="1"/>
  <c r="FV28" i="1"/>
  <c r="FV36" i="1"/>
  <c r="FX36" i="1" s="1"/>
  <c r="GL23" i="1"/>
  <c r="AD31" i="1"/>
  <c r="DF6" i="1"/>
  <c r="EQ6" i="1"/>
  <c r="EX7" i="1"/>
  <c r="ET11" i="1"/>
  <c r="ER13" i="1"/>
  <c r="EP15" i="1"/>
  <c r="EW16" i="1"/>
  <c r="EU18" i="1"/>
  <c r="ES20" i="1"/>
  <c r="EQ22" i="1"/>
  <c r="EX23" i="1"/>
  <c r="ET27" i="1"/>
  <c r="EY27" i="1" s="1"/>
  <c r="ER29" i="1"/>
  <c r="EP31" i="1"/>
  <c r="EW32" i="1"/>
  <c r="EU34" i="1"/>
  <c r="ES36" i="1"/>
  <c r="EQ38" i="1"/>
  <c r="EX39" i="1"/>
  <c r="ET43" i="1"/>
  <c r="FN13" i="1"/>
  <c r="FN34" i="1"/>
  <c r="FV14" i="1"/>
  <c r="FX14" i="1" s="1"/>
  <c r="FW28" i="1"/>
  <c r="AM9" i="1"/>
  <c r="CD44" i="1"/>
  <c r="ER6" i="1"/>
  <c r="EP8" i="1"/>
  <c r="EU11" i="1"/>
  <c r="ES13" i="1"/>
  <c r="EQ15" i="1"/>
  <c r="EX16" i="1"/>
  <c r="EV18" i="1"/>
  <c r="ET20" i="1"/>
  <c r="ER22" i="1"/>
  <c r="EP24" i="1"/>
  <c r="EU27" i="1"/>
  <c r="ES29" i="1"/>
  <c r="EQ31" i="1"/>
  <c r="EX32" i="1"/>
  <c r="EV34" i="1"/>
  <c r="ET36" i="1"/>
  <c r="ER38" i="1"/>
  <c r="EP40" i="1"/>
  <c r="EU43" i="1"/>
  <c r="FW14" i="1"/>
  <c r="FV29" i="1"/>
  <c r="FX29" i="1" s="1"/>
  <c r="GD44" i="1"/>
  <c r="BQ44" i="1" s="1"/>
  <c r="GL24" i="1"/>
  <c r="AM29" i="1"/>
  <c r="CY45" i="1"/>
  <c r="AI9" i="1"/>
  <c r="AH41" i="1"/>
  <c r="ET6" i="1"/>
  <c r="ER8" i="1"/>
  <c r="EW11" i="1"/>
  <c r="EU13" i="1"/>
  <c r="ES15" i="1"/>
  <c r="EV20" i="1"/>
  <c r="ET22" i="1"/>
  <c r="ER24" i="1"/>
  <c r="EW27" i="1"/>
  <c r="EU29" i="1"/>
  <c r="ES31" i="1"/>
  <c r="EV36" i="1"/>
  <c r="ET38" i="1"/>
  <c r="ER40" i="1"/>
  <c r="EW43" i="1"/>
  <c r="FP5" i="1"/>
  <c r="FV30" i="1"/>
  <c r="FX30" i="1" s="1"/>
  <c r="GM44" i="1"/>
  <c r="GL39" i="1"/>
  <c r="CG44" i="1"/>
  <c r="CZ45" i="1"/>
  <c r="AI10" i="1"/>
  <c r="AH42" i="1"/>
  <c r="EP19" i="1"/>
  <c r="EV29" i="1"/>
  <c r="EP35" i="1"/>
  <c r="ES40" i="1"/>
  <c r="FX8" i="1"/>
  <c r="FW30" i="1"/>
  <c r="GN44" i="1"/>
  <c r="AM44" i="1" s="1"/>
  <c r="DA45" i="1"/>
  <c r="EV6" i="1"/>
  <c r="ET8" i="1"/>
  <c r="EP12" i="1"/>
  <c r="EW13" i="1"/>
  <c r="EU15" i="1"/>
  <c r="EQ19" i="1"/>
  <c r="EV22" i="1"/>
  <c r="ET24" i="1"/>
  <c r="EP28" i="1"/>
  <c r="EW29" i="1"/>
  <c r="EU31" i="1"/>
  <c r="EQ35" i="1"/>
  <c r="EV38" i="1"/>
  <c r="ET40" i="1"/>
  <c r="BT17" i="1"/>
  <c r="FO6" i="1"/>
  <c r="FN15" i="1"/>
  <c r="FP15" i="1" s="1"/>
  <c r="FN21" i="1"/>
  <c r="FP21" i="1" s="1"/>
  <c r="FV23" i="1"/>
  <c r="FX23" i="1" s="1"/>
  <c r="FV31" i="1"/>
  <c r="FX31" i="1" s="1"/>
  <c r="FV38" i="1"/>
  <c r="FX38" i="1" s="1"/>
  <c r="GP44" i="1"/>
  <c r="GL15" i="1"/>
  <c r="AM25" i="1"/>
  <c r="BZ44" i="1"/>
  <c r="DB45" i="1"/>
  <c r="EN44" i="1"/>
  <c r="EV44" i="1" s="1"/>
  <c r="EP5" i="1"/>
  <c r="EW6" i="1"/>
  <c r="EU8" i="1"/>
  <c r="EQ12" i="1"/>
  <c r="EV15" i="1"/>
  <c r="ER19" i="1"/>
  <c r="EP21" i="1"/>
  <c r="EY21" i="1" s="1"/>
  <c r="EW22" i="1"/>
  <c r="EU24" i="1"/>
  <c r="EQ28" i="1"/>
  <c r="EV31" i="1"/>
  <c r="ER35" i="1"/>
  <c r="EP37" i="1"/>
  <c r="EW38" i="1"/>
  <c r="EU40" i="1"/>
  <c r="FL44" i="1"/>
  <c r="FV9" i="1"/>
  <c r="FX9" i="1" s="1"/>
  <c r="FV17" i="1"/>
  <c r="GL35" i="1"/>
  <c r="DC45" i="1"/>
  <c r="AI13" i="1"/>
  <c r="EQ5" i="1"/>
  <c r="EV8" i="1"/>
  <c r="ER12" i="1"/>
  <c r="EP14" i="1"/>
  <c r="EW15" i="1"/>
  <c r="ES19" i="1"/>
  <c r="EQ21" i="1"/>
  <c r="EV24" i="1"/>
  <c r="ER28" i="1"/>
  <c r="EP30" i="1"/>
  <c r="EW31" i="1"/>
  <c r="ES35" i="1"/>
  <c r="EQ37" i="1"/>
  <c r="EV40" i="1"/>
  <c r="BT19" i="1"/>
  <c r="FP8" i="1"/>
  <c r="FM16" i="1"/>
  <c r="FP16" i="1" s="1"/>
  <c r="FM31" i="1"/>
  <c r="FP31" i="1" s="1"/>
  <c r="FM37" i="1"/>
  <c r="FP37" i="1" s="1"/>
  <c r="FW17" i="1"/>
  <c r="FX17" i="1" s="1"/>
  <c r="FV24" i="1"/>
  <c r="FX24" i="1" s="1"/>
  <c r="FV32" i="1"/>
  <c r="AH14" i="1"/>
  <c r="AI30" i="1"/>
  <c r="ER5" i="1"/>
  <c r="EP7" i="1"/>
  <c r="EW8" i="1"/>
  <c r="ES12" i="1"/>
  <c r="EQ14" i="1"/>
  <c r="ET19" i="1"/>
  <c r="ER21" i="1"/>
  <c r="EP23" i="1"/>
  <c r="EW24" i="1"/>
  <c r="ES28" i="1"/>
  <c r="EQ30" i="1"/>
  <c r="ET35" i="1"/>
  <c r="EY35" i="1" s="1"/>
  <c r="ER37" i="1"/>
  <c r="EP39" i="1"/>
  <c r="EW40" i="1"/>
  <c r="FT44" i="1"/>
  <c r="FW44" i="1" s="1"/>
  <c r="FV18" i="1"/>
  <c r="FX18" i="1" s="1"/>
  <c r="FW24" i="1"/>
  <c r="FW32" i="1"/>
  <c r="FV39" i="1"/>
  <c r="FX39" i="1" s="1"/>
  <c r="FZ44" i="1"/>
  <c r="AJ44" i="1" s="1"/>
  <c r="GL11" i="1"/>
  <c r="GL36" i="1"/>
  <c r="AM41" i="1"/>
  <c r="CR44" i="1"/>
  <c r="ES5" i="1"/>
  <c r="FG44" i="1"/>
  <c r="FO8" i="1"/>
  <c r="AM11" i="1"/>
  <c r="GL5" i="1"/>
  <c r="GL9" i="1"/>
  <c r="GL13" i="1"/>
  <c r="GL29" i="1"/>
  <c r="GL33" i="1"/>
  <c r="GL41" i="1"/>
  <c r="GL31" i="1"/>
  <c r="AM5" i="1"/>
  <c r="AJ14" i="1"/>
  <c r="BU44" i="1"/>
  <c r="BV44" i="1" s="1"/>
  <c r="BU8" i="1"/>
  <c r="BV8" i="1" s="1"/>
  <c r="FO44" i="1"/>
  <c r="FN44" i="1"/>
  <c r="FM44" i="1"/>
  <c r="FP44" i="1" s="1"/>
  <c r="FM7" i="1"/>
  <c r="FN10" i="1"/>
  <c r="FM23" i="1"/>
  <c r="FP23" i="1" s="1"/>
  <c r="FN26" i="1"/>
  <c r="FP26" i="1" s="1"/>
  <c r="FM39" i="1"/>
  <c r="FP39" i="1" s="1"/>
  <c r="FN42" i="1"/>
  <c r="FM10" i="1"/>
  <c r="FN7" i="1"/>
  <c r="FM20" i="1"/>
  <c r="FN23" i="1"/>
  <c r="FO26" i="1"/>
  <c r="FM36" i="1"/>
  <c r="FN39" i="1"/>
  <c r="FO42" i="1"/>
  <c r="FO7" i="1"/>
  <c r="FM17" i="1"/>
  <c r="FN20" i="1"/>
  <c r="FM33" i="1"/>
  <c r="FN36" i="1"/>
  <c r="FM14" i="1"/>
  <c r="FN17" i="1"/>
  <c r="FM30" i="1"/>
  <c r="FN33" i="1"/>
  <c r="FM11" i="1"/>
  <c r="FN14" i="1"/>
  <c r="FM27" i="1"/>
  <c r="FN30" i="1"/>
  <c r="FM43" i="1"/>
  <c r="FN11" i="1"/>
  <c r="FN27" i="1"/>
  <c r="FN43" i="1"/>
  <c r="FM12" i="1"/>
  <c r="FM28" i="1"/>
  <c r="FM9" i="1"/>
  <c r="FN12" i="1"/>
  <c r="FM25" i="1"/>
  <c r="FP25" i="1" s="1"/>
  <c r="FN28" i="1"/>
  <c r="FM41" i="1"/>
  <c r="FM6" i="1"/>
  <c r="FN9" i="1"/>
  <c r="FM22" i="1"/>
  <c r="FP22" i="1" s="1"/>
  <c r="FN25" i="1"/>
  <c r="FM38" i="1"/>
  <c r="FP38" i="1" s="1"/>
  <c r="FN41" i="1"/>
  <c r="BT13" i="1"/>
  <c r="BT29" i="1"/>
  <c r="BT14" i="1"/>
  <c r="BT30" i="1"/>
  <c r="BT16" i="1"/>
  <c r="BT32" i="1"/>
  <c r="BT18" i="1"/>
  <c r="BT34" i="1"/>
  <c r="BT44" i="1"/>
  <c r="BS41" i="1"/>
  <c r="BS14" i="1"/>
  <c r="BS16" i="1"/>
  <c r="BS18" i="1"/>
  <c r="BS20" i="1"/>
  <c r="BS24" i="1"/>
  <c r="BS43" i="1"/>
  <c r="BS5" i="1"/>
  <c r="BS30" i="1"/>
  <c r="BS32" i="1"/>
  <c r="BS13" i="1"/>
  <c r="AI44" i="1"/>
  <c r="AH44" i="1"/>
  <c r="AG44" i="1"/>
  <c r="AI14" i="1"/>
  <c r="AG13" i="1"/>
  <c r="AH9" i="1"/>
  <c r="AG10" i="1"/>
  <c r="AH25" i="1"/>
  <c r="AG30" i="1"/>
  <c r="AH10" i="1"/>
  <c r="AH34" i="1"/>
  <c r="AH17" i="1"/>
  <c r="AH33" i="1"/>
  <c r="AH36" i="1"/>
  <c r="AH16" i="1"/>
  <c r="AH32" i="1"/>
  <c r="AG34" i="1"/>
  <c r="AH30" i="1"/>
  <c r="AG14" i="1"/>
  <c r="AJ30" i="1"/>
  <c r="AF32" i="1"/>
  <c r="AF30" i="1"/>
  <c r="AF17" i="1"/>
  <c r="AF34" i="1"/>
  <c r="AI38" i="1" l="1"/>
  <c r="V38" i="1"/>
  <c r="X38" i="1" s="1"/>
  <c r="FP24" i="1"/>
  <c r="BR27" i="1"/>
  <c r="R27" i="1"/>
  <c r="AH27" i="1"/>
  <c r="AI23" i="1"/>
  <c r="V23" i="1"/>
  <c r="X23" i="1" s="1"/>
  <c r="BR19" i="1"/>
  <c r="AH19" i="1"/>
  <c r="R19" i="1"/>
  <c r="EY12" i="1"/>
  <c r="EY14" i="1"/>
  <c r="EY8" i="1"/>
  <c r="EY20" i="1"/>
  <c r="EY6" i="1"/>
  <c r="EY29" i="1"/>
  <c r="AI12" i="1"/>
  <c r="V12" i="1"/>
  <c r="X12" i="1" s="1"/>
  <c r="R8" i="1"/>
  <c r="BR8" i="1"/>
  <c r="AH8" i="1"/>
  <c r="FX10" i="1"/>
  <c r="R18" i="1"/>
  <c r="BR18" i="1"/>
  <c r="BR39" i="1"/>
  <c r="R39" i="1"/>
  <c r="AH39" i="1"/>
  <c r="V21" i="1"/>
  <c r="X21" i="1" s="1"/>
  <c r="AI21" i="1"/>
  <c r="R6" i="1"/>
  <c r="BR6" i="1"/>
  <c r="AH6" i="1"/>
  <c r="AI41" i="1"/>
  <c r="V41" i="1"/>
  <c r="X41" i="1" s="1"/>
  <c r="AI37" i="1"/>
  <c r="V37" i="1"/>
  <c r="X37" i="1" s="1"/>
  <c r="EY19" i="1"/>
  <c r="EY40" i="1"/>
  <c r="EY11" i="1"/>
  <c r="EY36" i="1"/>
  <c r="AJ13" i="1"/>
  <c r="AF13" i="1"/>
  <c r="AI35" i="1"/>
  <c r="V35" i="1"/>
  <c r="X35" i="1" s="1"/>
  <c r="AJ9" i="1"/>
  <c r="AF9" i="1"/>
  <c r="R16" i="1"/>
  <c r="BR16" i="1"/>
  <c r="BR29" i="1"/>
  <c r="AH29" i="1"/>
  <c r="R29" i="1"/>
  <c r="AI43" i="1"/>
  <c r="V43" i="1"/>
  <c r="X43" i="1" s="1"/>
  <c r="AH24" i="1"/>
  <c r="R24" i="1"/>
  <c r="BR24" i="1"/>
  <c r="AI11" i="1"/>
  <c r="V11" i="1"/>
  <c r="X11" i="1" s="1"/>
  <c r="EY42" i="1"/>
  <c r="R33" i="1"/>
  <c r="BR33" i="1"/>
  <c r="BR26" i="1"/>
  <c r="R26" i="1"/>
  <c r="EY5" i="1"/>
  <c r="R40" i="1"/>
  <c r="BR40" i="1"/>
  <c r="AH40" i="1"/>
  <c r="R25" i="1"/>
  <c r="BR25" i="1"/>
  <c r="CL44" i="1"/>
  <c r="AR44" i="1" s="1"/>
  <c r="EY30" i="1"/>
  <c r="FX12" i="1"/>
  <c r="AH28" i="1"/>
  <c r="BR28" i="1"/>
  <c r="R28" i="1"/>
  <c r="AG36" i="1"/>
  <c r="AJ36" i="1"/>
  <c r="AF36" i="1"/>
  <c r="EY15" i="1"/>
  <c r="BR5" i="1"/>
  <c r="AH5" i="1"/>
  <c r="R5" i="1"/>
  <c r="ER44" i="1"/>
  <c r="AI20" i="1"/>
  <c r="V20" i="1"/>
  <c r="X20" i="1" s="1"/>
  <c r="V42" i="1"/>
  <c r="X42" i="1" s="1"/>
  <c r="AI42" i="1"/>
  <c r="EY23" i="1"/>
  <c r="FP43" i="1"/>
  <c r="EY38" i="1"/>
  <c r="EY28" i="1"/>
  <c r="EY13" i="1"/>
  <c r="EU44" i="1"/>
  <c r="EY44" i="1" s="1"/>
  <c r="V7" i="1"/>
  <c r="X7" i="1" s="1"/>
  <c r="AI7" i="1"/>
  <c r="AH26" i="1"/>
  <c r="AG32" i="1"/>
  <c r="FV44" i="1"/>
  <c r="FX44" i="1" s="1"/>
  <c r="FP11" i="1"/>
  <c r="AG17" i="1"/>
  <c r="FP6" i="1"/>
  <c r="FP10" i="1"/>
  <c r="EY39" i="1"/>
  <c r="DD45" i="1"/>
  <c r="DF45" i="1" s="1"/>
  <c r="EY37" i="1"/>
  <c r="EY24" i="1"/>
  <c r="EY31" i="1"/>
  <c r="EY43" i="1"/>
  <c r="R15" i="1"/>
  <c r="AH15" i="1"/>
  <c r="BR15" i="1"/>
  <c r="CU44" i="1"/>
  <c r="AT44" i="1" s="1"/>
  <c r="EY7" i="1"/>
  <c r="FP20" i="1"/>
  <c r="AG9" i="1"/>
  <c r="FP41" i="1"/>
  <c r="FP30" i="1"/>
  <c r="FP42" i="1"/>
  <c r="FX32" i="1"/>
  <c r="EY22" i="1"/>
  <c r="FX28" i="1"/>
  <c r="AI36" i="1"/>
  <c r="AI22" i="1"/>
  <c r="V22" i="1"/>
  <c r="X22" i="1" s="1"/>
  <c r="AI17" i="1"/>
  <c r="FX26" i="1"/>
  <c r="V31" i="1"/>
  <c r="X31" i="1" s="1"/>
  <c r="AI31" i="1"/>
  <c r="FP35" i="1"/>
  <c r="GL44" i="1"/>
  <c r="FP14" i="1"/>
  <c r="FP9" i="1"/>
  <c r="FP33" i="1"/>
  <c r="FP28" i="1"/>
  <c r="FP7" i="1"/>
  <c r="FP12" i="1"/>
  <c r="FP17" i="1"/>
  <c r="FP36" i="1"/>
  <c r="FP27" i="1"/>
  <c r="AI28" i="1" l="1"/>
  <c r="V28" i="1"/>
  <c r="X28" i="1" s="1"/>
  <c r="AJ35" i="1"/>
  <c r="AG35" i="1"/>
  <c r="AF35" i="1"/>
  <c r="AJ21" i="1"/>
  <c r="AG21" i="1"/>
  <c r="AF21" i="1"/>
  <c r="V15" i="1"/>
  <c r="X15" i="1" s="1"/>
  <c r="AI15" i="1"/>
  <c r="AG11" i="1"/>
  <c r="AJ11" i="1"/>
  <c r="AF11" i="1"/>
  <c r="V39" i="1"/>
  <c r="X39" i="1" s="1"/>
  <c r="AI39" i="1"/>
  <c r="AI19" i="1"/>
  <c r="V19" i="1"/>
  <c r="X19" i="1" s="1"/>
  <c r="V24" i="1"/>
  <c r="X24" i="1" s="1"/>
  <c r="AI24" i="1"/>
  <c r="V33" i="1"/>
  <c r="X33" i="1" s="1"/>
  <c r="AI33" i="1"/>
  <c r="AG42" i="1"/>
  <c r="AF42" i="1"/>
  <c r="AJ42" i="1"/>
  <c r="V18" i="1"/>
  <c r="X18" i="1" s="1"/>
  <c r="AI18" i="1"/>
  <c r="AG23" i="1"/>
  <c r="AF23" i="1"/>
  <c r="AJ23" i="1"/>
  <c r="V25" i="1"/>
  <c r="X25" i="1" s="1"/>
  <c r="AI25" i="1"/>
  <c r="AJ37" i="1"/>
  <c r="AG37" i="1"/>
  <c r="AF37" i="1"/>
  <c r="AI5" i="1"/>
  <c r="V5" i="1"/>
  <c r="X5" i="1" s="1"/>
  <c r="V29" i="1"/>
  <c r="X29" i="1" s="1"/>
  <c r="AI29" i="1"/>
  <c r="V8" i="1"/>
  <c r="X8" i="1" s="1"/>
  <c r="AI8" i="1"/>
  <c r="AI27" i="1"/>
  <c r="V27" i="1"/>
  <c r="X27" i="1" s="1"/>
  <c r="V40" i="1"/>
  <c r="X40" i="1" s="1"/>
  <c r="AI40" i="1"/>
  <c r="AJ41" i="1"/>
  <c r="AG41" i="1"/>
  <c r="AF41" i="1"/>
  <c r="AJ12" i="1"/>
  <c r="AG12" i="1"/>
  <c r="AF12" i="1"/>
  <c r="AI6" i="1"/>
  <c r="V6" i="1"/>
  <c r="X6" i="1" s="1"/>
  <c r="AG20" i="1"/>
  <c r="AF20" i="1"/>
  <c r="AJ20" i="1"/>
  <c r="AJ31" i="1"/>
  <c r="AF31" i="1"/>
  <c r="AG31" i="1"/>
  <c r="V26" i="1"/>
  <c r="X26" i="1" s="1"/>
  <c r="AI26" i="1"/>
  <c r="AJ38" i="1"/>
  <c r="AF38" i="1"/>
  <c r="AG38" i="1"/>
  <c r="AJ22" i="1"/>
  <c r="AG22" i="1"/>
  <c r="AF22" i="1"/>
  <c r="AG43" i="1"/>
  <c r="AJ43" i="1"/>
  <c r="AF43" i="1"/>
  <c r="AG7" i="1"/>
  <c r="AF7" i="1"/>
  <c r="AJ7" i="1"/>
  <c r="V16" i="1"/>
  <c r="X16" i="1" s="1"/>
  <c r="AI16" i="1"/>
  <c r="AG39" i="1" l="1"/>
  <c r="AF39" i="1"/>
  <c r="AJ39" i="1"/>
  <c r="AG40" i="1"/>
  <c r="AF40" i="1"/>
  <c r="AJ40" i="1"/>
  <c r="AJ16" i="1"/>
  <c r="AG16" i="1"/>
  <c r="AF16" i="1"/>
  <c r="AJ25" i="1"/>
  <c r="AF25" i="1"/>
  <c r="AG25" i="1"/>
  <c r="AJ26" i="1"/>
  <c r="AF26" i="1"/>
  <c r="AG26" i="1"/>
  <c r="AF18" i="1"/>
  <c r="AJ18" i="1"/>
  <c r="AG18" i="1"/>
  <c r="AJ8" i="1"/>
  <c r="AG8" i="1"/>
  <c r="AF8" i="1"/>
  <c r="AJ29" i="1"/>
  <c r="AF29" i="1"/>
  <c r="AG29" i="1"/>
  <c r="AF6" i="1"/>
  <c r="AJ6" i="1"/>
  <c r="AG6" i="1"/>
  <c r="AJ33" i="1"/>
  <c r="AG33" i="1"/>
  <c r="AF33" i="1"/>
  <c r="AG24" i="1"/>
  <c r="AF24" i="1"/>
  <c r="AJ24" i="1"/>
  <c r="AJ28" i="1"/>
  <c r="AG28" i="1"/>
  <c r="AF28" i="1"/>
  <c r="AG27" i="1"/>
  <c r="AJ27" i="1"/>
  <c r="AF27" i="1"/>
  <c r="AG15" i="1"/>
  <c r="AJ15" i="1"/>
  <c r="AF15" i="1"/>
  <c r="AJ5" i="1"/>
  <c r="AG5" i="1"/>
  <c r="AF5" i="1"/>
  <c r="AG19" i="1"/>
  <c r="AJ19" i="1"/>
  <c r="AF19" i="1"/>
</calcChain>
</file>

<file path=xl/sharedStrings.xml><?xml version="1.0" encoding="utf-8"?>
<sst xmlns="http://schemas.openxmlformats.org/spreadsheetml/2006/main" count="435" uniqueCount="237">
  <si>
    <t>Eika banks 2025 figures</t>
  </si>
  <si>
    <t>Key balance sheet figures</t>
  </si>
  <si>
    <t>P&amp;L</t>
  </si>
  <si>
    <t>P&amp;L key figures</t>
  </si>
  <si>
    <t>Growth 2025- 2024 (YoY)</t>
  </si>
  <si>
    <t>Liquidity</t>
  </si>
  <si>
    <t>Capital ratios</t>
  </si>
  <si>
    <t>Consolidated capital ratios*</t>
  </si>
  <si>
    <t>Pilar 2</t>
  </si>
  <si>
    <t>Credit quality</t>
  </si>
  <si>
    <t>Balance sheet 31.12.2025</t>
  </si>
  <si>
    <t>External funding (31.12.2025) - maturity within</t>
  </si>
  <si>
    <t>Additional information</t>
  </si>
  <si>
    <t>Sector breakdown loan book - 2025 numbers</t>
  </si>
  <si>
    <t>Bank</t>
  </si>
  <si>
    <t>Total assets</t>
  </si>
  <si>
    <t>Average assets</t>
  </si>
  <si>
    <t>Gross loans</t>
  </si>
  <si>
    <t>Transfer to CB</t>
  </si>
  <si>
    <t>Deposits</t>
  </si>
  <si>
    <t>Total assets incl. CB</t>
  </si>
  <si>
    <t>Total loans incl. CB</t>
  </si>
  <si>
    <t>NII</t>
  </si>
  <si>
    <t>NCI</t>
  </si>
  <si>
    <t>Other income</t>
  </si>
  <si>
    <t>Core income</t>
  </si>
  <si>
    <t>Total operating expenses</t>
  </si>
  <si>
    <t>Core earnings before impairment</t>
  </si>
  <si>
    <t>Impairment of loans</t>
  </si>
  <si>
    <t>Core earnings</t>
  </si>
  <si>
    <t>Dividends &amp; assoc. comp.</t>
  </si>
  <si>
    <t>Net finance</t>
  </si>
  <si>
    <t>One-offs</t>
  </si>
  <si>
    <t>Pre tax profit</t>
  </si>
  <si>
    <t>Taxes</t>
  </si>
  <si>
    <t>Net profit</t>
  </si>
  <si>
    <t>NII in % of average assets</t>
  </si>
  <si>
    <t>NCI in % of average assets</t>
  </si>
  <si>
    <t>C/I</t>
  </si>
  <si>
    <t>C/I adj. net finance</t>
  </si>
  <si>
    <t>C/I adj. net finance and dividends</t>
  </si>
  <si>
    <t>Costs in % of average assets</t>
  </si>
  <si>
    <t>Net profit in % of average assets</t>
  </si>
  <si>
    <t>Net profit in % of ARWA</t>
  </si>
  <si>
    <t>PPI/ARWA</t>
  </si>
  <si>
    <t>Core earnings in % ARVW</t>
  </si>
  <si>
    <t>RoE</t>
  </si>
  <si>
    <t>Growth in loans (own book)</t>
  </si>
  <si>
    <t>Growth in loans incl. CB</t>
  </si>
  <si>
    <t>Growth in deposits</t>
  </si>
  <si>
    <t>Deposit ratio</t>
  </si>
  <si>
    <t>Deposit over total funding</t>
  </si>
  <si>
    <t>(Market fund. - liquid assets)/Total assets</t>
  </si>
  <si>
    <t>Market funds incl. 50% of EBK/total assets</t>
  </si>
  <si>
    <t>Liquid assets/total assets</t>
  </si>
  <si>
    <t>LCR 2025</t>
  </si>
  <si>
    <t>NSFR 2025</t>
  </si>
  <si>
    <t>Equity ratio</t>
  </si>
  <si>
    <t>Leverage ratio</t>
  </si>
  <si>
    <t>CET1 ratio</t>
  </si>
  <si>
    <t>Core capital ratio</t>
  </si>
  <si>
    <t>Capital ratio</t>
  </si>
  <si>
    <t>Consolidated CET1 ratio</t>
  </si>
  <si>
    <t>Cons. core capital ratio</t>
  </si>
  <si>
    <t>Consolidated capital ratio</t>
  </si>
  <si>
    <t>Pilar 2                consolidated</t>
  </si>
  <si>
    <t>Of which CET1</t>
  </si>
  <si>
    <t>Of which core capital</t>
  </si>
  <si>
    <t>P2G</t>
  </si>
  <si>
    <t>CET1 margin to requirements</t>
  </si>
  <si>
    <t>Core capital margin to requirements</t>
  </si>
  <si>
    <t>Capital margin to requirements</t>
  </si>
  <si>
    <t>Loan loss provision ratio</t>
  </si>
  <si>
    <t>Loan loss provision/pre loss income</t>
  </si>
  <si>
    <t>Problem loans/gross loans</t>
  </si>
  <si>
    <t>Problem loans/ (Equity + LLR)</t>
  </si>
  <si>
    <t>Share of retail loans (own book)</t>
  </si>
  <si>
    <t>Share of retail loans (incl. EBK))</t>
  </si>
  <si>
    <t>Cash</t>
  </si>
  <si>
    <t>Deposits with CB and credit inst.</t>
  </si>
  <si>
    <t>Deposits with CB and loans to credit inst.</t>
  </si>
  <si>
    <t>Gross loans to customers</t>
  </si>
  <si>
    <t>Stage 3 (Individual impairments)</t>
  </si>
  <si>
    <t>Stage 1 &amp; 2 (Group impairments)</t>
  </si>
  <si>
    <t>Net loans to customers</t>
  </si>
  <si>
    <t>Commercial paper and bonds</t>
  </si>
  <si>
    <t>Share- holdings</t>
  </si>
  <si>
    <t>Total bonds and share- holdings</t>
  </si>
  <si>
    <t>Associated companies</t>
  </si>
  <si>
    <t>Intangible assets</t>
  </si>
  <si>
    <t>Fixed assets</t>
  </si>
  <si>
    <t>Other assets</t>
  </si>
  <si>
    <t>Due to credit institutions</t>
  </si>
  <si>
    <t>Deposits from customers</t>
  </si>
  <si>
    <t>Total deposits</t>
  </si>
  <si>
    <t>Debt securities issued</t>
  </si>
  <si>
    <t>Other debt</t>
  </si>
  <si>
    <t>Total debt</t>
  </si>
  <si>
    <t>Hybrid and subordinated capital</t>
  </si>
  <si>
    <t>Total equity</t>
  </si>
  <si>
    <t>Total debt and equity</t>
  </si>
  <si>
    <t>Liquid assets</t>
  </si>
  <si>
    <t>01.01.2027 - 31.12.2027</t>
  </si>
  <si>
    <t>01.01.2028 - 31.12.2028</t>
  </si>
  <si>
    <t>01.01.2029 - 31.12.2029</t>
  </si>
  <si>
    <t>01.01.2030- 31.12.2030</t>
  </si>
  <si>
    <t>From 01.01.2031</t>
  </si>
  <si>
    <t>Total</t>
  </si>
  <si>
    <t>External funding in % of total assets</t>
  </si>
  <si>
    <t>Auditing firm</t>
  </si>
  <si>
    <t>Employees</t>
  </si>
  <si>
    <t>Branches</t>
  </si>
  <si>
    <t>Alliance</t>
  </si>
  <si>
    <t>Listed on OSE with debt inst.</t>
  </si>
  <si>
    <t>EC/stocks bank</t>
  </si>
  <si>
    <t>Rating</t>
  </si>
  <si>
    <t>Grade</t>
  </si>
  <si>
    <t>CET1 capital</t>
  </si>
  <si>
    <t>Core capital</t>
  </si>
  <si>
    <t>Total capital</t>
  </si>
  <si>
    <t>Average RWA (ARWA)</t>
  </si>
  <si>
    <t>RWA 2024</t>
  </si>
  <si>
    <t>RWA 2025</t>
  </si>
  <si>
    <t>Consolidated CET1 capital</t>
  </si>
  <si>
    <t>Consolidated core capital</t>
  </si>
  <si>
    <t>Consolidated capital</t>
  </si>
  <si>
    <t>Consolidated RWA</t>
  </si>
  <si>
    <t>Agriculture</t>
  </si>
  <si>
    <t>Industry</t>
  </si>
  <si>
    <t>Building and construction</t>
  </si>
  <si>
    <t>Trade and hotels</t>
  </si>
  <si>
    <t>Real estate business</t>
  </si>
  <si>
    <t>Services</t>
  </si>
  <si>
    <t>Transport</t>
  </si>
  <si>
    <t>Other</t>
  </si>
  <si>
    <t>Retail lending</t>
  </si>
  <si>
    <t>Total lending 2025</t>
  </si>
  <si>
    <t>NPL</t>
  </si>
  <si>
    <t>Doubtfull loans</t>
  </si>
  <si>
    <t>Problem loans</t>
  </si>
  <si>
    <t>Sum impairments</t>
  </si>
  <si>
    <t>Gross lending in stage 1</t>
  </si>
  <si>
    <t>Gross lending in stage 2</t>
  </si>
  <si>
    <t>Gross lending in stage 3</t>
  </si>
  <si>
    <t>Total (2)</t>
  </si>
  <si>
    <t>Stage 1 - in % gross lending</t>
  </si>
  <si>
    <t>Stage 2 - in % gross lending</t>
  </si>
  <si>
    <t>Stage 3 - in % gross lending</t>
  </si>
  <si>
    <t>Retail loans (own book)</t>
  </si>
  <si>
    <t>Corporate loans</t>
  </si>
  <si>
    <t>Gross loans (own book)</t>
  </si>
  <si>
    <t>Average Equity</t>
  </si>
  <si>
    <t>Equity 2024</t>
  </si>
  <si>
    <t>Equity 2025</t>
  </si>
  <si>
    <t>Average loans</t>
  </si>
  <si>
    <t>Gross loans 2024</t>
  </si>
  <si>
    <t>Gross loans 2025</t>
  </si>
  <si>
    <t>Transfer - average</t>
  </si>
  <si>
    <t>Transfer to CB 2024</t>
  </si>
  <si>
    <t>Transfer to CB 2025</t>
  </si>
  <si>
    <t>Average loans transferred</t>
  </si>
  <si>
    <t>Total loans incl. CB 2024</t>
  </si>
  <si>
    <t>Total loans incl. CB 2025</t>
  </si>
  <si>
    <t>Average deposits</t>
  </si>
  <si>
    <t>Deposits 2024</t>
  </si>
  <si>
    <t>Deposits 2025</t>
  </si>
  <si>
    <t>Average total assets</t>
  </si>
  <si>
    <t>Total assets 2024</t>
  </si>
  <si>
    <t>Total assets 2025</t>
  </si>
  <si>
    <t>RWA/total assets 2025</t>
  </si>
  <si>
    <t>Agder Sparebank</t>
  </si>
  <si>
    <t>Eika</t>
  </si>
  <si>
    <t>yes</t>
  </si>
  <si>
    <t>EC</t>
  </si>
  <si>
    <t>Aurskog Sparebank</t>
  </si>
  <si>
    <t>EC (listed)</t>
  </si>
  <si>
    <t>NCR</t>
  </si>
  <si>
    <t>A-</t>
  </si>
  <si>
    <t>Berg Sparebank</t>
  </si>
  <si>
    <t>Bien Sparebank</t>
  </si>
  <si>
    <t>Stocks</t>
  </si>
  <si>
    <t>BBB+</t>
  </si>
  <si>
    <t>Bjugn Sparebank</t>
  </si>
  <si>
    <t>Etnedal Sparebank</t>
  </si>
  <si>
    <t>Evje og Hornnes Sparebank</t>
  </si>
  <si>
    <t>Gildeskål Sparebank</t>
  </si>
  <si>
    <t>Grong Sparebank</t>
  </si>
  <si>
    <t>Grue Sparebank</t>
  </si>
  <si>
    <t>Haltdalen Sparebank</t>
  </si>
  <si>
    <t>Haugesund Sparebank</t>
  </si>
  <si>
    <t>Hegra Sparebank</t>
  </si>
  <si>
    <t>Høland og Setskog Sparebank</t>
  </si>
  <si>
    <t>Jernbanepersonalets Sparebank</t>
  </si>
  <si>
    <t>Jæren Sparebank</t>
  </si>
  <si>
    <t>Kvinesdal Sparebank</t>
  </si>
  <si>
    <t>Marker og Eidsberg Sparebank</t>
  </si>
  <si>
    <t>Melhus Sparebank</t>
  </si>
  <si>
    <t>Odal Sparebank</t>
  </si>
  <si>
    <t>Oppdalsbanken</t>
  </si>
  <si>
    <t>Orkla Sparebank</t>
  </si>
  <si>
    <t>Rogaland Sparebank</t>
  </si>
  <si>
    <t>Scope</t>
  </si>
  <si>
    <t>Romerike Sparebank</t>
  </si>
  <si>
    <t>Rørosbanken Røros Sparebank</t>
  </si>
  <si>
    <t>Skagerrak Sparebank</t>
  </si>
  <si>
    <t>Skudenes &amp; Aakra Sparebank</t>
  </si>
  <si>
    <t>Skue Sparebank</t>
  </si>
  <si>
    <t>Sogn Sparebank</t>
  </si>
  <si>
    <t>Soknedal Sparebank</t>
  </si>
  <si>
    <t>Sparebanken Narvik</t>
  </si>
  <si>
    <t>Strømmen Sparebank</t>
  </si>
  <si>
    <t>Tinde Sparebank</t>
  </si>
  <si>
    <t>Trøgstad Sparebank</t>
  </si>
  <si>
    <t>Trøndelag Sparebank</t>
  </si>
  <si>
    <t>BBB</t>
  </si>
  <si>
    <t>Valdres Sparebank</t>
  </si>
  <si>
    <t>Valle Sparebank</t>
  </si>
  <si>
    <t>Vekselbanken</t>
  </si>
  <si>
    <t>RSM</t>
  </si>
  <si>
    <t>Stocks listed</t>
  </si>
  <si>
    <t>Ørskog Sparebank</t>
  </si>
  <si>
    <t>Eika total</t>
  </si>
  <si>
    <t>Consolidated capital ratios* = bank + Eika Boligkreditt + Eika Gruppen</t>
  </si>
  <si>
    <t/>
  </si>
  <si>
    <t>2) For some banks, there is a discrepancy between the total gross lending in stage 1, 2 and 3 and the gross lending in column E. This difference is due to the bank having loans that are assessed at fair value in the balance sheet that are not included in the reporting of items in stage 1, 2 and 3.</t>
  </si>
  <si>
    <t>RSM Norge AS</t>
  </si>
  <si>
    <t xml:space="preserve">Revisorkonsult </t>
  </si>
  <si>
    <t xml:space="preserve">Ernst &amp; Young </t>
  </si>
  <si>
    <t>KPMG</t>
  </si>
  <si>
    <t xml:space="preserve">Pricewaterhousecoopers </t>
  </si>
  <si>
    <t xml:space="preserve">Deloitte </t>
  </si>
  <si>
    <t>BDO AS</t>
  </si>
  <si>
    <t>ECC-ratio (2025)</t>
  </si>
  <si>
    <t>NM</t>
  </si>
  <si>
    <t>Mean</t>
  </si>
  <si>
    <t>Median</t>
  </si>
  <si>
    <t>1) Deposits in the central bank booked under "cash"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</si>
</sst>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yy;@"/>
    <numFmt numFmtId="165" formatCode="_ [$€-2]\ * #,##0.00_ ;_ [$€-2]\ * \-#,##0.00_ ;_ [$€-2]\ * &quot;-&quot;??_ ;_ @_ "/>
    <numFmt numFmtId="166" formatCode="#,##0.0"/>
    <numFmt numFmtId="167" formatCode="0.0\ %"/>
    <numFmt numFmtId="168" formatCode="0.0"/>
  </numFmts>
  <fonts count="11" x14ac:knownFonts="1">
    <font>
      <sz val="11"/>
      <color theme="1"/>
      <name val="Aptos Narrow"/>
      <family val="2"/>
      <scheme val="minor"/>
    </font>
    <font>
      <sz val="11"/>
      <color theme="1"/>
      <name val="Aptos Narrow"/>
      <family val="2"/>
      <scheme val="minor"/>
    </font>
    <font>
      <b/>
      <sz val="12"/>
      <name val="Arial"/>
      <family val="2"/>
    </font>
    <font>
      <sz val="10"/>
      <name val="Arial"/>
      <family val="2"/>
    </font>
    <font>
      <sz val="10"/>
      <name val="Garamond"/>
      <family val="1"/>
    </font>
    <font>
      <sz val="10"/>
      <name val="Times New Roman"/>
      <family val="1"/>
    </font>
    <font>
      <b/>
      <sz val="10"/>
      <name val="Times New Roman"/>
      <family val="1"/>
    </font>
    <font>
      <sz val="10"/>
      <color indexed="8"/>
      <name val="Times New Roman"/>
      <family val="1"/>
    </font>
    <font>
      <u/>
      <sz val="10"/>
      <color theme="10"/>
      <name val="Arial"/>
      <family val="2"/>
    </font>
    <font>
      <sz val="10"/>
      <color theme="7" tint="-0.499984740745262"/>
      <name val="Times New Roman"/>
      <family val="1"/>
    </font>
    <font>
      <sz val="10"/>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D3D0CD"/>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auto="1"/>
      </top>
      <bottom/>
      <diagonal/>
    </border>
    <border>
      <left/>
      <right style="thin">
        <color indexed="64"/>
      </right>
      <top style="thin">
        <color auto="1"/>
      </top>
      <bottom/>
      <diagonal/>
    </border>
    <border>
      <left style="thin">
        <color indexed="64"/>
      </left>
      <right/>
      <top style="thin">
        <color indexed="64"/>
      </top>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165" fontId="8" fillId="0" borderId="0" applyNumberFormat="0" applyFill="0" applyBorder="0" applyAlignment="0" applyProtection="0">
      <alignment vertical="top"/>
      <protection locked="0"/>
    </xf>
    <xf numFmtId="0" fontId="1" fillId="0" borderId="0"/>
  </cellStyleXfs>
  <cellXfs count="127">
    <xf numFmtId="0" fontId="0" fillId="0" borderId="0" xfId="0"/>
    <xf numFmtId="0" fontId="0" fillId="2" borderId="0" xfId="0" applyFill="1"/>
    <xf numFmtId="0" fontId="2" fillId="2" borderId="0" xfId="0" applyFont="1" applyFill="1"/>
    <xf numFmtId="1" fontId="3" fillId="2" borderId="0" xfId="0" applyNumberFormat="1" applyFont="1" applyFill="1"/>
    <xf numFmtId="1" fontId="0" fillId="2" borderId="0" xfId="0" applyNumberFormat="1" applyFill="1"/>
    <xf numFmtId="0" fontId="3" fillId="2" borderId="0" xfId="0" applyFont="1" applyFill="1"/>
    <xf numFmtId="0" fontId="4" fillId="2" borderId="0" xfId="0" applyFont="1" applyFill="1"/>
    <xf numFmtId="1" fontId="5" fillId="2" borderId="0" xfId="0" applyNumberFormat="1" applyFont="1" applyFill="1"/>
    <xf numFmtId="0" fontId="5" fillId="2" borderId="0" xfId="0" applyFont="1" applyFill="1"/>
    <xf numFmtId="10" fontId="5" fillId="2" borderId="0" xfId="1" applyNumberFormat="1" applyFont="1" applyFill="1"/>
    <xf numFmtId="0" fontId="6" fillId="2" borderId="1" xfId="0" applyFont="1" applyFill="1" applyBorder="1" applyAlignment="1">
      <alignment horizontal="left"/>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shrinkToFit="1"/>
    </xf>
    <xf numFmtId="164" fontId="5" fillId="2" borderId="2" xfId="0" applyNumberFormat="1" applyFont="1" applyFill="1" applyBorder="1" applyAlignment="1">
      <alignment horizontal="center" vertical="center"/>
    </xf>
    <xf numFmtId="0" fontId="7" fillId="2" borderId="1" xfId="0" applyFont="1" applyFill="1" applyBorder="1" applyAlignment="1">
      <alignment horizontal="center" vertical="center"/>
    </xf>
    <xf numFmtId="165" fontId="5" fillId="2" borderId="5" xfId="2" applyNumberFormat="1" applyFont="1" applyFill="1" applyBorder="1" applyAlignment="1" applyProtection="1">
      <alignment horizontal="left" vertical="top"/>
    </xf>
    <xf numFmtId="3" fontId="5" fillId="2" borderId="7" xfId="1" applyNumberFormat="1" applyFont="1" applyFill="1" applyBorder="1" applyAlignment="1">
      <alignment horizontal="right"/>
    </xf>
    <xf numFmtId="3" fontId="5" fillId="2" borderId="0" xfId="1" applyNumberFormat="1" applyFont="1" applyFill="1" applyBorder="1" applyAlignment="1">
      <alignment horizontal="right"/>
    </xf>
    <xf numFmtId="3" fontId="5" fillId="2" borderId="6" xfId="1" applyNumberFormat="1" applyFont="1" applyFill="1" applyBorder="1" applyAlignment="1">
      <alignment horizontal="right"/>
    </xf>
    <xf numFmtId="166" fontId="5" fillId="2" borderId="7" xfId="1" applyNumberFormat="1" applyFont="1" applyFill="1" applyBorder="1" applyAlignment="1">
      <alignment horizontal="right"/>
    </xf>
    <xf numFmtId="166" fontId="5" fillId="2" borderId="0" xfId="1" applyNumberFormat="1" applyFont="1" applyFill="1" applyBorder="1" applyAlignment="1">
      <alignment horizontal="right"/>
    </xf>
    <xf numFmtId="166" fontId="5" fillId="3" borderId="0" xfId="1" applyNumberFormat="1" applyFont="1" applyFill="1" applyBorder="1" applyAlignment="1">
      <alignment horizontal="right"/>
    </xf>
    <xf numFmtId="166" fontId="5" fillId="3" borderId="6" xfId="1" applyNumberFormat="1" applyFont="1" applyFill="1" applyBorder="1" applyAlignment="1">
      <alignment horizontal="right"/>
    </xf>
    <xf numFmtId="10" fontId="5" fillId="2" borderId="7" xfId="1" applyNumberFormat="1" applyFont="1" applyFill="1" applyBorder="1" applyAlignment="1">
      <alignment horizontal="right"/>
    </xf>
    <xf numFmtId="10" fontId="5" fillId="2" borderId="0" xfId="1" applyNumberFormat="1" applyFont="1" applyFill="1" applyBorder="1" applyAlignment="1">
      <alignment horizontal="right"/>
    </xf>
    <xf numFmtId="167" fontId="5" fillId="2" borderId="0" xfId="1" applyNumberFormat="1" applyFont="1" applyFill="1" applyBorder="1" applyAlignment="1">
      <alignment horizontal="right"/>
    </xf>
    <xf numFmtId="167" fontId="5" fillId="2" borderId="6" xfId="1" applyNumberFormat="1" applyFont="1" applyFill="1" applyBorder="1" applyAlignment="1">
      <alignment horizontal="right"/>
    </xf>
    <xf numFmtId="166" fontId="5" fillId="2" borderId="0" xfId="1" applyNumberFormat="1" applyFont="1" applyFill="1" applyBorder="1" applyAlignment="1">
      <alignment horizontal="left"/>
    </xf>
    <xf numFmtId="167" fontId="5" fillId="2" borderId="7" xfId="1" applyNumberFormat="1" applyFont="1" applyFill="1" applyBorder="1" applyAlignment="1">
      <alignment horizontal="right"/>
    </xf>
    <xf numFmtId="9" fontId="5" fillId="2" borderId="0" xfId="1" applyFont="1" applyFill="1" applyBorder="1" applyAlignment="1">
      <alignment horizontal="right"/>
    </xf>
    <xf numFmtId="9" fontId="5" fillId="2" borderId="6" xfId="1" applyFont="1" applyFill="1" applyBorder="1" applyAlignment="1">
      <alignment horizontal="right"/>
    </xf>
    <xf numFmtId="167" fontId="5" fillId="2" borderId="5" xfId="1" applyNumberFormat="1" applyFont="1" applyFill="1" applyBorder="1" applyAlignment="1">
      <alignment horizontal="right"/>
    </xf>
    <xf numFmtId="167" fontId="5" fillId="2" borderId="8" xfId="1" applyNumberFormat="1" applyFont="1" applyFill="1" applyBorder="1" applyAlignment="1">
      <alignment horizontal="right"/>
    </xf>
    <xf numFmtId="167" fontId="5" fillId="2" borderId="9" xfId="1" applyNumberFormat="1" applyFont="1" applyFill="1" applyBorder="1" applyAlignment="1">
      <alignment horizontal="right"/>
    </xf>
    <xf numFmtId="166" fontId="5" fillId="2" borderId="6" xfId="1" applyNumberFormat="1" applyFont="1" applyFill="1" applyBorder="1" applyAlignment="1">
      <alignment horizontal="right"/>
    </xf>
    <xf numFmtId="166" fontId="5" fillId="2" borderId="5" xfId="1"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0" xfId="0" applyNumberFormat="1" applyFont="1" applyFill="1" applyAlignment="1">
      <alignment horizontal="right"/>
    </xf>
    <xf numFmtId="3" fontId="5" fillId="2" borderId="6" xfId="0" applyNumberFormat="1" applyFont="1" applyFill="1" applyBorder="1" applyAlignment="1">
      <alignment horizontal="right"/>
    </xf>
    <xf numFmtId="3" fontId="5" fillId="2" borderId="7" xfId="0" applyNumberFormat="1" applyFont="1" applyFill="1" applyBorder="1" applyAlignment="1">
      <alignment horizontal="center"/>
    </xf>
    <xf numFmtId="3" fontId="5" fillId="2" borderId="0" xfId="0" applyNumberFormat="1" applyFont="1" applyFill="1" applyAlignment="1">
      <alignment horizontal="center"/>
    </xf>
    <xf numFmtId="167" fontId="5" fillId="2" borderId="10" xfId="1" applyNumberFormat="1" applyFont="1" applyFill="1" applyBorder="1" applyAlignment="1">
      <alignment horizontal="right"/>
    </xf>
    <xf numFmtId="3" fontId="5" fillId="2" borderId="10" xfId="1" applyNumberFormat="1" applyFont="1" applyFill="1" applyBorder="1" applyAlignment="1">
      <alignment horizontal="right"/>
    </xf>
    <xf numFmtId="3" fontId="5" fillId="2" borderId="11" xfId="1" applyNumberFormat="1" applyFont="1" applyFill="1" applyBorder="1" applyAlignment="1">
      <alignment horizontal="right"/>
    </xf>
    <xf numFmtId="3" fontId="5" fillId="2" borderId="9" xfId="1" applyNumberFormat="1" applyFont="1" applyFill="1" applyBorder="1" applyAlignment="1">
      <alignment horizontal="right"/>
    </xf>
    <xf numFmtId="3" fontId="5" fillId="2" borderId="8" xfId="1" applyNumberFormat="1" applyFont="1" applyFill="1" applyBorder="1" applyAlignment="1">
      <alignment horizontal="right"/>
    </xf>
    <xf numFmtId="168" fontId="5" fillId="2" borderId="0" xfId="0" applyNumberFormat="1" applyFont="1" applyFill="1"/>
    <xf numFmtId="1" fontId="5" fillId="2" borderId="7" xfId="0" applyNumberFormat="1" applyFont="1" applyFill="1" applyBorder="1"/>
    <xf numFmtId="3" fontId="5" fillId="2" borderId="6" xfId="0" applyNumberFormat="1" applyFont="1" applyFill="1" applyBorder="1"/>
    <xf numFmtId="167" fontId="5" fillId="2" borderId="7" xfId="1" applyNumberFormat="1" applyFont="1" applyFill="1" applyBorder="1"/>
    <xf numFmtId="167" fontId="5" fillId="2" borderId="0" xfId="1" applyNumberFormat="1" applyFont="1" applyFill="1" applyBorder="1"/>
    <xf numFmtId="167" fontId="5" fillId="2" borderId="6" xfId="1" applyNumberFormat="1" applyFont="1" applyFill="1" applyBorder="1"/>
    <xf numFmtId="167" fontId="5" fillId="2" borderId="8" xfId="1" applyNumberFormat="1" applyFont="1" applyFill="1" applyBorder="1"/>
    <xf numFmtId="167" fontId="5" fillId="2" borderId="5" xfId="1" applyNumberFormat="1" applyFont="1" applyFill="1" applyBorder="1"/>
    <xf numFmtId="2" fontId="0" fillId="2" borderId="0" xfId="0" applyNumberFormat="1" applyFill="1"/>
    <xf numFmtId="167" fontId="9" fillId="2" borderId="7" xfId="1" applyNumberFormat="1" applyFont="1" applyFill="1" applyBorder="1" applyAlignment="1">
      <alignment horizontal="right"/>
    </xf>
    <xf numFmtId="167" fontId="9" fillId="2" borderId="6" xfId="1" applyNumberFormat="1" applyFont="1" applyFill="1" applyBorder="1" applyAlignment="1">
      <alignment horizontal="right"/>
    </xf>
    <xf numFmtId="10" fontId="5" fillId="2" borderId="5" xfId="1" applyNumberFormat="1" applyFont="1" applyFill="1" applyBorder="1" applyAlignment="1">
      <alignment horizontal="right"/>
    </xf>
    <xf numFmtId="167" fontId="5" fillId="2" borderId="7" xfId="1" applyNumberFormat="1" applyFont="1" applyFill="1" applyBorder="1" applyAlignment="1">
      <alignment horizontal="center"/>
    </xf>
    <xf numFmtId="167" fontId="5" fillId="2" borderId="6" xfId="1" applyNumberFormat="1" applyFont="1" applyFill="1" applyBorder="1" applyAlignment="1">
      <alignment horizontal="center"/>
    </xf>
    <xf numFmtId="3" fontId="5" fillId="2" borderId="5" xfId="1" applyNumberFormat="1" applyFont="1" applyFill="1" applyBorder="1" applyAlignment="1">
      <alignment horizontal="right"/>
    </xf>
    <xf numFmtId="3" fontId="5" fillId="2" borderId="0" xfId="1" applyNumberFormat="1" applyFont="1" applyFill="1" applyBorder="1" applyAlignment="1">
      <alignment horizontal="left"/>
    </xf>
    <xf numFmtId="0" fontId="5" fillId="2" borderId="5" xfId="0" applyFont="1" applyFill="1" applyBorder="1"/>
    <xf numFmtId="165" fontId="5" fillId="2" borderId="12" xfId="2" applyNumberFormat="1" applyFont="1" applyFill="1" applyBorder="1" applyAlignment="1" applyProtection="1">
      <alignment horizontal="left" vertical="top"/>
    </xf>
    <xf numFmtId="3" fontId="5" fillId="2" borderId="13" xfId="1" applyNumberFormat="1" applyFont="1" applyFill="1" applyBorder="1" applyAlignment="1">
      <alignment horizontal="right"/>
    </xf>
    <xf numFmtId="3" fontId="5" fillId="2" borderId="14" xfId="1" applyNumberFormat="1" applyFont="1" applyFill="1" applyBorder="1" applyAlignment="1">
      <alignment horizontal="right"/>
    </xf>
    <xf numFmtId="3" fontId="5" fillId="2" borderId="15" xfId="1" applyNumberFormat="1" applyFont="1" applyFill="1" applyBorder="1" applyAlignment="1">
      <alignment horizontal="right"/>
    </xf>
    <xf numFmtId="166" fontId="5" fillId="2" borderId="13" xfId="1" applyNumberFormat="1" applyFont="1" applyFill="1" applyBorder="1" applyAlignment="1">
      <alignment horizontal="right"/>
    </xf>
    <xf numFmtId="166" fontId="5" fillId="2" borderId="14" xfId="1" applyNumberFormat="1" applyFont="1" applyFill="1" applyBorder="1" applyAlignment="1">
      <alignment horizontal="right"/>
    </xf>
    <xf numFmtId="166" fontId="5" fillId="3" borderId="14" xfId="1" applyNumberFormat="1" applyFont="1" applyFill="1" applyBorder="1" applyAlignment="1">
      <alignment horizontal="right"/>
    </xf>
    <xf numFmtId="166" fontId="5" fillId="3" borderId="15" xfId="1" applyNumberFormat="1" applyFont="1" applyFill="1" applyBorder="1" applyAlignment="1">
      <alignment horizontal="right"/>
    </xf>
    <xf numFmtId="10" fontId="5" fillId="2" borderId="13" xfId="1" applyNumberFormat="1" applyFont="1" applyFill="1" applyBorder="1" applyAlignment="1">
      <alignment horizontal="right"/>
    </xf>
    <xf numFmtId="10" fontId="5" fillId="2" borderId="14" xfId="1" applyNumberFormat="1" applyFont="1" applyFill="1" applyBorder="1" applyAlignment="1">
      <alignment horizontal="right"/>
    </xf>
    <xf numFmtId="167" fontId="5" fillId="2" borderId="14" xfId="1" applyNumberFormat="1" applyFont="1" applyFill="1" applyBorder="1" applyAlignment="1">
      <alignment horizontal="right"/>
    </xf>
    <xf numFmtId="167" fontId="5" fillId="2" borderId="15" xfId="1" applyNumberFormat="1" applyFont="1" applyFill="1" applyBorder="1" applyAlignment="1">
      <alignment horizontal="right"/>
    </xf>
    <xf numFmtId="167" fontId="5" fillId="2" borderId="13" xfId="1" applyNumberFormat="1" applyFont="1" applyFill="1" applyBorder="1" applyAlignment="1">
      <alignment horizontal="right"/>
    </xf>
    <xf numFmtId="9" fontId="5" fillId="2" borderId="14" xfId="1" applyFont="1" applyFill="1" applyBorder="1" applyAlignment="1">
      <alignment horizontal="right"/>
    </xf>
    <xf numFmtId="9" fontId="5" fillId="2" borderId="15" xfId="1" applyFont="1" applyFill="1" applyBorder="1" applyAlignment="1">
      <alignment horizontal="right"/>
    </xf>
    <xf numFmtId="167" fontId="5" fillId="2" borderId="12" xfId="1" applyNumberFormat="1" applyFont="1" applyFill="1" applyBorder="1" applyAlignment="1">
      <alignment horizontal="right"/>
    </xf>
    <xf numFmtId="166" fontId="5" fillId="2" borderId="15" xfId="1" applyNumberFormat="1" applyFont="1" applyFill="1" applyBorder="1" applyAlignment="1">
      <alignment horizontal="right"/>
    </xf>
    <xf numFmtId="166" fontId="5" fillId="2" borderId="12" xfId="1" applyNumberFormat="1" applyFont="1" applyFill="1" applyBorder="1" applyAlignment="1">
      <alignment horizontal="right"/>
    </xf>
    <xf numFmtId="3" fontId="5" fillId="2" borderId="13" xfId="0" applyNumberFormat="1" applyFont="1" applyFill="1" applyBorder="1" applyAlignment="1">
      <alignment horizontal="right"/>
    </xf>
    <xf numFmtId="3" fontId="5" fillId="2" borderId="14" xfId="0" applyNumberFormat="1" applyFont="1" applyFill="1" applyBorder="1" applyAlignment="1">
      <alignment horizontal="right"/>
    </xf>
    <xf numFmtId="3" fontId="5" fillId="2" borderId="15" xfId="0" applyNumberFormat="1" applyFont="1" applyFill="1" applyBorder="1" applyAlignment="1">
      <alignment horizontal="right"/>
    </xf>
    <xf numFmtId="3" fontId="5" fillId="2" borderId="13" xfId="0" applyNumberFormat="1" applyFont="1" applyFill="1" applyBorder="1" applyAlignment="1">
      <alignment horizontal="center"/>
    </xf>
    <xf numFmtId="3" fontId="5" fillId="2" borderId="12" xfId="1" applyNumberFormat="1" applyFont="1" applyFill="1" applyBorder="1" applyAlignment="1">
      <alignment horizontal="right"/>
    </xf>
    <xf numFmtId="1" fontId="5" fillId="2" borderId="13" xfId="0" applyNumberFormat="1" applyFont="1" applyFill="1" applyBorder="1"/>
    <xf numFmtId="1" fontId="5" fillId="2" borderId="14" xfId="0" applyNumberFormat="1" applyFont="1" applyFill="1" applyBorder="1"/>
    <xf numFmtId="3" fontId="5" fillId="2" borderId="15" xfId="0" applyNumberFormat="1" applyFont="1" applyFill="1" applyBorder="1"/>
    <xf numFmtId="167" fontId="5" fillId="2" borderId="13" xfId="1" applyNumberFormat="1" applyFont="1" applyFill="1" applyBorder="1"/>
    <xf numFmtId="167" fontId="5" fillId="2" borderId="14" xfId="1" applyNumberFormat="1" applyFont="1" applyFill="1" applyBorder="1"/>
    <xf numFmtId="167" fontId="5" fillId="2" borderId="15" xfId="1" applyNumberFormat="1" applyFont="1" applyFill="1" applyBorder="1"/>
    <xf numFmtId="167" fontId="5" fillId="2" borderId="12" xfId="1" applyNumberFormat="1" applyFont="1" applyFill="1" applyBorder="1"/>
    <xf numFmtId="165" fontId="5" fillId="2" borderId="0" xfId="2" applyNumberFormat="1" applyFont="1" applyFill="1" applyBorder="1" applyAlignment="1" applyProtection="1">
      <alignment horizontal="left" vertical="top"/>
    </xf>
    <xf numFmtId="3" fontId="5" fillId="3" borderId="0" xfId="1" applyNumberFormat="1" applyFont="1" applyFill="1" applyBorder="1" applyAlignment="1">
      <alignment horizontal="right"/>
    </xf>
    <xf numFmtId="4" fontId="5" fillId="3" borderId="0" xfId="1" applyNumberFormat="1" applyFont="1" applyFill="1" applyBorder="1" applyAlignment="1">
      <alignment horizontal="right"/>
    </xf>
    <xf numFmtId="3" fontId="5" fillId="2" borderId="0" xfId="1" applyNumberFormat="1" applyFont="1" applyFill="1" applyBorder="1" applyAlignment="1">
      <alignment horizontal="center"/>
    </xf>
    <xf numFmtId="3" fontId="5" fillId="2" borderId="0" xfId="0" applyNumberFormat="1" applyFont="1" applyFill="1" applyAlignment="1">
      <alignment horizontal="left"/>
    </xf>
    <xf numFmtId="3" fontId="10" fillId="2" borderId="0" xfId="3" applyNumberFormat="1" applyFont="1" applyFill="1"/>
    <xf numFmtId="167" fontId="5" fillId="2" borderId="0" xfId="1" applyNumberFormat="1" applyFont="1" applyFill="1"/>
    <xf numFmtId="3" fontId="5" fillId="2" borderId="0" xfId="0" applyNumberFormat="1" applyFont="1" applyFill="1"/>
    <xf numFmtId="166" fontId="5" fillId="2" borderId="0" xfId="0" applyNumberFormat="1" applyFont="1" applyFill="1"/>
    <xf numFmtId="10" fontId="5" fillId="2" borderId="0" xfId="1" applyNumberFormat="1" applyFont="1" applyFill="1" applyBorder="1"/>
    <xf numFmtId="4" fontId="5" fillId="2" borderId="0" xfId="0" applyNumberFormat="1" applyFont="1" applyFill="1"/>
    <xf numFmtId="2" fontId="5" fillId="2" borderId="0" xfId="1" applyNumberFormat="1" applyFont="1" applyFill="1" applyBorder="1" applyAlignment="1">
      <alignment horizontal="right"/>
    </xf>
    <xf numFmtId="167" fontId="5" fillId="2" borderId="0" xfId="0" applyNumberFormat="1" applyFont="1" applyFill="1"/>
    <xf numFmtId="2" fontId="5" fillId="2" borderId="0" xfId="0" applyNumberFormat="1" applyFont="1" applyFill="1" applyAlignment="1">
      <alignment horizontal="right"/>
    </xf>
    <xf numFmtId="0" fontId="5" fillId="2" borderId="0" xfId="0" applyFont="1" applyFill="1" applyAlignment="1">
      <alignment horizontal="right"/>
    </xf>
    <xf numFmtId="4" fontId="5" fillId="2" borderId="0" xfId="0" applyNumberFormat="1" applyFont="1" applyFill="1" applyAlignment="1">
      <alignment horizontal="right"/>
    </xf>
    <xf numFmtId="10" fontId="5" fillId="2" borderId="0" xfId="0" applyNumberFormat="1" applyFont="1" applyFill="1"/>
    <xf numFmtId="168" fontId="0" fillId="2" borderId="0" xfId="0" applyNumberFormat="1" applyFill="1"/>
    <xf numFmtId="10" fontId="0" fillId="2" borderId="0" xfId="0" applyNumberFormat="1" applyFill="1"/>
    <xf numFmtId="167" fontId="0" fillId="2" borderId="0" xfId="1" applyNumberFormat="1" applyFont="1" applyFill="1"/>
    <xf numFmtId="0" fontId="5" fillId="2" borderId="0" xfId="2" applyNumberFormat="1" applyFont="1" applyFill="1" applyBorder="1" applyAlignment="1" applyProtection="1">
      <alignment horizontal="left" vertical="top"/>
    </xf>
    <xf numFmtId="0" fontId="3" fillId="2" borderId="0" xfId="0" quotePrefix="1" applyFont="1" applyFill="1"/>
    <xf numFmtId="0" fontId="10" fillId="2" borderId="0" xfId="3" applyFont="1" applyFill="1"/>
    <xf numFmtId="1" fontId="5" fillId="0" borderId="0" xfId="0" applyNumberFormat="1" applyFont="1"/>
    <xf numFmtId="167" fontId="5" fillId="2" borderId="11" xfId="1" applyNumberFormat="1" applyFont="1" applyFill="1" applyBorder="1" applyAlignment="1">
      <alignment horizontal="right"/>
    </xf>
    <xf numFmtId="167" fontId="5" fillId="2" borderId="0" xfId="1" applyNumberFormat="1" applyFont="1" applyFill="1" applyAlignment="1">
      <alignment horizontal="right"/>
    </xf>
  </cellXfs>
  <cellStyles count="4">
    <cellStyle name="Hyperkobling" xfId="2" builtinId="8"/>
    <cellStyle name="Normal" xfId="0" builtinId="0"/>
    <cellStyle name="Normal 100" xfId="3" xr:uid="{6BF32934-1C89-412D-BA3B-7F9F58B9338B}"/>
    <cellStyle name="Pro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0101F-9E45-4164-BDC4-F799B17BC4CE}">
  <dimension ref="A1:HN163"/>
  <sheetViews>
    <sheetView tabSelected="1" zoomScale="130" zoomScaleNormal="130" workbookViewId="0">
      <selection activeCell="DJ1" sqref="DJ1:DJ1048576"/>
    </sheetView>
  </sheetViews>
  <sheetFormatPr baseColWidth="10" defaultColWidth="11.42578125" defaultRowHeight="15" x14ac:dyDescent="0.25"/>
  <cols>
    <col min="1" max="1" width="4.5703125" customWidth="1"/>
    <col min="2" max="2" width="32.42578125" bestFit="1" customWidth="1"/>
    <col min="3" max="9" width="9.42578125" customWidth="1"/>
    <col min="10" max="10" width="4.5703125" customWidth="1"/>
    <col min="11" max="14" width="9.42578125" customWidth="1"/>
    <col min="15" max="15" width="11.140625" customWidth="1"/>
    <col min="16" max="16" width="11.5703125" customWidth="1"/>
    <col min="17" max="17" width="10.5703125" customWidth="1"/>
    <col min="18" max="20" width="9.42578125" customWidth="1"/>
    <col min="21" max="21" width="11.140625" customWidth="1"/>
    <col min="23" max="24" width="11.140625" customWidth="1"/>
    <col min="25" max="25" width="4.5703125" customWidth="1"/>
    <col min="26" max="29" width="10.42578125" customWidth="1"/>
    <col min="30" max="31" width="10.5703125" customWidth="1"/>
    <col min="32" max="36" width="11.140625" customWidth="1"/>
    <col min="37" max="37" width="4.5703125" style="1" customWidth="1"/>
    <col min="38" max="40" width="11.140625" style="1" customWidth="1"/>
    <col min="41" max="41" width="4.5703125" style="1" customWidth="1"/>
    <col min="42" max="43" width="11.140625" style="1" customWidth="1"/>
    <col min="44" max="44" width="16.5703125" style="1" customWidth="1"/>
    <col min="45" max="45" width="13.85546875" style="1" customWidth="1"/>
    <col min="46" max="48" width="11.140625" style="1" customWidth="1"/>
    <col min="49" max="49" width="3.85546875" style="1" customWidth="1"/>
    <col min="50" max="54" width="9.5703125" style="1" customWidth="1"/>
    <col min="55" max="55" width="4.5703125" style="1" customWidth="1"/>
    <col min="56" max="58" width="11.140625" style="1" customWidth="1"/>
    <col min="59" max="59" width="6.5703125" customWidth="1"/>
    <col min="60" max="63" width="11.140625" style="1" customWidth="1"/>
    <col min="64" max="64" width="4.5703125" style="1" customWidth="1"/>
    <col min="65" max="67" width="11.140625" style="1" customWidth="1"/>
    <col min="68" max="68" width="4.5703125" style="1" customWidth="1"/>
    <col min="69" max="71" width="11.140625" style="1" customWidth="1"/>
    <col min="72" max="72" width="11.5703125" style="1" customWidth="1"/>
    <col min="73" max="74" width="11.140625" style="1" customWidth="1"/>
    <col min="75" max="75" width="4.5703125" style="1" customWidth="1"/>
    <col min="76" max="76" width="10.42578125" style="1" customWidth="1"/>
    <col min="77" max="77" width="11.42578125" style="1"/>
    <col min="78" max="78" width="11.5703125" style="1" customWidth="1"/>
    <col min="79" max="84" width="10.42578125" style="1" customWidth="1"/>
    <col min="85" max="85" width="10.5703125" style="1" customWidth="1"/>
    <col min="86" max="99" width="10.42578125" style="1" customWidth="1"/>
    <col min="100" max="100" width="4.5703125" style="1" customWidth="1"/>
    <col min="101" max="101" width="10.42578125" style="1" customWidth="1"/>
    <col min="102" max="102" width="4.5703125" style="1" customWidth="1"/>
    <col min="111" max="111" width="4.5703125" customWidth="1"/>
    <col min="112" max="112" width="25.140625" style="1" customWidth="1"/>
    <col min="113" max="113" width="11.140625" customWidth="1"/>
    <col min="114" max="120" width="10.42578125" customWidth="1"/>
    <col min="121" max="121" width="4.5703125" customWidth="1"/>
    <col min="122" max="124" width="10" customWidth="1"/>
    <col min="125" max="125" width="4.5703125" customWidth="1"/>
    <col min="126" max="126" width="10.42578125" customWidth="1"/>
    <col min="129" max="129" width="4.5703125" customWidth="1"/>
    <col min="130" max="133" width="11.5703125" customWidth="1"/>
    <col min="134" max="134" width="4.5703125" customWidth="1"/>
    <col min="135" max="144" width="11.5703125" customWidth="1"/>
    <col min="145" max="145" width="4.5703125" customWidth="1"/>
    <col min="146" max="155" width="11.5703125" customWidth="1"/>
    <col min="156" max="156" width="4.5703125" customWidth="1"/>
    <col min="157" max="158" width="10" customWidth="1"/>
    <col min="160" max="160" width="4.5703125" style="1" customWidth="1"/>
    <col min="161" max="162" width="10.42578125" customWidth="1"/>
    <col min="164" max="164" width="4.5703125" style="1" customWidth="1"/>
    <col min="173" max="173" width="4.5703125" style="1" customWidth="1"/>
    <col min="174" max="176" width="11.42578125" style="1"/>
    <col min="177" max="177" width="4.5703125" style="1" customWidth="1"/>
    <col min="178" max="180" width="11.42578125" style="1"/>
    <col min="181" max="181" width="4.5703125" customWidth="1"/>
    <col min="182" max="182" width="10.42578125" customWidth="1"/>
    <col min="185" max="185" width="4.5703125" style="1" customWidth="1"/>
    <col min="186" max="188" width="10" customWidth="1"/>
    <col min="189" max="189" width="4.5703125" style="1" customWidth="1"/>
    <col min="190" max="192" width="9.42578125" customWidth="1"/>
    <col min="193" max="193" width="4.5703125" style="1" customWidth="1"/>
    <col min="194" max="194" width="10" customWidth="1"/>
    <col min="195" max="196" width="8.5703125" style="1" customWidth="1"/>
    <col min="197" max="197" width="4.5703125" style="1" customWidth="1"/>
    <col min="198" max="199" width="10" customWidth="1"/>
    <col min="200" max="200" width="9.42578125" customWidth="1"/>
    <col min="201" max="201" width="4.5703125" customWidth="1"/>
    <col min="202" max="202" width="10" customWidth="1"/>
    <col min="203" max="204" width="11" customWidth="1"/>
    <col min="205" max="205" width="4.5703125" customWidth="1"/>
    <col min="222" max="222" width="11.42578125" style="1"/>
  </cols>
  <sheetData>
    <row r="1" spans="1:207" ht="15.75" x14ac:dyDescent="0.25">
      <c r="A1" s="1"/>
      <c r="B1" s="2" t="s">
        <v>0</v>
      </c>
      <c r="C1" s="3"/>
      <c r="D1" s="4"/>
      <c r="E1" s="1"/>
      <c r="F1" s="1"/>
      <c r="G1" s="1"/>
      <c r="H1" s="1"/>
      <c r="I1" s="1"/>
      <c r="J1" s="1"/>
      <c r="K1" s="5"/>
      <c r="L1" s="1"/>
      <c r="M1" s="1"/>
      <c r="N1" s="1"/>
      <c r="O1" s="1"/>
      <c r="P1" s="1"/>
      <c r="Q1" s="1"/>
      <c r="R1" s="1"/>
      <c r="S1" s="1"/>
      <c r="T1" s="1"/>
      <c r="U1" s="1"/>
      <c r="V1" s="1"/>
      <c r="W1" s="1"/>
      <c r="X1" s="1"/>
      <c r="Y1" s="1"/>
      <c r="Z1" s="5"/>
      <c r="AA1" s="1"/>
      <c r="AB1" s="1"/>
      <c r="AC1" s="1"/>
      <c r="AD1" s="1"/>
      <c r="AE1" s="1"/>
      <c r="AF1" s="1"/>
      <c r="AG1" s="1"/>
      <c r="AH1" s="1"/>
      <c r="AI1" s="1"/>
      <c r="AJ1" s="1"/>
      <c r="AL1" s="5"/>
      <c r="AP1" s="5"/>
      <c r="AX1" s="5"/>
      <c r="AY1" s="5"/>
      <c r="BG1" s="1"/>
      <c r="CD1" s="6"/>
      <c r="CY1" s="5"/>
      <c r="CZ1" s="1"/>
      <c r="DA1" s="1"/>
      <c r="DB1" s="1"/>
      <c r="DC1" s="1"/>
      <c r="DD1" s="1"/>
      <c r="DE1" s="1"/>
      <c r="DF1" s="1"/>
      <c r="DG1" s="1"/>
      <c r="DH1" s="5"/>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E1" s="1"/>
      <c r="FF1" s="1"/>
      <c r="FG1" s="1"/>
      <c r="FI1" s="1"/>
      <c r="FJ1" s="1"/>
      <c r="FK1" s="1"/>
      <c r="FL1" s="1"/>
      <c r="FM1" s="1"/>
      <c r="FN1" s="1"/>
      <c r="FO1" s="1"/>
      <c r="FP1" s="1"/>
      <c r="FY1" s="1"/>
      <c r="FZ1" s="1"/>
      <c r="GA1" s="1"/>
      <c r="GB1" s="1"/>
      <c r="GD1" s="1"/>
      <c r="GE1" s="1"/>
      <c r="GF1" s="1"/>
      <c r="GH1" s="1"/>
      <c r="GI1" s="1"/>
      <c r="GJ1" s="1"/>
      <c r="GL1" s="1"/>
      <c r="GP1" s="1"/>
      <c r="GQ1" s="1"/>
      <c r="GR1" s="1"/>
      <c r="GS1" s="1"/>
      <c r="GT1" s="1"/>
      <c r="GU1" s="1"/>
      <c r="GV1" s="1"/>
      <c r="GW1" s="1"/>
      <c r="GX1" s="1"/>
      <c r="GY1" s="1"/>
    </row>
    <row r="2" spans="1:207" ht="15.75" x14ac:dyDescent="0.25">
      <c r="A2" s="1"/>
      <c r="B2" s="2"/>
      <c r="C2" s="7"/>
      <c r="D2" s="7"/>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1"/>
      <c r="BH2" s="8"/>
      <c r="BI2" s="8"/>
      <c r="BJ2" s="8"/>
      <c r="BK2" s="8"/>
      <c r="BL2" s="8"/>
      <c r="BM2" s="8"/>
      <c r="BN2" s="8"/>
      <c r="BO2" s="8"/>
      <c r="BP2" s="8"/>
      <c r="BQ2" s="8"/>
      <c r="BR2" s="8"/>
      <c r="BS2" s="8"/>
      <c r="BT2" s="9"/>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1"/>
      <c r="DH2" s="8"/>
      <c r="DI2" s="1"/>
      <c r="DJ2" s="1"/>
      <c r="DK2" s="1"/>
      <c r="DL2" s="1"/>
      <c r="DM2" s="1"/>
      <c r="DN2" s="1"/>
      <c r="DO2" s="1"/>
      <c r="DP2" s="1"/>
      <c r="DQ2" s="1"/>
      <c r="DR2" s="5"/>
      <c r="DS2" s="1"/>
      <c r="DT2" s="1"/>
      <c r="DU2" s="1"/>
      <c r="DV2" s="5"/>
      <c r="DW2" s="1"/>
      <c r="DX2" s="1"/>
      <c r="DY2" s="1"/>
      <c r="DZ2" s="5"/>
      <c r="EA2" s="1"/>
      <c r="EB2" s="1"/>
      <c r="EC2" s="1"/>
      <c r="ED2" s="1"/>
      <c r="EE2" s="5"/>
      <c r="EF2" s="8"/>
      <c r="EG2" s="8"/>
      <c r="EH2" s="8"/>
      <c r="EI2" s="8"/>
      <c r="EJ2" s="8"/>
      <c r="EK2" s="8"/>
      <c r="EL2" s="8"/>
      <c r="EM2" s="1"/>
      <c r="EN2" s="1"/>
      <c r="EO2" s="1"/>
      <c r="EP2" s="5"/>
      <c r="EQ2" s="1"/>
      <c r="ER2" s="1"/>
      <c r="ES2" s="1"/>
      <c r="ET2" s="1"/>
      <c r="EU2" s="1"/>
      <c r="EV2" s="1"/>
      <c r="EW2" s="1"/>
      <c r="EX2" s="1"/>
      <c r="EY2" s="1"/>
      <c r="EZ2" s="1"/>
      <c r="FA2" s="5"/>
      <c r="FB2" s="1"/>
      <c r="FC2" s="1"/>
      <c r="FE2" s="5"/>
      <c r="FF2" s="1"/>
      <c r="FG2" s="1"/>
      <c r="FI2" s="1"/>
      <c r="FJ2" s="1"/>
      <c r="FK2" s="1"/>
      <c r="FL2" s="1"/>
      <c r="FM2" s="1"/>
      <c r="FN2" s="1"/>
      <c r="FO2" s="1"/>
      <c r="FP2" s="1"/>
      <c r="FR2" s="5"/>
      <c r="FV2" s="5"/>
      <c r="FY2" s="1"/>
      <c r="FZ2" s="5"/>
      <c r="GA2" s="1"/>
      <c r="GB2" s="1"/>
      <c r="GD2" s="5"/>
      <c r="GE2" s="1"/>
      <c r="GF2" s="1"/>
      <c r="GH2" s="5"/>
      <c r="GI2" s="1"/>
      <c r="GJ2" s="1"/>
      <c r="GL2" s="5"/>
      <c r="GP2" s="5"/>
      <c r="GQ2" s="1"/>
      <c r="GR2" s="1"/>
      <c r="GS2" s="1"/>
      <c r="GT2" s="5"/>
      <c r="GU2" s="1"/>
      <c r="GV2" s="1"/>
      <c r="GW2" s="1"/>
      <c r="GX2" s="5"/>
      <c r="GY2" s="1"/>
    </row>
    <row r="3" spans="1:207" x14ac:dyDescent="0.25">
      <c r="A3" s="1"/>
      <c r="B3" s="1"/>
      <c r="C3" s="8" t="s">
        <v>1</v>
      </c>
      <c r="D3" s="8"/>
      <c r="E3" s="8"/>
      <c r="F3" s="8"/>
      <c r="G3" s="8"/>
      <c r="H3" s="8"/>
      <c r="I3" s="8"/>
      <c r="J3" s="8"/>
      <c r="K3" s="8" t="s">
        <v>2</v>
      </c>
      <c r="L3" s="8"/>
      <c r="M3" s="8"/>
      <c r="N3" s="8"/>
      <c r="O3" s="8"/>
      <c r="P3" s="8"/>
      <c r="Q3" s="8"/>
      <c r="R3" s="8"/>
      <c r="S3" s="8"/>
      <c r="T3" s="8"/>
      <c r="U3" s="8"/>
      <c r="V3" s="8"/>
      <c r="W3" s="8"/>
      <c r="X3" s="8"/>
      <c r="Y3" s="8"/>
      <c r="Z3" s="8" t="s">
        <v>3</v>
      </c>
      <c r="AA3" s="8"/>
      <c r="AB3" s="8"/>
      <c r="AC3" s="8"/>
      <c r="AD3" s="8"/>
      <c r="AE3" s="8"/>
      <c r="AF3" s="8"/>
      <c r="AG3" s="8"/>
      <c r="AH3" s="8"/>
      <c r="AI3" s="8"/>
      <c r="AJ3" s="8"/>
      <c r="AK3" s="8"/>
      <c r="AL3" s="8" t="s">
        <v>4</v>
      </c>
      <c r="AM3" s="8"/>
      <c r="AN3" s="8"/>
      <c r="AO3" s="8"/>
      <c r="AP3" s="8" t="s">
        <v>5</v>
      </c>
      <c r="AQ3" s="8"/>
      <c r="AR3" s="8"/>
      <c r="AS3" s="8"/>
      <c r="AT3" s="8"/>
      <c r="AU3" s="8"/>
      <c r="AV3" s="8"/>
      <c r="AW3" s="8"/>
      <c r="AX3" s="8" t="s">
        <v>6</v>
      </c>
      <c r="AY3" s="8"/>
      <c r="AZ3" s="8"/>
      <c r="BA3" s="8"/>
      <c r="BB3" s="8"/>
      <c r="BC3" s="8"/>
      <c r="BD3" s="8" t="s">
        <v>7</v>
      </c>
      <c r="BE3" s="8"/>
      <c r="BF3" s="8"/>
      <c r="BG3" s="1"/>
      <c r="BH3" s="8" t="s">
        <v>8</v>
      </c>
      <c r="BI3" s="8"/>
      <c r="BJ3" s="8"/>
      <c r="BK3" s="8"/>
      <c r="BL3" s="8"/>
      <c r="BM3" s="8"/>
      <c r="BN3" s="8"/>
      <c r="BO3" s="8"/>
      <c r="BP3" s="8"/>
      <c r="BQ3" s="8" t="s">
        <v>9</v>
      </c>
      <c r="BR3" s="8"/>
      <c r="BS3" s="8"/>
      <c r="BT3" s="9"/>
      <c r="BU3" s="8"/>
      <c r="BV3" s="8"/>
      <c r="BW3" s="8"/>
      <c r="BX3" s="8" t="s">
        <v>10</v>
      </c>
      <c r="BY3" s="8"/>
      <c r="BZ3" s="8"/>
      <c r="CA3" s="8"/>
      <c r="CB3" s="8"/>
      <c r="CC3" s="8"/>
      <c r="CD3" s="8"/>
      <c r="CE3" s="8"/>
      <c r="CF3" s="8"/>
      <c r="CG3" s="8"/>
      <c r="CH3" s="8"/>
      <c r="CI3" s="8"/>
      <c r="CJ3" s="8"/>
      <c r="CK3" s="8"/>
      <c r="CL3" s="8"/>
      <c r="CM3" s="8"/>
      <c r="CN3" s="8"/>
      <c r="CO3" s="8"/>
      <c r="CP3" s="8"/>
      <c r="CQ3" s="8"/>
      <c r="CR3" s="8"/>
      <c r="CS3" s="8"/>
      <c r="CT3" s="8"/>
      <c r="CU3" s="8"/>
      <c r="CV3" s="8"/>
      <c r="CW3" s="8"/>
      <c r="CX3" s="8"/>
      <c r="CY3" s="8" t="s">
        <v>11</v>
      </c>
      <c r="CZ3" s="8"/>
      <c r="DA3" s="8"/>
      <c r="DB3" s="8"/>
      <c r="DC3" s="8"/>
      <c r="DD3" s="8"/>
      <c r="DE3" s="8"/>
      <c r="DF3" s="8"/>
      <c r="DG3" s="1"/>
      <c r="DH3" s="8" t="s">
        <v>12</v>
      </c>
      <c r="DI3" s="1"/>
      <c r="DJ3" s="1"/>
      <c r="DK3" s="1"/>
      <c r="DL3" s="1"/>
      <c r="DM3" s="1"/>
      <c r="DN3" s="5"/>
      <c r="DO3" s="1"/>
      <c r="DP3" s="1"/>
      <c r="DQ3" s="1"/>
      <c r="DR3" s="1"/>
      <c r="DS3" s="1"/>
      <c r="DT3" s="1"/>
      <c r="DU3" s="1"/>
      <c r="DV3" s="1"/>
      <c r="DW3" s="1"/>
      <c r="DX3" s="1"/>
      <c r="DY3" s="1"/>
      <c r="DZ3" s="1"/>
      <c r="EA3" s="1"/>
      <c r="EB3" s="1"/>
      <c r="EC3" s="1"/>
      <c r="ED3" s="1"/>
      <c r="EE3" s="8" t="s">
        <v>13</v>
      </c>
      <c r="EF3" s="8"/>
      <c r="EG3" s="8"/>
      <c r="EH3" s="8"/>
      <c r="EI3" s="8"/>
      <c r="EJ3" s="8"/>
      <c r="EK3" s="8"/>
      <c r="EL3" s="8"/>
      <c r="EM3" s="1"/>
      <c r="EN3" s="1"/>
      <c r="EO3" s="1"/>
      <c r="EP3" s="8" t="s">
        <v>13</v>
      </c>
      <c r="EQ3" s="1"/>
      <c r="ER3" s="1"/>
      <c r="ES3" s="1"/>
      <c r="ET3" s="1"/>
      <c r="EU3" s="1"/>
      <c r="EV3" s="1"/>
      <c r="EW3" s="1"/>
      <c r="EX3" s="1"/>
      <c r="EY3" s="1"/>
      <c r="EZ3" s="1"/>
      <c r="FA3" s="1"/>
      <c r="FB3" s="1"/>
      <c r="FC3" s="1"/>
      <c r="FE3" s="1"/>
      <c r="FF3" s="1"/>
      <c r="FG3" s="1"/>
      <c r="FI3" s="1"/>
      <c r="FJ3" s="1"/>
      <c r="FK3" s="1"/>
      <c r="FL3" s="1"/>
      <c r="FM3" s="1"/>
      <c r="FN3" s="1"/>
      <c r="FO3" s="1"/>
      <c r="FP3" s="1"/>
      <c r="FY3" s="1"/>
      <c r="FZ3" s="1"/>
      <c r="GA3" s="1"/>
      <c r="GB3" s="1"/>
      <c r="GD3" s="1"/>
      <c r="GE3" s="1"/>
      <c r="GF3" s="1"/>
      <c r="GH3" s="1"/>
      <c r="GI3" s="1"/>
      <c r="GJ3" s="1"/>
      <c r="GL3" s="1"/>
      <c r="GP3" s="1"/>
      <c r="GQ3" s="1"/>
      <c r="GR3" s="1"/>
      <c r="GS3" s="1"/>
      <c r="GT3" s="1"/>
      <c r="GU3" s="1"/>
      <c r="GV3" s="1"/>
      <c r="GW3" s="1"/>
      <c r="GX3" s="1"/>
      <c r="GY3" s="1"/>
    </row>
    <row r="4" spans="1:207" ht="39" customHeight="1" x14ac:dyDescent="0.25">
      <c r="A4" s="1"/>
      <c r="B4" s="10" t="s">
        <v>14</v>
      </c>
      <c r="C4" s="11" t="s">
        <v>15</v>
      </c>
      <c r="D4" s="12" t="s">
        <v>16</v>
      </c>
      <c r="E4" s="12" t="s">
        <v>17</v>
      </c>
      <c r="F4" s="12" t="s">
        <v>18</v>
      </c>
      <c r="G4" s="12" t="s">
        <v>19</v>
      </c>
      <c r="H4" s="12" t="s">
        <v>20</v>
      </c>
      <c r="I4" s="13" t="s">
        <v>21</v>
      </c>
      <c r="J4" s="14"/>
      <c r="K4" s="11" t="s">
        <v>22</v>
      </c>
      <c r="L4" s="12" t="s">
        <v>23</v>
      </c>
      <c r="M4" s="12" t="s">
        <v>24</v>
      </c>
      <c r="N4" s="15" t="s">
        <v>25</v>
      </c>
      <c r="O4" s="12" t="s">
        <v>26</v>
      </c>
      <c r="P4" s="15" t="s">
        <v>27</v>
      </c>
      <c r="Q4" s="12" t="s">
        <v>28</v>
      </c>
      <c r="R4" s="15" t="s">
        <v>29</v>
      </c>
      <c r="S4" s="12" t="s">
        <v>30</v>
      </c>
      <c r="T4" s="12" t="s">
        <v>31</v>
      </c>
      <c r="U4" s="12" t="s">
        <v>32</v>
      </c>
      <c r="V4" s="15" t="s">
        <v>33</v>
      </c>
      <c r="W4" s="12" t="s">
        <v>34</v>
      </c>
      <c r="X4" s="16" t="s">
        <v>35</v>
      </c>
      <c r="Y4" s="17"/>
      <c r="Z4" s="11" t="s">
        <v>36</v>
      </c>
      <c r="AA4" s="12" t="s">
        <v>37</v>
      </c>
      <c r="AB4" s="12" t="s">
        <v>38</v>
      </c>
      <c r="AC4" s="12" t="s">
        <v>39</v>
      </c>
      <c r="AD4" s="12" t="s">
        <v>40</v>
      </c>
      <c r="AE4" s="12" t="s">
        <v>41</v>
      </c>
      <c r="AF4" s="12" t="s">
        <v>42</v>
      </c>
      <c r="AG4" s="12" t="s">
        <v>43</v>
      </c>
      <c r="AH4" s="12" t="s">
        <v>44</v>
      </c>
      <c r="AI4" s="12" t="s">
        <v>45</v>
      </c>
      <c r="AJ4" s="13" t="s">
        <v>46</v>
      </c>
      <c r="AK4" s="18"/>
      <c r="AL4" s="11" t="s">
        <v>47</v>
      </c>
      <c r="AM4" s="12" t="s">
        <v>48</v>
      </c>
      <c r="AN4" s="13" t="s">
        <v>49</v>
      </c>
      <c r="AO4" s="17"/>
      <c r="AP4" s="19" t="s">
        <v>50</v>
      </c>
      <c r="AQ4" s="13" t="s">
        <v>51</v>
      </c>
      <c r="AR4" s="13" t="s">
        <v>52</v>
      </c>
      <c r="AS4" s="13" t="s">
        <v>53</v>
      </c>
      <c r="AT4" s="13" t="s">
        <v>54</v>
      </c>
      <c r="AU4" s="19" t="s">
        <v>55</v>
      </c>
      <c r="AV4" s="19" t="s">
        <v>56</v>
      </c>
      <c r="AW4" s="18"/>
      <c r="AX4" s="11" t="s">
        <v>57</v>
      </c>
      <c r="AY4" s="12" t="s">
        <v>58</v>
      </c>
      <c r="AZ4" s="12" t="s">
        <v>59</v>
      </c>
      <c r="BA4" s="12" t="s">
        <v>60</v>
      </c>
      <c r="BB4" s="13" t="s">
        <v>61</v>
      </c>
      <c r="BC4" s="17"/>
      <c r="BD4" s="11" t="s">
        <v>62</v>
      </c>
      <c r="BE4" s="12" t="s">
        <v>63</v>
      </c>
      <c r="BF4" s="13" t="s">
        <v>64</v>
      </c>
      <c r="BG4" s="17"/>
      <c r="BH4" s="19" t="s">
        <v>65</v>
      </c>
      <c r="BI4" s="19" t="s">
        <v>66</v>
      </c>
      <c r="BJ4" s="19" t="s">
        <v>67</v>
      </c>
      <c r="BK4" s="19" t="s">
        <v>68</v>
      </c>
      <c r="BL4" s="18"/>
      <c r="BM4" s="13" t="s">
        <v>69</v>
      </c>
      <c r="BN4" s="13" t="s">
        <v>70</v>
      </c>
      <c r="BO4" s="13" t="s">
        <v>71</v>
      </c>
      <c r="BP4" s="18"/>
      <c r="BQ4" s="19" t="s">
        <v>72</v>
      </c>
      <c r="BR4" s="13" t="s">
        <v>73</v>
      </c>
      <c r="BS4" s="13" t="s">
        <v>74</v>
      </c>
      <c r="BT4" s="19" t="s">
        <v>75</v>
      </c>
      <c r="BU4" s="13" t="s">
        <v>76</v>
      </c>
      <c r="BV4" s="13" t="s">
        <v>77</v>
      </c>
      <c r="BW4" s="17"/>
      <c r="BX4" s="11" t="s">
        <v>78</v>
      </c>
      <c r="BY4" s="12" t="s">
        <v>79</v>
      </c>
      <c r="BZ4" s="15" t="s">
        <v>80</v>
      </c>
      <c r="CA4" s="12" t="s">
        <v>81</v>
      </c>
      <c r="CB4" s="12" t="s">
        <v>82</v>
      </c>
      <c r="CC4" s="12" t="s">
        <v>83</v>
      </c>
      <c r="CD4" s="15" t="s">
        <v>84</v>
      </c>
      <c r="CE4" s="12" t="s">
        <v>85</v>
      </c>
      <c r="CF4" s="20" t="s">
        <v>86</v>
      </c>
      <c r="CG4" s="15" t="s">
        <v>87</v>
      </c>
      <c r="CH4" s="12" t="s">
        <v>88</v>
      </c>
      <c r="CI4" s="12" t="s">
        <v>89</v>
      </c>
      <c r="CJ4" s="12" t="s">
        <v>90</v>
      </c>
      <c r="CK4" s="12" t="s">
        <v>91</v>
      </c>
      <c r="CL4" s="15" t="s">
        <v>15</v>
      </c>
      <c r="CM4" s="12" t="s">
        <v>92</v>
      </c>
      <c r="CN4" s="12" t="s">
        <v>93</v>
      </c>
      <c r="CO4" s="15" t="s">
        <v>94</v>
      </c>
      <c r="CP4" s="12" t="s">
        <v>95</v>
      </c>
      <c r="CQ4" s="12" t="s">
        <v>96</v>
      </c>
      <c r="CR4" s="15" t="s">
        <v>97</v>
      </c>
      <c r="CS4" s="12" t="s">
        <v>98</v>
      </c>
      <c r="CT4" s="12" t="s">
        <v>99</v>
      </c>
      <c r="CU4" s="15" t="s">
        <v>100</v>
      </c>
      <c r="CV4" s="17"/>
      <c r="CW4" s="19" t="s">
        <v>101</v>
      </c>
      <c r="CX4" s="17"/>
      <c r="CY4" s="21">
        <v>46387</v>
      </c>
      <c r="CZ4" s="19" t="s">
        <v>102</v>
      </c>
      <c r="DA4" s="19" t="s">
        <v>103</v>
      </c>
      <c r="DB4" s="19" t="s">
        <v>104</v>
      </c>
      <c r="DC4" s="19" t="s">
        <v>105</v>
      </c>
      <c r="DD4" s="19" t="s">
        <v>106</v>
      </c>
      <c r="DE4" s="13" t="s">
        <v>107</v>
      </c>
      <c r="DF4" s="13" t="s">
        <v>108</v>
      </c>
      <c r="DG4" s="17"/>
      <c r="DH4" s="19" t="s">
        <v>109</v>
      </c>
      <c r="DI4" s="22" t="s">
        <v>110</v>
      </c>
      <c r="DJ4" s="19" t="s">
        <v>111</v>
      </c>
      <c r="DK4" s="19" t="s">
        <v>112</v>
      </c>
      <c r="DL4" s="19" t="s">
        <v>113</v>
      </c>
      <c r="DM4" s="19" t="s">
        <v>114</v>
      </c>
      <c r="DN4" s="19" t="s">
        <v>232</v>
      </c>
      <c r="DO4" s="19" t="s">
        <v>115</v>
      </c>
      <c r="DP4" s="19" t="s">
        <v>116</v>
      </c>
      <c r="DQ4" s="17"/>
      <c r="DR4" s="19" t="s">
        <v>117</v>
      </c>
      <c r="DS4" s="19" t="s">
        <v>118</v>
      </c>
      <c r="DT4" s="19" t="s">
        <v>119</v>
      </c>
      <c r="DU4" s="17"/>
      <c r="DV4" s="19" t="s">
        <v>120</v>
      </c>
      <c r="DW4" s="19" t="s">
        <v>121</v>
      </c>
      <c r="DX4" s="19" t="s">
        <v>122</v>
      </c>
      <c r="DY4" s="17"/>
      <c r="DZ4" s="19" t="s">
        <v>123</v>
      </c>
      <c r="EA4" s="12" t="s">
        <v>124</v>
      </c>
      <c r="EB4" s="13" t="s">
        <v>125</v>
      </c>
      <c r="EC4" s="13" t="s">
        <v>126</v>
      </c>
      <c r="ED4" s="17"/>
      <c r="EE4" s="11" t="s">
        <v>127</v>
      </c>
      <c r="EF4" s="12" t="s">
        <v>128</v>
      </c>
      <c r="EG4" s="12" t="s">
        <v>129</v>
      </c>
      <c r="EH4" s="12" t="s">
        <v>130</v>
      </c>
      <c r="EI4" s="12" t="s">
        <v>131</v>
      </c>
      <c r="EJ4" s="12" t="s">
        <v>132</v>
      </c>
      <c r="EK4" s="12" t="s">
        <v>133</v>
      </c>
      <c r="EL4" s="12" t="s">
        <v>134</v>
      </c>
      <c r="EM4" s="13" t="s">
        <v>135</v>
      </c>
      <c r="EN4" s="13" t="s">
        <v>136</v>
      </c>
      <c r="EO4" s="17"/>
      <c r="EP4" s="11" t="s">
        <v>127</v>
      </c>
      <c r="EQ4" s="12" t="s">
        <v>128</v>
      </c>
      <c r="ER4" s="12" t="s">
        <v>129</v>
      </c>
      <c r="ES4" s="12" t="s">
        <v>130</v>
      </c>
      <c r="ET4" s="12" t="s">
        <v>131</v>
      </c>
      <c r="EU4" s="12" t="s">
        <v>132</v>
      </c>
      <c r="EV4" s="12" t="s">
        <v>133</v>
      </c>
      <c r="EW4" s="12" t="s">
        <v>134</v>
      </c>
      <c r="EX4" s="13" t="s">
        <v>135</v>
      </c>
      <c r="EY4" s="13" t="s">
        <v>136</v>
      </c>
      <c r="EZ4" s="17"/>
      <c r="FA4" s="19" t="s">
        <v>137</v>
      </c>
      <c r="FB4" s="19" t="s">
        <v>138</v>
      </c>
      <c r="FC4" s="19" t="s">
        <v>139</v>
      </c>
      <c r="FE4" s="11" t="s">
        <v>82</v>
      </c>
      <c r="FF4" s="12" t="s">
        <v>83</v>
      </c>
      <c r="FG4" s="13" t="s">
        <v>140</v>
      </c>
      <c r="FI4" s="19" t="s">
        <v>141</v>
      </c>
      <c r="FJ4" s="19" t="s">
        <v>142</v>
      </c>
      <c r="FK4" s="19" t="s">
        <v>143</v>
      </c>
      <c r="FL4" s="13" t="s">
        <v>144</v>
      </c>
      <c r="FM4" s="19" t="s">
        <v>145</v>
      </c>
      <c r="FN4" s="19" t="s">
        <v>146</v>
      </c>
      <c r="FO4" s="19" t="s">
        <v>147</v>
      </c>
      <c r="FP4" s="13" t="s">
        <v>107</v>
      </c>
      <c r="FR4" s="19" t="s">
        <v>148</v>
      </c>
      <c r="FS4" s="19" t="s">
        <v>149</v>
      </c>
      <c r="FT4" s="13" t="s">
        <v>150</v>
      </c>
      <c r="FV4" s="19" t="s">
        <v>148</v>
      </c>
      <c r="FW4" s="19" t="s">
        <v>149</v>
      </c>
      <c r="FX4" s="13" t="s">
        <v>150</v>
      </c>
      <c r="FY4" s="17"/>
      <c r="FZ4" s="19" t="s">
        <v>151</v>
      </c>
      <c r="GA4" s="19" t="s">
        <v>152</v>
      </c>
      <c r="GB4" s="19" t="s">
        <v>153</v>
      </c>
      <c r="GD4" s="19" t="s">
        <v>154</v>
      </c>
      <c r="GE4" s="13" t="s">
        <v>155</v>
      </c>
      <c r="GF4" s="13" t="s">
        <v>156</v>
      </c>
      <c r="GH4" s="19" t="s">
        <v>157</v>
      </c>
      <c r="GI4" s="13" t="s">
        <v>158</v>
      </c>
      <c r="GJ4" s="19" t="s">
        <v>159</v>
      </c>
      <c r="GL4" s="19" t="s">
        <v>160</v>
      </c>
      <c r="GM4" s="19" t="s">
        <v>161</v>
      </c>
      <c r="GN4" s="19" t="s">
        <v>162</v>
      </c>
      <c r="GP4" s="19" t="s">
        <v>163</v>
      </c>
      <c r="GQ4" s="19" t="s">
        <v>164</v>
      </c>
      <c r="GR4" s="19" t="s">
        <v>165</v>
      </c>
      <c r="GS4" s="17"/>
      <c r="GT4" s="19" t="s">
        <v>166</v>
      </c>
      <c r="GU4" s="19" t="s">
        <v>167</v>
      </c>
      <c r="GV4" s="19" t="s">
        <v>168</v>
      </c>
      <c r="GW4" s="17"/>
      <c r="GX4" s="19" t="s">
        <v>169</v>
      </c>
      <c r="GY4" s="1"/>
    </row>
    <row r="5" spans="1:207" x14ac:dyDescent="0.25">
      <c r="A5" s="1"/>
      <c r="B5" s="23" t="s">
        <v>170</v>
      </c>
      <c r="C5" s="24">
        <v>11156.495000000001</v>
      </c>
      <c r="D5" s="25">
        <v>10668.1885</v>
      </c>
      <c r="E5" s="25">
        <v>9004.8220000000001</v>
      </c>
      <c r="F5" s="25">
        <v>4576.1319999999996</v>
      </c>
      <c r="G5" s="25">
        <v>7816.0029999999997</v>
      </c>
      <c r="H5" s="25">
        <f t="shared" ref="H5:H43" si="0">C5+F5</f>
        <v>15732.627</v>
      </c>
      <c r="I5" s="26">
        <f t="shared" ref="I5:I43" si="1">E5+F5</f>
        <v>13580.954</v>
      </c>
      <c r="J5" s="25"/>
      <c r="K5" s="27">
        <v>236.1</v>
      </c>
      <c r="L5" s="28">
        <v>79.5</v>
      </c>
      <c r="M5" s="28">
        <v>0.96400000000000219</v>
      </c>
      <c r="N5" s="29">
        <f t="shared" ref="N5:N44" si="2">K5+L5+M5</f>
        <v>316.56400000000002</v>
      </c>
      <c r="O5" s="28">
        <v>182.03900000000002</v>
      </c>
      <c r="P5" s="29">
        <f t="shared" ref="P5:P44" si="3">N5-O5</f>
        <v>134.52500000000001</v>
      </c>
      <c r="Q5" s="28">
        <v>1.8</v>
      </c>
      <c r="R5" s="29">
        <f t="shared" ref="R5:R44" si="4">P5-Q5</f>
        <v>132.72499999999999</v>
      </c>
      <c r="S5" s="28">
        <v>24</v>
      </c>
      <c r="T5" s="28">
        <v>4.4000000000000004</v>
      </c>
      <c r="U5" s="28">
        <v>-10.125</v>
      </c>
      <c r="V5" s="29">
        <f t="shared" ref="V5:V44" si="5">R5+S5+T5+U5</f>
        <v>151</v>
      </c>
      <c r="W5" s="28">
        <v>26.4</v>
      </c>
      <c r="X5" s="30">
        <f t="shared" ref="X5:X44" si="6">V5-W5</f>
        <v>124.6</v>
      </c>
      <c r="Y5" s="28"/>
      <c r="Z5" s="31">
        <f>K5/D5</f>
        <v>2.2131217497703567E-2</v>
      </c>
      <c r="AA5" s="32">
        <f>L5/D5</f>
        <v>7.452061800370325E-3</v>
      </c>
      <c r="AB5" s="33">
        <f t="shared" ref="AB5:AB44" si="7">O5/(N5+S5+T5)</f>
        <v>0.52770434016303158</v>
      </c>
      <c r="AC5" s="33">
        <f t="shared" ref="AC5:AC44" si="8">O5/(N5+S5)</f>
        <v>0.53452214561727018</v>
      </c>
      <c r="AD5" s="33">
        <f t="shared" ref="AD5:AD44" si="9">O5/N5</f>
        <v>0.57504643610770656</v>
      </c>
      <c r="AE5" s="32">
        <f>O5/D5</f>
        <v>1.706372173682533E-2</v>
      </c>
      <c r="AF5" s="32">
        <f>X5/D5</f>
        <v>1.1679583651901164E-2</v>
      </c>
      <c r="AG5" s="32">
        <f>X5/DV5</f>
        <v>2.5501500286488708E-2</v>
      </c>
      <c r="AH5" s="32">
        <f>(P5+S5+T5)/DV5</f>
        <v>3.3345360627417123E-2</v>
      </c>
      <c r="AI5" s="32">
        <f>R5/DV5</f>
        <v>2.7164419145459182E-2</v>
      </c>
      <c r="AJ5" s="34">
        <f>X5/FZ5</f>
        <v>8.3852026648906258E-2</v>
      </c>
      <c r="AK5" s="35"/>
      <c r="AL5" s="36">
        <f t="shared" ref="AL5:AL44" si="10">(GF5-GE5)/GE5</f>
        <v>7.3230317871956205E-2</v>
      </c>
      <c r="AM5" s="33">
        <f t="shared" ref="AM5:AM44" si="11">(GN5-GM5)/GM5</f>
        <v>7.9614034091943439E-2</v>
      </c>
      <c r="AN5" s="34">
        <f t="shared" ref="AN5:AN44" si="12">(GR5-GQ5)/GQ5</f>
        <v>8.3705094230035193E-2</v>
      </c>
      <c r="AO5" s="28"/>
      <c r="AP5" s="36">
        <f t="shared" ref="AP5:AP44" si="13">G5/E5</f>
        <v>0.86797973352499358</v>
      </c>
      <c r="AQ5" s="33">
        <f t="shared" ref="AQ5:AQ44" si="14">CN5/(CN5+CM5+CP5+CS5)</f>
        <v>0.82378674892726467</v>
      </c>
      <c r="AR5" s="33">
        <f t="shared" ref="AR5:AR44" si="15">((CM5+CP5+CS5)-CW5)/CL5</f>
        <v>1.9135669401545922E-2</v>
      </c>
      <c r="AS5" s="33">
        <f t="shared" ref="AS5:AS44" si="16">(CM5+CP5+50%*F5)/C5</f>
        <v>0.34953083383266875</v>
      </c>
      <c r="AT5" s="33">
        <f t="shared" ref="AT5:AT44" si="17">CW5/CU5</f>
        <v>0.13072259701635683</v>
      </c>
      <c r="AU5" s="37">
        <v>1.71</v>
      </c>
      <c r="AV5" s="38">
        <v>1.35</v>
      </c>
      <c r="AW5" s="28"/>
      <c r="AX5" s="36">
        <f>GB5/C5</f>
        <v>0.13959823403317975</v>
      </c>
      <c r="AY5" s="33">
        <v>0.127</v>
      </c>
      <c r="AZ5" s="33">
        <f t="shared" ref="AZ5:AZ44" si="18">(DR5)/DX5</f>
        <v>0.30328436105760193</v>
      </c>
      <c r="BA5" s="33">
        <f t="shared" ref="BA5:BA44" si="19">(DS5)/DX5</f>
        <v>0.30328436105760193</v>
      </c>
      <c r="BB5" s="34">
        <f t="shared" ref="BB5:BB44" si="20">(DT5)/DX5</f>
        <v>0.31533396687483028</v>
      </c>
      <c r="BC5" s="33"/>
      <c r="BD5" s="36">
        <f t="shared" ref="BD5:BD44" si="21">DZ5/EC5</f>
        <v>0.24040450936371707</v>
      </c>
      <c r="BE5" s="33">
        <f t="shared" ref="BE5:BE44" si="22">EA5/EC5</f>
        <v>0.24466326362588509</v>
      </c>
      <c r="BF5" s="34">
        <f t="shared" ref="BF5:BF44" si="23">EB5/EC5</f>
        <v>0.26053519576855577</v>
      </c>
      <c r="BG5" s="25"/>
      <c r="BH5" s="39">
        <v>1.7999999999999999E-2</v>
      </c>
      <c r="BI5" s="36">
        <f t="shared" ref="BI5:BI43" si="24">BH5*56.25%</f>
        <v>1.0124999999999999E-2</v>
      </c>
      <c r="BJ5" s="34">
        <f t="shared" ref="BJ5:BJ43" si="25">BH5*75%</f>
        <v>1.3499999999999998E-2</v>
      </c>
      <c r="BK5" s="39">
        <v>1.4999999999999999E-2</v>
      </c>
      <c r="BL5" s="33"/>
      <c r="BM5" s="40">
        <f t="shared" ref="BM5:BM43" si="26">BD5-(4.5%+2.5%+4.5%+2.5%+BI5)</f>
        <v>9.0279509363717064E-2</v>
      </c>
      <c r="BN5" s="41">
        <f t="shared" ref="BN5:BN43" si="27">BE5-(6%+2.5%+4.5%+2.5%+BJ5)</f>
        <v>7.6163263625885103E-2</v>
      </c>
      <c r="BO5" s="41">
        <f t="shared" ref="BO5:BO43" si="28">BF5-(8%+2.5%+4.5%+2.5%+BH5)</f>
        <v>6.7535195768555767E-2</v>
      </c>
      <c r="BP5" s="28"/>
      <c r="BQ5" s="31">
        <f>Q5/GD5</f>
        <v>2.0695348772101842E-4</v>
      </c>
      <c r="BR5" s="33">
        <f t="shared" ref="BR5:BR44" si="29">Q5/(P5+S5+T5)</f>
        <v>1.104802823384993E-2</v>
      </c>
      <c r="BS5" s="32">
        <f>FC5/E5</f>
        <v>1.5331230311937316E-2</v>
      </c>
      <c r="BT5" s="33">
        <f t="shared" ref="BT5:BT44" si="30">FC5/(GB5+FG5)</f>
        <v>8.6550789147845725E-2</v>
      </c>
      <c r="BU5" s="33">
        <f t="shared" ref="BU5:BU44" si="31">FR5/FT5</f>
        <v>0.85273068140602892</v>
      </c>
      <c r="BV5" s="34">
        <f t="shared" ref="BV5:BV44" si="32">(BU5*E5+F5)/(E5+F5)</f>
        <v>0.9023533987376734</v>
      </c>
      <c r="BW5" s="28"/>
      <c r="BX5" s="27">
        <v>14.381</v>
      </c>
      <c r="BY5" s="28">
        <v>139.98699999999999</v>
      </c>
      <c r="BZ5" s="29">
        <f t="shared" ref="BZ5:BZ43" si="33">BX5+BY5</f>
        <v>154.36799999999999</v>
      </c>
      <c r="CA5" s="25">
        <v>9004.8220000000001</v>
      </c>
      <c r="CB5" s="28">
        <v>19.173999999999999</v>
      </c>
      <c r="CC5" s="28">
        <v>18.474</v>
      </c>
      <c r="CD5" s="29">
        <f t="shared" ref="CD5:CD43" si="34">CA5-CB5-CC5</f>
        <v>8967.1739999999991</v>
      </c>
      <c r="CE5" s="28">
        <v>1303.876</v>
      </c>
      <c r="CF5" s="28">
        <v>625.88800000000003</v>
      </c>
      <c r="CG5" s="29">
        <f t="shared" ref="CG5:CG43" si="35">CE5+CF5</f>
        <v>1929.7640000000001</v>
      </c>
      <c r="CH5" s="28">
        <v>0</v>
      </c>
      <c r="CI5" s="28">
        <v>0</v>
      </c>
      <c r="CJ5" s="28">
        <v>99.713999999999999</v>
      </c>
      <c r="CK5" s="28">
        <v>5.4750000000012164</v>
      </c>
      <c r="CL5" s="29">
        <f t="shared" ref="CL5:CL43" si="36">BZ5+CD5+CG5+CH5+CI5+CJ5+CK5</f>
        <v>11156.495000000001</v>
      </c>
      <c r="CM5" s="28">
        <v>126.53700000000001</v>
      </c>
      <c r="CN5" s="25">
        <v>7816.0029999999997</v>
      </c>
      <c r="CO5" s="29">
        <f t="shared" ref="CO5:CO43" si="37">CM5+CN5</f>
        <v>7942.54</v>
      </c>
      <c r="CP5" s="28">
        <v>1484.9359999999999</v>
      </c>
      <c r="CQ5" s="28">
        <v>111.17200000000093</v>
      </c>
      <c r="CR5" s="29">
        <f t="shared" ref="CR5:CR43" si="38">CP5+CQ5</f>
        <v>1596.1080000000009</v>
      </c>
      <c r="CS5" s="28">
        <v>60.42</v>
      </c>
      <c r="CT5" s="28">
        <v>1557.4269999999999</v>
      </c>
      <c r="CU5" s="29">
        <f t="shared" ref="CU5:CU43" si="39">CO5+CR5+CS5+CT5</f>
        <v>11156.495000000001</v>
      </c>
      <c r="CV5" s="28"/>
      <c r="CW5" s="43">
        <v>1458.4059999999999</v>
      </c>
      <c r="CX5" s="28"/>
      <c r="CY5" s="24">
        <v>340</v>
      </c>
      <c r="CZ5" s="25">
        <v>275</v>
      </c>
      <c r="DA5" s="25">
        <v>370</v>
      </c>
      <c r="DB5" s="25">
        <v>150</v>
      </c>
      <c r="DC5" s="25">
        <v>525</v>
      </c>
      <c r="DD5" s="25">
        <v>0</v>
      </c>
      <c r="DE5" s="26">
        <f t="shared" ref="DE5:DE43" si="40">CY5+CZ5+DA5+DB5+DC5+DD5</f>
        <v>1660</v>
      </c>
      <c r="DF5" s="34">
        <f t="shared" ref="DF5:DF44" si="41">DE5/C5</f>
        <v>0.14879225061275964</v>
      </c>
      <c r="DG5" s="25"/>
      <c r="DH5" s="44" t="s">
        <v>225</v>
      </c>
      <c r="DI5" s="45">
        <v>71.900000000000006</v>
      </c>
      <c r="DJ5" s="46">
        <v>8</v>
      </c>
      <c r="DK5" s="45" t="s">
        <v>171</v>
      </c>
      <c r="DL5" s="47" t="s">
        <v>172</v>
      </c>
      <c r="DM5" s="48" t="s">
        <v>173</v>
      </c>
      <c r="DN5" s="39">
        <v>3.2592661303664915E-2</v>
      </c>
      <c r="DO5" s="49"/>
      <c r="DP5" s="41"/>
      <c r="DQ5" s="25"/>
      <c r="DR5" s="24">
        <v>1510.1790000000001</v>
      </c>
      <c r="DS5" s="25">
        <v>1510.1790000000001</v>
      </c>
      <c r="DT5" s="26">
        <v>1570.1790000000001</v>
      </c>
      <c r="DU5" s="25"/>
      <c r="DV5" s="44">
        <f t="shared" ref="DV5:DV43" si="42">DW5/2+DX5/2</f>
        <v>4885.9870439080005</v>
      </c>
      <c r="DW5" s="25">
        <v>4792.5580878159999</v>
      </c>
      <c r="DX5" s="26">
        <v>4979.4160000000002</v>
      </c>
      <c r="DY5" s="25"/>
      <c r="DZ5" s="50">
        <v>1496.4760000000001</v>
      </c>
      <c r="EA5" s="51">
        <v>1522.9860000000001</v>
      </c>
      <c r="EB5" s="52">
        <v>1621.7860000000001</v>
      </c>
      <c r="EC5" s="53">
        <v>6224.8249999999998</v>
      </c>
      <c r="ED5" s="25"/>
      <c r="EE5" s="24">
        <v>55.359000000000002</v>
      </c>
      <c r="EF5" s="25">
        <v>43.307000000000002</v>
      </c>
      <c r="EG5" s="25">
        <v>212.233</v>
      </c>
      <c r="EH5" s="25">
        <v>70.438999999999993</v>
      </c>
      <c r="EI5" s="25">
        <v>715.274</v>
      </c>
      <c r="EJ5" s="25">
        <v>184.78700000000001</v>
      </c>
      <c r="EK5" s="25">
        <v>44.734999999999999</v>
      </c>
      <c r="EL5" s="25">
        <v>0</v>
      </c>
      <c r="EM5" s="26">
        <v>7678.6880000000001</v>
      </c>
      <c r="EN5" s="26">
        <f t="shared" ref="EN5:EN43" si="43">EE5+EF5+EG5+EH5+EI5+EK5+EL5+EM5+EJ5</f>
        <v>9004.8220000000001</v>
      </c>
      <c r="EO5" s="45"/>
      <c r="EP5" s="36">
        <f t="shared" ref="EP5:EX30" si="44">EE5/$EN5</f>
        <v>6.1477061956360718E-3</v>
      </c>
      <c r="EQ5" s="33">
        <f t="shared" si="44"/>
        <v>4.8093121663037872E-3</v>
      </c>
      <c r="ER5" s="33">
        <f t="shared" si="44"/>
        <v>2.356881679615655E-2</v>
      </c>
      <c r="ES5" s="33">
        <f t="shared" si="44"/>
        <v>7.8223645064833033E-3</v>
      </c>
      <c r="ET5" s="33">
        <f t="shared" si="44"/>
        <v>7.9432330811203156E-2</v>
      </c>
      <c r="EU5" s="33">
        <f t="shared" si="44"/>
        <v>2.0520894249769734E-2</v>
      </c>
      <c r="EV5" s="33">
        <f t="shared" si="44"/>
        <v>4.9678938684184987E-3</v>
      </c>
      <c r="EW5" s="33">
        <f t="shared" si="44"/>
        <v>0</v>
      </c>
      <c r="EX5" s="33">
        <f t="shared" si="44"/>
        <v>0.85273068140602892</v>
      </c>
      <c r="EY5" s="39">
        <f t="shared" ref="EY5:EY44" si="45">EP5+EQ5+ER5+ES5+ET5+EV5+EW5+EX5+EU5</f>
        <v>1</v>
      </c>
      <c r="EZ5" s="45"/>
      <c r="FA5" s="27">
        <v>61.816999999999993</v>
      </c>
      <c r="FB5" s="28">
        <v>76.238</v>
      </c>
      <c r="FC5" s="42">
        <f t="shared" ref="FC5:FC43" si="46">FA5+FB5</f>
        <v>138.05500000000001</v>
      </c>
      <c r="FE5" s="27">
        <v>19.173999999999999</v>
      </c>
      <c r="FF5" s="28">
        <v>18.474</v>
      </c>
      <c r="FG5" s="42">
        <f t="shared" ref="FG5:FG43" si="47">FE5+FF5</f>
        <v>37.647999999999996</v>
      </c>
      <c r="FH5" s="54"/>
      <c r="FI5" s="55">
        <v>8318.8649999999998</v>
      </c>
      <c r="FJ5" s="7">
        <v>551.69799999999998</v>
      </c>
      <c r="FK5" s="7">
        <v>134.25700000000001</v>
      </c>
      <c r="FL5" s="56">
        <f t="shared" ref="FL5:FL43" si="48">FI5+FJ5+FK5</f>
        <v>9004.82</v>
      </c>
      <c r="FM5" s="57">
        <f t="shared" ref="FM5:FM44" si="49">FI5/FL5</f>
        <v>0.92382357448566432</v>
      </c>
      <c r="FN5" s="58">
        <f t="shared" ref="FN5:FN44" si="50">FJ5/FL5</f>
        <v>6.1266965913810603E-2</v>
      </c>
      <c r="FO5" s="59">
        <f t="shared" ref="FO5:FO44" si="51">FK5/FL5</f>
        <v>1.4909459600525053E-2</v>
      </c>
      <c r="FP5" s="60">
        <f t="shared" ref="FP5:FP44" si="52">FM5+FN5+FO5</f>
        <v>1</v>
      </c>
      <c r="FR5" s="24">
        <v>7678.6880000000001</v>
      </c>
      <c r="FS5" s="25">
        <v>1326.1339999999998</v>
      </c>
      <c r="FT5" s="26">
        <f t="shared" ref="FT5:FT43" si="53">FR5+FS5</f>
        <v>9004.8220000000001</v>
      </c>
      <c r="FV5" s="49">
        <f t="shared" ref="FV5:FV43" si="54">FR5/FT5</f>
        <v>0.85273068140602892</v>
      </c>
      <c r="FW5" s="125">
        <f t="shared" ref="FW5:FW43" si="55">FS5/FT5</f>
        <v>0.14726931859397108</v>
      </c>
      <c r="FX5" s="41">
        <f t="shared" ref="FX5:FX43" si="56">FV5+FW5</f>
        <v>1</v>
      </c>
      <c r="FY5" s="45"/>
      <c r="FZ5" s="44">
        <f t="shared" ref="FZ5:FZ43" si="57">GA5/2+GB5/2</f>
        <v>1485.9509659999999</v>
      </c>
      <c r="GA5" s="25">
        <v>1414.4749320000001</v>
      </c>
      <c r="GB5" s="26">
        <v>1557.4269999999999</v>
      </c>
      <c r="GD5" s="44">
        <f t="shared" ref="GD5:GD43" si="58">GE5/2+GF5/2</f>
        <v>8697.6064999999999</v>
      </c>
      <c r="GE5" s="25">
        <v>8390.3909999999996</v>
      </c>
      <c r="GF5" s="26">
        <v>9004.8220000000001</v>
      </c>
      <c r="GH5" s="44">
        <f t="shared" ref="GH5:GH43" si="59">GI5/2+GJ5/2</f>
        <v>4382.5969999999998</v>
      </c>
      <c r="GI5" s="25">
        <v>4189.0619999999999</v>
      </c>
      <c r="GJ5" s="26">
        <v>4576.1319999999996</v>
      </c>
      <c r="GL5" s="44">
        <f t="shared" ref="GL5:GL43" si="60">GM5/2+GN5/2</f>
        <v>13080.2035</v>
      </c>
      <c r="GM5" s="45">
        <f t="shared" ref="GM5:GN43" si="61">GE5+GI5</f>
        <v>12579.453</v>
      </c>
      <c r="GN5" s="46">
        <f t="shared" si="61"/>
        <v>13580.954</v>
      </c>
      <c r="GP5" s="44">
        <f t="shared" ref="GP5:GP43" si="62">GQ5/2+GR5/2</f>
        <v>7514.15</v>
      </c>
      <c r="GQ5" s="25">
        <v>7212.2969999999996</v>
      </c>
      <c r="GR5" s="26">
        <v>7816.0029999999997</v>
      </c>
      <c r="GS5" s="25"/>
      <c r="GT5" s="44">
        <f t="shared" ref="GT5:GT43" si="63">GU5/2+GV5/2</f>
        <v>10668.1885</v>
      </c>
      <c r="GU5" s="25">
        <v>10179.882</v>
      </c>
      <c r="GV5" s="26">
        <f>C5</f>
        <v>11156.495000000001</v>
      </c>
      <c r="GW5" s="25"/>
      <c r="GX5" s="61">
        <f>DX5/C5</f>
        <v>0.44632440564890674</v>
      </c>
      <c r="GY5" s="62"/>
    </row>
    <row r="6" spans="1:207" x14ac:dyDescent="0.25">
      <c r="A6" s="1"/>
      <c r="B6" s="23" t="s">
        <v>174</v>
      </c>
      <c r="C6" s="24">
        <v>21282.257000000001</v>
      </c>
      <c r="D6" s="25">
        <v>20238.2425</v>
      </c>
      <c r="E6" s="25">
        <v>17875.332999999999</v>
      </c>
      <c r="F6" s="25">
        <v>4388.4059999999999</v>
      </c>
      <c r="G6" s="25">
        <v>12290.075000000001</v>
      </c>
      <c r="H6" s="25">
        <f t="shared" si="0"/>
        <v>25670.663</v>
      </c>
      <c r="I6" s="26">
        <f t="shared" si="1"/>
        <v>22263.738999999998</v>
      </c>
      <c r="J6" s="25"/>
      <c r="K6" s="27">
        <v>365.447</v>
      </c>
      <c r="L6" s="28">
        <v>78.313999999999993</v>
      </c>
      <c r="M6" s="28">
        <v>0.16299999999999998</v>
      </c>
      <c r="N6" s="29">
        <f t="shared" si="2"/>
        <v>443.92399999999998</v>
      </c>
      <c r="O6" s="28">
        <v>181.82999999999998</v>
      </c>
      <c r="P6" s="29">
        <f t="shared" si="3"/>
        <v>262.09399999999999</v>
      </c>
      <c r="Q6" s="28">
        <v>7.032</v>
      </c>
      <c r="R6" s="29">
        <f t="shared" si="4"/>
        <v>255.06199999999998</v>
      </c>
      <c r="S6" s="28">
        <v>29.783999999999999</v>
      </c>
      <c r="T6" s="28">
        <v>49.83</v>
      </c>
      <c r="U6" s="28">
        <v>0</v>
      </c>
      <c r="V6" s="29">
        <f t="shared" si="5"/>
        <v>334.67599999999999</v>
      </c>
      <c r="W6" s="28">
        <v>74.814999999999998</v>
      </c>
      <c r="X6" s="30">
        <f t="shared" si="6"/>
        <v>259.86099999999999</v>
      </c>
      <c r="Y6" s="28"/>
      <c r="Z6" s="31">
        <f t="shared" ref="Z6:Z44" si="64">K6/D6</f>
        <v>1.8057249783423636E-2</v>
      </c>
      <c r="AA6" s="32">
        <f t="shared" ref="AA6:AA44" si="65">L6/D6</f>
        <v>3.8696047841110704E-3</v>
      </c>
      <c r="AB6" s="33">
        <f t="shared" si="7"/>
        <v>0.34731003289159523</v>
      </c>
      <c r="AC6" s="33">
        <f t="shared" si="8"/>
        <v>0.38384405583186265</v>
      </c>
      <c r="AD6" s="33">
        <f t="shared" si="9"/>
        <v>0.40959713824888944</v>
      </c>
      <c r="AE6" s="32">
        <f t="shared" ref="AE6:AE44" si="66">O6/D6</f>
        <v>8.9844758011966685E-3</v>
      </c>
      <c r="AF6" s="32">
        <f t="shared" ref="AF6:AF44" si="67">X6/D6</f>
        <v>1.2840097157645976E-2</v>
      </c>
      <c r="AG6" s="32">
        <f>X6/DV6</f>
        <v>2.4962236429489828E-2</v>
      </c>
      <c r="AH6" s="32">
        <f>(P6+S6+T6)/DV6</f>
        <v>3.2824455712277371E-2</v>
      </c>
      <c r="AI6" s="32">
        <f>R6/DV6</f>
        <v>2.4501244696890006E-2</v>
      </c>
      <c r="AJ6" s="34">
        <f>X6/FZ6</f>
        <v>0.11712953071742351</v>
      </c>
      <c r="AK6" s="35"/>
      <c r="AL6" s="36">
        <f t="shared" si="10"/>
        <v>0.10349088626106893</v>
      </c>
      <c r="AM6" s="33">
        <f t="shared" si="11"/>
        <v>0.1363934102905548</v>
      </c>
      <c r="AN6" s="34">
        <f t="shared" si="12"/>
        <v>8.9143213748678771E-2</v>
      </c>
      <c r="AO6" s="28"/>
      <c r="AP6" s="36">
        <f t="shared" si="13"/>
        <v>0.68754383484772008</v>
      </c>
      <c r="AQ6" s="33">
        <f t="shared" si="14"/>
        <v>0.65559059603970227</v>
      </c>
      <c r="AR6" s="33">
        <f t="shared" si="15"/>
        <v>0.17331747286013879</v>
      </c>
      <c r="AS6" s="33">
        <f t="shared" si="16"/>
        <v>0.38176768563597369</v>
      </c>
      <c r="AT6" s="33">
        <f t="shared" si="17"/>
        <v>0.13005707054472651</v>
      </c>
      <c r="AU6" s="37">
        <v>2.5</v>
      </c>
      <c r="AV6" s="38">
        <v>1.36</v>
      </c>
      <c r="AW6" s="28"/>
      <c r="AX6" s="36">
        <f>GB6/C6</f>
        <v>0.1094700623152892</v>
      </c>
      <c r="AY6" s="33">
        <v>0.1081</v>
      </c>
      <c r="AZ6" s="33">
        <f t="shared" si="18"/>
        <v>0.21159541299324025</v>
      </c>
      <c r="BA6" s="33">
        <f t="shared" si="19"/>
        <v>0.23374802701975492</v>
      </c>
      <c r="BB6" s="34">
        <f t="shared" si="20"/>
        <v>0.26264520515008</v>
      </c>
      <c r="BC6" s="33"/>
      <c r="BD6" s="36">
        <f t="shared" si="21"/>
        <v>0.18532127143408761</v>
      </c>
      <c r="BE6" s="33">
        <f t="shared" si="22"/>
        <v>0.20801702134777739</v>
      </c>
      <c r="BF6" s="34">
        <f t="shared" si="23"/>
        <v>0.23838074160328349</v>
      </c>
      <c r="BG6" s="25"/>
      <c r="BH6" s="39">
        <v>2.1000000000000001E-2</v>
      </c>
      <c r="BI6" s="63">
        <f t="shared" si="24"/>
        <v>1.18125E-2</v>
      </c>
      <c r="BJ6" s="64">
        <f t="shared" si="25"/>
        <v>1.575E-2</v>
      </c>
      <c r="BK6" s="65">
        <v>1.2500000000000001E-2</v>
      </c>
      <c r="BL6" s="33"/>
      <c r="BM6" s="39">
        <f t="shared" si="26"/>
        <v>3.3508771434087592E-2</v>
      </c>
      <c r="BN6" s="34">
        <f t="shared" si="27"/>
        <v>3.7267021347777374E-2</v>
      </c>
      <c r="BO6" s="34">
        <f t="shared" si="28"/>
        <v>4.2380741603283478E-2</v>
      </c>
      <c r="BP6" s="28"/>
      <c r="BQ6" s="31">
        <f>Q6/GD6</f>
        <v>4.1274596155193888E-4</v>
      </c>
      <c r="BR6" s="33">
        <f t="shared" si="29"/>
        <v>2.0578973860723191E-2</v>
      </c>
      <c r="BS6" s="32">
        <f>FC6/E6</f>
        <v>4.3491777188150848E-3</v>
      </c>
      <c r="BT6" s="33">
        <f t="shared" si="30"/>
        <v>3.2508103714160505E-2</v>
      </c>
      <c r="BU6" s="33">
        <f t="shared" si="31"/>
        <v>0.68295068964589356</v>
      </c>
      <c r="BV6" s="34">
        <f t="shared" si="32"/>
        <v>0.74544428498735094</v>
      </c>
      <c r="BW6" s="28"/>
      <c r="BX6" s="27">
        <v>76.076999999999998</v>
      </c>
      <c r="BY6" s="28">
        <v>839.31899999999996</v>
      </c>
      <c r="BZ6" s="29">
        <f t="shared" si="33"/>
        <v>915.39599999999996</v>
      </c>
      <c r="CA6" s="25">
        <v>17875.332999999999</v>
      </c>
      <c r="CB6" s="28">
        <v>24.879000000000001</v>
      </c>
      <c r="CC6" s="28">
        <v>36.846999999999994</v>
      </c>
      <c r="CD6" s="29">
        <f t="shared" si="34"/>
        <v>17813.606999999996</v>
      </c>
      <c r="CE6" s="28">
        <v>1848.56</v>
      </c>
      <c r="CF6" s="28">
        <v>582.64</v>
      </c>
      <c r="CG6" s="29">
        <f t="shared" si="35"/>
        <v>2431.1999999999998</v>
      </c>
      <c r="CH6" s="28">
        <v>48.853999999999999</v>
      </c>
      <c r="CI6" s="28">
        <v>0</v>
      </c>
      <c r="CJ6" s="28">
        <v>42.758000000000003</v>
      </c>
      <c r="CK6" s="28">
        <v>30.442000000004633</v>
      </c>
      <c r="CL6" s="29">
        <f t="shared" si="36"/>
        <v>21282.257000000005</v>
      </c>
      <c r="CM6" s="28">
        <v>0.42599999999999999</v>
      </c>
      <c r="CN6" s="25">
        <v>12290.075000000001</v>
      </c>
      <c r="CO6" s="29">
        <f t="shared" si="37"/>
        <v>12290.501</v>
      </c>
      <c r="CP6" s="28">
        <v>5930.2489999999998</v>
      </c>
      <c r="CQ6" s="28">
        <v>205.91700000000174</v>
      </c>
      <c r="CR6" s="29">
        <f t="shared" si="38"/>
        <v>6136.1660000000011</v>
      </c>
      <c r="CS6" s="28">
        <v>525.81999999999994</v>
      </c>
      <c r="CT6" s="28">
        <v>2329.77</v>
      </c>
      <c r="CU6" s="29">
        <f t="shared" si="39"/>
        <v>21282.257000000001</v>
      </c>
      <c r="CV6" s="28"/>
      <c r="CW6" s="43">
        <v>2767.9079999999999</v>
      </c>
      <c r="CX6" s="28"/>
      <c r="CY6" s="24">
        <v>330</v>
      </c>
      <c r="CZ6" s="25">
        <v>1375</v>
      </c>
      <c r="DA6" s="25">
        <v>1350</v>
      </c>
      <c r="DB6" s="25">
        <v>1250</v>
      </c>
      <c r="DC6" s="25">
        <v>1000</v>
      </c>
      <c r="DD6" s="25">
        <v>1150</v>
      </c>
      <c r="DE6" s="26">
        <f t="shared" si="40"/>
        <v>6455</v>
      </c>
      <c r="DF6" s="34">
        <f t="shared" si="41"/>
        <v>0.30330429709593298</v>
      </c>
      <c r="DG6" s="25"/>
      <c r="DH6" s="44" t="s">
        <v>225</v>
      </c>
      <c r="DI6" s="45">
        <v>78.3</v>
      </c>
      <c r="DJ6" s="46">
        <v>9</v>
      </c>
      <c r="DK6" s="45" t="s">
        <v>171</v>
      </c>
      <c r="DL6" s="47" t="s">
        <v>172</v>
      </c>
      <c r="DM6" s="48" t="s">
        <v>175</v>
      </c>
      <c r="DN6" s="39">
        <v>0.34667879347837438</v>
      </c>
      <c r="DO6" s="66" t="s">
        <v>176</v>
      </c>
      <c r="DP6" s="67" t="s">
        <v>177</v>
      </c>
      <c r="DQ6" s="25"/>
      <c r="DR6" s="24">
        <v>2202.7110000000002</v>
      </c>
      <c r="DS6" s="25">
        <v>2433.3200000000002</v>
      </c>
      <c r="DT6" s="26">
        <v>2734.14</v>
      </c>
      <c r="DU6" s="25"/>
      <c r="DV6" s="44">
        <f t="shared" si="42"/>
        <v>10410.165000000001</v>
      </c>
      <c r="DW6" s="25">
        <v>10410.316999999999</v>
      </c>
      <c r="DX6" s="26">
        <v>10410.013000000001</v>
      </c>
      <c r="DY6" s="25"/>
      <c r="DZ6" s="24">
        <v>1994.1690000000001</v>
      </c>
      <c r="EA6" s="25">
        <v>2238.3890000000001</v>
      </c>
      <c r="EB6" s="26">
        <v>2565.1210000000001</v>
      </c>
      <c r="EC6" s="68">
        <v>10760.605</v>
      </c>
      <c r="ED6" s="25"/>
      <c r="EE6" s="24">
        <v>22.896999999999998</v>
      </c>
      <c r="EF6" s="25">
        <v>7.282</v>
      </c>
      <c r="EG6" s="25">
        <v>356.31</v>
      </c>
      <c r="EH6" s="25">
        <v>117.47499999999999</v>
      </c>
      <c r="EI6" s="25">
        <v>4790.2619999999997</v>
      </c>
      <c r="EJ6" s="25">
        <v>324.65199999999999</v>
      </c>
      <c r="EK6" s="25">
        <v>7.3090000000000002</v>
      </c>
      <c r="EL6" s="25">
        <v>41.175000000001091</v>
      </c>
      <c r="EM6" s="26">
        <v>12207.971</v>
      </c>
      <c r="EN6" s="26">
        <f t="shared" si="43"/>
        <v>17875.332999999999</v>
      </c>
      <c r="EO6" s="45"/>
      <c r="EP6" s="36">
        <f t="shared" si="44"/>
        <v>1.2809271860837503E-3</v>
      </c>
      <c r="EQ6" s="33">
        <f t="shared" si="44"/>
        <v>4.073770262070083E-4</v>
      </c>
      <c r="ER6" s="33">
        <f t="shared" si="44"/>
        <v>1.993305523315286E-2</v>
      </c>
      <c r="ES6" s="33">
        <f t="shared" si="44"/>
        <v>6.5719055415638973E-3</v>
      </c>
      <c r="ET6" s="33">
        <f t="shared" si="44"/>
        <v>0.26798169298440483</v>
      </c>
      <c r="EU6" s="33">
        <f t="shared" si="44"/>
        <v>1.8162011303509702E-2</v>
      </c>
      <c r="EV6" s="33">
        <f t="shared" si="44"/>
        <v>4.0888748757855314E-4</v>
      </c>
      <c r="EW6" s="33">
        <f t="shared" si="44"/>
        <v>2.3034535916058793E-3</v>
      </c>
      <c r="EX6" s="33">
        <f t="shared" si="44"/>
        <v>0.68295068964589356</v>
      </c>
      <c r="EY6" s="39">
        <f t="shared" si="45"/>
        <v>1</v>
      </c>
      <c r="EZ6" s="45"/>
      <c r="FA6" s="27">
        <v>67.533000000000001</v>
      </c>
      <c r="FB6" s="28">
        <v>10.210000000000001</v>
      </c>
      <c r="FC6" s="42">
        <f t="shared" si="46"/>
        <v>77.742999999999995</v>
      </c>
      <c r="FE6" s="27">
        <v>24.879000000000001</v>
      </c>
      <c r="FF6" s="28">
        <v>36.846999999999994</v>
      </c>
      <c r="FG6" s="42">
        <f t="shared" si="47"/>
        <v>61.725999999999999</v>
      </c>
      <c r="FH6" s="54"/>
      <c r="FI6" s="55">
        <v>16312.834000000001</v>
      </c>
      <c r="FJ6" s="7">
        <v>1461.7860000000001</v>
      </c>
      <c r="FK6" s="7">
        <v>72.968000000000004</v>
      </c>
      <c r="FL6" s="56">
        <f t="shared" si="48"/>
        <v>17847.588000000003</v>
      </c>
      <c r="FM6" s="57">
        <f t="shared" si="49"/>
        <v>0.91400776396227867</v>
      </c>
      <c r="FN6" s="58">
        <f t="shared" si="50"/>
        <v>8.1903840451718168E-2</v>
      </c>
      <c r="FO6" s="59">
        <f t="shared" si="51"/>
        <v>4.0883955860029934E-3</v>
      </c>
      <c r="FP6" s="61">
        <f t="shared" si="52"/>
        <v>0.99999999999999989</v>
      </c>
      <c r="FR6" s="24">
        <v>12207.970999999998</v>
      </c>
      <c r="FS6" s="25">
        <v>5667.3620000000001</v>
      </c>
      <c r="FT6" s="26">
        <f t="shared" si="53"/>
        <v>17875.332999999999</v>
      </c>
      <c r="FV6" s="36">
        <f t="shared" si="54"/>
        <v>0.68295068964589356</v>
      </c>
      <c r="FW6" s="33">
        <f t="shared" si="55"/>
        <v>0.31704931035410644</v>
      </c>
      <c r="FX6" s="34">
        <f t="shared" si="56"/>
        <v>1</v>
      </c>
      <c r="FY6" s="45"/>
      <c r="FZ6" s="44">
        <f t="shared" si="57"/>
        <v>2218.578</v>
      </c>
      <c r="GA6" s="25">
        <v>2107.386</v>
      </c>
      <c r="GB6" s="26">
        <v>2329.77</v>
      </c>
      <c r="GD6" s="44">
        <f t="shared" si="58"/>
        <v>17037.114000000001</v>
      </c>
      <c r="GE6" s="25">
        <v>16198.895</v>
      </c>
      <c r="GF6" s="26">
        <v>17875.332999999999</v>
      </c>
      <c r="GH6" s="44">
        <f t="shared" si="59"/>
        <v>3890.5439999999999</v>
      </c>
      <c r="GI6" s="25">
        <v>3392.6819999999998</v>
      </c>
      <c r="GJ6" s="26">
        <v>4388.4059999999999</v>
      </c>
      <c r="GL6" s="44">
        <f t="shared" si="60"/>
        <v>20927.657999999999</v>
      </c>
      <c r="GM6" s="45">
        <f t="shared" si="61"/>
        <v>19591.577000000001</v>
      </c>
      <c r="GN6" s="46">
        <f t="shared" si="61"/>
        <v>22263.738999999998</v>
      </c>
      <c r="GP6" s="44">
        <f t="shared" si="62"/>
        <v>11787.121500000001</v>
      </c>
      <c r="GQ6" s="25">
        <v>11284.168</v>
      </c>
      <c r="GR6" s="26">
        <v>12290.075000000001</v>
      </c>
      <c r="GS6" s="25"/>
      <c r="GT6" s="44">
        <f t="shared" si="63"/>
        <v>20238.2425</v>
      </c>
      <c r="GU6" s="25">
        <v>19194.227999999999</v>
      </c>
      <c r="GV6" s="26">
        <f>C6</f>
        <v>21282.257000000001</v>
      </c>
      <c r="GW6" s="25"/>
      <c r="GX6" s="61">
        <f>DX6/C6</f>
        <v>0.48914046099527886</v>
      </c>
      <c r="GY6" s="62"/>
    </row>
    <row r="7" spans="1:207" x14ac:dyDescent="0.25">
      <c r="A7" s="1"/>
      <c r="B7" s="23" t="s">
        <v>178</v>
      </c>
      <c r="C7" s="24">
        <v>4813.915</v>
      </c>
      <c r="D7" s="25">
        <v>4598.8344999999999</v>
      </c>
      <c r="E7" s="25">
        <v>3772.8890000000001</v>
      </c>
      <c r="F7" s="25">
        <v>1997.4559999999999</v>
      </c>
      <c r="G7" s="25">
        <v>3394.364</v>
      </c>
      <c r="H7" s="25">
        <f t="shared" si="0"/>
        <v>6811.3710000000001</v>
      </c>
      <c r="I7" s="26">
        <f t="shared" si="1"/>
        <v>5770.3450000000003</v>
      </c>
      <c r="J7" s="25"/>
      <c r="K7" s="27">
        <v>110.017</v>
      </c>
      <c r="L7" s="28">
        <v>38.109000000000002</v>
      </c>
      <c r="M7" s="28">
        <v>0.253</v>
      </c>
      <c r="N7" s="29">
        <f t="shared" si="2"/>
        <v>148.37899999999999</v>
      </c>
      <c r="O7" s="28">
        <v>74.869</v>
      </c>
      <c r="P7" s="29">
        <f t="shared" si="3"/>
        <v>73.509999999999991</v>
      </c>
      <c r="Q7" s="28">
        <v>5.2789999999999999</v>
      </c>
      <c r="R7" s="29">
        <f t="shared" si="4"/>
        <v>68.230999999999995</v>
      </c>
      <c r="S7" s="28">
        <v>16.645</v>
      </c>
      <c r="T7" s="28">
        <v>6.8090000000000002</v>
      </c>
      <c r="U7" s="28">
        <v>0</v>
      </c>
      <c r="V7" s="29">
        <f t="shared" si="5"/>
        <v>91.684999999999988</v>
      </c>
      <c r="W7" s="28">
        <v>19.093</v>
      </c>
      <c r="X7" s="30">
        <f t="shared" si="6"/>
        <v>72.591999999999985</v>
      </c>
      <c r="Y7" s="28"/>
      <c r="Z7" s="31">
        <f t="shared" si="64"/>
        <v>2.3922800439981042E-2</v>
      </c>
      <c r="AA7" s="32">
        <f t="shared" si="65"/>
        <v>8.2866648060503159E-3</v>
      </c>
      <c r="AB7" s="33">
        <f t="shared" si="7"/>
        <v>0.43570792571857558</v>
      </c>
      <c r="AC7" s="33">
        <f t="shared" si="8"/>
        <v>0.45368552452976535</v>
      </c>
      <c r="AD7" s="33">
        <f t="shared" si="9"/>
        <v>0.50457948901124827</v>
      </c>
      <c r="AE7" s="32">
        <f t="shared" si="66"/>
        <v>1.6279994420325412E-2</v>
      </c>
      <c r="AF7" s="32">
        <f t="shared" si="67"/>
        <v>1.5784868970605485E-2</v>
      </c>
      <c r="AG7" s="32">
        <f>X7/DV7</f>
        <v>3.0743474814782967E-2</v>
      </c>
      <c r="AH7" s="32">
        <f>(P7+S7+T7)/DV7</f>
        <v>4.1065272921818045E-2</v>
      </c>
      <c r="AI7" s="32">
        <f>R7/DV7</f>
        <v>2.889654548831079E-2</v>
      </c>
      <c r="AJ7" s="34">
        <f>X7/FZ7</f>
        <v>8.4500582606094249E-2</v>
      </c>
      <c r="AK7" s="35"/>
      <c r="AL7" s="36">
        <f t="shared" si="10"/>
        <v>8.3508419047794186E-2</v>
      </c>
      <c r="AM7" s="33">
        <f t="shared" si="11"/>
        <v>9.1821628582597584E-2</v>
      </c>
      <c r="AN7" s="34">
        <f t="shared" si="12"/>
        <v>8.6641916254310961E-2</v>
      </c>
      <c r="AO7" s="28"/>
      <c r="AP7" s="36">
        <f t="shared" si="13"/>
        <v>0.8996723730806816</v>
      </c>
      <c r="AQ7" s="33">
        <f t="shared" si="14"/>
        <v>0.88810454752864443</v>
      </c>
      <c r="AR7" s="33">
        <f t="shared" si="15"/>
        <v>-4.4322344702804307E-2</v>
      </c>
      <c r="AS7" s="33">
        <f t="shared" si="16"/>
        <v>0.29630685211517027</v>
      </c>
      <c r="AT7" s="33">
        <f t="shared" si="17"/>
        <v>0.13316230137009069</v>
      </c>
      <c r="AU7" s="37">
        <v>2.19</v>
      </c>
      <c r="AV7" s="38">
        <v>1.36</v>
      </c>
      <c r="AW7" s="28"/>
      <c r="AX7" s="36">
        <f>GB7/C7</f>
        <v>0.18867595294058995</v>
      </c>
      <c r="AY7" s="33">
        <v>0.17280000000000001</v>
      </c>
      <c r="AZ7" s="33">
        <f t="shared" si="18"/>
        <v>0.39310169531029093</v>
      </c>
      <c r="BA7" s="33">
        <f t="shared" si="19"/>
        <v>0.39310169531029093</v>
      </c>
      <c r="BB7" s="34">
        <f t="shared" si="20"/>
        <v>0.39310169531029093</v>
      </c>
      <c r="BC7" s="33"/>
      <c r="BD7" s="36">
        <f t="shared" si="21"/>
        <v>0.30542050270551396</v>
      </c>
      <c r="BE7" s="33">
        <f t="shared" si="22"/>
        <v>0.31000127253211762</v>
      </c>
      <c r="BF7" s="34">
        <f t="shared" si="23"/>
        <v>0.31668517832047893</v>
      </c>
      <c r="BG7" s="25"/>
      <c r="BH7" s="39">
        <v>0.02</v>
      </c>
      <c r="BI7" s="63">
        <f t="shared" si="24"/>
        <v>1.125E-2</v>
      </c>
      <c r="BJ7" s="64">
        <f t="shared" si="25"/>
        <v>1.4999999999999999E-2</v>
      </c>
      <c r="BK7" s="39">
        <v>1.4999999999999999E-2</v>
      </c>
      <c r="BL7" s="33"/>
      <c r="BM7" s="39">
        <f t="shared" si="26"/>
        <v>0.15417050270551394</v>
      </c>
      <c r="BN7" s="34">
        <f t="shared" si="27"/>
        <v>0.14000127253211764</v>
      </c>
      <c r="BO7" s="34">
        <f t="shared" si="28"/>
        <v>0.12168517832047893</v>
      </c>
      <c r="BP7" s="28"/>
      <c r="BQ7" s="31">
        <f>Q7/GD7</f>
        <v>1.4552736301744191E-3</v>
      </c>
      <c r="BR7" s="33">
        <f t="shared" si="29"/>
        <v>5.4442886019553653E-2</v>
      </c>
      <c r="BS7" s="32">
        <f>FC7/E7</f>
        <v>9.8367590459194527E-3</v>
      </c>
      <c r="BT7" s="33">
        <f t="shared" si="30"/>
        <v>3.9987975485505936E-2</v>
      </c>
      <c r="BU7" s="33">
        <f t="shared" si="31"/>
        <v>0.80888624075608906</v>
      </c>
      <c r="BV7" s="34">
        <f t="shared" si="32"/>
        <v>0.87504196022941427</v>
      </c>
      <c r="BW7" s="28"/>
      <c r="BX7" s="27">
        <v>73.728999999999999</v>
      </c>
      <c r="BY7" s="28">
        <v>135.672</v>
      </c>
      <c r="BZ7" s="29">
        <f t="shared" si="33"/>
        <v>209.40100000000001</v>
      </c>
      <c r="CA7" s="25">
        <v>3772.8890000000001</v>
      </c>
      <c r="CB7" s="28">
        <v>7.5330000000000004</v>
      </c>
      <c r="CC7" s="28">
        <v>12.301</v>
      </c>
      <c r="CD7" s="29">
        <f t="shared" si="34"/>
        <v>3753.0550000000003</v>
      </c>
      <c r="CE7" s="28">
        <v>399.01800000000003</v>
      </c>
      <c r="CF7" s="28">
        <v>371.94400000000002</v>
      </c>
      <c r="CG7" s="29">
        <f t="shared" si="35"/>
        <v>770.96199999999999</v>
      </c>
      <c r="CH7" s="28">
        <v>29.481999999999999</v>
      </c>
      <c r="CI7" s="28">
        <v>0</v>
      </c>
      <c r="CJ7" s="28">
        <v>35.709000000000003</v>
      </c>
      <c r="CK7" s="28">
        <v>15.305999999999841</v>
      </c>
      <c r="CL7" s="29">
        <f t="shared" si="36"/>
        <v>4813.9149999999991</v>
      </c>
      <c r="CM7" s="28">
        <v>0</v>
      </c>
      <c r="CN7" s="25">
        <v>3394.364</v>
      </c>
      <c r="CO7" s="29">
        <f t="shared" si="37"/>
        <v>3394.364</v>
      </c>
      <c r="CP7" s="28">
        <v>427.66800000000001</v>
      </c>
      <c r="CQ7" s="28">
        <v>83.612999999999943</v>
      </c>
      <c r="CR7" s="29">
        <f t="shared" si="38"/>
        <v>511.28099999999995</v>
      </c>
      <c r="CS7" s="28">
        <v>0</v>
      </c>
      <c r="CT7" s="28">
        <v>908.27</v>
      </c>
      <c r="CU7" s="29">
        <f t="shared" si="39"/>
        <v>4813.915</v>
      </c>
      <c r="CV7" s="28"/>
      <c r="CW7" s="43">
        <v>641.03200000000015</v>
      </c>
      <c r="CX7" s="28"/>
      <c r="CY7" s="24">
        <v>100</v>
      </c>
      <c r="CZ7" s="25">
        <v>100</v>
      </c>
      <c r="DA7" s="25">
        <v>125</v>
      </c>
      <c r="DB7" s="25">
        <v>100</v>
      </c>
      <c r="DC7" s="25">
        <v>0</v>
      </c>
      <c r="DD7" s="25">
        <v>0</v>
      </c>
      <c r="DE7" s="26">
        <f t="shared" si="40"/>
        <v>425</v>
      </c>
      <c r="DF7" s="34">
        <f t="shared" si="41"/>
        <v>8.8285730013928379E-2</v>
      </c>
      <c r="DG7" s="25"/>
      <c r="DH7" s="44" t="s">
        <v>225</v>
      </c>
      <c r="DI7" s="45">
        <v>29.6</v>
      </c>
      <c r="DJ7" s="46">
        <v>2</v>
      </c>
      <c r="DK7" s="45" t="s">
        <v>171</v>
      </c>
      <c r="DL7" s="44"/>
      <c r="DM7" s="45"/>
      <c r="DN7" s="39" t="s">
        <v>233</v>
      </c>
      <c r="DO7" s="36"/>
      <c r="DP7" s="34"/>
      <c r="DQ7" s="25"/>
      <c r="DR7" s="24">
        <v>893.90499999999997</v>
      </c>
      <c r="DS7" s="25">
        <v>893.90499999999997</v>
      </c>
      <c r="DT7" s="26">
        <v>893.90499999999997</v>
      </c>
      <c r="DU7" s="25"/>
      <c r="DV7" s="44">
        <f t="shared" si="42"/>
        <v>2361.2165</v>
      </c>
      <c r="DW7" s="25">
        <v>2448.4540000000002</v>
      </c>
      <c r="DX7" s="26">
        <v>2273.9789999999998</v>
      </c>
      <c r="DY7" s="25"/>
      <c r="DZ7" s="24">
        <v>883.23699999999997</v>
      </c>
      <c r="EA7" s="25">
        <v>896.48400000000004</v>
      </c>
      <c r="EB7" s="26">
        <v>915.81299999999999</v>
      </c>
      <c r="EC7" s="68">
        <v>2891.8719999999998</v>
      </c>
      <c r="ED7" s="25"/>
      <c r="EE7" s="24">
        <v>181.73500000000001</v>
      </c>
      <c r="EF7" s="25">
        <v>24.074999999999999</v>
      </c>
      <c r="EG7" s="25">
        <v>111.751</v>
      </c>
      <c r="EH7" s="25">
        <v>40.730000000000004</v>
      </c>
      <c r="EI7" s="25">
        <v>268.08999999999997</v>
      </c>
      <c r="EJ7" s="25">
        <v>80.016000000000005</v>
      </c>
      <c r="EK7" s="25">
        <v>11.682</v>
      </c>
      <c r="EL7" s="25">
        <v>2.9719999999997526</v>
      </c>
      <c r="EM7" s="26">
        <v>3051.8380000000002</v>
      </c>
      <c r="EN7" s="26">
        <f t="shared" si="43"/>
        <v>3772.8890000000001</v>
      </c>
      <c r="EO7" s="45"/>
      <c r="EP7" s="36">
        <f t="shared" si="44"/>
        <v>4.8168658023069327E-2</v>
      </c>
      <c r="EQ7" s="33">
        <f t="shared" si="44"/>
        <v>6.3810517616606265E-3</v>
      </c>
      <c r="ER7" s="33">
        <f t="shared" si="44"/>
        <v>2.9619477275901834E-2</v>
      </c>
      <c r="ES7" s="33">
        <f t="shared" si="44"/>
        <v>1.0795440841222735E-2</v>
      </c>
      <c r="ET7" s="33">
        <f t="shared" si="44"/>
        <v>7.1056953968166026E-2</v>
      </c>
      <c r="EU7" s="33">
        <f t="shared" si="44"/>
        <v>2.1208151101185325E-2</v>
      </c>
      <c r="EV7" s="33">
        <f t="shared" si="44"/>
        <v>3.0963010043497173E-3</v>
      </c>
      <c r="EW7" s="33">
        <f t="shared" si="44"/>
        <v>7.8772526835529813E-4</v>
      </c>
      <c r="EX7" s="33">
        <f t="shared" si="44"/>
        <v>0.80888624075608906</v>
      </c>
      <c r="EY7" s="39">
        <f t="shared" si="45"/>
        <v>0.99999999999999989</v>
      </c>
      <c r="EZ7" s="45"/>
      <c r="FA7" s="27">
        <v>25.133000000000003</v>
      </c>
      <c r="FB7" s="28">
        <v>11.98</v>
      </c>
      <c r="FC7" s="42">
        <f t="shared" si="46"/>
        <v>37.113</v>
      </c>
      <c r="FE7" s="27">
        <v>7.5330000000000004</v>
      </c>
      <c r="FF7" s="28">
        <v>12.301</v>
      </c>
      <c r="FG7" s="42">
        <f t="shared" si="47"/>
        <v>19.834</v>
      </c>
      <c r="FH7" s="54"/>
      <c r="FI7" s="55">
        <v>3370.5189999999998</v>
      </c>
      <c r="FJ7" s="7">
        <v>341.31900000000002</v>
      </c>
      <c r="FK7" s="7">
        <v>61.046999999999997</v>
      </c>
      <c r="FL7" s="56">
        <f t="shared" si="48"/>
        <v>3772.8849999999998</v>
      </c>
      <c r="FM7" s="57">
        <f t="shared" si="49"/>
        <v>0.89335322969027675</v>
      </c>
      <c r="FN7" s="58">
        <f t="shared" si="50"/>
        <v>9.0466314239633611E-2</v>
      </c>
      <c r="FO7" s="59">
        <f t="shared" si="51"/>
        <v>1.61804560700896E-2</v>
      </c>
      <c r="FP7" s="61">
        <f t="shared" si="52"/>
        <v>0.99999999999999989</v>
      </c>
      <c r="FR7" s="24">
        <v>3051.8380000000002</v>
      </c>
      <c r="FS7" s="25">
        <v>721.05099999999993</v>
      </c>
      <c r="FT7" s="26">
        <f t="shared" si="53"/>
        <v>3772.8890000000001</v>
      </c>
      <c r="FV7" s="36">
        <f t="shared" si="54"/>
        <v>0.80888624075608906</v>
      </c>
      <c r="FW7" s="33">
        <f t="shared" si="55"/>
        <v>0.19111375924391094</v>
      </c>
      <c r="FX7" s="34">
        <f t="shared" si="56"/>
        <v>1</v>
      </c>
      <c r="FY7" s="45"/>
      <c r="FZ7" s="44">
        <f t="shared" si="57"/>
        <v>859.07099999999991</v>
      </c>
      <c r="GA7" s="25">
        <v>809.87199999999996</v>
      </c>
      <c r="GB7" s="26">
        <v>908.27</v>
      </c>
      <c r="GD7" s="44">
        <f t="shared" si="58"/>
        <v>3627.4965000000002</v>
      </c>
      <c r="GE7" s="25">
        <v>3482.1039999999998</v>
      </c>
      <c r="GF7" s="26">
        <v>3772.8890000000001</v>
      </c>
      <c r="GH7" s="44">
        <f t="shared" si="59"/>
        <v>1900.2069999999999</v>
      </c>
      <c r="GI7" s="25">
        <v>1802.9580000000001</v>
      </c>
      <c r="GJ7" s="26">
        <v>1997.4559999999999</v>
      </c>
      <c r="GL7" s="44">
        <f t="shared" si="60"/>
        <v>5527.7034999999996</v>
      </c>
      <c r="GM7" s="45">
        <f t="shared" si="61"/>
        <v>5285.0619999999999</v>
      </c>
      <c r="GN7" s="46">
        <f t="shared" si="61"/>
        <v>5770.3450000000003</v>
      </c>
      <c r="GP7" s="44">
        <f t="shared" si="62"/>
        <v>3259.0415000000003</v>
      </c>
      <c r="GQ7" s="25">
        <v>3123.7190000000001</v>
      </c>
      <c r="GR7" s="26">
        <v>3394.364</v>
      </c>
      <c r="GS7" s="25"/>
      <c r="GT7" s="44">
        <f t="shared" si="63"/>
        <v>4598.8344999999999</v>
      </c>
      <c r="GU7" s="25">
        <v>4383.7539999999999</v>
      </c>
      <c r="GV7" s="26">
        <f>C7</f>
        <v>4813.915</v>
      </c>
      <c r="GW7" s="25"/>
      <c r="GX7" s="61">
        <f>DX7/C7</f>
        <v>0.47237622600315954</v>
      </c>
      <c r="GY7" s="62"/>
    </row>
    <row r="8" spans="1:207" x14ac:dyDescent="0.25">
      <c r="A8" s="1"/>
      <c r="B8" s="23" t="s">
        <v>179</v>
      </c>
      <c r="C8" s="24">
        <v>6132.6779999999999</v>
      </c>
      <c r="D8" s="25">
        <v>5793.0034999999998</v>
      </c>
      <c r="E8" s="25">
        <v>5048.6589999999997</v>
      </c>
      <c r="F8" s="25">
        <v>2208.134</v>
      </c>
      <c r="G8" s="25">
        <v>3928.21</v>
      </c>
      <c r="H8" s="25">
        <f t="shared" si="0"/>
        <v>8340.8119999999999</v>
      </c>
      <c r="I8" s="26">
        <f t="shared" si="1"/>
        <v>7256.7929999999997</v>
      </c>
      <c r="J8" s="25"/>
      <c r="K8" s="27">
        <v>134.791</v>
      </c>
      <c r="L8" s="28">
        <v>23.960999999999999</v>
      </c>
      <c r="M8" s="28">
        <v>0.71299999999999997</v>
      </c>
      <c r="N8" s="29">
        <f t="shared" si="2"/>
        <v>159.465</v>
      </c>
      <c r="O8" s="28">
        <v>85.710000000000008</v>
      </c>
      <c r="P8" s="29">
        <f t="shared" si="3"/>
        <v>73.754999999999995</v>
      </c>
      <c r="Q8" s="28">
        <v>2.0339999999999998</v>
      </c>
      <c r="R8" s="29">
        <f t="shared" si="4"/>
        <v>71.720999999999989</v>
      </c>
      <c r="S8" s="28">
        <v>9.9280000000000008</v>
      </c>
      <c r="T8" s="28">
        <v>1.0290000000000004</v>
      </c>
      <c r="U8" s="28">
        <v>0</v>
      </c>
      <c r="V8" s="29">
        <f t="shared" si="5"/>
        <v>82.677999999999983</v>
      </c>
      <c r="W8" s="28">
        <v>17.483000000000001</v>
      </c>
      <c r="X8" s="30">
        <f t="shared" si="6"/>
        <v>65.194999999999979</v>
      </c>
      <c r="Y8" s="28"/>
      <c r="Z8" s="31">
        <f t="shared" si="64"/>
        <v>2.3267895488065907E-2</v>
      </c>
      <c r="AA8" s="32">
        <f t="shared" si="65"/>
        <v>4.1361963616973474E-3</v>
      </c>
      <c r="AB8" s="33">
        <f t="shared" si="7"/>
        <v>0.50292802572437834</v>
      </c>
      <c r="AC8" s="33">
        <f t="shared" si="8"/>
        <v>0.50598312799230194</v>
      </c>
      <c r="AD8" s="33">
        <f t="shared" si="9"/>
        <v>0.5374847145141568</v>
      </c>
      <c r="AE8" s="32">
        <f t="shared" si="66"/>
        <v>1.4795433836696285E-2</v>
      </c>
      <c r="AF8" s="32">
        <f t="shared" si="67"/>
        <v>1.1254092976121968E-2</v>
      </c>
      <c r="AG8" s="32">
        <f>X8/DV8</f>
        <v>2.7128863662843915E-2</v>
      </c>
      <c r="AH8" s="32">
        <f>(P8+S8+T8)/DV8</f>
        <v>3.5250253832453934E-2</v>
      </c>
      <c r="AI8" s="32">
        <f>R8/DV8</f>
        <v>2.9844454801178446E-2</v>
      </c>
      <c r="AJ8" s="34">
        <f>X8/FZ8</f>
        <v>9.2641340389961829E-2</v>
      </c>
      <c r="AK8" s="35"/>
      <c r="AL8" s="36">
        <f t="shared" si="10"/>
        <v>0.20682806283483418</v>
      </c>
      <c r="AM8" s="33">
        <f t="shared" si="11"/>
        <v>0.16454642134481726</v>
      </c>
      <c r="AN8" s="34">
        <f t="shared" si="12"/>
        <v>0.10262201173971423</v>
      </c>
      <c r="AO8" s="28"/>
      <c r="AP8" s="36">
        <f t="shared" si="13"/>
        <v>0.77806997858243154</v>
      </c>
      <c r="AQ8" s="33">
        <f t="shared" si="14"/>
        <v>0.7355854126679463</v>
      </c>
      <c r="AR8" s="33">
        <f t="shared" si="15"/>
        <v>9.9022971693605938E-2</v>
      </c>
      <c r="AS8" s="33">
        <f t="shared" si="16"/>
        <v>0.40375623830241864</v>
      </c>
      <c r="AT8" s="33">
        <f t="shared" si="17"/>
        <v>0.13122554290311675</v>
      </c>
      <c r="AU8" s="37">
        <v>1.68</v>
      </c>
      <c r="AV8" s="38">
        <v>1.47</v>
      </c>
      <c r="AW8" s="28"/>
      <c r="AX8" s="36">
        <f>GB8/C8</f>
        <v>0.11916262357162727</v>
      </c>
      <c r="AY8" s="33">
        <v>0.1104</v>
      </c>
      <c r="AZ8" s="33">
        <f t="shared" si="18"/>
        <v>0.29568649905436123</v>
      </c>
      <c r="BA8" s="33">
        <f t="shared" si="19"/>
        <v>0.31303766939080041</v>
      </c>
      <c r="BB8" s="34">
        <f t="shared" si="20"/>
        <v>0.31303766939080041</v>
      </c>
      <c r="BC8" s="33"/>
      <c r="BD8" s="36">
        <f t="shared" si="21"/>
        <v>0.23382176589104961</v>
      </c>
      <c r="BE8" s="33">
        <f t="shared" si="22"/>
        <v>0.25197452317347535</v>
      </c>
      <c r="BF8" s="34">
        <f t="shared" si="23"/>
        <v>0.25831642826780388</v>
      </c>
      <c r="BG8" s="25"/>
      <c r="BH8" s="39">
        <v>2.1000000000000001E-2</v>
      </c>
      <c r="BI8" s="36">
        <f t="shared" si="24"/>
        <v>1.18125E-2</v>
      </c>
      <c r="BJ8" s="34">
        <f t="shared" si="25"/>
        <v>1.575E-2</v>
      </c>
      <c r="BK8" s="65">
        <v>1.2500000000000001E-2</v>
      </c>
      <c r="BL8" s="33"/>
      <c r="BM8" s="39">
        <f t="shared" si="26"/>
        <v>8.2009265891049593E-2</v>
      </c>
      <c r="BN8" s="34">
        <f t="shared" si="27"/>
        <v>8.1224523173475338E-2</v>
      </c>
      <c r="BO8" s="34">
        <f t="shared" si="28"/>
        <v>6.2316428267803869E-2</v>
      </c>
      <c r="BP8" s="28"/>
      <c r="BQ8" s="31">
        <f>Q8/GD8</f>
        <v>4.40637859045928E-4</v>
      </c>
      <c r="BR8" s="33">
        <f t="shared" si="29"/>
        <v>2.4010765889130231E-2</v>
      </c>
      <c r="BS8" s="32">
        <f>FC8/E8</f>
        <v>1.3232622761806652E-2</v>
      </c>
      <c r="BT8" s="33">
        <f t="shared" si="30"/>
        <v>9.016982003017944E-2</v>
      </c>
      <c r="BU8" s="33">
        <f t="shared" si="31"/>
        <v>0.87071834322737984</v>
      </c>
      <c r="BV8" s="34">
        <f t="shared" si="32"/>
        <v>0.91005682537727073</v>
      </c>
      <c r="BW8" s="28"/>
      <c r="BX8" s="27">
        <v>73.55</v>
      </c>
      <c r="BY8" s="28">
        <v>21.687999999999999</v>
      </c>
      <c r="BZ8" s="29">
        <f t="shared" si="33"/>
        <v>95.238</v>
      </c>
      <c r="CA8" s="25">
        <v>5048.6589999999997</v>
      </c>
      <c r="CB8" s="28">
        <v>3.4159999999999999</v>
      </c>
      <c r="CC8" s="28">
        <v>6.6999999999999993</v>
      </c>
      <c r="CD8" s="29">
        <f t="shared" si="34"/>
        <v>5038.5429999999997</v>
      </c>
      <c r="CE8" s="28">
        <v>709.52600000000007</v>
      </c>
      <c r="CF8" s="28">
        <v>254.74600000000004</v>
      </c>
      <c r="CG8" s="29">
        <f t="shared" si="35"/>
        <v>964.27200000000016</v>
      </c>
      <c r="CH8" s="28">
        <v>0</v>
      </c>
      <c r="CI8" s="28">
        <v>0</v>
      </c>
      <c r="CJ8" s="28">
        <v>30.544</v>
      </c>
      <c r="CK8" s="28">
        <v>4.0809999999997721</v>
      </c>
      <c r="CL8" s="29">
        <f t="shared" si="36"/>
        <v>6132.6779999999999</v>
      </c>
      <c r="CM8" s="28">
        <v>218.464</v>
      </c>
      <c r="CN8" s="25">
        <v>3928.21</v>
      </c>
      <c r="CO8" s="29">
        <f t="shared" si="37"/>
        <v>4146.674</v>
      </c>
      <c r="CP8" s="28">
        <v>1153.576</v>
      </c>
      <c r="CQ8" s="28">
        <v>61.641999999999939</v>
      </c>
      <c r="CR8" s="29">
        <f t="shared" si="38"/>
        <v>1215.2179999999998</v>
      </c>
      <c r="CS8" s="28">
        <v>40</v>
      </c>
      <c r="CT8" s="28">
        <v>730.78599999999994</v>
      </c>
      <c r="CU8" s="29">
        <f t="shared" si="39"/>
        <v>6132.6779999999999</v>
      </c>
      <c r="CV8" s="28"/>
      <c r="CW8" s="43">
        <v>804.76400000000012</v>
      </c>
      <c r="CX8" s="28"/>
      <c r="CY8" s="24">
        <v>203</v>
      </c>
      <c r="CZ8" s="25">
        <v>340</v>
      </c>
      <c r="DA8" s="25">
        <v>300</v>
      </c>
      <c r="DB8" s="25">
        <v>250</v>
      </c>
      <c r="DC8" s="25">
        <v>250</v>
      </c>
      <c r="DD8" s="25">
        <v>0</v>
      </c>
      <c r="DE8" s="26">
        <f t="shared" si="40"/>
        <v>1343</v>
      </c>
      <c r="DF8" s="34">
        <f t="shared" si="41"/>
        <v>0.21899078999419178</v>
      </c>
      <c r="DG8" s="25"/>
      <c r="DH8" s="44" t="s">
        <v>225</v>
      </c>
      <c r="DI8" s="45">
        <v>34.1</v>
      </c>
      <c r="DJ8" s="46">
        <v>1</v>
      </c>
      <c r="DK8" s="45" t="s">
        <v>171</v>
      </c>
      <c r="DL8" s="47" t="s">
        <v>172</v>
      </c>
      <c r="DM8" s="48" t="s">
        <v>219</v>
      </c>
      <c r="DN8" s="39" t="s">
        <v>233</v>
      </c>
      <c r="DO8" s="66" t="s">
        <v>176</v>
      </c>
      <c r="DP8" s="67" t="s">
        <v>181</v>
      </c>
      <c r="DQ8" s="25"/>
      <c r="DR8" s="24">
        <v>681.65200000000004</v>
      </c>
      <c r="DS8" s="25">
        <v>721.65200000000004</v>
      </c>
      <c r="DT8" s="26">
        <v>721.65200000000004</v>
      </c>
      <c r="DU8" s="25"/>
      <c r="DV8" s="44">
        <f t="shared" si="42"/>
        <v>2403.16</v>
      </c>
      <c r="DW8" s="25">
        <v>2501</v>
      </c>
      <c r="DX8" s="26">
        <v>2305.3200000000002</v>
      </c>
      <c r="DY8" s="25"/>
      <c r="DZ8" s="24">
        <v>676.58900000000006</v>
      </c>
      <c r="EA8" s="25">
        <v>729.11599999999999</v>
      </c>
      <c r="EB8" s="26">
        <v>747.46699999999998</v>
      </c>
      <c r="EC8" s="68">
        <v>2893.61</v>
      </c>
      <c r="ED8" s="25"/>
      <c r="EE8" s="24">
        <v>1E-3</v>
      </c>
      <c r="EF8" s="25">
        <v>2E-3</v>
      </c>
      <c r="EG8" s="25">
        <v>88.483000000000004</v>
      </c>
      <c r="EH8" s="25">
        <v>6.0039999999999996</v>
      </c>
      <c r="EI8" s="25">
        <v>414.76799999999997</v>
      </c>
      <c r="EJ8" s="25">
        <v>142.072</v>
      </c>
      <c r="EK8" s="25">
        <v>1.369</v>
      </c>
      <c r="EL8" s="25">
        <v>0</v>
      </c>
      <c r="EM8" s="26">
        <v>4395.96</v>
      </c>
      <c r="EN8" s="26">
        <f t="shared" si="43"/>
        <v>5048.6590000000006</v>
      </c>
      <c r="EO8" s="45"/>
      <c r="EP8" s="36">
        <f t="shared" si="44"/>
        <v>1.9807239902714758E-7</v>
      </c>
      <c r="EQ8" s="33">
        <f t="shared" si="44"/>
        <v>3.9614479805429517E-7</v>
      </c>
      <c r="ER8" s="33">
        <f t="shared" si="44"/>
        <v>1.7526040083119102E-2</v>
      </c>
      <c r="ES8" s="33">
        <f t="shared" si="44"/>
        <v>1.1892266837589939E-3</v>
      </c>
      <c r="ET8" s="33">
        <f t="shared" si="44"/>
        <v>8.215409279969195E-2</v>
      </c>
      <c r="EU8" s="33">
        <f t="shared" si="44"/>
        <v>2.8140541874584913E-2</v>
      </c>
      <c r="EV8" s="33">
        <f t="shared" si="44"/>
        <v>2.7116111426816504E-4</v>
      </c>
      <c r="EW8" s="33">
        <f t="shared" si="44"/>
        <v>0</v>
      </c>
      <c r="EX8" s="33">
        <f t="shared" si="44"/>
        <v>0.87071834322737973</v>
      </c>
      <c r="EY8" s="39">
        <f t="shared" si="45"/>
        <v>1</v>
      </c>
      <c r="EZ8" s="45"/>
      <c r="FA8" s="27">
        <v>43.041000000000004</v>
      </c>
      <c r="FB8" s="28">
        <v>23.766000000000002</v>
      </c>
      <c r="FC8" s="42">
        <f t="shared" si="46"/>
        <v>66.807000000000002</v>
      </c>
      <c r="FE8" s="27">
        <v>3.4159999999999999</v>
      </c>
      <c r="FF8" s="28">
        <v>6.6999999999999993</v>
      </c>
      <c r="FG8" s="42">
        <f t="shared" si="47"/>
        <v>10.116</v>
      </c>
      <c r="FH8" s="54"/>
      <c r="FI8" s="55">
        <v>4353.1980000000003</v>
      </c>
      <c r="FJ8" s="7">
        <v>628.649</v>
      </c>
      <c r="FK8" s="7">
        <v>66.807000000000002</v>
      </c>
      <c r="FL8" s="56">
        <f t="shared" si="48"/>
        <v>5048.6540000000005</v>
      </c>
      <c r="FM8" s="57">
        <f t="shared" si="49"/>
        <v>0.8622492252390439</v>
      </c>
      <c r="FN8" s="58">
        <f t="shared" si="50"/>
        <v>0.12451813889404977</v>
      </c>
      <c r="FO8" s="59">
        <f t="shared" si="51"/>
        <v>1.3232635866906307E-2</v>
      </c>
      <c r="FP8" s="61">
        <f t="shared" si="52"/>
        <v>0.99999999999999989</v>
      </c>
      <c r="FR8" s="24">
        <v>4395.96</v>
      </c>
      <c r="FS8" s="25">
        <v>652.69899999999961</v>
      </c>
      <c r="FT8" s="26">
        <f t="shared" si="53"/>
        <v>5048.6589999999997</v>
      </c>
      <c r="FV8" s="36">
        <f t="shared" si="54"/>
        <v>0.87071834322737984</v>
      </c>
      <c r="FW8" s="33">
        <f t="shared" si="55"/>
        <v>0.12928165677262016</v>
      </c>
      <c r="FX8" s="34">
        <f t="shared" si="56"/>
        <v>1</v>
      </c>
      <c r="FY8" s="45"/>
      <c r="FZ8" s="44">
        <f t="shared" si="57"/>
        <v>703.7355</v>
      </c>
      <c r="GA8" s="25">
        <v>676.68499999999995</v>
      </c>
      <c r="GB8" s="26">
        <v>730.78599999999994</v>
      </c>
      <c r="GD8" s="44">
        <f t="shared" si="58"/>
        <v>4616.0355</v>
      </c>
      <c r="GE8" s="25">
        <v>4183.4120000000003</v>
      </c>
      <c r="GF8" s="26">
        <v>5048.6589999999997</v>
      </c>
      <c r="GH8" s="44">
        <f t="shared" si="59"/>
        <v>2128.0775000000003</v>
      </c>
      <c r="GI8" s="25">
        <v>2048.0210000000002</v>
      </c>
      <c r="GJ8" s="26">
        <v>2208.134</v>
      </c>
      <c r="GL8" s="44">
        <f t="shared" si="60"/>
        <v>6744.1130000000003</v>
      </c>
      <c r="GM8" s="45">
        <f t="shared" si="61"/>
        <v>6231.4330000000009</v>
      </c>
      <c r="GN8" s="46">
        <f t="shared" si="61"/>
        <v>7256.7929999999997</v>
      </c>
      <c r="GP8" s="44">
        <f t="shared" si="62"/>
        <v>3745.4090000000001</v>
      </c>
      <c r="GQ8" s="25">
        <v>3562.6080000000002</v>
      </c>
      <c r="GR8" s="26">
        <v>3928.21</v>
      </c>
      <c r="GS8" s="25"/>
      <c r="GT8" s="44">
        <f t="shared" si="63"/>
        <v>5793.0034999999998</v>
      </c>
      <c r="GU8" s="25">
        <v>5453.3289999999997</v>
      </c>
      <c r="GV8" s="26">
        <f>C8</f>
        <v>6132.6779999999999</v>
      </c>
      <c r="GW8" s="25"/>
      <c r="GX8" s="61">
        <f>DX8/C8</f>
        <v>0.37590755620953853</v>
      </c>
      <c r="GY8" s="62"/>
    </row>
    <row r="9" spans="1:207" x14ac:dyDescent="0.25">
      <c r="A9" s="1"/>
      <c r="B9" s="23" t="s">
        <v>182</v>
      </c>
      <c r="C9" s="24">
        <v>4678.1629999999996</v>
      </c>
      <c r="D9" s="25">
        <v>4348.7515000000003</v>
      </c>
      <c r="E9" s="25">
        <v>3782.68</v>
      </c>
      <c r="F9" s="25">
        <v>613.87199999999996</v>
      </c>
      <c r="G9" s="25">
        <v>3095.0050000000001</v>
      </c>
      <c r="H9" s="25">
        <f t="shared" si="0"/>
        <v>5292.0349999999999</v>
      </c>
      <c r="I9" s="26">
        <f t="shared" si="1"/>
        <v>4396.5519999999997</v>
      </c>
      <c r="J9" s="25"/>
      <c r="K9" s="27">
        <v>91.861000000000004</v>
      </c>
      <c r="L9" s="28">
        <v>21.544</v>
      </c>
      <c r="M9" s="28">
        <v>0.11899999999999999</v>
      </c>
      <c r="N9" s="29">
        <f t="shared" si="2"/>
        <v>113.524</v>
      </c>
      <c r="O9" s="28">
        <v>60.677999999999997</v>
      </c>
      <c r="P9" s="29">
        <f t="shared" si="3"/>
        <v>52.846000000000004</v>
      </c>
      <c r="Q9" s="28">
        <v>5.9610000000000003</v>
      </c>
      <c r="R9" s="29">
        <f t="shared" si="4"/>
        <v>46.885000000000005</v>
      </c>
      <c r="S9" s="28">
        <v>6.3209999999999997</v>
      </c>
      <c r="T9" s="28">
        <v>6.4009999999999998</v>
      </c>
      <c r="U9" s="28">
        <v>0</v>
      </c>
      <c r="V9" s="29">
        <f t="shared" si="5"/>
        <v>59.606999999999999</v>
      </c>
      <c r="W9" s="28">
        <v>13.348000000000001</v>
      </c>
      <c r="X9" s="30">
        <f t="shared" si="6"/>
        <v>46.259</v>
      </c>
      <c r="Y9" s="28"/>
      <c r="Z9" s="31">
        <f t="shared" si="64"/>
        <v>2.1123533961413983E-2</v>
      </c>
      <c r="AA9" s="32">
        <f t="shared" si="65"/>
        <v>4.9540655519176016E-3</v>
      </c>
      <c r="AB9" s="33">
        <f t="shared" si="7"/>
        <v>0.48063304975999238</v>
      </c>
      <c r="AC9" s="33">
        <f t="shared" si="8"/>
        <v>0.50630397596895993</v>
      </c>
      <c r="AD9" s="33">
        <f t="shared" si="9"/>
        <v>0.53449490856558968</v>
      </c>
      <c r="AE9" s="32">
        <f t="shared" si="66"/>
        <v>1.3952970180062023E-2</v>
      </c>
      <c r="AF9" s="32">
        <f t="shared" si="67"/>
        <v>1.0637305902625155E-2</v>
      </c>
      <c r="AG9" s="32">
        <f>X9/DV9</f>
        <v>2.2610028932762549E-2</v>
      </c>
      <c r="AH9" s="32">
        <f>(P9+S9+T9)/DV9</f>
        <v>3.204769616860232E-2</v>
      </c>
      <c r="AI9" s="32">
        <f>R9/DV9</f>
        <v>2.2915999189618716E-2</v>
      </c>
      <c r="AJ9" s="34">
        <f>X9/FZ9</f>
        <v>7.4036255502624382E-2</v>
      </c>
      <c r="AK9" s="35"/>
      <c r="AL9" s="36">
        <f t="shared" si="10"/>
        <v>0.11564722155861688</v>
      </c>
      <c r="AM9" s="33">
        <f t="shared" si="11"/>
        <v>0.16296870007216049</v>
      </c>
      <c r="AN9" s="34">
        <f t="shared" si="12"/>
        <v>0.17100195229735463</v>
      </c>
      <c r="AO9" s="28"/>
      <c r="AP9" s="36">
        <f t="shared" si="13"/>
        <v>0.81820428902259779</v>
      </c>
      <c r="AQ9" s="33">
        <f t="shared" si="14"/>
        <v>0.77381605709478174</v>
      </c>
      <c r="AR9" s="33">
        <f t="shared" si="15"/>
        <v>3.5155893456469994E-2</v>
      </c>
      <c r="AS9" s="33">
        <f t="shared" si="16"/>
        <v>0.25898969317657383</v>
      </c>
      <c r="AT9" s="33">
        <f t="shared" si="17"/>
        <v>0.15822343086378135</v>
      </c>
      <c r="AU9" s="37">
        <v>4.53</v>
      </c>
      <c r="AV9" s="38">
        <v>1.25</v>
      </c>
      <c r="AW9" s="28"/>
      <c r="AX9" s="36">
        <f>GB9/C9</f>
        <v>0.13989551026759864</v>
      </c>
      <c r="AY9" s="33">
        <v>0.13350000000000001</v>
      </c>
      <c r="AZ9" s="33">
        <f t="shared" si="18"/>
        <v>0.30721556355569618</v>
      </c>
      <c r="BA9" s="33">
        <f t="shared" si="19"/>
        <v>0.30721556355569618</v>
      </c>
      <c r="BB9" s="34">
        <f t="shared" si="20"/>
        <v>0.30721556355569618</v>
      </c>
      <c r="BC9" s="33"/>
      <c r="BD9" s="36">
        <f t="shared" si="21"/>
        <v>0.28230000145712797</v>
      </c>
      <c r="BE9" s="33">
        <f t="shared" si="22"/>
        <v>0.28393463412178677</v>
      </c>
      <c r="BF9" s="34">
        <f t="shared" si="23"/>
        <v>0.28630666185667253</v>
      </c>
      <c r="BG9" s="25"/>
      <c r="BH9" s="39">
        <v>2.3E-2</v>
      </c>
      <c r="BI9" s="36">
        <f t="shared" si="24"/>
        <v>1.2937499999999999E-2</v>
      </c>
      <c r="BJ9" s="34">
        <f t="shared" si="25"/>
        <v>1.7250000000000001E-2</v>
      </c>
      <c r="BK9" s="39">
        <v>0.01</v>
      </c>
      <c r="BL9" s="33"/>
      <c r="BM9" s="39">
        <f t="shared" si="26"/>
        <v>0.12936250145712797</v>
      </c>
      <c r="BN9" s="34">
        <f t="shared" si="27"/>
        <v>0.11168463412178675</v>
      </c>
      <c r="BO9" s="34">
        <f t="shared" si="28"/>
        <v>8.8306661856672519E-2</v>
      </c>
      <c r="BP9" s="28"/>
      <c r="BQ9" s="31">
        <f>Q9/GD9</f>
        <v>1.6620081552992021E-3</v>
      </c>
      <c r="BR9" s="33">
        <f t="shared" si="29"/>
        <v>9.0913250366032219E-2</v>
      </c>
      <c r="BS9" s="32">
        <f>FC9/E9</f>
        <v>1.2536614252329036E-2</v>
      </c>
      <c r="BT9" s="33">
        <f t="shared" si="30"/>
        <v>7.1230728559583747E-2</v>
      </c>
      <c r="BU9" s="33">
        <f t="shared" si="31"/>
        <v>0.85159014243869435</v>
      </c>
      <c r="BV9" s="34">
        <f t="shared" si="32"/>
        <v>0.87231198448238534</v>
      </c>
      <c r="BW9" s="28"/>
      <c r="BX9" s="27">
        <v>58.618000000000002</v>
      </c>
      <c r="BY9" s="28">
        <v>124.16800000000001</v>
      </c>
      <c r="BZ9" s="29">
        <f t="shared" si="33"/>
        <v>182.786</v>
      </c>
      <c r="CA9" s="25">
        <v>3782.68</v>
      </c>
      <c r="CB9" s="28">
        <v>5.3970000000000002</v>
      </c>
      <c r="CC9" s="28">
        <v>5.9009999999999998</v>
      </c>
      <c r="CD9" s="29">
        <f t="shared" si="34"/>
        <v>3771.3820000000001</v>
      </c>
      <c r="CE9" s="28">
        <v>557.40899999999999</v>
      </c>
      <c r="CF9" s="28">
        <v>118.70400000000001</v>
      </c>
      <c r="CG9" s="29">
        <f t="shared" si="35"/>
        <v>676.11300000000006</v>
      </c>
      <c r="CH9" s="28">
        <v>6.3109999999999999</v>
      </c>
      <c r="CI9" s="28">
        <v>0</v>
      </c>
      <c r="CJ9" s="28">
        <v>32.286999999999999</v>
      </c>
      <c r="CK9" s="28">
        <v>9.2839999999993807</v>
      </c>
      <c r="CL9" s="29">
        <f t="shared" si="36"/>
        <v>4678.1629999999996</v>
      </c>
      <c r="CM9" s="28">
        <v>125.997</v>
      </c>
      <c r="CN9" s="25">
        <v>3095.0050000000001</v>
      </c>
      <c r="CO9" s="29">
        <f t="shared" si="37"/>
        <v>3221.002</v>
      </c>
      <c r="CP9" s="28">
        <v>778.66300000000001</v>
      </c>
      <c r="CQ9" s="28">
        <v>24.043999999999642</v>
      </c>
      <c r="CR9" s="29">
        <f t="shared" si="38"/>
        <v>802.70699999999965</v>
      </c>
      <c r="CS9" s="28">
        <v>0</v>
      </c>
      <c r="CT9" s="28">
        <v>654.45399999999995</v>
      </c>
      <c r="CU9" s="29">
        <f t="shared" si="39"/>
        <v>4678.1629999999996</v>
      </c>
      <c r="CV9" s="28"/>
      <c r="CW9" s="43">
        <v>740.19499999999994</v>
      </c>
      <c r="CX9" s="28"/>
      <c r="CY9" s="24">
        <v>175</v>
      </c>
      <c r="CZ9" s="25">
        <v>225</v>
      </c>
      <c r="DA9" s="25">
        <v>150</v>
      </c>
      <c r="DB9" s="25">
        <v>200</v>
      </c>
      <c r="DC9" s="25">
        <v>150</v>
      </c>
      <c r="DD9" s="25">
        <v>0</v>
      </c>
      <c r="DE9" s="26">
        <f t="shared" si="40"/>
        <v>900</v>
      </c>
      <c r="DF9" s="34">
        <f t="shared" si="41"/>
        <v>0.19238320682712426</v>
      </c>
      <c r="DG9" s="25"/>
      <c r="DH9" s="44" t="s">
        <v>226</v>
      </c>
      <c r="DI9" s="45">
        <v>26.9</v>
      </c>
      <c r="DJ9" s="46">
        <v>1</v>
      </c>
      <c r="DK9" s="45" t="s">
        <v>171</v>
      </c>
      <c r="DL9" s="47" t="s">
        <v>172</v>
      </c>
      <c r="DM9" s="45"/>
      <c r="DN9" s="39" t="s">
        <v>233</v>
      </c>
      <c r="DO9" s="36"/>
      <c r="DP9" s="34"/>
      <c r="DQ9" s="25"/>
      <c r="DR9" s="24">
        <v>644.79999999999995</v>
      </c>
      <c r="DS9" s="25">
        <v>644.79999999999995</v>
      </c>
      <c r="DT9" s="26">
        <v>644.79999999999995</v>
      </c>
      <c r="DU9" s="25"/>
      <c r="DV9" s="44">
        <f t="shared" si="42"/>
        <v>2045.9504999999999</v>
      </c>
      <c r="DW9" s="25">
        <v>1993.049</v>
      </c>
      <c r="DX9" s="26">
        <v>2098.8519999999999</v>
      </c>
      <c r="DY9" s="25"/>
      <c r="DZ9" s="24">
        <v>639.33299999999997</v>
      </c>
      <c r="EA9" s="25">
        <v>643.03499999999997</v>
      </c>
      <c r="EB9" s="26">
        <v>648.40700000000004</v>
      </c>
      <c r="EC9" s="68">
        <v>2264.7289999999998</v>
      </c>
      <c r="ED9" s="25"/>
      <c r="EE9" s="24">
        <v>163.08099999999999</v>
      </c>
      <c r="EF9" s="25">
        <v>11.802</v>
      </c>
      <c r="EG9" s="25">
        <v>27.396999999999998</v>
      </c>
      <c r="EH9" s="25">
        <v>24.58</v>
      </c>
      <c r="EI9" s="25">
        <v>241.24299999999999</v>
      </c>
      <c r="EJ9" s="25">
        <v>28.905999999999999</v>
      </c>
      <c r="EK9" s="25">
        <v>64.376999999999995</v>
      </c>
      <c r="EL9" s="25">
        <v>9.9999999974897946E-4</v>
      </c>
      <c r="EM9" s="26">
        <v>3221.2930000000001</v>
      </c>
      <c r="EN9" s="26">
        <f t="shared" si="43"/>
        <v>3782.68</v>
      </c>
      <c r="EO9" s="45"/>
      <c r="EP9" s="36">
        <f t="shared" si="44"/>
        <v>4.311255511965062E-2</v>
      </c>
      <c r="EQ9" s="33">
        <f t="shared" si="44"/>
        <v>3.1200101515327758E-3</v>
      </c>
      <c r="ER9" s="33">
        <f t="shared" si="44"/>
        <v>7.2427485274990221E-3</v>
      </c>
      <c r="ES9" s="33">
        <f t="shared" si="44"/>
        <v>6.4980384277813609E-3</v>
      </c>
      <c r="ET9" s="33">
        <f t="shared" si="44"/>
        <v>6.3775682849196866E-2</v>
      </c>
      <c r="EU9" s="33">
        <f t="shared" si="44"/>
        <v>7.6416720420442652E-3</v>
      </c>
      <c r="EV9" s="33">
        <f t="shared" si="44"/>
        <v>1.7018886080768132E-2</v>
      </c>
      <c r="EW9" s="33">
        <f t="shared" si="44"/>
        <v>2.6436283263426449E-7</v>
      </c>
      <c r="EX9" s="33">
        <f t="shared" si="44"/>
        <v>0.85159014243869435</v>
      </c>
      <c r="EY9" s="39">
        <f t="shared" si="45"/>
        <v>1</v>
      </c>
      <c r="EZ9" s="45"/>
      <c r="FA9" s="27">
        <v>28.629000000000001</v>
      </c>
      <c r="FB9" s="28">
        <v>18.792999999999999</v>
      </c>
      <c r="FC9" s="42">
        <f t="shared" si="46"/>
        <v>47.421999999999997</v>
      </c>
      <c r="FE9" s="27">
        <v>5.3970000000000002</v>
      </c>
      <c r="FF9" s="28">
        <v>5.9009999999999998</v>
      </c>
      <c r="FG9" s="42">
        <f t="shared" si="47"/>
        <v>11.298</v>
      </c>
      <c r="FH9" s="54"/>
      <c r="FI9" s="55">
        <v>3197.7150000000001</v>
      </c>
      <c r="FJ9" s="7">
        <v>537.56500000000005</v>
      </c>
      <c r="FK9" s="7">
        <v>47.4</v>
      </c>
      <c r="FL9" s="56">
        <f t="shared" si="48"/>
        <v>3782.6800000000003</v>
      </c>
      <c r="FM9" s="57">
        <f t="shared" si="49"/>
        <v>0.8453569955692789</v>
      </c>
      <c r="FN9" s="58">
        <f t="shared" si="50"/>
        <v>0.14211220616071146</v>
      </c>
      <c r="FO9" s="59">
        <f t="shared" si="51"/>
        <v>1.2530798270009622E-2</v>
      </c>
      <c r="FP9" s="61">
        <f t="shared" si="52"/>
        <v>1</v>
      </c>
      <c r="FR9" s="24">
        <v>3221.2930000000001</v>
      </c>
      <c r="FS9" s="25">
        <v>561.3869999999996</v>
      </c>
      <c r="FT9" s="26">
        <f t="shared" si="53"/>
        <v>3782.68</v>
      </c>
      <c r="FV9" s="36">
        <f t="shared" si="54"/>
        <v>0.85159014243869435</v>
      </c>
      <c r="FW9" s="33">
        <f t="shared" si="55"/>
        <v>0.14840985756130565</v>
      </c>
      <c r="FX9" s="34">
        <f t="shared" si="56"/>
        <v>1</v>
      </c>
      <c r="FY9" s="45"/>
      <c r="FZ9" s="44">
        <f t="shared" si="57"/>
        <v>624.81549999999993</v>
      </c>
      <c r="GA9" s="25">
        <v>595.17700000000002</v>
      </c>
      <c r="GB9" s="26">
        <v>654.45399999999995</v>
      </c>
      <c r="GD9" s="44">
        <f t="shared" si="58"/>
        <v>3586.625</v>
      </c>
      <c r="GE9" s="25">
        <v>3390.57</v>
      </c>
      <c r="GF9" s="26">
        <v>3782.68</v>
      </c>
      <c r="GH9" s="44">
        <f t="shared" si="59"/>
        <v>501.87900000000002</v>
      </c>
      <c r="GI9" s="25">
        <v>389.88600000000002</v>
      </c>
      <c r="GJ9" s="26">
        <v>613.87199999999996</v>
      </c>
      <c r="GL9" s="44">
        <f t="shared" si="60"/>
        <v>4088.5039999999999</v>
      </c>
      <c r="GM9" s="45">
        <f t="shared" si="61"/>
        <v>3780.4560000000001</v>
      </c>
      <c r="GN9" s="46">
        <f t="shared" si="61"/>
        <v>4396.5519999999997</v>
      </c>
      <c r="GP9" s="44">
        <f t="shared" si="62"/>
        <v>2869.0225</v>
      </c>
      <c r="GQ9" s="25">
        <v>2643.04</v>
      </c>
      <c r="GR9" s="26">
        <v>3095.0050000000001</v>
      </c>
      <c r="GS9" s="25"/>
      <c r="GT9" s="44">
        <f t="shared" si="63"/>
        <v>4348.7515000000003</v>
      </c>
      <c r="GU9" s="25">
        <v>4019.34</v>
      </c>
      <c r="GV9" s="26">
        <f>C9</f>
        <v>4678.1629999999996</v>
      </c>
      <c r="GW9" s="25"/>
      <c r="GX9" s="61">
        <f>DX9/C9</f>
        <v>0.44864875379502595</v>
      </c>
      <c r="GY9" s="62"/>
    </row>
    <row r="10" spans="1:207" x14ac:dyDescent="0.25">
      <c r="A10" s="1"/>
      <c r="B10" s="23" t="s">
        <v>183</v>
      </c>
      <c r="C10" s="24">
        <v>2392.5749999999998</v>
      </c>
      <c r="D10" s="25">
        <v>2296.3374999999996</v>
      </c>
      <c r="E10" s="25">
        <v>2092.1210000000001</v>
      </c>
      <c r="F10" s="25">
        <v>89.635999999999996</v>
      </c>
      <c r="G10" s="25">
        <v>2047.22</v>
      </c>
      <c r="H10" s="25">
        <f t="shared" si="0"/>
        <v>2482.2109999999998</v>
      </c>
      <c r="I10" s="26">
        <f t="shared" si="1"/>
        <v>2181.7570000000001</v>
      </c>
      <c r="J10" s="25"/>
      <c r="K10" s="27">
        <v>66.278999999999996</v>
      </c>
      <c r="L10" s="28">
        <v>12.940000000000001</v>
      </c>
      <c r="M10" s="28">
        <v>0.70399999999999996</v>
      </c>
      <c r="N10" s="29">
        <f t="shared" si="2"/>
        <v>79.922999999999988</v>
      </c>
      <c r="O10" s="28">
        <v>48.269000000000005</v>
      </c>
      <c r="P10" s="29">
        <f t="shared" si="3"/>
        <v>31.653999999999982</v>
      </c>
      <c r="Q10" s="28">
        <v>6.4050000000000002</v>
      </c>
      <c r="R10" s="29">
        <f t="shared" si="4"/>
        <v>25.248999999999981</v>
      </c>
      <c r="S10" s="28">
        <v>4.8220000000000001</v>
      </c>
      <c r="T10" s="28">
        <v>0.21299999999999999</v>
      </c>
      <c r="U10" s="28">
        <v>0</v>
      </c>
      <c r="V10" s="29">
        <f t="shared" si="5"/>
        <v>30.283999999999981</v>
      </c>
      <c r="W10" s="28">
        <v>6.7610000000000001</v>
      </c>
      <c r="X10" s="30">
        <f t="shared" si="6"/>
        <v>23.522999999999982</v>
      </c>
      <c r="Y10" s="28"/>
      <c r="Z10" s="31">
        <f t="shared" si="64"/>
        <v>2.8862917580712768E-2</v>
      </c>
      <c r="AA10" s="32">
        <f t="shared" si="65"/>
        <v>5.6350601773476261E-3</v>
      </c>
      <c r="AB10" s="33">
        <f t="shared" si="7"/>
        <v>0.56815132182961015</v>
      </c>
      <c r="AC10" s="33">
        <f t="shared" si="8"/>
        <v>0.56957932621393603</v>
      </c>
      <c r="AD10" s="33">
        <f t="shared" si="9"/>
        <v>0.60394379590355729</v>
      </c>
      <c r="AE10" s="32">
        <f t="shared" si="66"/>
        <v>2.1019993794466195E-2</v>
      </c>
      <c r="AF10" s="32">
        <f t="shared" si="67"/>
        <v>1.024370328838857E-2</v>
      </c>
      <c r="AG10" s="32">
        <f>X10/DV10</f>
        <v>2.209672282102304E-2</v>
      </c>
      <c r="AH10" s="32">
        <f>(P10+S10+T10)/DV10</f>
        <v>3.4464424757918409E-2</v>
      </c>
      <c r="AI10" s="32">
        <f>R10/DV10</f>
        <v>2.3718069740594771E-2</v>
      </c>
      <c r="AJ10" s="34">
        <f>X10/FZ10</f>
        <v>8.3154031017853375E-2</v>
      </c>
      <c r="AK10" s="35"/>
      <c r="AL10" s="36">
        <f t="shared" si="10"/>
        <v>0.12143073850412363</v>
      </c>
      <c r="AM10" s="33">
        <f t="shared" si="11"/>
        <v>0.13534189461896234</v>
      </c>
      <c r="AN10" s="34">
        <f t="shared" si="12"/>
        <v>8.1589512566275169E-2</v>
      </c>
      <c r="AO10" s="28"/>
      <c r="AP10" s="36">
        <f t="shared" si="13"/>
        <v>0.97853804822952395</v>
      </c>
      <c r="AQ10" s="33">
        <f t="shared" si="14"/>
        <v>0.98616815370816213</v>
      </c>
      <c r="AR10" s="33">
        <f t="shared" si="15"/>
        <v>-7.8546754020250173E-2</v>
      </c>
      <c r="AS10" s="33">
        <f t="shared" si="16"/>
        <v>2.2334096109839819E-2</v>
      </c>
      <c r="AT10" s="33">
        <f t="shared" si="17"/>
        <v>9.0548049695411872E-2</v>
      </c>
      <c r="AU10" s="37">
        <v>1.73</v>
      </c>
      <c r="AV10" s="38">
        <v>1.39</v>
      </c>
      <c r="AW10" s="28"/>
      <c r="AX10" s="36">
        <f>GB10/C10</f>
        <v>0.12522157090164363</v>
      </c>
      <c r="AY10" s="33">
        <v>0.1212</v>
      </c>
      <c r="AZ10" s="33">
        <f t="shared" si="18"/>
        <v>0.27124956242680381</v>
      </c>
      <c r="BA10" s="33">
        <f t="shared" si="19"/>
        <v>0.27124956242680381</v>
      </c>
      <c r="BB10" s="34">
        <f t="shared" si="20"/>
        <v>0.28957723556375004</v>
      </c>
      <c r="BC10" s="33"/>
      <c r="BD10" s="36">
        <f t="shared" si="21"/>
        <v>0.25487939666390425</v>
      </c>
      <c r="BE10" s="33">
        <f t="shared" si="22"/>
        <v>0.25587614737908815</v>
      </c>
      <c r="BF10" s="34">
        <f t="shared" si="23"/>
        <v>0.27478465721489126</v>
      </c>
      <c r="BG10" s="25"/>
      <c r="BH10" s="39">
        <v>2.5999999999999999E-2</v>
      </c>
      <c r="BI10" s="63">
        <f t="shared" si="24"/>
        <v>1.4624999999999999E-2</v>
      </c>
      <c r="BJ10" s="64">
        <f t="shared" si="25"/>
        <v>1.95E-2</v>
      </c>
      <c r="BK10" s="39">
        <v>0.01</v>
      </c>
      <c r="BL10" s="33"/>
      <c r="BM10" s="39">
        <f t="shared" si="26"/>
        <v>0.10025439666390423</v>
      </c>
      <c r="BN10" s="34">
        <f t="shared" si="27"/>
        <v>8.137614737908816E-2</v>
      </c>
      <c r="BO10" s="34">
        <f t="shared" si="28"/>
        <v>7.3784657214891247E-2</v>
      </c>
      <c r="BP10" s="28"/>
      <c r="BQ10" s="31">
        <f>Q10/GD10</f>
        <v>3.236725949370127E-3</v>
      </c>
      <c r="BR10" s="33">
        <f t="shared" si="29"/>
        <v>0.17457548584044272</v>
      </c>
      <c r="BS10" s="32">
        <f>FC10/E10</f>
        <v>1.9306722699117304E-2</v>
      </c>
      <c r="BT10" s="33">
        <f t="shared" si="30"/>
        <v>0.12821758135016997</v>
      </c>
      <c r="BU10" s="33">
        <f t="shared" si="31"/>
        <v>0.85014537878067276</v>
      </c>
      <c r="BV10" s="34">
        <f t="shared" si="32"/>
        <v>0.85630205380342539</v>
      </c>
      <c r="BW10" s="28"/>
      <c r="BX10" s="27">
        <v>106.328</v>
      </c>
      <c r="BY10" s="28">
        <v>16.061</v>
      </c>
      <c r="BZ10" s="29">
        <f t="shared" si="33"/>
        <v>122.38900000000001</v>
      </c>
      <c r="CA10" s="25">
        <v>2092.1210000000001</v>
      </c>
      <c r="CB10" s="28">
        <v>13.362</v>
      </c>
      <c r="CC10" s="28">
        <v>2.0629999999999997</v>
      </c>
      <c r="CD10" s="29">
        <f t="shared" si="34"/>
        <v>2076.6959999999999</v>
      </c>
      <c r="CE10" s="28">
        <v>94.254000000000005</v>
      </c>
      <c r="CF10" s="28">
        <v>70.626000000000005</v>
      </c>
      <c r="CG10" s="29">
        <f t="shared" si="35"/>
        <v>164.88</v>
      </c>
      <c r="CH10" s="28">
        <v>0</v>
      </c>
      <c r="CI10" s="28">
        <v>0</v>
      </c>
      <c r="CJ10" s="28">
        <v>26.481999999999999</v>
      </c>
      <c r="CK10" s="28">
        <v>2.127999999999787</v>
      </c>
      <c r="CL10" s="29">
        <f t="shared" si="36"/>
        <v>2392.5749999999998</v>
      </c>
      <c r="CM10" s="28">
        <v>8.6180000000000003</v>
      </c>
      <c r="CN10" s="25">
        <v>2047.22</v>
      </c>
      <c r="CO10" s="29">
        <f t="shared" si="37"/>
        <v>2055.8380000000002</v>
      </c>
      <c r="CP10" s="28">
        <v>0</v>
      </c>
      <c r="CQ10" s="28">
        <v>17.038999999999646</v>
      </c>
      <c r="CR10" s="29">
        <f t="shared" si="38"/>
        <v>17.038999999999646</v>
      </c>
      <c r="CS10" s="28">
        <v>20.096</v>
      </c>
      <c r="CT10" s="28">
        <v>299.60199999999998</v>
      </c>
      <c r="CU10" s="29">
        <f t="shared" si="39"/>
        <v>2392.5749999999998</v>
      </c>
      <c r="CV10" s="28"/>
      <c r="CW10" s="43">
        <v>216.64300000000003</v>
      </c>
      <c r="CX10" s="28"/>
      <c r="CY10" s="24">
        <v>0</v>
      </c>
      <c r="CZ10" s="25">
        <v>20</v>
      </c>
      <c r="DA10" s="25">
        <v>0</v>
      </c>
      <c r="DB10" s="25">
        <v>0</v>
      </c>
      <c r="DC10" s="25">
        <v>0</v>
      </c>
      <c r="DD10" s="25">
        <v>0</v>
      </c>
      <c r="DE10" s="26">
        <f t="shared" si="40"/>
        <v>20</v>
      </c>
      <c r="DF10" s="34">
        <f t="shared" si="41"/>
        <v>8.3591945916011001E-3</v>
      </c>
      <c r="DG10" s="25"/>
      <c r="DH10" s="44" t="s">
        <v>225</v>
      </c>
      <c r="DI10" s="45">
        <v>20.65</v>
      </c>
      <c r="DJ10" s="46">
        <v>3</v>
      </c>
      <c r="DK10" s="45" t="s">
        <v>171</v>
      </c>
      <c r="DL10" s="44"/>
      <c r="DM10" s="45"/>
      <c r="DN10" s="39" t="s">
        <v>233</v>
      </c>
      <c r="DO10" s="36"/>
      <c r="DP10" s="34"/>
      <c r="DQ10" s="25"/>
      <c r="DR10" s="24">
        <v>296</v>
      </c>
      <c r="DS10" s="25">
        <v>296</v>
      </c>
      <c r="DT10" s="26">
        <v>316</v>
      </c>
      <c r="DU10" s="25"/>
      <c r="DV10" s="44">
        <f t="shared" si="42"/>
        <v>1064.5470005000002</v>
      </c>
      <c r="DW10" s="25">
        <v>1037.8480010000001</v>
      </c>
      <c r="DX10" s="26">
        <v>1091.2460000000001</v>
      </c>
      <c r="DY10" s="25"/>
      <c r="DZ10" s="24">
        <v>291.25400000000002</v>
      </c>
      <c r="EA10" s="25">
        <v>292.39299999999997</v>
      </c>
      <c r="EB10" s="26">
        <v>314</v>
      </c>
      <c r="EC10" s="68">
        <v>1142.713</v>
      </c>
      <c r="ED10" s="25"/>
      <c r="EE10" s="24">
        <v>74.59</v>
      </c>
      <c r="EF10" s="25">
        <v>5.1440000000000001</v>
      </c>
      <c r="EG10" s="25">
        <v>58.355000000000004</v>
      </c>
      <c r="EH10" s="25">
        <v>34.843000000000004</v>
      </c>
      <c r="EI10" s="25">
        <v>59.427999999999997</v>
      </c>
      <c r="EJ10" s="25">
        <v>76.480999999999995</v>
      </c>
      <c r="EK10" s="25">
        <v>4.673</v>
      </c>
      <c r="EL10" s="25">
        <v>0</v>
      </c>
      <c r="EM10" s="26">
        <v>1778.607</v>
      </c>
      <c r="EN10" s="26">
        <f t="shared" si="43"/>
        <v>2092.1210000000001</v>
      </c>
      <c r="EO10" s="45"/>
      <c r="EP10" s="36">
        <f t="shared" si="44"/>
        <v>3.5652813580094075E-2</v>
      </c>
      <c r="EQ10" s="33">
        <f t="shared" si="44"/>
        <v>2.4587488008580767E-3</v>
      </c>
      <c r="ER10" s="33">
        <f t="shared" si="44"/>
        <v>2.789274616525526E-2</v>
      </c>
      <c r="ES10" s="33">
        <f t="shared" si="44"/>
        <v>1.6654390448735998E-2</v>
      </c>
      <c r="ET10" s="33">
        <f t="shared" si="44"/>
        <v>2.8405622810535335E-2</v>
      </c>
      <c r="EU10" s="33">
        <f t="shared" si="44"/>
        <v>3.6556680995028484E-2</v>
      </c>
      <c r="EV10" s="33">
        <f t="shared" si="44"/>
        <v>2.2336184188199437E-3</v>
      </c>
      <c r="EW10" s="33">
        <f t="shared" si="44"/>
        <v>0</v>
      </c>
      <c r="EX10" s="33">
        <f t="shared" si="44"/>
        <v>0.85014537878067276</v>
      </c>
      <c r="EY10" s="39">
        <f t="shared" si="45"/>
        <v>1</v>
      </c>
      <c r="EZ10" s="45"/>
      <c r="FA10" s="27">
        <v>28.582999999999998</v>
      </c>
      <c r="FB10" s="28">
        <v>11.808999999999999</v>
      </c>
      <c r="FC10" s="42">
        <f t="shared" si="46"/>
        <v>40.391999999999996</v>
      </c>
      <c r="FE10" s="27">
        <v>13.362</v>
      </c>
      <c r="FF10" s="28">
        <v>2.0629999999999997</v>
      </c>
      <c r="FG10" s="42">
        <f t="shared" si="47"/>
        <v>15.425000000000001</v>
      </c>
      <c r="FH10" s="54"/>
      <c r="FI10" s="55">
        <v>1929.742</v>
      </c>
      <c r="FJ10" s="7">
        <v>122.047</v>
      </c>
      <c r="FK10" s="7">
        <v>40.332000000000001</v>
      </c>
      <c r="FL10" s="56">
        <f t="shared" si="48"/>
        <v>2092.1209999999996</v>
      </c>
      <c r="FM10" s="57">
        <f t="shared" si="49"/>
        <v>0.92238546432065849</v>
      </c>
      <c r="FN10" s="58">
        <f t="shared" si="50"/>
        <v>5.8336492009783379E-2</v>
      </c>
      <c r="FO10" s="59">
        <f t="shared" si="51"/>
        <v>1.9278043669558313E-2</v>
      </c>
      <c r="FP10" s="61">
        <f t="shared" si="52"/>
        <v>1.0000000000000002</v>
      </c>
      <c r="FR10" s="24">
        <v>1778.607</v>
      </c>
      <c r="FS10" s="25">
        <v>313.51400000000012</v>
      </c>
      <c r="FT10" s="26">
        <f t="shared" si="53"/>
        <v>2092.1210000000001</v>
      </c>
      <c r="FV10" s="36">
        <f t="shared" si="54"/>
        <v>0.85014537878067276</v>
      </c>
      <c r="FW10" s="33">
        <f t="shared" si="55"/>
        <v>0.14985462121932724</v>
      </c>
      <c r="FX10" s="34">
        <f t="shared" si="56"/>
        <v>1</v>
      </c>
      <c r="FY10" s="45"/>
      <c r="FZ10" s="44">
        <f t="shared" si="57"/>
        <v>282.88466249999999</v>
      </c>
      <c r="GA10" s="25">
        <v>266.16732500000001</v>
      </c>
      <c r="GB10" s="26">
        <v>299.60199999999998</v>
      </c>
      <c r="GD10" s="44">
        <f t="shared" si="58"/>
        <v>1978.8515000000002</v>
      </c>
      <c r="GE10" s="25">
        <v>1865.5820000000001</v>
      </c>
      <c r="GF10" s="26">
        <v>2092.1210000000001</v>
      </c>
      <c r="GH10" s="44">
        <f t="shared" si="59"/>
        <v>72.864000000000004</v>
      </c>
      <c r="GI10" s="25">
        <v>56.091999999999999</v>
      </c>
      <c r="GJ10" s="26">
        <v>89.635999999999996</v>
      </c>
      <c r="GL10" s="44">
        <f t="shared" si="60"/>
        <v>2051.7155000000002</v>
      </c>
      <c r="GM10" s="45">
        <f t="shared" si="61"/>
        <v>1921.6740000000002</v>
      </c>
      <c r="GN10" s="46">
        <f t="shared" si="61"/>
        <v>2181.7570000000001</v>
      </c>
      <c r="GP10" s="44">
        <f t="shared" si="62"/>
        <v>1970.004161655</v>
      </c>
      <c r="GQ10" s="25">
        <v>1892.7883233099999</v>
      </c>
      <c r="GR10" s="26">
        <v>2047.22</v>
      </c>
      <c r="GS10" s="25"/>
      <c r="GT10" s="44">
        <f t="shared" si="63"/>
        <v>2296.3374999999996</v>
      </c>
      <c r="GU10" s="25">
        <v>2200.1</v>
      </c>
      <c r="GV10" s="26">
        <f>C10</f>
        <v>2392.5749999999998</v>
      </c>
      <c r="GW10" s="25"/>
      <c r="GX10" s="61">
        <f>DX10/C10</f>
        <v>0.4560968830653167</v>
      </c>
      <c r="GY10" s="62"/>
    </row>
    <row r="11" spans="1:207" x14ac:dyDescent="0.25">
      <c r="A11" s="1"/>
      <c r="B11" s="23" t="s">
        <v>184</v>
      </c>
      <c r="C11" s="24">
        <v>3017.7829999999999</v>
      </c>
      <c r="D11" s="25">
        <v>2884.4884999999999</v>
      </c>
      <c r="E11" s="25">
        <v>2493.0920000000001</v>
      </c>
      <c r="F11" s="25">
        <v>1066.7190000000001</v>
      </c>
      <c r="G11" s="25">
        <v>2072.75</v>
      </c>
      <c r="H11" s="25">
        <f t="shared" si="0"/>
        <v>4084.502</v>
      </c>
      <c r="I11" s="26">
        <f t="shared" si="1"/>
        <v>3559.8110000000001</v>
      </c>
      <c r="J11" s="25"/>
      <c r="K11" s="27">
        <v>66.664000000000001</v>
      </c>
      <c r="L11" s="28">
        <v>15.288000000000002</v>
      </c>
      <c r="M11" s="28">
        <v>4.2000000000000003E-2</v>
      </c>
      <c r="N11" s="29">
        <f t="shared" si="2"/>
        <v>81.994</v>
      </c>
      <c r="O11" s="28">
        <v>50.465000000000003</v>
      </c>
      <c r="P11" s="29">
        <f t="shared" si="3"/>
        <v>31.528999999999996</v>
      </c>
      <c r="Q11" s="28">
        <v>5.8239999999999998</v>
      </c>
      <c r="R11" s="29">
        <f t="shared" si="4"/>
        <v>25.704999999999998</v>
      </c>
      <c r="S11" s="28">
        <v>5.1340000000000003</v>
      </c>
      <c r="T11" s="28">
        <v>0.629</v>
      </c>
      <c r="U11" s="28">
        <v>0</v>
      </c>
      <c r="V11" s="29">
        <f t="shared" si="5"/>
        <v>31.468</v>
      </c>
      <c r="W11" s="28">
        <v>6.0529999999999999</v>
      </c>
      <c r="X11" s="30">
        <f t="shared" si="6"/>
        <v>25.414999999999999</v>
      </c>
      <c r="Y11" s="28"/>
      <c r="Z11" s="31">
        <f t="shared" si="64"/>
        <v>2.3111203251460356E-2</v>
      </c>
      <c r="AA11" s="32">
        <f t="shared" si="65"/>
        <v>5.3000731325501911E-3</v>
      </c>
      <c r="AB11" s="33">
        <f t="shared" si="7"/>
        <v>0.57505384185876907</v>
      </c>
      <c r="AC11" s="33">
        <f t="shared" si="8"/>
        <v>0.57920530713433116</v>
      </c>
      <c r="AD11" s="33">
        <f t="shared" si="9"/>
        <v>0.61547186379491181</v>
      </c>
      <c r="AE11" s="32">
        <f t="shared" si="66"/>
        <v>1.7495302893389939E-2</v>
      </c>
      <c r="AF11" s="32">
        <f t="shared" si="67"/>
        <v>8.8109208963738292E-3</v>
      </c>
      <c r="AG11" s="32">
        <f>X11/DV11</f>
        <v>1.7484947053254957E-2</v>
      </c>
      <c r="AH11" s="32">
        <f>(P11+S11+T11)/DV11</f>
        <v>2.5656055302379847E-2</v>
      </c>
      <c r="AI11" s="32">
        <f>R11/DV11</f>
        <v>1.7684460515597824E-2</v>
      </c>
      <c r="AJ11" s="34">
        <f>X11/FZ11</f>
        <v>6.8438095366324905E-2</v>
      </c>
      <c r="AK11" s="35"/>
      <c r="AL11" s="36">
        <f t="shared" si="10"/>
        <v>8.8833859605448789E-2</v>
      </c>
      <c r="AM11" s="33">
        <f t="shared" si="11"/>
        <v>9.3744402327587115E-2</v>
      </c>
      <c r="AN11" s="34">
        <f t="shared" si="12"/>
        <v>9.757873416380948E-2</v>
      </c>
      <c r="AO11" s="28"/>
      <c r="AP11" s="36">
        <f t="shared" si="13"/>
        <v>0.8313973170665182</v>
      </c>
      <c r="AQ11" s="33">
        <f t="shared" si="14"/>
        <v>0.79398673081637661</v>
      </c>
      <c r="AR11" s="33">
        <f t="shared" si="15"/>
        <v>4.5853860267620325E-2</v>
      </c>
      <c r="AS11" s="33">
        <f t="shared" si="16"/>
        <v>0.33495864348099252</v>
      </c>
      <c r="AT11" s="33">
        <f t="shared" si="17"/>
        <v>0.13235974886199572</v>
      </c>
      <c r="AU11" s="37">
        <v>2.27</v>
      </c>
      <c r="AV11" s="38">
        <v>1.36</v>
      </c>
      <c r="AW11" s="28"/>
      <c r="AX11" s="36">
        <f>GB11/C11</f>
        <v>0.1285791589388634</v>
      </c>
      <c r="AY11" s="33">
        <v>0.12640000000000001</v>
      </c>
      <c r="AZ11" s="33">
        <f t="shared" si="18"/>
        <v>0.25985946287030065</v>
      </c>
      <c r="BA11" s="33">
        <f t="shared" si="19"/>
        <v>0.28061622680777576</v>
      </c>
      <c r="BB11" s="34">
        <f t="shared" si="20"/>
        <v>0.30137299074525087</v>
      </c>
      <c r="BC11" s="33"/>
      <c r="BD11" s="36">
        <f t="shared" si="21"/>
        <v>0.21494436968646616</v>
      </c>
      <c r="BE11" s="33">
        <f t="shared" si="22"/>
        <v>0.23579896292042712</v>
      </c>
      <c r="BF11" s="34">
        <f t="shared" si="23"/>
        <v>0.25830707195099872</v>
      </c>
      <c r="BG11" s="25"/>
      <c r="BH11" s="39">
        <v>2.3E-2</v>
      </c>
      <c r="BI11" s="36">
        <f t="shared" si="24"/>
        <v>1.2937499999999999E-2</v>
      </c>
      <c r="BJ11" s="34">
        <f t="shared" si="25"/>
        <v>1.7250000000000001E-2</v>
      </c>
      <c r="BK11" s="39">
        <v>1.4999999999999999E-2</v>
      </c>
      <c r="BL11" s="33"/>
      <c r="BM11" s="39">
        <f t="shared" si="26"/>
        <v>6.2006869686466154E-2</v>
      </c>
      <c r="BN11" s="34">
        <f t="shared" si="27"/>
        <v>6.354896292042711E-2</v>
      </c>
      <c r="BO11" s="34">
        <f t="shared" si="28"/>
        <v>6.0307071950998714E-2</v>
      </c>
      <c r="BP11" s="28"/>
      <c r="BQ11" s="31">
        <f>Q11/GD11</f>
        <v>2.4354026589545582E-3</v>
      </c>
      <c r="BR11" s="33">
        <f t="shared" si="29"/>
        <v>0.1561729057170439</v>
      </c>
      <c r="BS11" s="32">
        <f>FC11/E11</f>
        <v>2.9457797786844604E-2</v>
      </c>
      <c r="BT11" s="33">
        <f t="shared" si="30"/>
        <v>0.18119174384810099</v>
      </c>
      <c r="BU11" s="33">
        <f t="shared" si="31"/>
        <v>0.80605930306623252</v>
      </c>
      <c r="BV11" s="34">
        <f t="shared" si="32"/>
        <v>0.86417481152791531</v>
      </c>
      <c r="BW11" s="28"/>
      <c r="BX11" s="27">
        <v>73.917000000000002</v>
      </c>
      <c r="BY11" s="28">
        <v>83.734999999999999</v>
      </c>
      <c r="BZ11" s="29">
        <f t="shared" si="33"/>
        <v>157.65199999999999</v>
      </c>
      <c r="CA11" s="25">
        <v>2493.0920000000001</v>
      </c>
      <c r="CB11" s="28">
        <v>13.708</v>
      </c>
      <c r="CC11" s="28">
        <v>3.59</v>
      </c>
      <c r="CD11" s="29">
        <f t="shared" si="34"/>
        <v>2475.7939999999999</v>
      </c>
      <c r="CE11" s="28">
        <v>241.78100000000001</v>
      </c>
      <c r="CF11" s="28">
        <v>132.001</v>
      </c>
      <c r="CG11" s="29">
        <f t="shared" si="35"/>
        <v>373.78200000000004</v>
      </c>
      <c r="CH11" s="28">
        <v>0</v>
      </c>
      <c r="CI11" s="28">
        <v>0</v>
      </c>
      <c r="CJ11" s="28">
        <v>7.7290000000000001</v>
      </c>
      <c r="CK11" s="28">
        <v>2.8259999999999499</v>
      </c>
      <c r="CL11" s="29">
        <f t="shared" si="36"/>
        <v>3017.7829999999999</v>
      </c>
      <c r="CM11" s="28">
        <v>75.626999999999995</v>
      </c>
      <c r="CN11" s="25">
        <v>2072.75</v>
      </c>
      <c r="CO11" s="29">
        <f t="shared" si="37"/>
        <v>2148.377</v>
      </c>
      <c r="CP11" s="28">
        <v>401.846</v>
      </c>
      <c r="CQ11" s="28">
        <v>19.198999999999955</v>
      </c>
      <c r="CR11" s="29">
        <f t="shared" si="38"/>
        <v>421.04499999999996</v>
      </c>
      <c r="CS11" s="28">
        <v>60.337000000000003</v>
      </c>
      <c r="CT11" s="28">
        <v>388.024</v>
      </c>
      <c r="CU11" s="29">
        <f t="shared" si="39"/>
        <v>3017.7829999999999</v>
      </c>
      <c r="CV11" s="28"/>
      <c r="CW11" s="43">
        <v>399.43299999999999</v>
      </c>
      <c r="CX11" s="28"/>
      <c r="CY11" s="24">
        <v>50</v>
      </c>
      <c r="CZ11" s="25">
        <v>125</v>
      </c>
      <c r="DA11" s="25">
        <v>130</v>
      </c>
      <c r="DB11" s="25">
        <v>130</v>
      </c>
      <c r="DC11" s="25">
        <v>100</v>
      </c>
      <c r="DD11" s="25">
        <v>0</v>
      </c>
      <c r="DE11" s="26">
        <f t="shared" si="40"/>
        <v>535</v>
      </c>
      <c r="DF11" s="34">
        <f t="shared" si="41"/>
        <v>0.17728246199279404</v>
      </c>
      <c r="DG11" s="25"/>
      <c r="DH11" s="44" t="s">
        <v>225</v>
      </c>
      <c r="DI11" s="45">
        <v>22</v>
      </c>
      <c r="DJ11" s="46">
        <v>2</v>
      </c>
      <c r="DK11" s="45" t="s">
        <v>171</v>
      </c>
      <c r="DL11" s="44"/>
      <c r="DM11" s="45"/>
      <c r="DN11" s="39" t="s">
        <v>233</v>
      </c>
      <c r="DO11" s="36"/>
      <c r="DP11" s="34"/>
      <c r="DQ11" s="25"/>
      <c r="DR11" s="24">
        <v>375.57799999999997</v>
      </c>
      <c r="DS11" s="25">
        <v>405.57799999999997</v>
      </c>
      <c r="DT11" s="26">
        <v>435.57799999999997</v>
      </c>
      <c r="DU11" s="25"/>
      <c r="DV11" s="44">
        <f t="shared" si="42"/>
        <v>1453.5360000000001</v>
      </c>
      <c r="DW11" s="25">
        <v>1461.76</v>
      </c>
      <c r="DX11" s="26">
        <v>1445.3119999999999</v>
      </c>
      <c r="DY11" s="25"/>
      <c r="DZ11" s="24">
        <v>372.81799999999998</v>
      </c>
      <c r="EA11" s="25">
        <v>408.99</v>
      </c>
      <c r="EB11" s="26">
        <v>448.03</v>
      </c>
      <c r="EC11" s="68">
        <v>1734.4860000000001</v>
      </c>
      <c r="ED11" s="25"/>
      <c r="EE11" s="24">
        <v>13.321</v>
      </c>
      <c r="EF11" s="25">
        <v>16.172000000000001</v>
      </c>
      <c r="EG11" s="25">
        <v>78.739999999999995</v>
      </c>
      <c r="EH11" s="25">
        <v>79.289000000000001</v>
      </c>
      <c r="EI11" s="25">
        <v>220.48699999999999</v>
      </c>
      <c r="EJ11" s="25">
        <v>65.337999999999994</v>
      </c>
      <c r="EK11" s="25">
        <v>10.164999999999999</v>
      </c>
      <c r="EL11" s="25">
        <v>0</v>
      </c>
      <c r="EM11" s="26">
        <v>2009.58</v>
      </c>
      <c r="EN11" s="26">
        <f t="shared" si="43"/>
        <v>2493.0920000000001</v>
      </c>
      <c r="EO11" s="45"/>
      <c r="EP11" s="36">
        <f t="shared" si="44"/>
        <v>5.3431642314042162E-3</v>
      </c>
      <c r="EQ11" s="33">
        <f t="shared" si="44"/>
        <v>6.4867241160775453E-3</v>
      </c>
      <c r="ER11" s="33">
        <f t="shared" si="44"/>
        <v>3.1583270894134673E-2</v>
      </c>
      <c r="ES11" s="33">
        <f t="shared" si="44"/>
        <v>3.1803479374206807E-2</v>
      </c>
      <c r="ET11" s="33">
        <f t="shared" si="44"/>
        <v>8.8439175128715658E-2</v>
      </c>
      <c r="EU11" s="33">
        <f t="shared" si="44"/>
        <v>2.6207616886982105E-2</v>
      </c>
      <c r="EV11" s="33">
        <f t="shared" si="44"/>
        <v>4.0772663022463664E-3</v>
      </c>
      <c r="EW11" s="33">
        <f t="shared" si="44"/>
        <v>0</v>
      </c>
      <c r="EX11" s="33">
        <f t="shared" si="44"/>
        <v>0.80605930306623252</v>
      </c>
      <c r="EY11" s="39">
        <f t="shared" si="45"/>
        <v>0.99999999999999989</v>
      </c>
      <c r="EZ11" s="45"/>
      <c r="FA11" s="27">
        <v>6.5789999999999997</v>
      </c>
      <c r="FB11" s="28">
        <v>66.861999999999995</v>
      </c>
      <c r="FC11" s="42">
        <f t="shared" si="46"/>
        <v>73.440999999999988</v>
      </c>
      <c r="FE11" s="27">
        <v>13.708</v>
      </c>
      <c r="FF11" s="28">
        <v>3.59</v>
      </c>
      <c r="FG11" s="42">
        <f t="shared" si="47"/>
        <v>17.298000000000002</v>
      </c>
      <c r="FH11" s="54"/>
      <c r="FI11" s="55">
        <v>2253.9769999999999</v>
      </c>
      <c r="FJ11" s="7">
        <v>169.62100000000001</v>
      </c>
      <c r="FK11" s="7">
        <v>69.495000000000005</v>
      </c>
      <c r="FL11" s="56">
        <f t="shared" si="48"/>
        <v>2493.0929999999998</v>
      </c>
      <c r="FM11" s="57">
        <f t="shared" si="49"/>
        <v>0.90408861602836321</v>
      </c>
      <c r="FN11" s="58">
        <f t="shared" si="50"/>
        <v>6.8036370885482422E-2</v>
      </c>
      <c r="FO11" s="59">
        <f t="shared" si="51"/>
        <v>2.7875013086154431E-2</v>
      </c>
      <c r="FP11" s="61">
        <f t="shared" si="52"/>
        <v>1</v>
      </c>
      <c r="FR11" s="24">
        <v>2009.58</v>
      </c>
      <c r="FS11" s="25">
        <v>483.51200000000023</v>
      </c>
      <c r="FT11" s="26">
        <f t="shared" si="53"/>
        <v>2493.0920000000001</v>
      </c>
      <c r="FV11" s="36">
        <f t="shared" si="54"/>
        <v>0.80605930306623252</v>
      </c>
      <c r="FW11" s="33">
        <f t="shared" si="55"/>
        <v>0.19394069693376748</v>
      </c>
      <c r="FX11" s="34">
        <f t="shared" si="56"/>
        <v>1</v>
      </c>
      <c r="FY11" s="45"/>
      <c r="FZ11" s="44">
        <f t="shared" si="57"/>
        <v>371.35749999999996</v>
      </c>
      <c r="GA11" s="25">
        <v>354.69099999999997</v>
      </c>
      <c r="GB11" s="26">
        <v>388.024</v>
      </c>
      <c r="GD11" s="44">
        <f t="shared" si="58"/>
        <v>2391.3910000000001</v>
      </c>
      <c r="GE11" s="25">
        <v>2289.69</v>
      </c>
      <c r="GF11" s="26">
        <v>2493.0920000000001</v>
      </c>
      <c r="GH11" s="44">
        <f t="shared" si="59"/>
        <v>1015.865</v>
      </c>
      <c r="GI11" s="25">
        <v>965.01099999999997</v>
      </c>
      <c r="GJ11" s="26">
        <v>1066.7190000000001</v>
      </c>
      <c r="GL11" s="44">
        <f t="shared" si="60"/>
        <v>3407.2560000000003</v>
      </c>
      <c r="GM11" s="45">
        <f t="shared" si="61"/>
        <v>3254.701</v>
      </c>
      <c r="GN11" s="46">
        <f t="shared" si="61"/>
        <v>3559.8110000000001</v>
      </c>
      <c r="GP11" s="44">
        <f t="shared" si="62"/>
        <v>1980.6125</v>
      </c>
      <c r="GQ11" s="25">
        <v>1888.4749999999999</v>
      </c>
      <c r="GR11" s="26">
        <v>2072.75</v>
      </c>
      <c r="GS11" s="25"/>
      <c r="GT11" s="44">
        <f t="shared" si="63"/>
        <v>2884.4884999999999</v>
      </c>
      <c r="GU11" s="25">
        <v>2751.194</v>
      </c>
      <c r="GV11" s="26">
        <f>C11</f>
        <v>3017.7829999999999</v>
      </c>
      <c r="GW11" s="25"/>
      <c r="GX11" s="61">
        <f>DX11/C11</f>
        <v>0.47893171907986753</v>
      </c>
      <c r="GY11" s="62"/>
    </row>
    <row r="12" spans="1:207" x14ac:dyDescent="0.25">
      <c r="A12" s="1"/>
      <c r="B12" s="23" t="s">
        <v>185</v>
      </c>
      <c r="C12" s="24">
        <v>1127.58</v>
      </c>
      <c r="D12" s="25">
        <v>1083.329</v>
      </c>
      <c r="E12" s="25">
        <v>931.68799999999999</v>
      </c>
      <c r="F12" s="25">
        <v>279.13499999999999</v>
      </c>
      <c r="G12" s="25">
        <v>786.48800000000006</v>
      </c>
      <c r="H12" s="25">
        <f t="shared" si="0"/>
        <v>1406.7149999999999</v>
      </c>
      <c r="I12" s="26">
        <f t="shared" si="1"/>
        <v>1210.8229999999999</v>
      </c>
      <c r="J12" s="25"/>
      <c r="K12" s="27">
        <v>37.500999999999998</v>
      </c>
      <c r="L12" s="28">
        <v>6.7139999999999995</v>
      </c>
      <c r="M12" s="28">
        <v>1.0029999999999999</v>
      </c>
      <c r="N12" s="29">
        <f t="shared" si="2"/>
        <v>45.217999999999996</v>
      </c>
      <c r="O12" s="28">
        <v>28.676000000000002</v>
      </c>
      <c r="P12" s="29">
        <f t="shared" si="3"/>
        <v>16.541999999999994</v>
      </c>
      <c r="Q12" s="28">
        <v>8.4179999999999993</v>
      </c>
      <c r="R12" s="29">
        <f t="shared" si="4"/>
        <v>8.1239999999999952</v>
      </c>
      <c r="S12" s="28">
        <v>1.2549999999999999</v>
      </c>
      <c r="T12" s="28">
        <v>0.34899999999999998</v>
      </c>
      <c r="U12" s="28">
        <v>0</v>
      </c>
      <c r="V12" s="29">
        <f t="shared" si="5"/>
        <v>9.7279999999999944</v>
      </c>
      <c r="W12" s="28">
        <v>2.3090000000000002</v>
      </c>
      <c r="X12" s="30">
        <f t="shared" si="6"/>
        <v>7.4189999999999943</v>
      </c>
      <c r="Y12" s="28"/>
      <c r="Z12" s="31">
        <f t="shared" si="64"/>
        <v>3.4616446158092326E-2</v>
      </c>
      <c r="AA12" s="32">
        <f t="shared" si="65"/>
        <v>6.1975632517914684E-3</v>
      </c>
      <c r="AB12" s="33">
        <f t="shared" si="7"/>
        <v>0.61244714023322377</v>
      </c>
      <c r="AC12" s="33">
        <f t="shared" si="8"/>
        <v>0.61704645708260719</v>
      </c>
      <c r="AD12" s="33">
        <f t="shared" si="9"/>
        <v>0.63417223229687303</v>
      </c>
      <c r="AE12" s="32">
        <f t="shared" si="66"/>
        <v>2.6470259727192757E-2</v>
      </c>
      <c r="AF12" s="32">
        <f t="shared" si="67"/>
        <v>6.84833508564803E-3</v>
      </c>
      <c r="AG12" s="32">
        <f>X12/DV12</f>
        <v>1.3927032785500408E-2</v>
      </c>
      <c r="AH12" s="32">
        <f>(P12+S12+T12)/DV12</f>
        <v>3.4063881510404438E-2</v>
      </c>
      <c r="AI12" s="32">
        <f>R12/DV12</f>
        <v>1.5250466956382982E-2</v>
      </c>
      <c r="AJ12" s="34">
        <f>X12/FZ12</f>
        <v>4.5585113409789803E-2</v>
      </c>
      <c r="AK12" s="35"/>
      <c r="AL12" s="36">
        <f t="shared" si="10"/>
        <v>9.6583445931631193E-2</v>
      </c>
      <c r="AM12" s="33">
        <f t="shared" si="11"/>
        <v>9.4369994513792618E-2</v>
      </c>
      <c r="AN12" s="34">
        <f t="shared" si="12"/>
        <v>6.3363362145309174E-2</v>
      </c>
      <c r="AO12" s="28"/>
      <c r="AP12" s="36">
        <f t="shared" si="13"/>
        <v>0.8441538369067757</v>
      </c>
      <c r="AQ12" s="33">
        <f t="shared" si="14"/>
        <v>0.82993860576628831</v>
      </c>
      <c r="AR12" s="33">
        <f t="shared" si="15"/>
        <v>2.9198815161673657E-2</v>
      </c>
      <c r="AS12" s="33">
        <f t="shared" si="16"/>
        <v>0.26669992373046703</v>
      </c>
      <c r="AT12" s="33">
        <f t="shared" si="17"/>
        <v>0.11372496851664629</v>
      </c>
      <c r="AU12" s="37">
        <v>4.97</v>
      </c>
      <c r="AV12" s="38">
        <v>1.31</v>
      </c>
      <c r="AW12" s="28"/>
      <c r="AX12" s="36">
        <f>GB12/C12</f>
        <v>0.14742634668937019</v>
      </c>
      <c r="AY12" s="33">
        <v>0.13719999999999999</v>
      </c>
      <c r="AZ12" s="33">
        <f t="shared" si="18"/>
        <v>0.31417485613786078</v>
      </c>
      <c r="BA12" s="33">
        <f t="shared" si="19"/>
        <v>0.31417485613786078</v>
      </c>
      <c r="BB12" s="34">
        <f t="shared" si="20"/>
        <v>0.31417485613786078</v>
      </c>
      <c r="BC12" s="33"/>
      <c r="BD12" s="36">
        <f t="shared" si="21"/>
        <v>0.26926244790069853</v>
      </c>
      <c r="BE12" s="33">
        <f t="shared" si="22"/>
        <v>0.27212614867048385</v>
      </c>
      <c r="BF12" s="34">
        <f t="shared" si="23"/>
        <v>0.27632392300489717</v>
      </c>
      <c r="BG12" s="25"/>
      <c r="BH12" s="39">
        <v>2.8000000000000001E-2</v>
      </c>
      <c r="BI12" s="36">
        <f t="shared" si="24"/>
        <v>1.575E-2</v>
      </c>
      <c r="BJ12" s="34">
        <f t="shared" si="25"/>
        <v>2.1000000000000001E-2</v>
      </c>
      <c r="BK12" s="39">
        <v>0.01</v>
      </c>
      <c r="BL12" s="33"/>
      <c r="BM12" s="39">
        <f t="shared" si="26"/>
        <v>0.11351244790069853</v>
      </c>
      <c r="BN12" s="34">
        <f t="shared" si="27"/>
        <v>9.6126148670483857E-2</v>
      </c>
      <c r="BO12" s="34">
        <f t="shared" si="28"/>
        <v>7.3323923004897151E-2</v>
      </c>
      <c r="BP12" s="28"/>
      <c r="BQ12" s="31">
        <f>Q12/GD12</f>
        <v>9.4514392729869376E-3</v>
      </c>
      <c r="BR12" s="33">
        <f t="shared" si="29"/>
        <v>0.46390389066460941</v>
      </c>
      <c r="BS12" s="32">
        <f>FC12/E12</f>
        <v>3.5977709276066659E-2</v>
      </c>
      <c r="BT12" s="33">
        <f t="shared" si="30"/>
        <v>0.18725106278385123</v>
      </c>
      <c r="BU12" s="33">
        <f t="shared" si="31"/>
        <v>0.80256266046144209</v>
      </c>
      <c r="BV12" s="34">
        <f t="shared" si="32"/>
        <v>0.8480785383165006</v>
      </c>
      <c r="BW12" s="28"/>
      <c r="BX12" s="27">
        <v>1.494</v>
      </c>
      <c r="BY12" s="28">
        <v>33.476999999999997</v>
      </c>
      <c r="BZ12" s="29">
        <f t="shared" si="33"/>
        <v>34.970999999999997</v>
      </c>
      <c r="CA12" s="25">
        <v>931.68799999999999</v>
      </c>
      <c r="CB12" s="28">
        <v>10.263999999999999</v>
      </c>
      <c r="CC12" s="28">
        <v>2.512</v>
      </c>
      <c r="CD12" s="29">
        <f t="shared" si="34"/>
        <v>918.91200000000003</v>
      </c>
      <c r="CE12" s="28">
        <v>93.263000000000005</v>
      </c>
      <c r="CF12" s="28">
        <v>61.661999999999999</v>
      </c>
      <c r="CG12" s="29">
        <f t="shared" si="35"/>
        <v>154.92500000000001</v>
      </c>
      <c r="CH12" s="28">
        <v>0</v>
      </c>
      <c r="CI12" s="28">
        <v>0</v>
      </c>
      <c r="CJ12" s="28">
        <v>8.7780000000000005</v>
      </c>
      <c r="CK12" s="28">
        <v>9.9939999999998772</v>
      </c>
      <c r="CL12" s="29">
        <f t="shared" si="36"/>
        <v>1127.58</v>
      </c>
      <c r="CM12" s="28">
        <v>161.15799999999999</v>
      </c>
      <c r="CN12" s="25">
        <v>786.48800000000006</v>
      </c>
      <c r="CO12" s="29">
        <f t="shared" si="37"/>
        <v>947.64600000000007</v>
      </c>
      <c r="CP12" s="28">
        <v>0</v>
      </c>
      <c r="CQ12" s="28">
        <v>13.698999999999842</v>
      </c>
      <c r="CR12" s="29">
        <f t="shared" si="38"/>
        <v>13.698999999999842</v>
      </c>
      <c r="CS12" s="28">
        <v>0</v>
      </c>
      <c r="CT12" s="28">
        <v>166.23500000000001</v>
      </c>
      <c r="CU12" s="29">
        <f t="shared" si="39"/>
        <v>1127.58</v>
      </c>
      <c r="CV12" s="28"/>
      <c r="CW12" s="43">
        <v>128.23400000000001</v>
      </c>
      <c r="CX12" s="28"/>
      <c r="CY12" s="24">
        <v>70</v>
      </c>
      <c r="CZ12" s="25">
        <v>50</v>
      </c>
      <c r="DA12" s="25">
        <v>20</v>
      </c>
      <c r="DB12" s="25">
        <v>0</v>
      </c>
      <c r="DC12" s="25">
        <v>0</v>
      </c>
      <c r="DD12" s="25">
        <v>0</v>
      </c>
      <c r="DE12" s="26">
        <f t="shared" si="40"/>
        <v>140</v>
      </c>
      <c r="DF12" s="34">
        <f t="shared" si="41"/>
        <v>0.12415970485464446</v>
      </c>
      <c r="DG12" s="25"/>
      <c r="DH12" s="44" t="s">
        <v>227</v>
      </c>
      <c r="DI12" s="45">
        <v>10.8</v>
      </c>
      <c r="DJ12" s="46">
        <v>2</v>
      </c>
      <c r="DK12" s="45" t="s">
        <v>171</v>
      </c>
      <c r="DL12" s="44"/>
      <c r="DM12" s="48" t="s">
        <v>173</v>
      </c>
      <c r="DN12" s="39">
        <v>0.38506558009756348</v>
      </c>
      <c r="DO12" s="36"/>
      <c r="DP12" s="34"/>
      <c r="DQ12" s="25"/>
      <c r="DR12" s="24">
        <v>162.916</v>
      </c>
      <c r="DS12" s="25">
        <v>162.916</v>
      </c>
      <c r="DT12" s="26">
        <v>162.916</v>
      </c>
      <c r="DU12" s="25"/>
      <c r="DV12" s="44">
        <f t="shared" si="42"/>
        <v>532.70499999999993</v>
      </c>
      <c r="DW12" s="25">
        <v>546.85799999999995</v>
      </c>
      <c r="DX12" s="26">
        <v>518.55200000000002</v>
      </c>
      <c r="DY12" s="25"/>
      <c r="DZ12" s="24">
        <v>162.477</v>
      </c>
      <c r="EA12" s="25">
        <v>164.20500000000001</v>
      </c>
      <c r="EB12" s="26">
        <v>166.738</v>
      </c>
      <c r="EC12" s="68">
        <v>603.41499999999996</v>
      </c>
      <c r="ED12" s="25"/>
      <c r="EE12" s="24">
        <v>34.206000000000003</v>
      </c>
      <c r="EF12" s="25">
        <v>13.954000000000001</v>
      </c>
      <c r="EG12" s="25">
        <v>26.369</v>
      </c>
      <c r="EH12" s="25">
        <v>12.431000000000001</v>
      </c>
      <c r="EI12" s="25">
        <v>93.626999999999995</v>
      </c>
      <c r="EJ12" s="25">
        <v>3.3460000000000001</v>
      </c>
      <c r="EK12" s="25">
        <v>0</v>
      </c>
      <c r="EL12" s="25">
        <v>1.6999999999939064E-2</v>
      </c>
      <c r="EM12" s="26">
        <v>747.73800000000006</v>
      </c>
      <c r="EN12" s="26">
        <f t="shared" si="43"/>
        <v>931.68799999999999</v>
      </c>
      <c r="EO12" s="45"/>
      <c r="EP12" s="36">
        <f t="shared" si="44"/>
        <v>3.6714007264234384E-2</v>
      </c>
      <c r="EQ12" s="33">
        <f t="shared" si="44"/>
        <v>1.4977116803049948E-2</v>
      </c>
      <c r="ER12" s="33">
        <f t="shared" si="44"/>
        <v>2.8302393075793613E-2</v>
      </c>
      <c r="ES12" s="33">
        <f t="shared" si="44"/>
        <v>1.3342449403663029E-2</v>
      </c>
      <c r="ET12" s="33">
        <f t="shared" si="44"/>
        <v>0.10049179553670327</v>
      </c>
      <c r="EU12" s="33">
        <f t="shared" si="44"/>
        <v>3.5913310035119053E-3</v>
      </c>
      <c r="EV12" s="33">
        <f t="shared" si="44"/>
        <v>0</v>
      </c>
      <c r="EW12" s="33">
        <f t="shared" si="44"/>
        <v>1.8246451601758384E-5</v>
      </c>
      <c r="EX12" s="33">
        <f t="shared" si="44"/>
        <v>0.80256266046144209</v>
      </c>
      <c r="EY12" s="39">
        <f t="shared" si="45"/>
        <v>1</v>
      </c>
      <c r="EZ12" s="45"/>
      <c r="FA12" s="27">
        <v>19.139999999999997</v>
      </c>
      <c r="FB12" s="28">
        <v>14.38</v>
      </c>
      <c r="FC12" s="42">
        <f t="shared" si="46"/>
        <v>33.519999999999996</v>
      </c>
      <c r="FE12" s="27">
        <v>10.263999999999999</v>
      </c>
      <c r="FF12" s="28">
        <v>2.512</v>
      </c>
      <c r="FG12" s="42">
        <f t="shared" si="47"/>
        <v>12.776</v>
      </c>
      <c r="FH12" s="54"/>
      <c r="FI12" s="55">
        <v>789.49199999999996</v>
      </c>
      <c r="FJ12" s="7">
        <v>108.896</v>
      </c>
      <c r="FK12" s="7">
        <v>33.523000000000003</v>
      </c>
      <c r="FL12" s="56">
        <f t="shared" si="48"/>
        <v>931.91099999999994</v>
      </c>
      <c r="FM12" s="57">
        <f t="shared" si="49"/>
        <v>0.84717532039003729</v>
      </c>
      <c r="FN12" s="58">
        <f t="shared" si="50"/>
        <v>0.11685236036488464</v>
      </c>
      <c r="FO12" s="59">
        <f t="shared" si="51"/>
        <v>3.5972319245078127E-2</v>
      </c>
      <c r="FP12" s="61">
        <f t="shared" si="52"/>
        <v>1</v>
      </c>
      <c r="FR12" s="24">
        <v>747.73800000000006</v>
      </c>
      <c r="FS12" s="25">
        <v>183.94999999999993</v>
      </c>
      <c r="FT12" s="26">
        <f t="shared" si="53"/>
        <v>931.68799999999999</v>
      </c>
      <c r="FV12" s="36">
        <f t="shared" si="54"/>
        <v>0.80256266046144209</v>
      </c>
      <c r="FW12" s="33">
        <f t="shared" si="55"/>
        <v>0.19743733953855791</v>
      </c>
      <c r="FX12" s="34">
        <f t="shared" si="56"/>
        <v>1</v>
      </c>
      <c r="FY12" s="45"/>
      <c r="FZ12" s="44">
        <f t="shared" si="57"/>
        <v>162.75049999999999</v>
      </c>
      <c r="GA12" s="25">
        <v>159.26599999999999</v>
      </c>
      <c r="GB12" s="26">
        <v>166.23500000000001</v>
      </c>
      <c r="GD12" s="44">
        <f t="shared" si="58"/>
        <v>890.65800000000002</v>
      </c>
      <c r="GE12" s="25">
        <v>849.62800000000004</v>
      </c>
      <c r="GF12" s="26">
        <v>931.68799999999999</v>
      </c>
      <c r="GH12" s="44">
        <f t="shared" si="59"/>
        <v>267.959</v>
      </c>
      <c r="GI12" s="25">
        <v>256.78300000000002</v>
      </c>
      <c r="GJ12" s="26">
        <v>279.13499999999999</v>
      </c>
      <c r="GL12" s="44">
        <f t="shared" si="60"/>
        <v>1158.617</v>
      </c>
      <c r="GM12" s="45">
        <f t="shared" si="61"/>
        <v>1106.4110000000001</v>
      </c>
      <c r="GN12" s="46">
        <f t="shared" si="61"/>
        <v>1210.8229999999999</v>
      </c>
      <c r="GP12" s="44">
        <f t="shared" si="62"/>
        <v>763.05550000000005</v>
      </c>
      <c r="GQ12" s="25">
        <v>739.62300000000005</v>
      </c>
      <c r="GR12" s="26">
        <v>786.48800000000006</v>
      </c>
      <c r="GS12" s="25"/>
      <c r="GT12" s="44">
        <f t="shared" si="63"/>
        <v>1083.329</v>
      </c>
      <c r="GU12" s="25">
        <v>1039.078</v>
      </c>
      <c r="GV12" s="26">
        <f>C12</f>
        <v>1127.58</v>
      </c>
      <c r="GW12" s="25"/>
      <c r="GX12" s="61">
        <f>DX12/C12</f>
        <v>0.45988045194132571</v>
      </c>
      <c r="GY12" s="62"/>
    </row>
    <row r="13" spans="1:207" x14ac:dyDescent="0.25">
      <c r="A13" s="1"/>
      <c r="B13" s="23" t="s">
        <v>186</v>
      </c>
      <c r="C13" s="24">
        <v>11384.531000000001</v>
      </c>
      <c r="D13" s="25">
        <v>11157.5185</v>
      </c>
      <c r="E13" s="25">
        <v>9822.6970000000001</v>
      </c>
      <c r="F13" s="25">
        <v>4522</v>
      </c>
      <c r="G13" s="25">
        <v>8069.8549999999996</v>
      </c>
      <c r="H13" s="25">
        <f t="shared" si="0"/>
        <v>15906.531000000001</v>
      </c>
      <c r="I13" s="26">
        <f t="shared" si="1"/>
        <v>14344.697</v>
      </c>
      <c r="J13" s="25"/>
      <c r="K13" s="27">
        <v>244.23499999999999</v>
      </c>
      <c r="L13" s="28">
        <v>100.01300000000001</v>
      </c>
      <c r="M13" s="28">
        <v>1.5819999999999999</v>
      </c>
      <c r="N13" s="29">
        <f t="shared" si="2"/>
        <v>345.83</v>
      </c>
      <c r="O13" s="28">
        <v>187.35300000000001</v>
      </c>
      <c r="P13" s="29">
        <f t="shared" si="3"/>
        <v>158.47699999999998</v>
      </c>
      <c r="Q13" s="28">
        <v>19.301000000000002</v>
      </c>
      <c r="R13" s="29">
        <f t="shared" si="4"/>
        <v>139.17599999999999</v>
      </c>
      <c r="S13" s="28">
        <v>27.521000000000001</v>
      </c>
      <c r="T13" s="28">
        <v>63.085999999999999</v>
      </c>
      <c r="U13" s="28">
        <v>0</v>
      </c>
      <c r="V13" s="29">
        <f t="shared" si="5"/>
        <v>229.78300000000002</v>
      </c>
      <c r="W13" s="28">
        <v>33.664999999999999</v>
      </c>
      <c r="X13" s="30">
        <f t="shared" si="6"/>
        <v>196.11800000000002</v>
      </c>
      <c r="Y13" s="28"/>
      <c r="Z13" s="31">
        <f t="shared" si="64"/>
        <v>2.1889723956092923E-2</v>
      </c>
      <c r="AA13" s="32">
        <f t="shared" si="65"/>
        <v>8.9637314963896316E-3</v>
      </c>
      <c r="AB13" s="33">
        <f t="shared" si="7"/>
        <v>0.42927845256016334</v>
      </c>
      <c r="AC13" s="33">
        <f t="shared" si="8"/>
        <v>0.50181464627120331</v>
      </c>
      <c r="AD13" s="33">
        <f t="shared" si="9"/>
        <v>0.54174883613336033</v>
      </c>
      <c r="AE13" s="32">
        <f t="shared" si="66"/>
        <v>1.6791636957626376E-2</v>
      </c>
      <c r="AF13" s="32">
        <f t="shared" si="67"/>
        <v>1.7577205899322507E-2</v>
      </c>
      <c r="AG13" s="32">
        <f>X13/DV13</f>
        <v>3.4853606075238137E-2</v>
      </c>
      <c r="AH13" s="32">
        <f>(P13+S13+T13)/DV13</f>
        <v>4.4266592641392509E-2</v>
      </c>
      <c r="AI13" s="32">
        <f>R13/DV13</f>
        <v>2.4734014619399253E-2</v>
      </c>
      <c r="AJ13" s="34">
        <f>X13/FZ13</f>
        <v>0.14631473282479768</v>
      </c>
      <c r="AK13" s="35"/>
      <c r="AL13" s="36">
        <f t="shared" si="10"/>
        <v>8.4293236022473877E-2</v>
      </c>
      <c r="AM13" s="33">
        <f t="shared" si="11"/>
        <v>8.7701862242549722E-2</v>
      </c>
      <c r="AN13" s="34">
        <f t="shared" si="12"/>
        <v>2.8742590083839548E-2</v>
      </c>
      <c r="AO13" s="28"/>
      <c r="AP13" s="36">
        <f t="shared" si="13"/>
        <v>0.8215518609603859</v>
      </c>
      <c r="AQ13" s="33">
        <f t="shared" si="14"/>
        <v>0.82300412304938397</v>
      </c>
      <c r="AR13" s="33">
        <f t="shared" si="15"/>
        <v>8.1967539989130853E-2</v>
      </c>
      <c r="AS13" s="33">
        <f t="shared" si="16"/>
        <v>0.33077058686036337</v>
      </c>
      <c r="AT13" s="33">
        <f t="shared" si="17"/>
        <v>7.0476948062243389E-2</v>
      </c>
      <c r="AU13" s="37">
        <v>1.2</v>
      </c>
      <c r="AV13" s="38">
        <v>1.24</v>
      </c>
      <c r="AW13" s="28"/>
      <c r="AX13" s="36">
        <f>GB13/C13</f>
        <v>0.12414442017857388</v>
      </c>
      <c r="AY13" s="33">
        <v>0.1182</v>
      </c>
      <c r="AZ13" s="33">
        <f t="shared" si="18"/>
        <v>0.24672099107943068</v>
      </c>
      <c r="BA13" s="33">
        <f t="shared" si="19"/>
        <v>0.26315232153703777</v>
      </c>
      <c r="BB13" s="34">
        <f t="shared" si="20"/>
        <v>0.28871216891553764</v>
      </c>
      <c r="BC13" s="33"/>
      <c r="BD13" s="36">
        <f t="shared" si="21"/>
        <v>0.19257891502002197</v>
      </c>
      <c r="BE13" s="33">
        <f t="shared" si="22"/>
        <v>0.2095241497000154</v>
      </c>
      <c r="BF13" s="34">
        <f t="shared" si="23"/>
        <v>0.23553694708739575</v>
      </c>
      <c r="BG13" s="25"/>
      <c r="BH13" s="39">
        <v>1.9E-2</v>
      </c>
      <c r="BI13" s="63">
        <f t="shared" si="24"/>
        <v>1.0687499999999999E-2</v>
      </c>
      <c r="BJ13" s="64">
        <f t="shared" si="25"/>
        <v>1.4249999999999999E-2</v>
      </c>
      <c r="BK13" s="39">
        <v>0.01</v>
      </c>
      <c r="BL13" s="33"/>
      <c r="BM13" s="39">
        <f t="shared" si="26"/>
        <v>4.1891415020021971E-2</v>
      </c>
      <c r="BN13" s="34">
        <f t="shared" si="27"/>
        <v>4.0274149700015388E-2</v>
      </c>
      <c r="BO13" s="34">
        <f t="shared" si="28"/>
        <v>4.1536947087395748E-2</v>
      </c>
      <c r="BP13" s="28"/>
      <c r="BQ13" s="31">
        <f>Q13/GD13</f>
        <v>2.0444052532137473E-3</v>
      </c>
      <c r="BR13" s="33">
        <f t="shared" si="29"/>
        <v>7.7487915723209844E-2</v>
      </c>
      <c r="BS13" s="32">
        <f>FC13/E13</f>
        <v>1.7391455727485031E-2</v>
      </c>
      <c r="BT13" s="33">
        <f t="shared" si="30"/>
        <v>0.11697011983153334</v>
      </c>
      <c r="BU13" s="33">
        <f t="shared" si="31"/>
        <v>0.66062742238715089</v>
      </c>
      <c r="BV13" s="34">
        <f t="shared" si="32"/>
        <v>0.76761070659073527</v>
      </c>
      <c r="BW13" s="28"/>
      <c r="BX13" s="27">
        <v>81.975999999999999</v>
      </c>
      <c r="BY13" s="28">
        <v>16.212</v>
      </c>
      <c r="BZ13" s="29">
        <f t="shared" si="33"/>
        <v>98.188000000000002</v>
      </c>
      <c r="CA13" s="25">
        <v>9822.6970000000001</v>
      </c>
      <c r="CB13" s="28">
        <v>29.298999999999999</v>
      </c>
      <c r="CC13" s="28">
        <v>17.841999999999999</v>
      </c>
      <c r="CD13" s="29">
        <f t="shared" si="34"/>
        <v>9775.5559999999987</v>
      </c>
      <c r="CE13" s="28">
        <v>704.15899999999999</v>
      </c>
      <c r="CF13" s="28">
        <v>664.87099999999998</v>
      </c>
      <c r="CG13" s="29">
        <f t="shared" si="35"/>
        <v>1369.03</v>
      </c>
      <c r="CH13" s="28">
        <v>19.881</v>
      </c>
      <c r="CI13" s="28">
        <v>0</v>
      </c>
      <c r="CJ13" s="28">
        <v>94.915000000000006</v>
      </c>
      <c r="CK13" s="28">
        <v>26.961000000002102</v>
      </c>
      <c r="CL13" s="29">
        <f t="shared" si="36"/>
        <v>11384.531000000003</v>
      </c>
      <c r="CM13" s="28">
        <v>0</v>
      </c>
      <c r="CN13" s="25">
        <v>8069.8549999999996</v>
      </c>
      <c r="CO13" s="29">
        <f t="shared" si="37"/>
        <v>8069.8549999999996</v>
      </c>
      <c r="CP13" s="28">
        <v>1504.6679999999999</v>
      </c>
      <c r="CQ13" s="28">
        <v>165.84100000000126</v>
      </c>
      <c r="CR13" s="29">
        <f t="shared" si="38"/>
        <v>1670.5090000000012</v>
      </c>
      <c r="CS13" s="28">
        <v>230.84100000000001</v>
      </c>
      <c r="CT13" s="28">
        <v>1413.326</v>
      </c>
      <c r="CU13" s="29">
        <f t="shared" si="39"/>
        <v>11384.531000000003</v>
      </c>
      <c r="CV13" s="28"/>
      <c r="CW13" s="43">
        <v>802.34699999999998</v>
      </c>
      <c r="CX13" s="28"/>
      <c r="CY13" s="24">
        <v>425</v>
      </c>
      <c r="CZ13" s="25">
        <v>150</v>
      </c>
      <c r="DA13" s="25">
        <v>405</v>
      </c>
      <c r="DB13" s="25">
        <v>400</v>
      </c>
      <c r="DC13" s="25">
        <v>350</v>
      </c>
      <c r="DD13" s="25">
        <v>0</v>
      </c>
      <c r="DE13" s="26">
        <f t="shared" si="40"/>
        <v>1730</v>
      </c>
      <c r="DF13" s="34">
        <f t="shared" si="41"/>
        <v>0.15196058581596378</v>
      </c>
      <c r="DG13" s="25"/>
      <c r="DH13" s="44" t="s">
        <v>228</v>
      </c>
      <c r="DI13" s="45">
        <v>87</v>
      </c>
      <c r="DJ13" s="46">
        <v>9</v>
      </c>
      <c r="DK13" s="45" t="s">
        <v>171</v>
      </c>
      <c r="DL13" s="47" t="s">
        <v>172</v>
      </c>
      <c r="DM13" s="48" t="s">
        <v>175</v>
      </c>
      <c r="DN13" s="39">
        <v>0.4184135382029</v>
      </c>
      <c r="DO13" s="66" t="s">
        <v>176</v>
      </c>
      <c r="DP13" s="67" t="s">
        <v>177</v>
      </c>
      <c r="DQ13" s="25"/>
      <c r="DR13" s="24">
        <v>1351.375</v>
      </c>
      <c r="DS13" s="25">
        <v>1441.375</v>
      </c>
      <c r="DT13" s="26">
        <v>1581.375</v>
      </c>
      <c r="DU13" s="25"/>
      <c r="DV13" s="44">
        <f t="shared" si="42"/>
        <v>5626.9070000000002</v>
      </c>
      <c r="DW13" s="25">
        <v>5776.473</v>
      </c>
      <c r="DX13" s="26">
        <v>5477.3410000000003</v>
      </c>
      <c r="DY13" s="25"/>
      <c r="DZ13" s="24">
        <v>1326.327</v>
      </c>
      <c r="EA13" s="25">
        <v>1443.0319999999999</v>
      </c>
      <c r="EB13" s="26">
        <v>1622.1869999999999</v>
      </c>
      <c r="EC13" s="68">
        <v>6887.1869999999999</v>
      </c>
      <c r="ED13" s="25"/>
      <c r="EE13" s="24">
        <v>854.38900000000001</v>
      </c>
      <c r="EF13" s="25">
        <v>38.356999999999999</v>
      </c>
      <c r="EG13" s="25">
        <v>265.55099999999999</v>
      </c>
      <c r="EH13" s="25">
        <v>136.49</v>
      </c>
      <c r="EI13" s="25">
        <v>1081.4280000000001</v>
      </c>
      <c r="EJ13" s="25">
        <v>931.43700000000001</v>
      </c>
      <c r="EK13" s="25">
        <v>25.902000000000001</v>
      </c>
      <c r="EL13" s="25">
        <v>0</v>
      </c>
      <c r="EM13" s="26">
        <v>6489.143</v>
      </c>
      <c r="EN13" s="26">
        <f t="shared" si="43"/>
        <v>9822.6970000000001</v>
      </c>
      <c r="EO13" s="45"/>
      <c r="EP13" s="36">
        <f t="shared" si="44"/>
        <v>8.6981101015332143E-2</v>
      </c>
      <c r="EQ13" s="33">
        <f t="shared" si="44"/>
        <v>3.9049356811067266E-3</v>
      </c>
      <c r="ER13" s="33">
        <f t="shared" si="44"/>
        <v>2.7034428528132343E-2</v>
      </c>
      <c r="ES13" s="33">
        <f t="shared" si="44"/>
        <v>1.3895369062081423E-2</v>
      </c>
      <c r="ET13" s="33">
        <f t="shared" si="44"/>
        <v>0.11009481408212023</v>
      </c>
      <c r="EU13" s="33">
        <f t="shared" si="44"/>
        <v>9.4824975258831656E-2</v>
      </c>
      <c r="EV13" s="33">
        <f t="shared" si="44"/>
        <v>2.6369539852445821E-3</v>
      </c>
      <c r="EW13" s="33">
        <f t="shared" si="44"/>
        <v>0</v>
      </c>
      <c r="EX13" s="33">
        <f t="shared" si="44"/>
        <v>0.66062742238715089</v>
      </c>
      <c r="EY13" s="39">
        <f t="shared" si="45"/>
        <v>1</v>
      </c>
      <c r="EZ13" s="45"/>
      <c r="FA13" s="27">
        <v>76.710999999999999</v>
      </c>
      <c r="FB13" s="28">
        <v>94.12</v>
      </c>
      <c r="FC13" s="42">
        <f t="shared" si="46"/>
        <v>170.83100000000002</v>
      </c>
      <c r="FE13" s="27">
        <v>29.298999999999999</v>
      </c>
      <c r="FF13" s="28">
        <v>17.841999999999999</v>
      </c>
      <c r="FG13" s="42">
        <f t="shared" si="47"/>
        <v>47.140999999999998</v>
      </c>
      <c r="FH13" s="54"/>
      <c r="FI13" s="55">
        <v>8749.6170000000002</v>
      </c>
      <c r="FJ13" s="7">
        <v>909.49</v>
      </c>
      <c r="FK13" s="7">
        <v>169.215</v>
      </c>
      <c r="FL13" s="56">
        <f t="shared" si="48"/>
        <v>9828.3220000000001</v>
      </c>
      <c r="FM13" s="57">
        <f t="shared" si="49"/>
        <v>0.89024525244492403</v>
      </c>
      <c r="FN13" s="58">
        <f t="shared" si="50"/>
        <v>9.2537668179776766E-2</v>
      </c>
      <c r="FO13" s="59">
        <f t="shared" si="51"/>
        <v>1.7217079375299264E-2</v>
      </c>
      <c r="FP13" s="61">
        <f t="shared" si="52"/>
        <v>1</v>
      </c>
      <c r="FR13" s="24">
        <v>6489.143</v>
      </c>
      <c r="FS13" s="25">
        <v>3333.5540000000001</v>
      </c>
      <c r="FT13" s="26">
        <f t="shared" si="53"/>
        <v>9822.6970000000001</v>
      </c>
      <c r="FV13" s="36">
        <f t="shared" si="54"/>
        <v>0.66062742238715089</v>
      </c>
      <c r="FW13" s="33">
        <f t="shared" si="55"/>
        <v>0.33937257761284911</v>
      </c>
      <c r="FX13" s="34">
        <f t="shared" si="56"/>
        <v>1</v>
      </c>
      <c r="FY13" s="45"/>
      <c r="FZ13" s="44">
        <f t="shared" si="57"/>
        <v>1340.3845000000001</v>
      </c>
      <c r="GA13" s="25">
        <v>1267.443</v>
      </c>
      <c r="GB13" s="26">
        <v>1413.326</v>
      </c>
      <c r="GD13" s="44">
        <f t="shared" si="58"/>
        <v>9440.8875000000007</v>
      </c>
      <c r="GE13" s="25">
        <v>9059.0779999999995</v>
      </c>
      <c r="GF13" s="26">
        <v>9822.6970000000001</v>
      </c>
      <c r="GH13" s="44">
        <f t="shared" si="59"/>
        <v>4325.5</v>
      </c>
      <c r="GI13" s="25">
        <v>4129</v>
      </c>
      <c r="GJ13" s="26">
        <v>4522</v>
      </c>
      <c r="GL13" s="44">
        <f t="shared" si="60"/>
        <v>13766.387500000001</v>
      </c>
      <c r="GM13" s="45">
        <f t="shared" si="61"/>
        <v>13188.078</v>
      </c>
      <c r="GN13" s="46">
        <f t="shared" si="61"/>
        <v>14344.697</v>
      </c>
      <c r="GP13" s="44">
        <f t="shared" si="62"/>
        <v>7957.1209999999992</v>
      </c>
      <c r="GQ13" s="25">
        <v>7844.3869999999997</v>
      </c>
      <c r="GR13" s="26">
        <v>8069.8549999999996</v>
      </c>
      <c r="GS13" s="25"/>
      <c r="GT13" s="44">
        <f t="shared" si="63"/>
        <v>11157.5185</v>
      </c>
      <c r="GU13" s="25">
        <v>10930.505999999999</v>
      </c>
      <c r="GV13" s="26">
        <f>C13</f>
        <v>11384.531000000001</v>
      </c>
      <c r="GW13" s="25"/>
      <c r="GX13" s="61">
        <f>DX13/C13</f>
        <v>0.48112135669005601</v>
      </c>
      <c r="GY13" s="62"/>
    </row>
    <row r="14" spans="1:207" x14ac:dyDescent="0.25">
      <c r="A14" s="1"/>
      <c r="B14" s="23" t="s">
        <v>187</v>
      </c>
      <c r="C14" s="24">
        <v>4965.674</v>
      </c>
      <c r="D14" s="25">
        <v>4793.9619999999995</v>
      </c>
      <c r="E14" s="25">
        <v>3854.0650000000001</v>
      </c>
      <c r="F14" s="25">
        <v>1276.6659999999999</v>
      </c>
      <c r="G14" s="25">
        <v>3557.0450000000001</v>
      </c>
      <c r="H14" s="25">
        <f t="shared" si="0"/>
        <v>6242.34</v>
      </c>
      <c r="I14" s="26">
        <f t="shared" si="1"/>
        <v>5130.7309999999998</v>
      </c>
      <c r="J14" s="25"/>
      <c r="K14" s="27">
        <v>125.655</v>
      </c>
      <c r="L14" s="28">
        <v>39.253999999999998</v>
      </c>
      <c r="M14" s="28">
        <v>1.972</v>
      </c>
      <c r="N14" s="29">
        <f t="shared" si="2"/>
        <v>166.881</v>
      </c>
      <c r="O14" s="28">
        <v>110.277</v>
      </c>
      <c r="P14" s="29">
        <f t="shared" si="3"/>
        <v>56.603999999999999</v>
      </c>
      <c r="Q14" s="28">
        <v>0.94600000000000029</v>
      </c>
      <c r="R14" s="29">
        <f t="shared" si="4"/>
        <v>55.658000000000001</v>
      </c>
      <c r="S14" s="28">
        <v>10.734999999999999</v>
      </c>
      <c r="T14" s="28">
        <v>-3.6970000000000001</v>
      </c>
      <c r="U14" s="28">
        <v>0</v>
      </c>
      <c r="V14" s="29">
        <f t="shared" si="5"/>
        <v>62.695999999999998</v>
      </c>
      <c r="W14" s="28">
        <v>13.846</v>
      </c>
      <c r="X14" s="30">
        <f t="shared" si="6"/>
        <v>48.849999999999994</v>
      </c>
      <c r="Y14" s="28"/>
      <c r="Z14" s="31">
        <f t="shared" si="64"/>
        <v>2.6211096374981698E-2</v>
      </c>
      <c r="AA14" s="32">
        <f t="shared" si="65"/>
        <v>8.1882167610006096E-3</v>
      </c>
      <c r="AB14" s="33">
        <f t="shared" si="7"/>
        <v>0.63407103306711754</v>
      </c>
      <c r="AC14" s="33">
        <f t="shared" si="8"/>
        <v>0.62087311953878033</v>
      </c>
      <c r="AD14" s="33">
        <f t="shared" si="9"/>
        <v>0.66081219551656567</v>
      </c>
      <c r="AE14" s="32">
        <f t="shared" si="66"/>
        <v>2.3003311248608146E-2</v>
      </c>
      <c r="AF14" s="32">
        <f t="shared" si="67"/>
        <v>1.0189901380111065E-2</v>
      </c>
      <c r="AG14" s="32">
        <f>X14/DV14</f>
        <v>2.1695398821164846E-2</v>
      </c>
      <c r="AH14" s="32">
        <f>(P14+S14+T14)/DV14</f>
        <v>2.826486329122975E-2</v>
      </c>
      <c r="AI14" s="32">
        <f>R14/DV14</f>
        <v>2.4718986849301808E-2</v>
      </c>
      <c r="AJ14" s="34">
        <f>X14/FZ14</f>
        <v>7.9095221903790425E-2</v>
      </c>
      <c r="AK14" s="35"/>
      <c r="AL14" s="36">
        <f t="shared" si="10"/>
        <v>4.8066955501143788E-2</v>
      </c>
      <c r="AM14" s="33">
        <f t="shared" si="11"/>
        <v>4.9769584876305367E-2</v>
      </c>
      <c r="AN14" s="34">
        <f t="shared" si="12"/>
        <v>3.9551557685614094E-2</v>
      </c>
      <c r="AO14" s="28"/>
      <c r="AP14" s="36">
        <f t="shared" si="13"/>
        <v>0.92293331845726523</v>
      </c>
      <c r="AQ14" s="33">
        <f t="shared" si="14"/>
        <v>0.8318016403846864</v>
      </c>
      <c r="AR14" s="33">
        <f t="shared" si="15"/>
        <v>-2.8922559153097827E-2</v>
      </c>
      <c r="AS14" s="33">
        <f t="shared" si="16"/>
        <v>0.25111817650534451</v>
      </c>
      <c r="AT14" s="33">
        <f t="shared" si="17"/>
        <v>0.1737707710977402</v>
      </c>
      <c r="AU14" s="37">
        <v>2.032</v>
      </c>
      <c r="AV14" s="38">
        <v>1.462</v>
      </c>
      <c r="AW14" s="28"/>
      <c r="AX14" s="36">
        <f>GB14/C14</f>
        <v>0.13087971542231727</v>
      </c>
      <c r="AY14" s="33">
        <v>0.129</v>
      </c>
      <c r="AZ14" s="33">
        <f t="shared" si="18"/>
        <v>0.28346140419872123</v>
      </c>
      <c r="BA14" s="33">
        <f t="shared" si="19"/>
        <v>0.30113650925512686</v>
      </c>
      <c r="BB14" s="34">
        <f t="shared" si="20"/>
        <v>0.3320679431038368</v>
      </c>
      <c r="BC14" s="33"/>
      <c r="BD14" s="36">
        <f t="shared" si="21"/>
        <v>0.24228611164304681</v>
      </c>
      <c r="BE14" s="33">
        <f t="shared" si="22"/>
        <v>0.26047217213072293</v>
      </c>
      <c r="BF14" s="34">
        <f t="shared" si="23"/>
        <v>0.29145897189601455</v>
      </c>
      <c r="BG14" s="25"/>
      <c r="BH14" s="39">
        <v>2.1000000000000001E-2</v>
      </c>
      <c r="BI14" s="36">
        <f t="shared" si="24"/>
        <v>1.18125E-2</v>
      </c>
      <c r="BJ14" s="34">
        <f t="shared" si="25"/>
        <v>1.575E-2</v>
      </c>
      <c r="BK14" s="39">
        <v>1.4999999999999999E-2</v>
      </c>
      <c r="BL14" s="33"/>
      <c r="BM14" s="39">
        <f t="shared" si="26"/>
        <v>9.0473611643046792E-2</v>
      </c>
      <c r="BN14" s="34">
        <f t="shared" si="27"/>
        <v>8.9722172130722921E-2</v>
      </c>
      <c r="BO14" s="34">
        <f t="shared" si="28"/>
        <v>9.5458971896014544E-2</v>
      </c>
      <c r="BP14" s="28"/>
      <c r="BQ14" s="31">
        <f>Q14/GD14</f>
        <v>2.5121581416827989E-4</v>
      </c>
      <c r="BR14" s="33">
        <f t="shared" si="29"/>
        <v>1.4864397724772955E-2</v>
      </c>
      <c r="BS14" s="32">
        <f>FC14/E14</f>
        <v>1.3434127343467221E-2</v>
      </c>
      <c r="BT14" s="33">
        <f t="shared" si="30"/>
        <v>7.816755539183419E-2</v>
      </c>
      <c r="BU14" s="33">
        <f t="shared" si="31"/>
        <v>0.84036439447700029</v>
      </c>
      <c r="BV14" s="34">
        <f t="shared" si="32"/>
        <v>0.88008609299532559</v>
      </c>
      <c r="BW14" s="28"/>
      <c r="BX14" s="27">
        <v>37.694000000000003</v>
      </c>
      <c r="BY14" s="28">
        <v>140.11199999999999</v>
      </c>
      <c r="BZ14" s="29">
        <f t="shared" si="33"/>
        <v>177.80599999999998</v>
      </c>
      <c r="CA14" s="25">
        <v>3854.0650000000001</v>
      </c>
      <c r="CB14" s="28">
        <v>6.226</v>
      </c>
      <c r="CC14" s="28">
        <v>6.24</v>
      </c>
      <c r="CD14" s="29">
        <f t="shared" si="34"/>
        <v>3841.5990000000002</v>
      </c>
      <c r="CE14" s="28">
        <v>685.08299999999997</v>
      </c>
      <c r="CF14" s="28">
        <v>208.82300000000001</v>
      </c>
      <c r="CG14" s="29">
        <f t="shared" si="35"/>
        <v>893.90599999999995</v>
      </c>
      <c r="CH14" s="28">
        <v>9.8279999999999994</v>
      </c>
      <c r="CI14" s="28">
        <v>0</v>
      </c>
      <c r="CJ14" s="28">
        <v>40.168999999999997</v>
      </c>
      <c r="CK14" s="28">
        <v>2.3660000000002839</v>
      </c>
      <c r="CL14" s="29">
        <f t="shared" si="36"/>
        <v>4965.674</v>
      </c>
      <c r="CM14" s="28">
        <v>4.3920000000000003</v>
      </c>
      <c r="CN14" s="25">
        <v>3557.0450000000001</v>
      </c>
      <c r="CO14" s="29">
        <f t="shared" si="37"/>
        <v>3561.4369999999999</v>
      </c>
      <c r="CP14" s="28">
        <v>604.24599999999998</v>
      </c>
      <c r="CQ14" s="28">
        <v>39.454000000000178</v>
      </c>
      <c r="CR14" s="29">
        <f t="shared" si="38"/>
        <v>643.70000000000016</v>
      </c>
      <c r="CS14" s="28">
        <v>110.631</v>
      </c>
      <c r="CT14" s="28">
        <v>649.90599999999995</v>
      </c>
      <c r="CU14" s="29">
        <f t="shared" si="39"/>
        <v>4965.674</v>
      </c>
      <c r="CV14" s="28"/>
      <c r="CW14" s="43">
        <v>862.8889999999999</v>
      </c>
      <c r="CX14" s="28"/>
      <c r="CY14" s="24">
        <v>100</v>
      </c>
      <c r="CZ14" s="25">
        <v>200</v>
      </c>
      <c r="DA14" s="25">
        <v>340</v>
      </c>
      <c r="DB14" s="25">
        <v>70</v>
      </c>
      <c r="DC14" s="25">
        <v>0</v>
      </c>
      <c r="DD14" s="25">
        <v>0</v>
      </c>
      <c r="DE14" s="26">
        <f t="shared" si="40"/>
        <v>710</v>
      </c>
      <c r="DF14" s="34">
        <f t="shared" si="41"/>
        <v>0.14298159726151979</v>
      </c>
      <c r="DG14" s="25"/>
      <c r="DH14" s="44" t="s">
        <v>225</v>
      </c>
      <c r="DI14" s="45">
        <v>44.1</v>
      </c>
      <c r="DJ14" s="46">
        <v>4</v>
      </c>
      <c r="DK14" s="45" t="s">
        <v>171</v>
      </c>
      <c r="DL14" s="47" t="s">
        <v>172</v>
      </c>
      <c r="DM14" s="45"/>
      <c r="DN14" s="39" t="s">
        <v>233</v>
      </c>
      <c r="DO14" s="66" t="s">
        <v>176</v>
      </c>
      <c r="DP14" s="67" t="s">
        <v>181</v>
      </c>
      <c r="DQ14" s="25"/>
      <c r="DR14" s="24">
        <v>641.49300000000005</v>
      </c>
      <c r="DS14" s="25">
        <v>681.49300000000005</v>
      </c>
      <c r="DT14" s="26">
        <v>751.49300000000005</v>
      </c>
      <c r="DU14" s="25"/>
      <c r="DV14" s="44">
        <f t="shared" si="42"/>
        <v>2251.6295</v>
      </c>
      <c r="DW14" s="25">
        <v>2240.1889999999999</v>
      </c>
      <c r="DX14" s="26">
        <v>2263.0700000000002</v>
      </c>
      <c r="DY14" s="25"/>
      <c r="DZ14" s="24">
        <v>631.346</v>
      </c>
      <c r="EA14" s="25">
        <v>678.73500000000001</v>
      </c>
      <c r="EB14" s="26">
        <v>759.48</v>
      </c>
      <c r="EC14" s="68">
        <v>2605.7869999999998</v>
      </c>
      <c r="ED14" s="25"/>
      <c r="EE14" s="24">
        <v>424.45400000000001</v>
      </c>
      <c r="EF14" s="25">
        <v>7.3849999999999998</v>
      </c>
      <c r="EG14" s="25">
        <v>21.7</v>
      </c>
      <c r="EH14" s="25">
        <v>5.0949999999999998</v>
      </c>
      <c r="EI14" s="25">
        <v>115.578</v>
      </c>
      <c r="EJ14" s="25">
        <v>17.43</v>
      </c>
      <c r="EK14" s="25">
        <v>2.7269999999999999</v>
      </c>
      <c r="EL14" s="25">
        <v>20.877000000000407</v>
      </c>
      <c r="EM14" s="26">
        <v>3238.819</v>
      </c>
      <c r="EN14" s="26">
        <f t="shared" si="43"/>
        <v>3854.0650000000001</v>
      </c>
      <c r="EO14" s="45"/>
      <c r="EP14" s="36">
        <f t="shared" si="44"/>
        <v>0.11013151049606065</v>
      </c>
      <c r="EQ14" s="33">
        <f t="shared" si="44"/>
        <v>1.9161586532660969E-3</v>
      </c>
      <c r="ER14" s="33">
        <f t="shared" si="44"/>
        <v>5.6304187915875836E-3</v>
      </c>
      <c r="ES14" s="33">
        <f t="shared" si="44"/>
        <v>1.321980817656163E-3</v>
      </c>
      <c r="ET14" s="33">
        <f t="shared" si="44"/>
        <v>2.9988596455949756E-2</v>
      </c>
      <c r="EU14" s="33">
        <f t="shared" si="44"/>
        <v>4.5224976745332525E-3</v>
      </c>
      <c r="EV14" s="33">
        <f t="shared" si="44"/>
        <v>7.0756461035296494E-4</v>
      </c>
      <c r="EW14" s="33">
        <f t="shared" si="44"/>
        <v>5.4168780235933764E-3</v>
      </c>
      <c r="EX14" s="33">
        <f t="shared" si="44"/>
        <v>0.84036439447700029</v>
      </c>
      <c r="EY14" s="39">
        <f t="shared" si="45"/>
        <v>1</v>
      </c>
      <c r="EZ14" s="45"/>
      <c r="FA14" s="27">
        <v>16.065999999999999</v>
      </c>
      <c r="FB14" s="28">
        <v>35.71</v>
      </c>
      <c r="FC14" s="42">
        <f t="shared" si="46"/>
        <v>51.775999999999996</v>
      </c>
      <c r="FE14" s="27">
        <v>6.226</v>
      </c>
      <c r="FF14" s="28">
        <v>6.24</v>
      </c>
      <c r="FG14" s="42">
        <f t="shared" si="47"/>
        <v>12.466000000000001</v>
      </c>
      <c r="FH14" s="54"/>
      <c r="FI14" s="55">
        <v>3526.1149999999998</v>
      </c>
      <c r="FJ14" s="7">
        <v>275.041</v>
      </c>
      <c r="FK14" s="7">
        <v>52.906999999999996</v>
      </c>
      <c r="FL14" s="56">
        <f t="shared" si="48"/>
        <v>3854.0630000000001</v>
      </c>
      <c r="FM14" s="57">
        <f t="shared" si="49"/>
        <v>0.91490850045782846</v>
      </c>
      <c r="FN14" s="58">
        <f t="shared" si="50"/>
        <v>7.1363908685457403E-2</v>
      </c>
      <c r="FO14" s="59">
        <f t="shared" si="51"/>
        <v>1.3727590856714069E-2</v>
      </c>
      <c r="FP14" s="61">
        <f t="shared" si="52"/>
        <v>0.99999999999999989</v>
      </c>
      <c r="FR14" s="24">
        <v>3238.819</v>
      </c>
      <c r="FS14" s="25">
        <v>615.24599999999987</v>
      </c>
      <c r="FT14" s="26">
        <f t="shared" si="53"/>
        <v>3854.0649999999996</v>
      </c>
      <c r="FV14" s="36">
        <f t="shared" si="54"/>
        <v>0.84036439447700029</v>
      </c>
      <c r="FW14" s="33">
        <f t="shared" si="55"/>
        <v>0.15963560552299971</v>
      </c>
      <c r="FX14" s="34">
        <f t="shared" si="56"/>
        <v>1</v>
      </c>
      <c r="FY14" s="45"/>
      <c r="FZ14" s="44">
        <f t="shared" si="57"/>
        <v>617.6099999999999</v>
      </c>
      <c r="GA14" s="25">
        <v>585.31399999999996</v>
      </c>
      <c r="GB14" s="26">
        <v>649.90599999999995</v>
      </c>
      <c r="GD14" s="44">
        <f t="shared" si="58"/>
        <v>3765.6864999999998</v>
      </c>
      <c r="GE14" s="25">
        <v>3677.308</v>
      </c>
      <c r="GF14" s="26">
        <v>3854.0650000000001</v>
      </c>
      <c r="GH14" s="44">
        <f t="shared" si="59"/>
        <v>1243.4204999999999</v>
      </c>
      <c r="GI14" s="25">
        <v>1210.175</v>
      </c>
      <c r="GJ14" s="26">
        <v>1276.6659999999999</v>
      </c>
      <c r="GL14" s="44">
        <f t="shared" si="60"/>
        <v>5009.107</v>
      </c>
      <c r="GM14" s="45">
        <f t="shared" si="61"/>
        <v>4887.4830000000002</v>
      </c>
      <c r="GN14" s="46">
        <f t="shared" si="61"/>
        <v>5130.7309999999998</v>
      </c>
      <c r="GP14" s="44">
        <f t="shared" si="62"/>
        <v>3489.3779999999997</v>
      </c>
      <c r="GQ14" s="25">
        <v>3421.7109999999998</v>
      </c>
      <c r="GR14" s="26">
        <v>3557.0450000000001</v>
      </c>
      <c r="GS14" s="25"/>
      <c r="GT14" s="44">
        <f t="shared" si="63"/>
        <v>4793.9619999999995</v>
      </c>
      <c r="GU14" s="25">
        <v>4622.25</v>
      </c>
      <c r="GV14" s="26">
        <f>C14</f>
        <v>4965.674</v>
      </c>
      <c r="GW14" s="25"/>
      <c r="GX14" s="61">
        <f>DX14/C14</f>
        <v>0.45574276523186985</v>
      </c>
      <c r="GY14" s="62"/>
    </row>
    <row r="15" spans="1:207" x14ac:dyDescent="0.25">
      <c r="A15" s="1"/>
      <c r="B15" s="23" t="s">
        <v>188</v>
      </c>
      <c r="C15" s="24">
        <v>2301.2669999999998</v>
      </c>
      <c r="D15" s="25">
        <v>2179.9740000000002</v>
      </c>
      <c r="E15" s="25">
        <v>1709.3689999999999</v>
      </c>
      <c r="F15" s="25">
        <v>602.73699999999997</v>
      </c>
      <c r="G15" s="25">
        <v>1442.375</v>
      </c>
      <c r="H15" s="25">
        <f t="shared" si="0"/>
        <v>2904.0039999999999</v>
      </c>
      <c r="I15" s="26">
        <f t="shared" si="1"/>
        <v>2312.1059999999998</v>
      </c>
      <c r="J15" s="25"/>
      <c r="K15" s="27">
        <v>52.427999999999997</v>
      </c>
      <c r="L15" s="28">
        <v>12.2</v>
      </c>
      <c r="M15" s="28">
        <v>0.13300000000000001</v>
      </c>
      <c r="N15" s="29">
        <f t="shared" si="2"/>
        <v>64.760999999999996</v>
      </c>
      <c r="O15" s="28">
        <v>38.573999999999998</v>
      </c>
      <c r="P15" s="29">
        <f t="shared" si="3"/>
        <v>26.186999999999998</v>
      </c>
      <c r="Q15" s="28">
        <v>1.4790000000000001</v>
      </c>
      <c r="R15" s="29">
        <f t="shared" si="4"/>
        <v>24.707999999999998</v>
      </c>
      <c r="S15" s="28">
        <v>3.621</v>
      </c>
      <c r="T15" s="28">
        <v>0.51</v>
      </c>
      <c r="U15" s="28">
        <v>0</v>
      </c>
      <c r="V15" s="29">
        <f t="shared" si="5"/>
        <v>28.838999999999999</v>
      </c>
      <c r="W15" s="28">
        <v>6.1829999999999998</v>
      </c>
      <c r="X15" s="30">
        <f t="shared" si="6"/>
        <v>22.655999999999999</v>
      </c>
      <c r="Y15" s="28"/>
      <c r="Z15" s="31">
        <f t="shared" si="64"/>
        <v>2.4049828117216072E-2</v>
      </c>
      <c r="AA15" s="32">
        <f t="shared" si="65"/>
        <v>5.5963970212488763E-3</v>
      </c>
      <c r="AB15" s="33">
        <f t="shared" si="7"/>
        <v>0.55991987458630899</v>
      </c>
      <c r="AC15" s="33">
        <f t="shared" si="8"/>
        <v>0.5640958146880759</v>
      </c>
      <c r="AD15" s="33">
        <f t="shared" si="9"/>
        <v>0.59563626256543289</v>
      </c>
      <c r="AE15" s="32">
        <f t="shared" si="66"/>
        <v>1.7694706450627391E-2</v>
      </c>
      <c r="AF15" s="32">
        <f t="shared" si="67"/>
        <v>1.0392784501099553E-2</v>
      </c>
      <c r="AG15" s="32">
        <f>X15/DV15</f>
        <v>2.3158859904537164E-2</v>
      </c>
      <c r="AH15" s="32">
        <f>(P15+S15+T15)/DV15</f>
        <v>3.0990921371193404E-2</v>
      </c>
      <c r="AI15" s="32">
        <f>R15/DV15</f>
        <v>2.5256404948857003E-2</v>
      </c>
      <c r="AJ15" s="34">
        <f>X15/FZ15</f>
        <v>8.5276161368272874E-2</v>
      </c>
      <c r="AK15" s="35"/>
      <c r="AL15" s="36">
        <f t="shared" si="10"/>
        <v>4.1562091180683776E-2</v>
      </c>
      <c r="AM15" s="33">
        <f t="shared" si="11"/>
        <v>0.11516976137811669</v>
      </c>
      <c r="AN15" s="34">
        <f t="shared" si="12"/>
        <v>8.0859007052232673E-2</v>
      </c>
      <c r="AO15" s="28"/>
      <c r="AP15" s="36">
        <f t="shared" si="13"/>
        <v>0.8438055212186486</v>
      </c>
      <c r="AQ15" s="33">
        <f t="shared" si="14"/>
        <v>0.72645356186999566</v>
      </c>
      <c r="AR15" s="33">
        <f t="shared" si="15"/>
        <v>2.2272513358945312E-2</v>
      </c>
      <c r="AS15" s="33">
        <f t="shared" si="16"/>
        <v>0.34954418587673663</v>
      </c>
      <c r="AT15" s="33">
        <f t="shared" si="17"/>
        <v>0.21373964863703343</v>
      </c>
      <c r="AU15" s="37">
        <v>6.64</v>
      </c>
      <c r="AV15" s="38">
        <v>1.42</v>
      </c>
      <c r="AW15" s="28"/>
      <c r="AX15" s="36">
        <f>GB15/C15</f>
        <v>0.12111371692202599</v>
      </c>
      <c r="AY15" s="33">
        <v>0.1217</v>
      </c>
      <c r="AZ15" s="33">
        <f t="shared" si="18"/>
        <v>0.28368121839311428</v>
      </c>
      <c r="BA15" s="33">
        <f t="shared" si="19"/>
        <v>0.30461293077464074</v>
      </c>
      <c r="BB15" s="34">
        <f t="shared" si="20"/>
        <v>0.32554464315616727</v>
      </c>
      <c r="BC15" s="33"/>
      <c r="BD15" s="36">
        <f t="shared" si="21"/>
        <v>0.24510157997074261</v>
      </c>
      <c r="BE15" s="33">
        <f t="shared" si="22"/>
        <v>0.26605963103615582</v>
      </c>
      <c r="BF15" s="34">
        <f t="shared" si="23"/>
        <v>0.28826257939070254</v>
      </c>
      <c r="BG15" s="25"/>
      <c r="BH15" s="39">
        <v>2.5000000000000001E-2</v>
      </c>
      <c r="BI15" s="63">
        <f t="shared" si="24"/>
        <v>1.40625E-2</v>
      </c>
      <c r="BJ15" s="64">
        <f t="shared" si="25"/>
        <v>1.8750000000000003E-2</v>
      </c>
      <c r="BK15" s="39">
        <v>0.01</v>
      </c>
      <c r="BL15" s="33"/>
      <c r="BM15" s="39">
        <f t="shared" si="26"/>
        <v>9.1039079970742592E-2</v>
      </c>
      <c r="BN15" s="34">
        <f t="shared" si="27"/>
        <v>9.2309631036155804E-2</v>
      </c>
      <c r="BO15" s="34">
        <f t="shared" si="28"/>
        <v>8.8262579390702534E-2</v>
      </c>
      <c r="BP15" s="28"/>
      <c r="BQ15" s="31">
        <f>Q15/GD15</f>
        <v>8.8284592756723715E-4</v>
      </c>
      <c r="BR15" s="33">
        <f t="shared" si="29"/>
        <v>4.8782901246784097E-2</v>
      </c>
      <c r="BS15" s="32">
        <f>FC15/E15</f>
        <v>9.7778770996783029E-3</v>
      </c>
      <c r="BT15" s="33">
        <f t="shared" si="30"/>
        <v>5.7806906808238363E-2</v>
      </c>
      <c r="BU15" s="33">
        <f t="shared" si="31"/>
        <v>0.83955658491525242</v>
      </c>
      <c r="BV15" s="34">
        <f t="shared" si="32"/>
        <v>0.88138216846459483</v>
      </c>
      <c r="BW15" s="28"/>
      <c r="BX15" s="27">
        <v>64.947999999999993</v>
      </c>
      <c r="BY15" s="28">
        <v>77.213999999999999</v>
      </c>
      <c r="BZ15" s="29">
        <f t="shared" si="33"/>
        <v>142.16199999999998</v>
      </c>
      <c r="CA15" s="25">
        <v>1709.3689999999999</v>
      </c>
      <c r="CB15" s="28">
        <v>7.2629999999999999</v>
      </c>
      <c r="CC15" s="28">
        <v>3.157</v>
      </c>
      <c r="CD15" s="29">
        <f t="shared" si="34"/>
        <v>1698.9490000000001</v>
      </c>
      <c r="CE15" s="28">
        <v>349.71</v>
      </c>
      <c r="CF15" s="28">
        <v>81.932999999999993</v>
      </c>
      <c r="CG15" s="29">
        <f t="shared" si="35"/>
        <v>431.64299999999997</v>
      </c>
      <c r="CH15" s="28">
        <v>0</v>
      </c>
      <c r="CI15" s="28">
        <v>0</v>
      </c>
      <c r="CJ15" s="28">
        <v>6.6449999999999996</v>
      </c>
      <c r="CK15" s="28">
        <v>21.867999999999977</v>
      </c>
      <c r="CL15" s="29">
        <f t="shared" si="36"/>
        <v>2301.2669999999998</v>
      </c>
      <c r="CM15" s="28">
        <v>0</v>
      </c>
      <c r="CN15" s="25">
        <v>1442.375</v>
      </c>
      <c r="CO15" s="29">
        <f t="shared" si="37"/>
        <v>1442.375</v>
      </c>
      <c r="CP15" s="28">
        <v>503.02600000000001</v>
      </c>
      <c r="CQ15" s="28">
        <v>37.049999999999841</v>
      </c>
      <c r="CR15" s="29">
        <f t="shared" si="38"/>
        <v>540.07599999999979</v>
      </c>
      <c r="CS15" s="28">
        <v>40.100999999999999</v>
      </c>
      <c r="CT15" s="28">
        <v>278.71499999999997</v>
      </c>
      <c r="CU15" s="29">
        <f t="shared" si="39"/>
        <v>2301.2669999999998</v>
      </c>
      <c r="CV15" s="28"/>
      <c r="CW15" s="43">
        <v>491.87199999999996</v>
      </c>
      <c r="CX15" s="28"/>
      <c r="CY15" s="24">
        <v>130</v>
      </c>
      <c r="CZ15" s="25">
        <v>100</v>
      </c>
      <c r="DA15" s="25">
        <v>110</v>
      </c>
      <c r="DB15" s="25">
        <v>120</v>
      </c>
      <c r="DC15" s="25">
        <v>60</v>
      </c>
      <c r="DD15" s="25">
        <v>20</v>
      </c>
      <c r="DE15" s="26">
        <f t="shared" si="40"/>
        <v>540</v>
      </c>
      <c r="DF15" s="34">
        <f t="shared" si="41"/>
        <v>0.23465334530934481</v>
      </c>
      <c r="DG15" s="25"/>
      <c r="DH15" s="44" t="s">
        <v>226</v>
      </c>
      <c r="DI15" s="45">
        <v>18.3</v>
      </c>
      <c r="DJ15" s="46">
        <v>5</v>
      </c>
      <c r="DK15" s="45" t="s">
        <v>171</v>
      </c>
      <c r="DL15" s="47" t="s">
        <v>172</v>
      </c>
      <c r="DM15" s="48" t="s">
        <v>173</v>
      </c>
      <c r="DN15" s="39">
        <v>0.14120322677781827</v>
      </c>
      <c r="DO15" s="36"/>
      <c r="DP15" s="34"/>
      <c r="DQ15" s="25"/>
      <c r="DR15" s="24">
        <v>271.05399999999997</v>
      </c>
      <c r="DS15" s="25">
        <v>291.05399999999997</v>
      </c>
      <c r="DT15" s="26">
        <v>311.05399999999997</v>
      </c>
      <c r="DU15" s="25"/>
      <c r="DV15" s="44">
        <f t="shared" si="42"/>
        <v>978.28650000000005</v>
      </c>
      <c r="DW15" s="25">
        <v>1001.085</v>
      </c>
      <c r="DX15" s="26">
        <v>955.48800000000006</v>
      </c>
      <c r="DY15" s="25"/>
      <c r="DZ15" s="24">
        <v>268.74799999999999</v>
      </c>
      <c r="EA15" s="25">
        <v>291.72800000000001</v>
      </c>
      <c r="EB15" s="26">
        <v>316.07299999999998</v>
      </c>
      <c r="EC15" s="68">
        <v>1096.4760000000001</v>
      </c>
      <c r="ED15" s="25"/>
      <c r="EE15" s="24">
        <v>19.145</v>
      </c>
      <c r="EF15" s="25">
        <v>2.66</v>
      </c>
      <c r="EG15" s="25">
        <v>31.237000000000002</v>
      </c>
      <c r="EH15" s="25">
        <v>9.33</v>
      </c>
      <c r="EI15" s="25">
        <v>128.06700000000001</v>
      </c>
      <c r="EJ15" s="25">
        <v>69.125</v>
      </c>
      <c r="EK15" s="25">
        <v>14.702999999999999</v>
      </c>
      <c r="EL15" s="25">
        <v>-1.0000000000218279E-2</v>
      </c>
      <c r="EM15" s="26">
        <v>1435.1120000000001</v>
      </c>
      <c r="EN15" s="26">
        <f t="shared" si="43"/>
        <v>1709.3689999999999</v>
      </c>
      <c r="EO15" s="45"/>
      <c r="EP15" s="36">
        <f t="shared" si="44"/>
        <v>1.120003931275225E-2</v>
      </c>
      <c r="EQ15" s="33">
        <f t="shared" si="44"/>
        <v>1.5561297765432744E-3</v>
      </c>
      <c r="ER15" s="33">
        <f t="shared" si="44"/>
        <v>1.8273994672888066E-2</v>
      </c>
      <c r="ES15" s="33">
        <f t="shared" si="44"/>
        <v>5.4581544417852436E-3</v>
      </c>
      <c r="ET15" s="33">
        <f t="shared" si="44"/>
        <v>7.492062860622839E-2</v>
      </c>
      <c r="EU15" s="33">
        <f t="shared" si="44"/>
        <v>4.0438898798328508E-2</v>
      </c>
      <c r="EV15" s="33">
        <f t="shared" si="44"/>
        <v>8.6014195881638188E-3</v>
      </c>
      <c r="EW15" s="33">
        <f t="shared" si="44"/>
        <v>-5.8501119420197041E-6</v>
      </c>
      <c r="EX15" s="33">
        <f t="shared" si="44"/>
        <v>0.83955658491525242</v>
      </c>
      <c r="EY15" s="39">
        <f t="shared" si="45"/>
        <v>1</v>
      </c>
      <c r="EZ15" s="45"/>
      <c r="FA15" s="27">
        <v>10.535</v>
      </c>
      <c r="FB15" s="28">
        <v>6.1790000000000003</v>
      </c>
      <c r="FC15" s="42">
        <f t="shared" si="46"/>
        <v>16.713999999999999</v>
      </c>
      <c r="FE15" s="27">
        <v>7.2629999999999999</v>
      </c>
      <c r="FF15" s="28">
        <v>3.157</v>
      </c>
      <c r="FG15" s="42">
        <f t="shared" si="47"/>
        <v>10.42</v>
      </c>
      <c r="FH15" s="54"/>
      <c r="FI15" s="55">
        <v>1559.4960000000001</v>
      </c>
      <c r="FJ15" s="7">
        <v>133.24299999999999</v>
      </c>
      <c r="FK15" s="7">
        <v>16.462</v>
      </c>
      <c r="FL15" s="56">
        <f t="shared" si="48"/>
        <v>1709.201</v>
      </c>
      <c r="FM15" s="57">
        <f t="shared" si="49"/>
        <v>0.91241229088913478</v>
      </c>
      <c r="FN15" s="58">
        <f t="shared" si="50"/>
        <v>7.7956308239931993E-2</v>
      </c>
      <c r="FO15" s="59">
        <f t="shared" si="51"/>
        <v>9.6314008709332596E-3</v>
      </c>
      <c r="FP15" s="61">
        <f t="shared" si="52"/>
        <v>1</v>
      </c>
      <c r="FR15" s="24">
        <v>1435.1120000000001</v>
      </c>
      <c r="FS15" s="25">
        <v>274.25699999999989</v>
      </c>
      <c r="FT15" s="26">
        <f t="shared" si="53"/>
        <v>1709.3689999999999</v>
      </c>
      <c r="FV15" s="36">
        <f t="shared" si="54"/>
        <v>0.83955658491525242</v>
      </c>
      <c r="FW15" s="33">
        <f t="shared" si="55"/>
        <v>0.1604434150847476</v>
      </c>
      <c r="FX15" s="34">
        <f t="shared" si="56"/>
        <v>1</v>
      </c>
      <c r="FY15" s="45"/>
      <c r="FZ15" s="44">
        <f t="shared" si="57"/>
        <v>265.678</v>
      </c>
      <c r="GA15" s="25">
        <v>252.64100000000002</v>
      </c>
      <c r="GB15" s="26">
        <v>278.71499999999997</v>
      </c>
      <c r="GD15" s="44">
        <f t="shared" si="58"/>
        <v>1675.2640000000001</v>
      </c>
      <c r="GE15" s="25">
        <v>1641.1590000000001</v>
      </c>
      <c r="GF15" s="26">
        <v>1709.3689999999999</v>
      </c>
      <c r="GH15" s="44">
        <f t="shared" si="59"/>
        <v>517.45000000000005</v>
      </c>
      <c r="GI15" s="25">
        <v>432.16300000000001</v>
      </c>
      <c r="GJ15" s="26">
        <v>602.73699999999997</v>
      </c>
      <c r="GL15" s="44">
        <f t="shared" si="60"/>
        <v>2192.7139999999999</v>
      </c>
      <c r="GM15" s="45">
        <f t="shared" si="61"/>
        <v>2073.3220000000001</v>
      </c>
      <c r="GN15" s="46">
        <f t="shared" si="61"/>
        <v>2312.1059999999998</v>
      </c>
      <c r="GP15" s="44">
        <f t="shared" si="62"/>
        <v>1388.423</v>
      </c>
      <c r="GQ15" s="25">
        <v>1334.471</v>
      </c>
      <c r="GR15" s="26">
        <v>1442.375</v>
      </c>
      <c r="GS15" s="25"/>
      <c r="GT15" s="44">
        <f t="shared" si="63"/>
        <v>2179.9740000000002</v>
      </c>
      <c r="GU15" s="25">
        <v>2058.681</v>
      </c>
      <c r="GV15" s="26">
        <f>C15</f>
        <v>2301.2669999999998</v>
      </c>
      <c r="GW15" s="25"/>
      <c r="GX15" s="61">
        <f>DX15/C15</f>
        <v>0.4152008437091394</v>
      </c>
      <c r="GY15" s="62"/>
    </row>
    <row r="16" spans="1:207" x14ac:dyDescent="0.25">
      <c r="A16" s="1"/>
      <c r="B16" s="23" t="s">
        <v>189</v>
      </c>
      <c r="C16" s="24">
        <v>20441.848000000002</v>
      </c>
      <c r="D16" s="25">
        <v>19934.896000000001</v>
      </c>
      <c r="E16" s="25">
        <v>16842.847000000002</v>
      </c>
      <c r="F16" s="25">
        <v>4226.4430000000002</v>
      </c>
      <c r="G16" s="25">
        <v>12819.671</v>
      </c>
      <c r="H16" s="25">
        <f t="shared" si="0"/>
        <v>24668.291000000001</v>
      </c>
      <c r="I16" s="26">
        <f t="shared" si="1"/>
        <v>21069.29</v>
      </c>
      <c r="J16" s="25"/>
      <c r="K16" s="27">
        <v>427.79699999999997</v>
      </c>
      <c r="L16" s="28">
        <v>65.5</v>
      </c>
      <c r="M16" s="28">
        <v>0.54699999999999993</v>
      </c>
      <c r="N16" s="29">
        <f t="shared" si="2"/>
        <v>493.84399999999999</v>
      </c>
      <c r="O16" s="28">
        <v>239.89700000000002</v>
      </c>
      <c r="P16" s="29">
        <f t="shared" si="3"/>
        <v>253.94699999999997</v>
      </c>
      <c r="Q16" s="28">
        <v>91.175000000000011</v>
      </c>
      <c r="R16" s="29">
        <f t="shared" si="4"/>
        <v>162.77199999999996</v>
      </c>
      <c r="S16" s="28">
        <v>47.606000000000002</v>
      </c>
      <c r="T16" s="28">
        <v>8.738999999999999</v>
      </c>
      <c r="U16" s="28">
        <v>-20</v>
      </c>
      <c r="V16" s="29">
        <f t="shared" si="5"/>
        <v>199.11699999999996</v>
      </c>
      <c r="W16" s="28">
        <v>34.946000000000005</v>
      </c>
      <c r="X16" s="30">
        <f t="shared" si="6"/>
        <v>164.17099999999996</v>
      </c>
      <c r="Y16" s="28"/>
      <c r="Z16" s="31">
        <f t="shared" si="64"/>
        <v>2.1459705633779077E-2</v>
      </c>
      <c r="AA16" s="32">
        <f t="shared" si="65"/>
        <v>3.285695596305092E-3</v>
      </c>
      <c r="AB16" s="33">
        <f t="shared" si="7"/>
        <v>0.43602652906546657</v>
      </c>
      <c r="AC16" s="33">
        <f t="shared" si="8"/>
        <v>0.44306399482870074</v>
      </c>
      <c r="AD16" s="33">
        <f t="shared" si="9"/>
        <v>0.48577486007727139</v>
      </c>
      <c r="AE16" s="32">
        <f t="shared" si="66"/>
        <v>1.2034023152164928E-2</v>
      </c>
      <c r="AF16" s="32">
        <f t="shared" si="67"/>
        <v>8.2353577365038653E-3</v>
      </c>
      <c r="AG16" s="32">
        <f>X16/DV16</f>
        <v>1.6445288869651464E-2</v>
      </c>
      <c r="AH16" s="32">
        <f>(P16+S16+T16)/DV16</f>
        <v>3.1082478476356319E-2</v>
      </c>
      <c r="AI16" s="32">
        <f>R16/DV16</f>
        <v>1.6305148655310062E-2</v>
      </c>
      <c r="AJ16" s="34">
        <f>X16/FZ16</f>
        <v>6.6657084540742095E-2</v>
      </c>
      <c r="AK16" s="35"/>
      <c r="AL16" s="36">
        <f t="shared" si="10"/>
        <v>5.7498013445283692E-2</v>
      </c>
      <c r="AM16" s="33">
        <f t="shared" si="11"/>
        <v>3.8409585903097676E-2</v>
      </c>
      <c r="AN16" s="34">
        <f t="shared" si="12"/>
        <v>8.7476219330072089E-2</v>
      </c>
      <c r="AO16" s="28"/>
      <c r="AP16" s="36">
        <f t="shared" si="13"/>
        <v>0.76113444478834247</v>
      </c>
      <c r="AQ16" s="33">
        <f t="shared" si="14"/>
        <v>0.72273544458306316</v>
      </c>
      <c r="AR16" s="33">
        <f t="shared" si="15"/>
        <v>0.10984867904310798</v>
      </c>
      <c r="AS16" s="33">
        <f t="shared" si="16"/>
        <v>0.32311043991717381</v>
      </c>
      <c r="AT16" s="33">
        <f t="shared" si="17"/>
        <v>0.13073808199728323</v>
      </c>
      <c r="AU16" s="37">
        <v>1.77</v>
      </c>
      <c r="AV16" s="38">
        <v>1.3</v>
      </c>
      <c r="AW16" s="28"/>
      <c r="AX16" s="36">
        <f>GB16/C16</f>
        <v>0.1265262807941826</v>
      </c>
      <c r="AY16" s="33">
        <v>0.12540000000000001</v>
      </c>
      <c r="AZ16" s="33">
        <f t="shared" si="18"/>
        <v>0.25590832559101068</v>
      </c>
      <c r="BA16" s="33">
        <f t="shared" si="19"/>
        <v>0.27476861308675532</v>
      </c>
      <c r="BB16" s="34">
        <f t="shared" si="20"/>
        <v>0.30096345683084513</v>
      </c>
      <c r="BC16" s="33"/>
      <c r="BD16" s="36">
        <f t="shared" si="21"/>
        <v>0.22230689490574598</v>
      </c>
      <c r="BE16" s="33">
        <f t="shared" si="22"/>
        <v>0.24157236588788306</v>
      </c>
      <c r="BF16" s="34">
        <f t="shared" si="23"/>
        <v>0.26904313981446376</v>
      </c>
      <c r="BG16" s="25"/>
      <c r="BH16" s="39">
        <v>2.5999999999999999E-2</v>
      </c>
      <c r="BI16" s="63">
        <f t="shared" si="24"/>
        <v>1.4624999999999999E-2</v>
      </c>
      <c r="BJ16" s="64">
        <f t="shared" si="25"/>
        <v>1.95E-2</v>
      </c>
      <c r="BK16" s="65">
        <v>1.2500000000000001E-2</v>
      </c>
      <c r="BL16" s="33"/>
      <c r="BM16" s="39">
        <f t="shared" si="26"/>
        <v>6.7681894905745971E-2</v>
      </c>
      <c r="BN16" s="34">
        <f t="shared" si="27"/>
        <v>6.7072365887883068E-2</v>
      </c>
      <c r="BO16" s="34">
        <f t="shared" si="28"/>
        <v>6.8043139814463749E-2</v>
      </c>
      <c r="BP16" s="28"/>
      <c r="BQ16" s="31">
        <f>Q16/GD16</f>
        <v>5.5645544927956647E-3</v>
      </c>
      <c r="BR16" s="33">
        <f t="shared" si="29"/>
        <v>0.29383612854988211</v>
      </c>
      <c r="BS16" s="32">
        <f>FC16/E16</f>
        <v>1.9174905525176356E-2</v>
      </c>
      <c r="BT16" s="33">
        <f t="shared" si="30"/>
        <v>0.12051092512732642</v>
      </c>
      <c r="BU16" s="33">
        <f t="shared" si="31"/>
        <v>0.62901289787884429</v>
      </c>
      <c r="BV16" s="34">
        <f t="shared" si="32"/>
        <v>0.70343191441192376</v>
      </c>
      <c r="BW16" s="28"/>
      <c r="BX16" s="27">
        <v>238.928</v>
      </c>
      <c r="BY16" s="28">
        <v>814.81600000000003</v>
      </c>
      <c r="BZ16" s="29">
        <f t="shared" si="33"/>
        <v>1053.7440000000001</v>
      </c>
      <c r="CA16" s="25">
        <v>16842.847000000002</v>
      </c>
      <c r="CB16" s="28">
        <v>65.039000000000001</v>
      </c>
      <c r="CC16" s="28">
        <v>28.452999999999999</v>
      </c>
      <c r="CD16" s="29">
        <f t="shared" si="34"/>
        <v>16749.355</v>
      </c>
      <c r="CE16" s="28">
        <v>1618.7839999999999</v>
      </c>
      <c r="CF16" s="28">
        <v>849.28899999999987</v>
      </c>
      <c r="CG16" s="29">
        <f t="shared" si="35"/>
        <v>2468.0729999999999</v>
      </c>
      <c r="CH16" s="28">
        <v>0</v>
      </c>
      <c r="CI16" s="28">
        <v>38.773000000000003</v>
      </c>
      <c r="CJ16" s="28">
        <v>93.075999999999993</v>
      </c>
      <c r="CK16" s="28">
        <v>38.827000000003579</v>
      </c>
      <c r="CL16" s="29">
        <f t="shared" si="36"/>
        <v>20441.848000000005</v>
      </c>
      <c r="CM16" s="28">
        <v>3.839</v>
      </c>
      <c r="CN16" s="25">
        <v>12819.671</v>
      </c>
      <c r="CO16" s="29">
        <f t="shared" si="37"/>
        <v>12823.51</v>
      </c>
      <c r="CP16" s="28">
        <v>4487.9139999999998</v>
      </c>
      <c r="CQ16" s="28">
        <v>117.7080000000019</v>
      </c>
      <c r="CR16" s="29">
        <f t="shared" si="38"/>
        <v>4605.6220000000012</v>
      </c>
      <c r="CS16" s="28">
        <v>426.28499999999997</v>
      </c>
      <c r="CT16" s="28">
        <v>2586.431</v>
      </c>
      <c r="CU16" s="29">
        <f t="shared" si="39"/>
        <v>20441.848000000002</v>
      </c>
      <c r="CV16" s="28"/>
      <c r="CW16" s="43">
        <v>2672.5280000000002</v>
      </c>
      <c r="CX16" s="28"/>
      <c r="CY16" s="24">
        <v>680</v>
      </c>
      <c r="CZ16" s="25">
        <v>1212</v>
      </c>
      <c r="DA16" s="25">
        <v>1159</v>
      </c>
      <c r="DB16" s="25">
        <v>910</v>
      </c>
      <c r="DC16" s="25">
        <v>950</v>
      </c>
      <c r="DD16" s="25">
        <v>0</v>
      </c>
      <c r="DE16" s="26">
        <f t="shared" si="40"/>
        <v>4911</v>
      </c>
      <c r="DF16" s="34">
        <f t="shared" si="41"/>
        <v>0.24024246731508814</v>
      </c>
      <c r="DG16" s="25"/>
      <c r="DH16" s="44" t="s">
        <v>229</v>
      </c>
      <c r="DI16" s="45">
        <v>84.8</v>
      </c>
      <c r="DJ16" s="46">
        <v>14</v>
      </c>
      <c r="DK16" s="45" t="s">
        <v>171</v>
      </c>
      <c r="DL16" s="47" t="s">
        <v>172</v>
      </c>
      <c r="DM16" s="48" t="s">
        <v>175</v>
      </c>
      <c r="DN16" s="39">
        <v>0.27673237887888175</v>
      </c>
      <c r="DO16" s="66" t="s">
        <v>176</v>
      </c>
      <c r="DP16" s="67" t="s">
        <v>181</v>
      </c>
      <c r="DQ16" s="25"/>
      <c r="DR16" s="24">
        <v>2442.3539999999998</v>
      </c>
      <c r="DS16" s="25">
        <v>2622.3539999999998</v>
      </c>
      <c r="DT16" s="26">
        <v>2872.3539999999998</v>
      </c>
      <c r="DU16" s="25"/>
      <c r="DV16" s="44">
        <f t="shared" si="42"/>
        <v>9982.8590000000004</v>
      </c>
      <c r="DW16" s="25">
        <v>10421.855000000001</v>
      </c>
      <c r="DX16" s="26">
        <v>9543.8629999999994</v>
      </c>
      <c r="DY16" s="25"/>
      <c r="DZ16" s="24">
        <v>2408.7370000000001</v>
      </c>
      <c r="EA16" s="25">
        <v>2617.482</v>
      </c>
      <c r="EB16" s="26">
        <v>2915.1329999999998</v>
      </c>
      <c r="EC16" s="68">
        <v>10835.188</v>
      </c>
      <c r="ED16" s="25"/>
      <c r="EE16" s="24">
        <v>674.23502322000002</v>
      </c>
      <c r="EF16" s="25">
        <v>192.87137955</v>
      </c>
      <c r="EG16" s="25">
        <v>637.84551170000009</v>
      </c>
      <c r="EH16" s="25">
        <v>456.40725068999996</v>
      </c>
      <c r="EI16" s="25">
        <v>2458.55173539</v>
      </c>
      <c r="EJ16" s="25">
        <v>1724.3969999999999</v>
      </c>
      <c r="EK16" s="25">
        <v>104.17227327000001</v>
      </c>
      <c r="EL16" s="25">
        <v>-1.1738199991668807E-3</v>
      </c>
      <c r="EM16" s="26">
        <v>10594.368</v>
      </c>
      <c r="EN16" s="26">
        <f t="shared" si="43"/>
        <v>16842.847000000002</v>
      </c>
      <c r="EO16" s="45"/>
      <c r="EP16" s="36">
        <f t="shared" si="44"/>
        <v>4.0030941516003796E-2</v>
      </c>
      <c r="EQ16" s="33">
        <f t="shared" si="44"/>
        <v>1.1451233841285857E-2</v>
      </c>
      <c r="ER16" s="33">
        <f t="shared" si="44"/>
        <v>3.787040942068761E-2</v>
      </c>
      <c r="ES16" s="33">
        <f t="shared" si="44"/>
        <v>2.7097987097430731E-2</v>
      </c>
      <c r="ET16" s="33">
        <f t="shared" si="44"/>
        <v>0.14597008067519701</v>
      </c>
      <c r="EU16" s="33">
        <f t="shared" si="44"/>
        <v>0.10238156292698021</v>
      </c>
      <c r="EV16" s="33">
        <f t="shared" si="44"/>
        <v>6.184956336063612E-3</v>
      </c>
      <c r="EW16" s="33">
        <f t="shared" si="44"/>
        <v>-6.9692493149577417E-8</v>
      </c>
      <c r="EX16" s="33">
        <f t="shared" si="44"/>
        <v>0.62901289787884429</v>
      </c>
      <c r="EY16" s="39">
        <f t="shared" si="45"/>
        <v>0.99999999999999989</v>
      </c>
      <c r="EZ16" s="45"/>
      <c r="FA16" s="27">
        <v>186.703</v>
      </c>
      <c r="FB16" s="28">
        <v>136.25700000000001</v>
      </c>
      <c r="FC16" s="42">
        <f t="shared" si="46"/>
        <v>322.96000000000004</v>
      </c>
      <c r="FE16" s="27">
        <v>65.039000000000001</v>
      </c>
      <c r="FF16" s="28">
        <v>28.452999999999999</v>
      </c>
      <c r="FG16" s="42">
        <f t="shared" si="47"/>
        <v>93.492000000000004</v>
      </c>
      <c r="FH16" s="54"/>
      <c r="FI16" s="55">
        <v>15044.457</v>
      </c>
      <c r="FJ16" s="7">
        <v>1458.7260000000001</v>
      </c>
      <c r="FK16" s="7">
        <v>339.71499999999997</v>
      </c>
      <c r="FL16" s="56">
        <f t="shared" si="48"/>
        <v>16842.898000000001</v>
      </c>
      <c r="FM16" s="57">
        <f t="shared" si="49"/>
        <v>0.89322259150414607</v>
      </c>
      <c r="FN16" s="58">
        <f t="shared" si="50"/>
        <v>8.6607779730067835E-2</v>
      </c>
      <c r="FO16" s="59">
        <f t="shared" si="51"/>
        <v>2.0169628765786027E-2</v>
      </c>
      <c r="FP16" s="61">
        <f t="shared" si="52"/>
        <v>0.99999999999999989</v>
      </c>
      <c r="FR16" s="24">
        <v>10594.368</v>
      </c>
      <c r="FS16" s="25">
        <v>6248.4790000000021</v>
      </c>
      <c r="FT16" s="26">
        <f t="shared" si="53"/>
        <v>16842.847000000002</v>
      </c>
      <c r="FV16" s="36">
        <f t="shared" si="54"/>
        <v>0.62901289787884429</v>
      </c>
      <c r="FW16" s="33">
        <f t="shared" si="55"/>
        <v>0.37098710212115571</v>
      </c>
      <c r="FX16" s="34">
        <f t="shared" si="56"/>
        <v>1</v>
      </c>
      <c r="FY16" s="45"/>
      <c r="FZ16" s="44">
        <f t="shared" si="57"/>
        <v>2462.9189999999999</v>
      </c>
      <c r="GA16" s="25">
        <v>2339.4070000000002</v>
      </c>
      <c r="GB16" s="26">
        <v>2586.431</v>
      </c>
      <c r="GD16" s="44">
        <f t="shared" si="58"/>
        <v>16384.959500000001</v>
      </c>
      <c r="GE16" s="25">
        <v>15927.072</v>
      </c>
      <c r="GF16" s="26">
        <v>16842.847000000002</v>
      </c>
      <c r="GH16" s="44">
        <f t="shared" si="59"/>
        <v>4294.6660000000002</v>
      </c>
      <c r="GI16" s="25">
        <v>4362.8890000000001</v>
      </c>
      <c r="GJ16" s="26">
        <v>4226.4430000000002</v>
      </c>
      <c r="GL16" s="44">
        <f t="shared" si="60"/>
        <v>20679.625500000002</v>
      </c>
      <c r="GM16" s="45">
        <f t="shared" si="61"/>
        <v>20289.960999999999</v>
      </c>
      <c r="GN16" s="46">
        <f t="shared" si="61"/>
        <v>21069.29</v>
      </c>
      <c r="GP16" s="44">
        <f t="shared" si="62"/>
        <v>12304.065999999999</v>
      </c>
      <c r="GQ16" s="25">
        <v>11788.460999999999</v>
      </c>
      <c r="GR16" s="26">
        <v>12819.671</v>
      </c>
      <c r="GS16" s="25"/>
      <c r="GT16" s="44">
        <f t="shared" si="63"/>
        <v>19934.896000000001</v>
      </c>
      <c r="GU16" s="25">
        <v>19427.944</v>
      </c>
      <c r="GV16" s="26">
        <f>C16</f>
        <v>20441.848000000002</v>
      </c>
      <c r="GW16" s="25"/>
      <c r="GX16" s="61">
        <f>DX16/C16</f>
        <v>0.46687867946185679</v>
      </c>
      <c r="GY16" s="62"/>
    </row>
    <row r="17" spans="1:207" x14ac:dyDescent="0.25">
      <c r="A17" s="1"/>
      <c r="B17" s="23" t="s">
        <v>190</v>
      </c>
      <c r="C17" s="24">
        <v>4927.0060000000003</v>
      </c>
      <c r="D17" s="25">
        <v>4842.3960000000006</v>
      </c>
      <c r="E17" s="25">
        <v>3790.9409999999998</v>
      </c>
      <c r="F17" s="25">
        <v>1171.009</v>
      </c>
      <c r="G17" s="25">
        <v>3112.056</v>
      </c>
      <c r="H17" s="25">
        <f t="shared" si="0"/>
        <v>6098.0150000000003</v>
      </c>
      <c r="I17" s="26">
        <f t="shared" si="1"/>
        <v>4961.95</v>
      </c>
      <c r="J17" s="25"/>
      <c r="K17" s="27">
        <v>119.401</v>
      </c>
      <c r="L17" s="28">
        <v>26.347000000000001</v>
      </c>
      <c r="M17" s="28">
        <v>0.93500000000000005</v>
      </c>
      <c r="N17" s="29">
        <f t="shared" si="2"/>
        <v>146.68299999999999</v>
      </c>
      <c r="O17" s="28">
        <v>64.665999999999997</v>
      </c>
      <c r="P17" s="29">
        <f t="shared" si="3"/>
        <v>82.016999999999996</v>
      </c>
      <c r="Q17" s="28">
        <v>3.0880000000000001</v>
      </c>
      <c r="R17" s="29">
        <f t="shared" si="4"/>
        <v>78.929000000000002</v>
      </c>
      <c r="S17" s="28">
        <v>7.4109999999999996</v>
      </c>
      <c r="T17" s="28">
        <v>-0.88500000000000001</v>
      </c>
      <c r="U17" s="28">
        <v>0</v>
      </c>
      <c r="V17" s="29">
        <f t="shared" si="5"/>
        <v>85.454999999999998</v>
      </c>
      <c r="W17" s="28">
        <v>19.04</v>
      </c>
      <c r="X17" s="30">
        <f t="shared" si="6"/>
        <v>66.414999999999992</v>
      </c>
      <c r="Y17" s="28"/>
      <c r="Z17" s="31">
        <f t="shared" si="64"/>
        <v>2.4657421656551836E-2</v>
      </c>
      <c r="AA17" s="32">
        <f t="shared" si="65"/>
        <v>5.4409015702144145E-3</v>
      </c>
      <c r="AB17" s="33">
        <f t="shared" si="7"/>
        <v>0.42207703202814451</v>
      </c>
      <c r="AC17" s="33">
        <f t="shared" si="8"/>
        <v>0.41965293911508561</v>
      </c>
      <c r="AD17" s="33">
        <f t="shared" si="9"/>
        <v>0.44085545018850175</v>
      </c>
      <c r="AE17" s="32">
        <f t="shared" si="66"/>
        <v>1.3354132954016976E-2</v>
      </c>
      <c r="AF17" s="32">
        <f t="shared" si="67"/>
        <v>1.371531778896232E-2</v>
      </c>
      <c r="AG17" s="32">
        <f>X17/DV17</f>
        <v>2.7522323685567136E-2</v>
      </c>
      <c r="AH17" s="32">
        <f>(P17+S17+T17)/DV17</f>
        <v>3.669214945556231E-2</v>
      </c>
      <c r="AI17" s="32">
        <f>R17/DV17</f>
        <v>3.2708115428414196E-2</v>
      </c>
      <c r="AJ17" s="34">
        <f>X17/FZ17</f>
        <v>0.11318503874945143</v>
      </c>
      <c r="AK17" s="35"/>
      <c r="AL17" s="36">
        <f t="shared" si="10"/>
        <v>3.9326382759313555E-3</v>
      </c>
      <c r="AM17" s="33">
        <f t="shared" si="11"/>
        <v>2.2413162517321058E-2</v>
      </c>
      <c r="AN17" s="34">
        <f t="shared" si="12"/>
        <v>1.1350844033787312E-2</v>
      </c>
      <c r="AO17" s="28"/>
      <c r="AP17" s="36">
        <f t="shared" si="13"/>
        <v>0.82091913327060495</v>
      </c>
      <c r="AQ17" s="33">
        <f t="shared" si="14"/>
        <v>0.73555083422774092</v>
      </c>
      <c r="AR17" s="33">
        <f t="shared" si="15"/>
        <v>4.1500050943717164E-2</v>
      </c>
      <c r="AS17" s="33">
        <f t="shared" si="16"/>
        <v>0.32750893747643089</v>
      </c>
      <c r="AT17" s="33">
        <f t="shared" si="17"/>
        <v>0.18558775856980891</v>
      </c>
      <c r="AU17" s="37">
        <v>9.9499999999999993</v>
      </c>
      <c r="AV17" s="38">
        <v>1.4</v>
      </c>
      <c r="AW17" s="28"/>
      <c r="AX17" s="36">
        <f>GB17/C17</f>
        <v>0.12571914870816067</v>
      </c>
      <c r="AY17" s="33">
        <v>0.1255</v>
      </c>
      <c r="AZ17" s="33">
        <f t="shared" si="18"/>
        <v>0.25010194220622822</v>
      </c>
      <c r="BA17" s="33">
        <f t="shared" si="19"/>
        <v>0.27082190282172713</v>
      </c>
      <c r="BB17" s="34">
        <f t="shared" si="20"/>
        <v>0.2873978713141262</v>
      </c>
      <c r="BC17" s="33"/>
      <c r="BD17" s="36">
        <f t="shared" si="21"/>
        <v>0.23834293829897965</v>
      </c>
      <c r="BE17" s="33">
        <f t="shared" si="22"/>
        <v>0.26038368861598515</v>
      </c>
      <c r="BF17" s="34">
        <f t="shared" si="23"/>
        <v>0.27956653389233582</v>
      </c>
      <c r="BG17" s="25"/>
      <c r="BH17" s="39">
        <v>1.9E-2</v>
      </c>
      <c r="BI17" s="63">
        <f t="shared" si="24"/>
        <v>1.0687499999999999E-2</v>
      </c>
      <c r="BJ17" s="64">
        <f t="shared" si="25"/>
        <v>1.4249999999999999E-2</v>
      </c>
      <c r="BK17" s="39">
        <v>0.01</v>
      </c>
      <c r="BL17" s="33"/>
      <c r="BM17" s="39">
        <f t="shared" si="26"/>
        <v>8.7655438298979649E-2</v>
      </c>
      <c r="BN17" s="34">
        <f t="shared" si="27"/>
        <v>9.1133688615985142E-2</v>
      </c>
      <c r="BO17" s="34">
        <f t="shared" si="28"/>
        <v>8.5566533892335817E-2</v>
      </c>
      <c r="BP17" s="28"/>
      <c r="BQ17" s="31">
        <f>Q17/GD17</f>
        <v>8.1617204737603874E-4</v>
      </c>
      <c r="BR17" s="33">
        <f t="shared" si="29"/>
        <v>3.4875710106953686E-2</v>
      </c>
      <c r="BS17" s="32">
        <f>FC17/E17</f>
        <v>1.7263523753073443E-2</v>
      </c>
      <c r="BT17" s="33">
        <f t="shared" si="30"/>
        <v>0.10440696461218901</v>
      </c>
      <c r="BU17" s="33">
        <f t="shared" si="31"/>
        <v>0.75929406445523684</v>
      </c>
      <c r="BV17" s="34">
        <f t="shared" si="32"/>
        <v>0.81610012192787107</v>
      </c>
      <c r="BW17" s="28"/>
      <c r="BX17" s="27">
        <v>215.31399999999999</v>
      </c>
      <c r="BY17" s="28">
        <v>286.66800000000001</v>
      </c>
      <c r="BZ17" s="29">
        <f t="shared" si="33"/>
        <v>501.98199999999997</v>
      </c>
      <c r="CA17" s="25">
        <v>3790.9409999999998</v>
      </c>
      <c r="CB17" s="28">
        <v>1.667</v>
      </c>
      <c r="CC17" s="28">
        <v>5.7399999999999993</v>
      </c>
      <c r="CD17" s="29">
        <f t="shared" si="34"/>
        <v>3783.5340000000001</v>
      </c>
      <c r="CE17" s="28">
        <v>412.40999999999997</v>
      </c>
      <c r="CF17" s="28">
        <v>121.44300000000004</v>
      </c>
      <c r="CG17" s="29">
        <f t="shared" si="35"/>
        <v>533.85300000000007</v>
      </c>
      <c r="CH17" s="28">
        <v>16.125</v>
      </c>
      <c r="CI17" s="28">
        <v>0</v>
      </c>
      <c r="CJ17" s="28">
        <v>8.91</v>
      </c>
      <c r="CK17" s="28">
        <v>82.602000000000174</v>
      </c>
      <c r="CL17" s="29">
        <f t="shared" si="36"/>
        <v>4927.0059999999994</v>
      </c>
      <c r="CM17" s="28">
        <v>147.625</v>
      </c>
      <c r="CN17" s="25">
        <v>3112.056</v>
      </c>
      <c r="CO17" s="29">
        <f t="shared" si="37"/>
        <v>3259.681</v>
      </c>
      <c r="CP17" s="28">
        <v>880.50900000000001</v>
      </c>
      <c r="CQ17" s="28">
        <v>76.668000000000234</v>
      </c>
      <c r="CR17" s="29">
        <f t="shared" si="38"/>
        <v>957.17700000000025</v>
      </c>
      <c r="CS17" s="28">
        <v>90.728999999999999</v>
      </c>
      <c r="CT17" s="28">
        <v>619.41899999999998</v>
      </c>
      <c r="CU17" s="29">
        <f t="shared" si="39"/>
        <v>4927.0060000000003</v>
      </c>
      <c r="CV17" s="28"/>
      <c r="CW17" s="43">
        <v>914.39199999999994</v>
      </c>
      <c r="CX17" s="28"/>
      <c r="CY17" s="24">
        <v>205</v>
      </c>
      <c r="CZ17" s="25">
        <v>290</v>
      </c>
      <c r="DA17" s="25">
        <v>300</v>
      </c>
      <c r="DB17" s="25">
        <v>200</v>
      </c>
      <c r="DC17" s="25">
        <v>120</v>
      </c>
      <c r="DD17" s="25">
        <v>0</v>
      </c>
      <c r="DE17" s="26">
        <f t="shared" si="40"/>
        <v>1115</v>
      </c>
      <c r="DF17" s="34">
        <f t="shared" si="41"/>
        <v>0.22630376338084426</v>
      </c>
      <c r="DG17" s="25"/>
      <c r="DH17" s="44" t="s">
        <v>229</v>
      </c>
      <c r="DI17" s="45">
        <v>26</v>
      </c>
      <c r="DJ17" s="46">
        <v>3</v>
      </c>
      <c r="DK17" s="45" t="s">
        <v>171</v>
      </c>
      <c r="DL17" s="47" t="s">
        <v>172</v>
      </c>
      <c r="DM17" s="48" t="s">
        <v>173</v>
      </c>
      <c r="DN17" s="39">
        <v>0.15821082246885362</v>
      </c>
      <c r="DO17" s="66" t="s">
        <v>176</v>
      </c>
      <c r="DP17" s="67" t="s">
        <v>181</v>
      </c>
      <c r="DQ17" s="25"/>
      <c r="DR17" s="24">
        <v>603.529</v>
      </c>
      <c r="DS17" s="25">
        <v>653.529</v>
      </c>
      <c r="DT17" s="26">
        <v>693.529</v>
      </c>
      <c r="DU17" s="25"/>
      <c r="DV17" s="44">
        <f t="shared" si="42"/>
        <v>2413.1320000000001</v>
      </c>
      <c r="DW17" s="25">
        <v>2413.1320000000001</v>
      </c>
      <c r="DX17" s="26">
        <v>2413.1320000000001</v>
      </c>
      <c r="DY17" s="25"/>
      <c r="DZ17" s="24">
        <v>601.298</v>
      </c>
      <c r="EA17" s="25">
        <v>656.90300000000002</v>
      </c>
      <c r="EB17" s="26">
        <v>705.298</v>
      </c>
      <c r="EC17" s="68">
        <v>2522.8270000000002</v>
      </c>
      <c r="ED17" s="25"/>
      <c r="EE17" s="24">
        <v>318.3</v>
      </c>
      <c r="EF17" s="25">
        <v>10.073454369999999</v>
      </c>
      <c r="EG17" s="25">
        <v>145.30000000000001</v>
      </c>
      <c r="EH17" s="25">
        <v>21.7</v>
      </c>
      <c r="EI17" s="25">
        <v>352</v>
      </c>
      <c r="EJ17" s="25">
        <v>53.3</v>
      </c>
      <c r="EK17" s="25">
        <v>11.8</v>
      </c>
      <c r="EL17" s="25">
        <v>2.8545629999371158E-2</v>
      </c>
      <c r="EM17" s="26">
        <v>2878.4389999999999</v>
      </c>
      <c r="EN17" s="26">
        <f t="shared" si="43"/>
        <v>3790.9409999999993</v>
      </c>
      <c r="EO17" s="45"/>
      <c r="EP17" s="36">
        <f t="shared" si="44"/>
        <v>8.3963322035346913E-2</v>
      </c>
      <c r="EQ17" s="33">
        <f t="shared" si="44"/>
        <v>2.6572437740392161E-3</v>
      </c>
      <c r="ER17" s="33">
        <f t="shared" si="44"/>
        <v>3.8328214551479445E-2</v>
      </c>
      <c r="ES17" s="33">
        <f t="shared" si="44"/>
        <v>5.7241724416180586E-3</v>
      </c>
      <c r="ET17" s="33">
        <f t="shared" si="44"/>
        <v>9.2852935458504912E-2</v>
      </c>
      <c r="EU17" s="33">
        <f t="shared" si="44"/>
        <v>1.4059833693006566E-2</v>
      </c>
      <c r="EV17" s="33">
        <f t="shared" si="44"/>
        <v>3.1126836318476079E-3</v>
      </c>
      <c r="EW17" s="33">
        <f t="shared" si="44"/>
        <v>7.5299589203237834E-6</v>
      </c>
      <c r="EX17" s="33">
        <f t="shared" si="44"/>
        <v>0.75929406445523695</v>
      </c>
      <c r="EY17" s="39">
        <f t="shared" si="45"/>
        <v>0.99999999999999989</v>
      </c>
      <c r="EZ17" s="45"/>
      <c r="FA17" s="27">
        <v>32.558</v>
      </c>
      <c r="FB17" s="28">
        <v>32.887</v>
      </c>
      <c r="FC17" s="42">
        <f t="shared" si="46"/>
        <v>65.444999999999993</v>
      </c>
      <c r="FE17" s="27">
        <v>1.667</v>
      </c>
      <c r="FF17" s="28">
        <v>5.7399999999999993</v>
      </c>
      <c r="FG17" s="42">
        <f t="shared" si="47"/>
        <v>7.4069999999999991</v>
      </c>
      <c r="FH17" s="54"/>
      <c r="FI17" s="55">
        <v>3299.922</v>
      </c>
      <c r="FJ17" s="7">
        <v>425.40699999999998</v>
      </c>
      <c r="FK17" s="7">
        <v>65.61</v>
      </c>
      <c r="FL17" s="56">
        <f t="shared" si="48"/>
        <v>3790.9390000000003</v>
      </c>
      <c r="FM17" s="57">
        <f t="shared" si="49"/>
        <v>0.87047615379725174</v>
      </c>
      <c r="FN17" s="58">
        <f t="shared" si="50"/>
        <v>0.1122167885054336</v>
      </c>
      <c r="FO17" s="59">
        <f t="shared" si="51"/>
        <v>1.7307057697314568E-2</v>
      </c>
      <c r="FP17" s="61">
        <f t="shared" si="52"/>
        <v>0.99999999999999989</v>
      </c>
      <c r="FR17" s="24">
        <v>2878.4389999999999</v>
      </c>
      <c r="FS17" s="25">
        <v>912.50199999999995</v>
      </c>
      <c r="FT17" s="26">
        <f t="shared" si="53"/>
        <v>3790.9409999999998</v>
      </c>
      <c r="FV17" s="36">
        <f t="shared" si="54"/>
        <v>0.75929406445523684</v>
      </c>
      <c r="FW17" s="33">
        <f t="shared" si="55"/>
        <v>0.24070593554476316</v>
      </c>
      <c r="FX17" s="34">
        <f t="shared" si="56"/>
        <v>1</v>
      </c>
      <c r="FY17" s="45"/>
      <c r="FZ17" s="44">
        <f t="shared" si="57"/>
        <v>586.78250000000003</v>
      </c>
      <c r="GA17" s="25">
        <v>554.14599999999996</v>
      </c>
      <c r="GB17" s="26">
        <v>619.41899999999998</v>
      </c>
      <c r="GD17" s="44">
        <f t="shared" si="58"/>
        <v>3783.5159999999996</v>
      </c>
      <c r="GE17" s="25">
        <v>3776.0909999999999</v>
      </c>
      <c r="GF17" s="26">
        <v>3790.9409999999998</v>
      </c>
      <c r="GH17" s="44">
        <f t="shared" si="59"/>
        <v>1124.0464999999999</v>
      </c>
      <c r="GI17" s="25">
        <v>1077.0840000000001</v>
      </c>
      <c r="GJ17" s="26">
        <v>1171.009</v>
      </c>
      <c r="GL17" s="44">
        <f t="shared" si="60"/>
        <v>4907.5625</v>
      </c>
      <c r="GM17" s="45">
        <f t="shared" si="61"/>
        <v>4853.1750000000002</v>
      </c>
      <c r="GN17" s="46">
        <f t="shared" si="61"/>
        <v>4961.95</v>
      </c>
      <c r="GP17" s="44">
        <f t="shared" si="62"/>
        <v>3094.5920000000001</v>
      </c>
      <c r="GQ17" s="25">
        <v>3077.1280000000002</v>
      </c>
      <c r="GR17" s="26">
        <v>3112.056</v>
      </c>
      <c r="GS17" s="25"/>
      <c r="GT17" s="44">
        <f t="shared" si="63"/>
        <v>4842.3960000000006</v>
      </c>
      <c r="GU17" s="25">
        <v>4757.7860000000001</v>
      </c>
      <c r="GV17" s="26">
        <f>C17</f>
        <v>4927.0060000000003</v>
      </c>
      <c r="GW17" s="25"/>
      <c r="GX17" s="61">
        <f>DX17/C17</f>
        <v>0.48977654989663094</v>
      </c>
      <c r="GY17" s="62"/>
    </row>
    <row r="18" spans="1:207" x14ac:dyDescent="0.25">
      <c r="A18" s="1"/>
      <c r="B18" s="23" t="s">
        <v>191</v>
      </c>
      <c r="C18" s="24">
        <v>9157.8070000000007</v>
      </c>
      <c r="D18" s="25">
        <v>8883.8950000000004</v>
      </c>
      <c r="E18" s="25">
        <v>7078.7160000000003</v>
      </c>
      <c r="F18" s="25">
        <v>1381.6769999999999</v>
      </c>
      <c r="G18" s="25">
        <v>4883.0690000000004</v>
      </c>
      <c r="H18" s="25">
        <f t="shared" si="0"/>
        <v>10539.484</v>
      </c>
      <c r="I18" s="26">
        <f t="shared" si="1"/>
        <v>8460.393</v>
      </c>
      <c r="J18" s="25"/>
      <c r="K18" s="27">
        <v>132.964</v>
      </c>
      <c r="L18" s="28">
        <v>46.653999999999996</v>
      </c>
      <c r="M18" s="28">
        <v>0.79800000000000004</v>
      </c>
      <c r="N18" s="29">
        <f t="shared" si="2"/>
        <v>180.416</v>
      </c>
      <c r="O18" s="28">
        <v>105.158</v>
      </c>
      <c r="P18" s="29">
        <f t="shared" si="3"/>
        <v>75.257999999999996</v>
      </c>
      <c r="Q18" s="28">
        <v>32.82</v>
      </c>
      <c r="R18" s="29">
        <f t="shared" si="4"/>
        <v>42.437999999999995</v>
      </c>
      <c r="S18" s="28">
        <v>14.237</v>
      </c>
      <c r="T18" s="28">
        <v>1.0200000000000005</v>
      </c>
      <c r="U18" s="28">
        <v>0</v>
      </c>
      <c r="V18" s="29">
        <f t="shared" si="5"/>
        <v>57.695</v>
      </c>
      <c r="W18" s="28">
        <v>10.257999999999999</v>
      </c>
      <c r="X18" s="30">
        <f t="shared" si="6"/>
        <v>47.436999999999998</v>
      </c>
      <c r="Y18" s="28"/>
      <c r="Z18" s="31">
        <f t="shared" si="64"/>
        <v>1.4966858568229362E-2</v>
      </c>
      <c r="AA18" s="32">
        <f t="shared" si="65"/>
        <v>5.2515253725983922E-3</v>
      </c>
      <c r="AB18" s="33">
        <f t="shared" si="7"/>
        <v>0.53741701716639501</v>
      </c>
      <c r="AC18" s="33">
        <f t="shared" si="8"/>
        <v>0.54023313280555663</v>
      </c>
      <c r="AD18" s="33">
        <f t="shared" si="9"/>
        <v>0.58286404753458676</v>
      </c>
      <c r="AE18" s="32">
        <f t="shared" si="66"/>
        <v>1.1836925132501003E-2</v>
      </c>
      <c r="AF18" s="32">
        <f t="shared" si="67"/>
        <v>5.3396623890759618E-3</v>
      </c>
      <c r="AG18" s="32">
        <f>X18/DV18</f>
        <v>1.0366075179557611E-2</v>
      </c>
      <c r="AH18" s="32">
        <f>(P18+S18+T18)/DV18</f>
        <v>1.977960863624717E-2</v>
      </c>
      <c r="AI18" s="32">
        <f>R18/DV18</f>
        <v>9.273678741700906E-3</v>
      </c>
      <c r="AJ18" s="34">
        <f>X18/FZ18</f>
        <v>5.2997438220675E-2</v>
      </c>
      <c r="AK18" s="35"/>
      <c r="AL18" s="36">
        <f t="shared" si="10"/>
        <v>5.3898367009856216E-2</v>
      </c>
      <c r="AM18" s="33">
        <f t="shared" si="11"/>
        <v>9.9566302327697101E-2</v>
      </c>
      <c r="AN18" s="34">
        <f t="shared" si="12"/>
        <v>1.0042990859891828E-2</v>
      </c>
      <c r="AO18" s="28"/>
      <c r="AP18" s="36">
        <f t="shared" si="13"/>
        <v>0.68982411499486629</v>
      </c>
      <c r="AQ18" s="33">
        <f t="shared" si="14"/>
        <v>0.59804754870105614</v>
      </c>
      <c r="AR18" s="33">
        <f t="shared" si="15"/>
        <v>0.17365947982961424</v>
      </c>
      <c r="AS18" s="33">
        <f t="shared" si="16"/>
        <v>0.39266633376309412</v>
      </c>
      <c r="AT18" s="33">
        <f t="shared" si="17"/>
        <v>0.18471769496780177</v>
      </c>
      <c r="AU18" s="37">
        <v>2.64</v>
      </c>
      <c r="AV18" s="38">
        <v>1.39</v>
      </c>
      <c r="AW18" s="28"/>
      <c r="AX18" s="36">
        <f>GB18/C18</f>
        <v>0.10118961886836006</v>
      </c>
      <c r="AY18" s="33">
        <v>0.1196</v>
      </c>
      <c r="AZ18" s="33">
        <f t="shared" si="18"/>
        <v>0.21232813146960977</v>
      </c>
      <c r="BA18" s="33">
        <f t="shared" si="19"/>
        <v>0.23857401296588537</v>
      </c>
      <c r="BB18" s="34">
        <f t="shared" si="20"/>
        <v>0.27006907076141612</v>
      </c>
      <c r="BC18" s="33"/>
      <c r="BD18" s="36">
        <f t="shared" si="21"/>
        <v>0.17505066047514536</v>
      </c>
      <c r="BE18" s="33">
        <f t="shared" si="22"/>
        <v>0.21934955835233527</v>
      </c>
      <c r="BF18" s="34">
        <f t="shared" si="23"/>
        <v>0.25203310605186452</v>
      </c>
      <c r="BG18" s="25"/>
      <c r="BH18" s="39">
        <v>0.03</v>
      </c>
      <c r="BI18" s="63">
        <f t="shared" si="24"/>
        <v>1.6875000000000001E-2</v>
      </c>
      <c r="BJ18" s="64">
        <f t="shared" si="25"/>
        <v>2.2499999999999999E-2</v>
      </c>
      <c r="BK18" s="39">
        <v>1.4999999999999999E-2</v>
      </c>
      <c r="BL18" s="33"/>
      <c r="BM18" s="39">
        <f t="shared" si="26"/>
        <v>1.817566047514535E-2</v>
      </c>
      <c r="BN18" s="34">
        <f t="shared" si="27"/>
        <v>4.1849558352335281E-2</v>
      </c>
      <c r="BO18" s="34">
        <f t="shared" si="28"/>
        <v>4.7033106051864504E-2</v>
      </c>
      <c r="BP18" s="28"/>
      <c r="BQ18" s="31">
        <f>Q18/GD18</f>
        <v>4.7581032912896483E-3</v>
      </c>
      <c r="BR18" s="33">
        <f t="shared" si="29"/>
        <v>0.36259183560735797</v>
      </c>
      <c r="BS18" s="32">
        <f>FC18/E18</f>
        <v>9.4868334878811356E-2</v>
      </c>
      <c r="BT18" s="33">
        <f t="shared" si="30"/>
        <v>0.66663423892758167</v>
      </c>
      <c r="BU18" s="33">
        <f t="shared" si="31"/>
        <v>0.60347469795369668</v>
      </c>
      <c r="BV18" s="34">
        <f t="shared" si="32"/>
        <v>0.66823172398728992</v>
      </c>
      <c r="BW18" s="28"/>
      <c r="BX18" s="27">
        <v>627.04899999999998</v>
      </c>
      <c r="BY18" s="28">
        <v>10.944000000000001</v>
      </c>
      <c r="BZ18" s="29">
        <f t="shared" si="33"/>
        <v>637.99299999999994</v>
      </c>
      <c r="CA18" s="25">
        <v>7078.7160000000003</v>
      </c>
      <c r="CB18" s="28">
        <v>63.118000000000002</v>
      </c>
      <c r="CC18" s="28">
        <v>17.574999999999999</v>
      </c>
      <c r="CD18" s="29">
        <f t="shared" si="34"/>
        <v>6998.0230000000001</v>
      </c>
      <c r="CE18" s="28">
        <v>1053.616</v>
      </c>
      <c r="CF18" s="28">
        <v>286.16700000000003</v>
      </c>
      <c r="CG18" s="29">
        <f t="shared" si="35"/>
        <v>1339.7829999999999</v>
      </c>
      <c r="CH18" s="28">
        <v>36.064</v>
      </c>
      <c r="CI18" s="28">
        <v>0</v>
      </c>
      <c r="CJ18" s="28">
        <v>78.787999999999997</v>
      </c>
      <c r="CK18" s="28">
        <v>67.156000000000276</v>
      </c>
      <c r="CL18" s="29">
        <f t="shared" si="36"/>
        <v>9157.8070000000007</v>
      </c>
      <c r="CM18" s="28">
        <v>1.57</v>
      </c>
      <c r="CN18" s="25">
        <v>4883.0690000000004</v>
      </c>
      <c r="CO18" s="29">
        <f t="shared" si="37"/>
        <v>4884.6390000000001</v>
      </c>
      <c r="CP18" s="28">
        <v>2903.5540000000001</v>
      </c>
      <c r="CQ18" s="28">
        <v>66.114000000000487</v>
      </c>
      <c r="CR18" s="29">
        <f t="shared" si="38"/>
        <v>2969.6680000000006</v>
      </c>
      <c r="CS18" s="28">
        <v>376.82499999999999</v>
      </c>
      <c r="CT18" s="28">
        <v>926.67499999999995</v>
      </c>
      <c r="CU18" s="29">
        <f t="shared" si="39"/>
        <v>9157.8070000000007</v>
      </c>
      <c r="CV18" s="28"/>
      <c r="CW18" s="43">
        <v>1691.6089999999999</v>
      </c>
      <c r="CX18" s="28"/>
      <c r="CY18" s="24">
        <v>768</v>
      </c>
      <c r="CZ18" s="25">
        <v>300</v>
      </c>
      <c r="DA18" s="25">
        <v>800</v>
      </c>
      <c r="DB18" s="25">
        <v>760</v>
      </c>
      <c r="DC18" s="25">
        <v>550</v>
      </c>
      <c r="DD18" s="25">
        <v>0</v>
      </c>
      <c r="DE18" s="26">
        <f t="shared" si="40"/>
        <v>3178</v>
      </c>
      <c r="DF18" s="34">
        <f t="shared" si="41"/>
        <v>0.34702631317737964</v>
      </c>
      <c r="DG18" s="25"/>
      <c r="DH18" s="44" t="s">
        <v>225</v>
      </c>
      <c r="DI18" s="45">
        <v>41.1</v>
      </c>
      <c r="DJ18" s="46">
        <v>4</v>
      </c>
      <c r="DK18" s="45" t="s">
        <v>171</v>
      </c>
      <c r="DL18" s="47" t="s">
        <v>172</v>
      </c>
      <c r="DM18" s="48" t="s">
        <v>175</v>
      </c>
      <c r="DN18" s="39">
        <v>0.14048699771345405</v>
      </c>
      <c r="DO18" s="36"/>
      <c r="DP18" s="34"/>
      <c r="DQ18" s="25"/>
      <c r="DR18" s="24">
        <v>1011.2449999999999</v>
      </c>
      <c r="DS18" s="25">
        <v>1136.2449999999999</v>
      </c>
      <c r="DT18" s="26">
        <v>1286.2449999999999</v>
      </c>
      <c r="DU18" s="25"/>
      <c r="DV18" s="44">
        <f t="shared" si="42"/>
        <v>4576.1774999999998</v>
      </c>
      <c r="DW18" s="25">
        <v>4389.7030000000004</v>
      </c>
      <c r="DX18" s="26">
        <v>4762.652</v>
      </c>
      <c r="DY18" s="25"/>
      <c r="DZ18" s="24">
        <v>896.58199999999999</v>
      </c>
      <c r="EA18" s="25">
        <v>1123.4739999999999</v>
      </c>
      <c r="EB18" s="26">
        <v>1290.874</v>
      </c>
      <c r="EC18" s="68">
        <v>5121.8429999999998</v>
      </c>
      <c r="ED18" s="25"/>
      <c r="EE18" s="24">
        <v>529.79499999999996</v>
      </c>
      <c r="EF18" s="25">
        <v>43.935000000000002</v>
      </c>
      <c r="EG18" s="25">
        <v>665.822</v>
      </c>
      <c r="EH18" s="25">
        <v>123.48500000000001</v>
      </c>
      <c r="EI18" s="25">
        <v>1064.088</v>
      </c>
      <c r="EJ18" s="25">
        <v>277.83499999999998</v>
      </c>
      <c r="EK18" s="25">
        <v>101.931</v>
      </c>
      <c r="EL18" s="25">
        <v>-9.9999999929423211E-4</v>
      </c>
      <c r="EM18" s="26">
        <v>4271.826</v>
      </c>
      <c r="EN18" s="26">
        <f t="shared" si="43"/>
        <v>7078.7160000000013</v>
      </c>
      <c r="EO18" s="45"/>
      <c r="EP18" s="36">
        <f t="shared" si="44"/>
        <v>7.4843375550029109E-2</v>
      </c>
      <c r="EQ18" s="33">
        <f t="shared" si="44"/>
        <v>6.206634084486508E-3</v>
      </c>
      <c r="ER18" s="33">
        <f t="shared" si="44"/>
        <v>9.4059713654284186E-2</v>
      </c>
      <c r="ES18" s="33">
        <f t="shared" si="44"/>
        <v>1.7444547853028711E-2</v>
      </c>
      <c r="ET18" s="33">
        <f t="shared" si="44"/>
        <v>0.15032217707279114</v>
      </c>
      <c r="EU18" s="33">
        <f t="shared" si="44"/>
        <v>3.9249349740828693E-2</v>
      </c>
      <c r="EV18" s="33">
        <f t="shared" si="44"/>
        <v>1.4399645359412636E-2</v>
      </c>
      <c r="EW18" s="33">
        <f t="shared" si="44"/>
        <v>-1.4126855764438521E-7</v>
      </c>
      <c r="EX18" s="33">
        <f t="shared" si="44"/>
        <v>0.60347469795369657</v>
      </c>
      <c r="EY18" s="39">
        <f t="shared" si="45"/>
        <v>0.99999999999999989</v>
      </c>
      <c r="EZ18" s="45"/>
      <c r="FA18" s="27">
        <v>127.124</v>
      </c>
      <c r="FB18" s="28">
        <v>544.42200000000003</v>
      </c>
      <c r="FC18" s="42">
        <f t="shared" si="46"/>
        <v>671.54600000000005</v>
      </c>
      <c r="FE18" s="27">
        <v>63.118000000000002</v>
      </c>
      <c r="FF18" s="28">
        <v>17.574999999999999</v>
      </c>
      <c r="FG18" s="42">
        <f t="shared" si="47"/>
        <v>80.692999999999998</v>
      </c>
      <c r="FH18" s="54"/>
      <c r="FI18" s="55">
        <v>5614.7380000000003</v>
      </c>
      <c r="FJ18" s="7">
        <v>840.42200000000003</v>
      </c>
      <c r="FK18" s="7">
        <v>623.55200000000002</v>
      </c>
      <c r="FL18" s="56">
        <f t="shared" si="48"/>
        <v>7078.7119999999995</v>
      </c>
      <c r="FM18" s="57">
        <f t="shared" si="49"/>
        <v>0.79318638758011351</v>
      </c>
      <c r="FN18" s="58">
        <f t="shared" si="50"/>
        <v>0.11872527092499315</v>
      </c>
      <c r="FO18" s="59">
        <f t="shared" si="51"/>
        <v>8.8088341494893432E-2</v>
      </c>
      <c r="FP18" s="61">
        <f t="shared" si="52"/>
        <v>1.0000000000000002</v>
      </c>
      <c r="FR18" s="24">
        <v>4271.826</v>
      </c>
      <c r="FS18" s="25">
        <v>2806.8900000000003</v>
      </c>
      <c r="FT18" s="26">
        <f t="shared" si="53"/>
        <v>7078.7160000000003</v>
      </c>
      <c r="FV18" s="36">
        <f t="shared" si="54"/>
        <v>0.60347469795369668</v>
      </c>
      <c r="FW18" s="33">
        <f t="shared" si="55"/>
        <v>0.39652530204630332</v>
      </c>
      <c r="FX18" s="34">
        <f t="shared" si="56"/>
        <v>1</v>
      </c>
      <c r="FY18" s="45"/>
      <c r="FZ18" s="44">
        <f t="shared" si="57"/>
        <v>895.0809999999999</v>
      </c>
      <c r="GA18" s="25">
        <v>863.48699999999997</v>
      </c>
      <c r="GB18" s="26">
        <v>926.67499999999995</v>
      </c>
      <c r="GD18" s="44">
        <f t="shared" si="58"/>
        <v>6897.7065000000002</v>
      </c>
      <c r="GE18" s="25">
        <v>6716.6970000000001</v>
      </c>
      <c r="GF18" s="26">
        <v>7078.7160000000003</v>
      </c>
      <c r="GH18" s="44">
        <f t="shared" si="59"/>
        <v>1179.6399999999999</v>
      </c>
      <c r="GI18" s="25">
        <v>977.60299999999995</v>
      </c>
      <c r="GJ18" s="26">
        <v>1381.6769999999999</v>
      </c>
      <c r="GL18" s="44">
        <f t="shared" si="60"/>
        <v>8077.3464999999997</v>
      </c>
      <c r="GM18" s="45">
        <f t="shared" si="61"/>
        <v>7694.3</v>
      </c>
      <c r="GN18" s="46">
        <f t="shared" si="61"/>
        <v>8460.393</v>
      </c>
      <c r="GP18" s="44">
        <f t="shared" si="62"/>
        <v>4858.7924999999996</v>
      </c>
      <c r="GQ18" s="25">
        <v>4834.5159999999996</v>
      </c>
      <c r="GR18" s="26">
        <v>4883.0690000000004</v>
      </c>
      <c r="GS18" s="25"/>
      <c r="GT18" s="44">
        <f t="shared" si="63"/>
        <v>8883.8950000000004</v>
      </c>
      <c r="GU18" s="25">
        <v>8609.9830000000002</v>
      </c>
      <c r="GV18" s="26">
        <f>C18</f>
        <v>9157.8070000000007</v>
      </c>
      <c r="GW18" s="25"/>
      <c r="GX18" s="61">
        <f>DX18/C18</f>
        <v>0.52006468360820446</v>
      </c>
      <c r="GY18" s="62"/>
    </row>
    <row r="19" spans="1:207" x14ac:dyDescent="0.25">
      <c r="A19" s="1"/>
      <c r="B19" s="23" t="s">
        <v>192</v>
      </c>
      <c r="C19" s="24">
        <v>13592.213</v>
      </c>
      <c r="D19" s="25">
        <v>13017.664499999999</v>
      </c>
      <c r="E19" s="25">
        <v>10543.262000000001</v>
      </c>
      <c r="F19" s="25">
        <v>10045.56</v>
      </c>
      <c r="G19" s="25">
        <v>10044.530000000001</v>
      </c>
      <c r="H19" s="25">
        <f t="shared" si="0"/>
        <v>23637.773000000001</v>
      </c>
      <c r="I19" s="26">
        <f t="shared" si="1"/>
        <v>20588.822</v>
      </c>
      <c r="J19" s="25"/>
      <c r="K19" s="27">
        <v>252.351</v>
      </c>
      <c r="L19" s="28">
        <v>103.79599999999999</v>
      </c>
      <c r="M19" s="28">
        <v>2.3E-2</v>
      </c>
      <c r="N19" s="29">
        <f t="shared" si="2"/>
        <v>356.17</v>
      </c>
      <c r="O19" s="28">
        <v>151.81900000000002</v>
      </c>
      <c r="P19" s="29">
        <f t="shared" si="3"/>
        <v>204.351</v>
      </c>
      <c r="Q19" s="28">
        <v>0.69299999999999995</v>
      </c>
      <c r="R19" s="29">
        <f t="shared" si="4"/>
        <v>203.65799999999999</v>
      </c>
      <c r="S19" s="28">
        <v>27</v>
      </c>
      <c r="T19" s="28">
        <v>11.452</v>
      </c>
      <c r="U19" s="28">
        <v>-25.7</v>
      </c>
      <c r="V19" s="29">
        <f t="shared" si="5"/>
        <v>216.41</v>
      </c>
      <c r="W19" s="28">
        <v>44.107999999999997</v>
      </c>
      <c r="X19" s="30">
        <f t="shared" si="6"/>
        <v>172.30199999999999</v>
      </c>
      <c r="Y19" s="28"/>
      <c r="Z19" s="31">
        <f t="shared" si="64"/>
        <v>1.9385274524474035E-2</v>
      </c>
      <c r="AA19" s="32">
        <f t="shared" si="65"/>
        <v>7.973473275486552E-3</v>
      </c>
      <c r="AB19" s="33">
        <f t="shared" si="7"/>
        <v>0.38472006122314523</v>
      </c>
      <c r="AC19" s="33">
        <f t="shared" si="8"/>
        <v>0.39621838870475251</v>
      </c>
      <c r="AD19" s="33">
        <f t="shared" si="9"/>
        <v>0.42625431675885112</v>
      </c>
      <c r="AE19" s="32">
        <f t="shared" si="66"/>
        <v>1.1662537469758882E-2</v>
      </c>
      <c r="AF19" s="32">
        <f t="shared" si="67"/>
        <v>1.3236014801272534E-2</v>
      </c>
      <c r="AG19" s="32">
        <f>X19/DV19</f>
        <v>3.047058738228153E-2</v>
      </c>
      <c r="AH19" s="32">
        <f>(P19+S19+T19)/DV19</f>
        <v>4.2938271338580532E-2</v>
      </c>
      <c r="AI19" s="32">
        <f>R19/DV19</f>
        <v>3.6015710120025836E-2</v>
      </c>
      <c r="AJ19" s="34">
        <f>X19/FZ19</f>
        <v>9.2251746364718362E-2</v>
      </c>
      <c r="AK19" s="35"/>
      <c r="AL19" s="36">
        <f t="shared" si="10"/>
        <v>0.1284130623382691</v>
      </c>
      <c r="AM19" s="33">
        <f t="shared" si="11"/>
        <v>0.10438268690171722</v>
      </c>
      <c r="AN19" s="34">
        <f t="shared" si="12"/>
        <v>6.8236208978262214E-2</v>
      </c>
      <c r="AO19" s="28"/>
      <c r="AP19" s="36">
        <f t="shared" si="13"/>
        <v>0.95269661324929611</v>
      </c>
      <c r="AQ19" s="33">
        <f t="shared" si="14"/>
        <v>0.88425832960583473</v>
      </c>
      <c r="AR19" s="33">
        <f t="shared" si="15"/>
        <v>-5.5735662765143537E-2</v>
      </c>
      <c r="AS19" s="33">
        <f t="shared" si="16"/>
        <v>0.45520093012079788</v>
      </c>
      <c r="AT19" s="33">
        <f t="shared" si="17"/>
        <v>0.15246317873329382</v>
      </c>
      <c r="AU19" s="37">
        <v>2.34</v>
      </c>
      <c r="AV19" s="38">
        <v>1.46</v>
      </c>
      <c r="AW19" s="28"/>
      <c r="AX19" s="36">
        <f>GB19/C19</f>
        <v>0.1429612676022661</v>
      </c>
      <c r="AY19" s="33">
        <v>0.1305</v>
      </c>
      <c r="AZ19" s="33">
        <f t="shared" si="18"/>
        <v>0.34533662954024291</v>
      </c>
      <c r="BA19" s="33">
        <f t="shared" si="19"/>
        <v>0.358927865331512</v>
      </c>
      <c r="BB19" s="34">
        <f t="shared" si="20"/>
        <v>0.37251910112278103</v>
      </c>
      <c r="BC19" s="33"/>
      <c r="BD19" s="36">
        <f t="shared" si="21"/>
        <v>0.23453816767704391</v>
      </c>
      <c r="BE19" s="33">
        <f t="shared" si="22"/>
        <v>0.25051843434555349</v>
      </c>
      <c r="BF19" s="34">
        <f t="shared" si="23"/>
        <v>0.26965570825708812</v>
      </c>
      <c r="BG19" s="25"/>
      <c r="BH19" s="39">
        <v>1.7000000000000001E-2</v>
      </c>
      <c r="BI19" s="36">
        <f t="shared" si="24"/>
        <v>9.5625000000000016E-3</v>
      </c>
      <c r="BJ19" s="34">
        <f t="shared" si="25"/>
        <v>1.2750000000000001E-2</v>
      </c>
      <c r="BK19" s="39">
        <v>0.01</v>
      </c>
      <c r="BL19" s="33"/>
      <c r="BM19" s="39">
        <f t="shared" si="26"/>
        <v>8.4975667677043898E-2</v>
      </c>
      <c r="BN19" s="34">
        <f t="shared" si="27"/>
        <v>8.2768434345553477E-2</v>
      </c>
      <c r="BO19" s="34">
        <f t="shared" si="28"/>
        <v>7.7655708257088119E-2</v>
      </c>
      <c r="BP19" s="28"/>
      <c r="BQ19" s="31">
        <f>Q19/GD19</f>
        <v>6.9694807143506532E-5</v>
      </c>
      <c r="BR19" s="33">
        <f t="shared" si="29"/>
        <v>2.8541657228287952E-3</v>
      </c>
      <c r="BS19" s="32">
        <f>FC19/E19</f>
        <v>1.3062371019519385E-3</v>
      </c>
      <c r="BT19" s="33">
        <f t="shared" si="30"/>
        <v>7.0489650223517497E-3</v>
      </c>
      <c r="BU19" s="33">
        <f t="shared" si="31"/>
        <v>0.86796752276477618</v>
      </c>
      <c r="BV19" s="34">
        <f t="shared" si="32"/>
        <v>0.93238792389384884</v>
      </c>
      <c r="BW19" s="28"/>
      <c r="BX19" s="27">
        <v>6.5250000000000004</v>
      </c>
      <c r="BY19" s="28">
        <v>381.14299999999997</v>
      </c>
      <c r="BZ19" s="29">
        <f t="shared" si="33"/>
        <v>387.66799999999995</v>
      </c>
      <c r="CA19" s="25">
        <v>10543.262000000001</v>
      </c>
      <c r="CB19" s="28">
        <v>4.242</v>
      </c>
      <c r="CC19" s="28">
        <v>6.36</v>
      </c>
      <c r="CD19" s="29">
        <f t="shared" si="34"/>
        <v>10532.66</v>
      </c>
      <c r="CE19" s="28">
        <v>1671.4190000000001</v>
      </c>
      <c r="CF19" s="28">
        <v>962.80800000000011</v>
      </c>
      <c r="CG19" s="29">
        <f t="shared" si="35"/>
        <v>2634.2270000000003</v>
      </c>
      <c r="CH19" s="28">
        <v>0</v>
      </c>
      <c r="CI19" s="28">
        <v>0</v>
      </c>
      <c r="CJ19" s="28">
        <v>19.184999999999999</v>
      </c>
      <c r="CK19" s="28">
        <v>18.472999999999903</v>
      </c>
      <c r="CL19" s="29">
        <f t="shared" si="36"/>
        <v>13592.213</v>
      </c>
      <c r="CM19" s="28">
        <v>0</v>
      </c>
      <c r="CN19" s="25">
        <v>10044.530000000001</v>
      </c>
      <c r="CO19" s="29">
        <f t="shared" si="37"/>
        <v>10044.530000000001</v>
      </c>
      <c r="CP19" s="28">
        <v>1164.4079999999999</v>
      </c>
      <c r="CQ19" s="28">
        <v>289.78199999999902</v>
      </c>
      <c r="CR19" s="29">
        <f t="shared" si="38"/>
        <v>1454.1899999999989</v>
      </c>
      <c r="CS19" s="28">
        <v>150.333</v>
      </c>
      <c r="CT19" s="28">
        <v>1943.16</v>
      </c>
      <c r="CU19" s="29">
        <f t="shared" si="39"/>
        <v>13592.213</v>
      </c>
      <c r="CV19" s="28"/>
      <c r="CW19" s="43">
        <v>2072.3119999999999</v>
      </c>
      <c r="CX19" s="28"/>
      <c r="CY19" s="24">
        <v>164</v>
      </c>
      <c r="CZ19" s="25">
        <v>150</v>
      </c>
      <c r="DA19" s="25">
        <v>375</v>
      </c>
      <c r="DB19" s="25">
        <v>275</v>
      </c>
      <c r="DC19" s="25">
        <v>350</v>
      </c>
      <c r="DD19" s="25">
        <v>0</v>
      </c>
      <c r="DE19" s="26">
        <f t="shared" si="40"/>
        <v>1314</v>
      </c>
      <c r="DF19" s="34">
        <f t="shared" si="41"/>
        <v>9.6672999459322784E-2</v>
      </c>
      <c r="DG19" s="69"/>
      <c r="DH19" s="44" t="s">
        <v>229</v>
      </c>
      <c r="DI19" s="45">
        <v>67.099999999999994</v>
      </c>
      <c r="DJ19" s="46">
        <v>2</v>
      </c>
      <c r="DK19" s="45" t="s">
        <v>171</v>
      </c>
      <c r="DL19" s="47" t="s">
        <v>172</v>
      </c>
      <c r="DM19" s="48" t="s">
        <v>180</v>
      </c>
      <c r="DN19" s="39" t="s">
        <v>233</v>
      </c>
      <c r="DO19" s="66" t="s">
        <v>176</v>
      </c>
      <c r="DP19" s="67" t="s">
        <v>177</v>
      </c>
      <c r="DQ19" s="25"/>
      <c r="DR19" s="24">
        <v>1905.6579999999999</v>
      </c>
      <c r="DS19" s="25">
        <v>1980.6579999999999</v>
      </c>
      <c r="DT19" s="26">
        <v>2055.6579999999999</v>
      </c>
      <c r="DU19" s="25"/>
      <c r="DV19" s="44">
        <f t="shared" si="42"/>
        <v>5654.6990000000005</v>
      </c>
      <c r="DW19" s="25">
        <v>5791.1360000000004</v>
      </c>
      <c r="DX19" s="26">
        <v>5518.2619999999997</v>
      </c>
      <c r="DY19" s="25"/>
      <c r="DZ19" s="24">
        <v>1900.52</v>
      </c>
      <c r="EA19" s="25">
        <v>2030.0119999999999</v>
      </c>
      <c r="EB19" s="26">
        <v>2185.0859999999998</v>
      </c>
      <c r="EC19" s="68">
        <v>8103.2439999999997</v>
      </c>
      <c r="ED19" s="25"/>
      <c r="EE19" s="24">
        <v>0.84936292000000002</v>
      </c>
      <c r="EF19" s="25">
        <v>0</v>
      </c>
      <c r="EG19" s="25">
        <v>0.27352073999999998</v>
      </c>
      <c r="EH19" s="25">
        <v>15.498864599999999</v>
      </c>
      <c r="EI19" s="25">
        <v>1350.4974599100001</v>
      </c>
      <c r="EJ19" s="25">
        <v>24.933787930000108</v>
      </c>
      <c r="EK19" s="25">
        <v>0</v>
      </c>
      <c r="EL19" s="25">
        <v>3.8999987737042829E-6</v>
      </c>
      <c r="EM19" s="26">
        <v>9151.2090000000007</v>
      </c>
      <c r="EN19" s="26">
        <f t="shared" si="43"/>
        <v>10543.261999999999</v>
      </c>
      <c r="EO19" s="45"/>
      <c r="EP19" s="36">
        <f t="shared" si="44"/>
        <v>8.0559785007713942E-5</v>
      </c>
      <c r="EQ19" s="33">
        <f t="shared" si="44"/>
        <v>0</v>
      </c>
      <c r="ER19" s="33">
        <f t="shared" si="44"/>
        <v>2.5942705398006804E-5</v>
      </c>
      <c r="ES19" s="33">
        <f t="shared" si="44"/>
        <v>1.4700255575551477E-3</v>
      </c>
      <c r="ET19" s="33">
        <f t="shared" si="44"/>
        <v>0.1280910461970878</v>
      </c>
      <c r="EU19" s="33">
        <f t="shared" si="44"/>
        <v>2.3649026202706628E-3</v>
      </c>
      <c r="EV19" s="33">
        <f t="shared" si="44"/>
        <v>0</v>
      </c>
      <c r="EW19" s="33">
        <f t="shared" si="44"/>
        <v>3.6990437814257897E-10</v>
      </c>
      <c r="EX19" s="33">
        <f t="shared" si="44"/>
        <v>0.8679675227647764</v>
      </c>
      <c r="EY19" s="39">
        <f t="shared" si="45"/>
        <v>1</v>
      </c>
      <c r="EZ19" s="45"/>
      <c r="FA19" s="27">
        <v>11.961</v>
      </c>
      <c r="FB19" s="28">
        <v>1.8109999999999999</v>
      </c>
      <c r="FC19" s="42">
        <f t="shared" si="46"/>
        <v>13.772</v>
      </c>
      <c r="FE19" s="27">
        <v>4.242</v>
      </c>
      <c r="FF19" s="28">
        <v>6.36</v>
      </c>
      <c r="FG19" s="42">
        <f t="shared" si="47"/>
        <v>10.602</v>
      </c>
      <c r="FH19" s="54"/>
      <c r="FI19" s="55">
        <v>10099.352999999999</v>
      </c>
      <c r="FJ19" s="7">
        <v>395.83800000000002</v>
      </c>
      <c r="FK19" s="7">
        <v>13.772</v>
      </c>
      <c r="FL19" s="56">
        <f t="shared" si="48"/>
        <v>10508.963</v>
      </c>
      <c r="FM19" s="57">
        <f t="shared" si="49"/>
        <v>0.96102279549371328</v>
      </c>
      <c r="FN19" s="58">
        <f t="shared" si="50"/>
        <v>3.766670412675352E-2</v>
      </c>
      <c r="FO19" s="59">
        <f t="shared" si="51"/>
        <v>1.3105003795331662E-3</v>
      </c>
      <c r="FP19" s="61">
        <f t="shared" si="52"/>
        <v>1</v>
      </c>
      <c r="FR19" s="24">
        <v>9151.2090000000007</v>
      </c>
      <c r="FS19" s="25">
        <v>1392.0530000000006</v>
      </c>
      <c r="FT19" s="26">
        <f t="shared" si="53"/>
        <v>10543.262000000001</v>
      </c>
      <c r="FV19" s="36">
        <f t="shared" si="54"/>
        <v>0.86796752276477618</v>
      </c>
      <c r="FW19" s="33">
        <f t="shared" si="55"/>
        <v>0.13203247723522382</v>
      </c>
      <c r="FX19" s="34">
        <f t="shared" si="56"/>
        <v>1</v>
      </c>
      <c r="FY19" s="45"/>
      <c r="FZ19" s="44">
        <f t="shared" si="57"/>
        <v>1867.7370000000001</v>
      </c>
      <c r="GA19" s="25">
        <v>1792.3140000000001</v>
      </c>
      <c r="GB19" s="26">
        <v>1943.16</v>
      </c>
      <c r="GD19" s="44">
        <f t="shared" si="58"/>
        <v>9943.351999999999</v>
      </c>
      <c r="GE19" s="25">
        <v>9343.4419999999991</v>
      </c>
      <c r="GF19" s="26">
        <v>10543.262000000001</v>
      </c>
      <c r="GH19" s="44">
        <f t="shared" si="59"/>
        <v>9672.4755000000005</v>
      </c>
      <c r="GI19" s="25">
        <v>9299.3909999999996</v>
      </c>
      <c r="GJ19" s="26">
        <v>10045.56</v>
      </c>
      <c r="GL19" s="44">
        <f t="shared" si="60"/>
        <v>19615.827499999999</v>
      </c>
      <c r="GM19" s="45">
        <f t="shared" si="61"/>
        <v>18642.832999999999</v>
      </c>
      <c r="GN19" s="46">
        <f t="shared" si="61"/>
        <v>20588.822</v>
      </c>
      <c r="GP19" s="44">
        <f t="shared" si="62"/>
        <v>9723.7204999999994</v>
      </c>
      <c r="GQ19" s="25">
        <v>9402.9110000000001</v>
      </c>
      <c r="GR19" s="26">
        <v>10044.530000000001</v>
      </c>
      <c r="GS19" s="25"/>
      <c r="GT19" s="44">
        <f t="shared" si="63"/>
        <v>13017.664499999999</v>
      </c>
      <c r="GU19" s="25">
        <v>12443.116</v>
      </c>
      <c r="GV19" s="26">
        <f>C19</f>
        <v>13592.213</v>
      </c>
      <c r="GW19" s="25"/>
      <c r="GX19" s="61">
        <f>DX19/C19</f>
        <v>0.40598701624231459</v>
      </c>
      <c r="GY19" s="62"/>
    </row>
    <row r="20" spans="1:207" x14ac:dyDescent="0.25">
      <c r="A20" s="1"/>
      <c r="B20" s="23" t="s">
        <v>193</v>
      </c>
      <c r="C20" s="24">
        <v>20936.047999999999</v>
      </c>
      <c r="D20" s="25">
        <v>19894.344499999999</v>
      </c>
      <c r="E20" s="25">
        <v>16727.11</v>
      </c>
      <c r="F20" s="25">
        <v>8492</v>
      </c>
      <c r="G20" s="25">
        <v>13525.245000000001</v>
      </c>
      <c r="H20" s="25">
        <f t="shared" si="0"/>
        <v>29428.047999999999</v>
      </c>
      <c r="I20" s="26">
        <f t="shared" si="1"/>
        <v>25219.11</v>
      </c>
      <c r="J20" s="25"/>
      <c r="K20" s="27">
        <v>409.13499999999999</v>
      </c>
      <c r="L20" s="28">
        <v>115.532</v>
      </c>
      <c r="M20" s="28">
        <v>0.48099999999999998</v>
      </c>
      <c r="N20" s="29">
        <f t="shared" si="2"/>
        <v>525.14800000000002</v>
      </c>
      <c r="O20" s="28">
        <v>228.32000000000002</v>
      </c>
      <c r="P20" s="29">
        <f t="shared" si="3"/>
        <v>296.82799999999997</v>
      </c>
      <c r="Q20" s="28">
        <v>-4.8970000000000002</v>
      </c>
      <c r="R20" s="29">
        <f t="shared" si="4"/>
        <v>301.72499999999997</v>
      </c>
      <c r="S20" s="28">
        <v>43.432999999999993</v>
      </c>
      <c r="T20" s="28">
        <v>17.262</v>
      </c>
      <c r="U20" s="28">
        <v>0</v>
      </c>
      <c r="V20" s="29">
        <f t="shared" si="5"/>
        <v>362.41999999999996</v>
      </c>
      <c r="W20" s="28">
        <v>55.156999999999996</v>
      </c>
      <c r="X20" s="30">
        <f t="shared" si="6"/>
        <v>307.26299999999998</v>
      </c>
      <c r="Y20" s="28"/>
      <c r="Z20" s="31">
        <f t="shared" si="64"/>
        <v>2.0565392340521699E-2</v>
      </c>
      <c r="AA20" s="32">
        <f t="shared" si="65"/>
        <v>5.8072785459204251E-3</v>
      </c>
      <c r="AB20" s="33">
        <f t="shared" si="7"/>
        <v>0.38972898882465096</v>
      </c>
      <c r="AC20" s="33">
        <f t="shared" si="8"/>
        <v>0.40156107924816342</v>
      </c>
      <c r="AD20" s="33">
        <f t="shared" si="9"/>
        <v>0.43477267360820188</v>
      </c>
      <c r="AE20" s="32">
        <f t="shared" si="66"/>
        <v>1.1476628445837963E-2</v>
      </c>
      <c r="AF20" s="32">
        <f t="shared" si="67"/>
        <v>1.5444741092122939E-2</v>
      </c>
      <c r="AG20" s="32">
        <f>X20/DV20</f>
        <v>2.9854370276274109E-2</v>
      </c>
      <c r="AH20" s="32">
        <f>(P20+S20+T20)/DV20</f>
        <v>3.4737745918917498E-2</v>
      </c>
      <c r="AI20" s="32">
        <f>R20/DV20</f>
        <v>2.9316285630254228E-2</v>
      </c>
      <c r="AJ20" s="34">
        <f>X20/FZ20</f>
        <v>0.12011450757676448</v>
      </c>
      <c r="AK20" s="35"/>
      <c r="AL20" s="36">
        <f t="shared" si="10"/>
        <v>9.0954140638436556E-2</v>
      </c>
      <c r="AM20" s="33">
        <f t="shared" si="11"/>
        <v>0.12073785727446325</v>
      </c>
      <c r="AN20" s="34">
        <f t="shared" si="12"/>
        <v>0.10432285781984411</v>
      </c>
      <c r="AO20" s="28"/>
      <c r="AP20" s="36">
        <f t="shared" si="13"/>
        <v>0.80858229544733073</v>
      </c>
      <c r="AQ20" s="33">
        <f t="shared" si="14"/>
        <v>0.74710329409413523</v>
      </c>
      <c r="AR20" s="33">
        <f t="shared" si="15"/>
        <v>7.5440981029466503E-2</v>
      </c>
      <c r="AS20" s="33">
        <f t="shared" si="16"/>
        <v>0.40472695706467621</v>
      </c>
      <c r="AT20" s="33">
        <f t="shared" si="17"/>
        <v>0.1432409784310773</v>
      </c>
      <c r="AU20" s="37">
        <v>1.6970000000000001</v>
      </c>
      <c r="AV20" s="38">
        <v>1.3240000000000001</v>
      </c>
      <c r="AW20" s="28"/>
      <c r="AX20" s="36">
        <f>GB20/C20</f>
        <v>0.12692395432031872</v>
      </c>
      <c r="AY20" s="33">
        <v>0.1124</v>
      </c>
      <c r="AZ20" s="33">
        <f t="shared" si="18"/>
        <v>0.22720818741140972</v>
      </c>
      <c r="BA20" s="33">
        <f t="shared" si="19"/>
        <v>0.24123951637563665</v>
      </c>
      <c r="BB20" s="34">
        <f t="shared" si="20"/>
        <v>0.25994795499460593</v>
      </c>
      <c r="BC20" s="33"/>
      <c r="BD20" s="36">
        <f t="shared" si="21"/>
        <v>0.18053680387583937</v>
      </c>
      <c r="BE20" s="33">
        <f t="shared" si="22"/>
        <v>0.1961256640850991</v>
      </c>
      <c r="BF20" s="34">
        <f t="shared" si="23"/>
        <v>0.21720258549663402</v>
      </c>
      <c r="BG20" s="25"/>
      <c r="BH20" s="39">
        <v>1.7999999999999999E-2</v>
      </c>
      <c r="BI20" s="63">
        <f t="shared" si="24"/>
        <v>1.0124999999999999E-2</v>
      </c>
      <c r="BJ20" s="64">
        <f t="shared" si="25"/>
        <v>1.3499999999999998E-2</v>
      </c>
      <c r="BK20" s="39">
        <v>0.01</v>
      </c>
      <c r="BL20" s="33"/>
      <c r="BM20" s="39">
        <f t="shared" si="26"/>
        <v>3.0411803875839361E-2</v>
      </c>
      <c r="BN20" s="34">
        <f t="shared" si="27"/>
        <v>2.7625664085099116E-2</v>
      </c>
      <c r="BO20" s="34">
        <f t="shared" si="28"/>
        <v>2.420258549663401E-2</v>
      </c>
      <c r="BP20" s="28"/>
      <c r="BQ20" s="31">
        <f>Q20/GD20</f>
        <v>-3.054929370588167E-4</v>
      </c>
      <c r="BR20" s="33">
        <f t="shared" si="29"/>
        <v>-1.3697020890963659E-2</v>
      </c>
      <c r="BS20" s="32">
        <f>FC20/E20</f>
        <v>6.0978854087765308E-3</v>
      </c>
      <c r="BT20" s="33">
        <f t="shared" si="30"/>
        <v>3.7991119017236792E-2</v>
      </c>
      <c r="BU20" s="33">
        <f t="shared" si="31"/>
        <v>0.62143645853946072</v>
      </c>
      <c r="BV20" s="34">
        <f t="shared" si="32"/>
        <v>0.74890969586159062</v>
      </c>
      <c r="BW20" s="28"/>
      <c r="BX20" s="27">
        <v>32.523000000000003</v>
      </c>
      <c r="BY20" s="28">
        <v>724.02099999999996</v>
      </c>
      <c r="BZ20" s="29">
        <f t="shared" si="33"/>
        <v>756.54399999999998</v>
      </c>
      <c r="CA20" s="25">
        <v>16727.11</v>
      </c>
      <c r="CB20" s="28">
        <v>7.1040000000000001</v>
      </c>
      <c r="CC20" s="28">
        <v>20.448</v>
      </c>
      <c r="CD20" s="29">
        <f t="shared" si="34"/>
        <v>16699.558000000001</v>
      </c>
      <c r="CE20" s="28">
        <v>2242.3559999999998</v>
      </c>
      <c r="CF20" s="28">
        <v>1151.376</v>
      </c>
      <c r="CG20" s="29">
        <f t="shared" si="35"/>
        <v>3393.732</v>
      </c>
      <c r="CH20" s="28">
        <v>0.93799999999999994</v>
      </c>
      <c r="CI20" s="28">
        <v>0</v>
      </c>
      <c r="CJ20" s="28">
        <v>91.281999999999996</v>
      </c>
      <c r="CK20" s="28">
        <v>-6.006000000003695</v>
      </c>
      <c r="CL20" s="29">
        <f t="shared" si="36"/>
        <v>20936.047999999995</v>
      </c>
      <c r="CM20" s="28">
        <v>0.34399999999999997</v>
      </c>
      <c r="CN20" s="25">
        <v>13525.245000000001</v>
      </c>
      <c r="CO20" s="29">
        <f t="shared" si="37"/>
        <v>13525.589</v>
      </c>
      <c r="CP20" s="28">
        <v>4227.0389999999998</v>
      </c>
      <c r="CQ20" s="28">
        <v>175.18099999999913</v>
      </c>
      <c r="CR20" s="29">
        <f t="shared" si="38"/>
        <v>4402.2199999999993</v>
      </c>
      <c r="CS20" s="28">
        <v>350.95299999999997</v>
      </c>
      <c r="CT20" s="28">
        <v>2657.2860000000001</v>
      </c>
      <c r="CU20" s="29">
        <f t="shared" si="39"/>
        <v>20936.048000000003</v>
      </c>
      <c r="CV20" s="28"/>
      <c r="CW20" s="43">
        <v>2998.8999999999996</v>
      </c>
      <c r="CX20" s="28"/>
      <c r="CY20" s="24">
        <v>327</v>
      </c>
      <c r="CZ20" s="25">
        <v>500</v>
      </c>
      <c r="DA20" s="25">
        <v>1250</v>
      </c>
      <c r="DB20" s="25">
        <v>500</v>
      </c>
      <c r="DC20" s="25">
        <v>1500</v>
      </c>
      <c r="DD20" s="25">
        <v>500</v>
      </c>
      <c r="DE20" s="26">
        <f t="shared" si="40"/>
        <v>4577</v>
      </c>
      <c r="DF20" s="34">
        <f t="shared" si="41"/>
        <v>0.21861814607990965</v>
      </c>
      <c r="DG20" s="69"/>
      <c r="DH20" s="44" t="s">
        <v>230</v>
      </c>
      <c r="DI20" s="45">
        <v>97</v>
      </c>
      <c r="DJ20" s="46">
        <v>4</v>
      </c>
      <c r="DK20" s="45" t="s">
        <v>171</v>
      </c>
      <c r="DL20" s="47" t="s">
        <v>172</v>
      </c>
      <c r="DM20" s="48" t="s">
        <v>175</v>
      </c>
      <c r="DN20" s="39">
        <v>0.51757090012330453</v>
      </c>
      <c r="DO20" s="66" t="s">
        <v>176</v>
      </c>
      <c r="DP20" s="67" t="s">
        <v>177</v>
      </c>
      <c r="DQ20" s="25"/>
      <c r="DR20" s="24">
        <v>2428.9380000000001</v>
      </c>
      <c r="DS20" s="25">
        <v>2578.9380000000001</v>
      </c>
      <c r="DT20" s="26">
        <v>2778.9380000000001</v>
      </c>
      <c r="DU20" s="25"/>
      <c r="DV20" s="44">
        <f t="shared" si="42"/>
        <v>10292.061</v>
      </c>
      <c r="DW20" s="25">
        <v>9893.759</v>
      </c>
      <c r="DX20" s="26">
        <v>10690.362999999999</v>
      </c>
      <c r="DY20" s="25"/>
      <c r="DZ20" s="24">
        <v>2401.5929999999998</v>
      </c>
      <c r="EA20" s="25">
        <v>2608.9639999999999</v>
      </c>
      <c r="EB20" s="26">
        <v>2889.34</v>
      </c>
      <c r="EC20" s="68">
        <v>13302.512000000001</v>
      </c>
      <c r="ED20" s="25"/>
      <c r="EE20" s="24">
        <v>2950.2820000000002</v>
      </c>
      <c r="EF20" s="25">
        <v>148.02500000000001</v>
      </c>
      <c r="EG20" s="25">
        <v>537.35400000000004</v>
      </c>
      <c r="EH20" s="25">
        <v>68.477000000000004</v>
      </c>
      <c r="EI20" s="25">
        <v>2383.8969999999999</v>
      </c>
      <c r="EJ20" s="25">
        <v>152.24700000000001</v>
      </c>
      <c r="EK20" s="25">
        <v>64.441999999999993</v>
      </c>
      <c r="EL20" s="25">
        <v>27.55000000000291</v>
      </c>
      <c r="EM20" s="26">
        <v>10394.835999999999</v>
      </c>
      <c r="EN20" s="26">
        <f t="shared" si="43"/>
        <v>16727.11</v>
      </c>
      <c r="EO20" s="45"/>
      <c r="EP20" s="36">
        <f t="shared" si="44"/>
        <v>0.17637727019192198</v>
      </c>
      <c r="EQ20" s="33">
        <f t="shared" si="44"/>
        <v>8.849406741511235E-3</v>
      </c>
      <c r="ER20" s="33">
        <f t="shared" si="44"/>
        <v>3.2124736430859842E-2</v>
      </c>
      <c r="ES20" s="33">
        <f t="shared" si="44"/>
        <v>4.0937735209489266E-3</v>
      </c>
      <c r="ET20" s="33">
        <f t="shared" si="44"/>
        <v>0.14251696796398181</v>
      </c>
      <c r="EU20" s="33">
        <f t="shared" si="44"/>
        <v>9.1018113708823591E-3</v>
      </c>
      <c r="EV20" s="33">
        <f t="shared" si="44"/>
        <v>3.8525483481605602E-3</v>
      </c>
      <c r="EW20" s="33">
        <f t="shared" si="44"/>
        <v>1.6470268922726585E-3</v>
      </c>
      <c r="EX20" s="33">
        <f t="shared" si="44"/>
        <v>0.62143645853946072</v>
      </c>
      <c r="EY20" s="39">
        <f t="shared" si="45"/>
        <v>1</v>
      </c>
      <c r="EZ20" s="45"/>
      <c r="FA20" s="27">
        <v>21.460999999999999</v>
      </c>
      <c r="FB20" s="28">
        <v>80.539000000000001</v>
      </c>
      <c r="FC20" s="42">
        <f t="shared" si="46"/>
        <v>102</v>
      </c>
      <c r="FE20" s="27">
        <v>7.1040000000000001</v>
      </c>
      <c r="FF20" s="28">
        <v>20.448</v>
      </c>
      <c r="FG20" s="42">
        <f t="shared" si="47"/>
        <v>27.552</v>
      </c>
      <c r="FH20" s="54"/>
      <c r="FI20" s="55">
        <v>15467.03</v>
      </c>
      <c r="FJ20" s="7">
        <v>805.06899999999996</v>
      </c>
      <c r="FK20" s="7">
        <v>101.85899999999999</v>
      </c>
      <c r="FL20" s="56">
        <f t="shared" si="48"/>
        <v>16373.958000000001</v>
      </c>
      <c r="FM20" s="57">
        <f t="shared" si="49"/>
        <v>0.94461155940426866</v>
      </c>
      <c r="FN20" s="58">
        <f t="shared" si="50"/>
        <v>4.9167647797801847E-2</v>
      </c>
      <c r="FO20" s="59">
        <f t="shared" si="51"/>
        <v>6.2207927979294917E-3</v>
      </c>
      <c r="FP20" s="61">
        <f t="shared" si="52"/>
        <v>1</v>
      </c>
      <c r="FR20" s="24">
        <v>10394.835999999999</v>
      </c>
      <c r="FS20" s="25">
        <v>6332.2740000000013</v>
      </c>
      <c r="FT20" s="26">
        <f t="shared" si="53"/>
        <v>16727.11</v>
      </c>
      <c r="FV20" s="36">
        <f t="shared" si="54"/>
        <v>0.62143645853946072</v>
      </c>
      <c r="FW20" s="33">
        <f t="shared" si="55"/>
        <v>0.37856354146053928</v>
      </c>
      <c r="FX20" s="34">
        <f t="shared" si="56"/>
        <v>1</v>
      </c>
      <c r="FY20" s="45"/>
      <c r="FZ20" s="44">
        <f t="shared" si="57"/>
        <v>2558.0839999999998</v>
      </c>
      <c r="GA20" s="25">
        <v>2458.8820000000001</v>
      </c>
      <c r="GB20" s="26">
        <v>2657.2860000000001</v>
      </c>
      <c r="GD20" s="44">
        <f t="shared" si="58"/>
        <v>16029.8305</v>
      </c>
      <c r="GE20" s="25">
        <v>15332.550999999999</v>
      </c>
      <c r="GF20" s="26">
        <v>16727.11</v>
      </c>
      <c r="GH20" s="44">
        <f t="shared" si="59"/>
        <v>7830.8434999999999</v>
      </c>
      <c r="GI20" s="25">
        <v>7169.6869999999999</v>
      </c>
      <c r="GJ20" s="26">
        <v>8492</v>
      </c>
      <c r="GL20" s="44">
        <f t="shared" si="60"/>
        <v>23860.673999999999</v>
      </c>
      <c r="GM20" s="45">
        <f t="shared" si="61"/>
        <v>22502.237999999998</v>
      </c>
      <c r="GN20" s="46">
        <f t="shared" si="61"/>
        <v>25219.11</v>
      </c>
      <c r="GP20" s="44">
        <f t="shared" si="62"/>
        <v>12886.395500000001</v>
      </c>
      <c r="GQ20" s="25">
        <v>12247.546</v>
      </c>
      <c r="GR20" s="26">
        <v>13525.245000000001</v>
      </c>
      <c r="GS20" s="25"/>
      <c r="GT20" s="44">
        <f t="shared" si="63"/>
        <v>19894.344499999999</v>
      </c>
      <c r="GU20" s="25">
        <v>18852.641</v>
      </c>
      <c r="GV20" s="26">
        <f>C20</f>
        <v>20936.047999999999</v>
      </c>
      <c r="GW20" s="25"/>
      <c r="GX20" s="61">
        <f>DX20/C20</f>
        <v>0.51061991260241668</v>
      </c>
      <c r="GY20" s="62"/>
    </row>
    <row r="21" spans="1:207" x14ac:dyDescent="0.25">
      <c r="A21" s="1"/>
      <c r="B21" s="23" t="s">
        <v>194</v>
      </c>
      <c r="C21" s="24">
        <v>3902.8389999999999</v>
      </c>
      <c r="D21" s="25">
        <v>3792.4584999999997</v>
      </c>
      <c r="E21" s="25">
        <v>3083.57</v>
      </c>
      <c r="F21" s="25">
        <v>1718.605</v>
      </c>
      <c r="G21" s="25">
        <v>2747.7020000000002</v>
      </c>
      <c r="H21" s="25">
        <f t="shared" si="0"/>
        <v>5621.4439999999995</v>
      </c>
      <c r="I21" s="26">
        <f t="shared" si="1"/>
        <v>4802.1750000000002</v>
      </c>
      <c r="J21" s="25"/>
      <c r="K21" s="27">
        <v>90.399000000000001</v>
      </c>
      <c r="L21" s="28">
        <v>26.454999999999998</v>
      </c>
      <c r="M21" s="28">
        <v>0.435</v>
      </c>
      <c r="N21" s="29">
        <f t="shared" si="2"/>
        <v>117.289</v>
      </c>
      <c r="O21" s="28">
        <v>68.528999999999996</v>
      </c>
      <c r="P21" s="29">
        <f t="shared" si="3"/>
        <v>48.760000000000005</v>
      </c>
      <c r="Q21" s="28">
        <v>1.6839999999999999</v>
      </c>
      <c r="R21" s="29">
        <f t="shared" si="4"/>
        <v>47.076000000000008</v>
      </c>
      <c r="S21" s="28">
        <v>10.494999999999999</v>
      </c>
      <c r="T21" s="28">
        <v>1.024</v>
      </c>
      <c r="U21" s="28">
        <v>-2.0499999999999998</v>
      </c>
      <c r="V21" s="29">
        <f t="shared" si="5"/>
        <v>56.545000000000009</v>
      </c>
      <c r="W21" s="28">
        <v>10.975</v>
      </c>
      <c r="X21" s="30">
        <f t="shared" si="6"/>
        <v>45.570000000000007</v>
      </c>
      <c r="Y21" s="28"/>
      <c r="Z21" s="31">
        <f t="shared" si="64"/>
        <v>2.3836516602620702E-2</v>
      </c>
      <c r="AA21" s="32">
        <f t="shared" si="65"/>
        <v>6.9756860885887085E-3</v>
      </c>
      <c r="AB21" s="33">
        <f t="shared" si="7"/>
        <v>0.53202440842183718</v>
      </c>
      <c r="AC21" s="33">
        <f t="shared" si="8"/>
        <v>0.53628779815939387</v>
      </c>
      <c r="AD21" s="33">
        <f t="shared" si="9"/>
        <v>0.58427474017171255</v>
      </c>
      <c r="AE21" s="32">
        <f t="shared" si="66"/>
        <v>1.8069808806081861E-2</v>
      </c>
      <c r="AF21" s="32">
        <f t="shared" si="67"/>
        <v>1.2015952185106314E-2</v>
      </c>
      <c r="AG21" s="32">
        <f>X21/DV21</f>
        <v>2.4972551839143233E-2</v>
      </c>
      <c r="AH21" s="32">
        <f>(P21+S21+T21)/DV21</f>
        <v>3.3033145760625736E-2</v>
      </c>
      <c r="AI21" s="32">
        <f>R21/DV21</f>
        <v>2.579784617905435E-2</v>
      </c>
      <c r="AJ21" s="34">
        <f>X21/FZ21</f>
        <v>8.1155084213760054E-2</v>
      </c>
      <c r="AK21" s="35"/>
      <c r="AL21" s="36">
        <f t="shared" si="10"/>
        <v>9.316837565992761E-2</v>
      </c>
      <c r="AM21" s="33">
        <f t="shared" si="11"/>
        <v>0.14091198833375668</v>
      </c>
      <c r="AN21" s="34">
        <f t="shared" si="12"/>
        <v>5.7078829777616268E-2</v>
      </c>
      <c r="AO21" s="28"/>
      <c r="AP21" s="36">
        <f t="shared" si="13"/>
        <v>0.8910781983220748</v>
      </c>
      <c r="AQ21" s="33">
        <f t="shared" si="14"/>
        <v>0.83883110190644117</v>
      </c>
      <c r="AR21" s="33">
        <f t="shared" si="15"/>
        <v>-6.7043503459917391E-3</v>
      </c>
      <c r="AS21" s="33">
        <f t="shared" si="16"/>
        <v>0.34510019501188749</v>
      </c>
      <c r="AT21" s="33">
        <f t="shared" si="17"/>
        <v>0.14197254870108658</v>
      </c>
      <c r="AU21" s="37">
        <v>2.67</v>
      </c>
      <c r="AV21" s="38">
        <v>1.43</v>
      </c>
      <c r="AW21" s="28"/>
      <c r="AX21" s="36">
        <f>GB21/C21</f>
        <v>0.15164525105954921</v>
      </c>
      <c r="AY21" s="33">
        <v>0.13930000000000001</v>
      </c>
      <c r="AZ21" s="33">
        <f t="shared" si="18"/>
        <v>0.3186664578776448</v>
      </c>
      <c r="BA21" s="33">
        <f t="shared" si="19"/>
        <v>0.32973301380497516</v>
      </c>
      <c r="BB21" s="34">
        <f t="shared" si="20"/>
        <v>0.34079458978213822</v>
      </c>
      <c r="BC21" s="33"/>
      <c r="BD21" s="36">
        <f t="shared" si="21"/>
        <v>0.25414474718739727</v>
      </c>
      <c r="BE21" s="33">
        <f t="shared" si="22"/>
        <v>0.26754660271896846</v>
      </c>
      <c r="BF21" s="34">
        <f t="shared" si="23"/>
        <v>0.2827965741283433</v>
      </c>
      <c r="BG21" s="25"/>
      <c r="BH21" s="39">
        <v>1.6E-2</v>
      </c>
      <c r="BI21" s="63">
        <f t="shared" si="24"/>
        <v>9.0000000000000011E-3</v>
      </c>
      <c r="BJ21" s="64">
        <f t="shared" si="25"/>
        <v>1.2E-2</v>
      </c>
      <c r="BK21" s="39">
        <v>0.01</v>
      </c>
      <c r="BL21" s="33"/>
      <c r="BM21" s="39">
        <f t="shared" si="26"/>
        <v>0.10514474718739725</v>
      </c>
      <c r="BN21" s="34">
        <f t="shared" si="27"/>
        <v>0.10054660271896845</v>
      </c>
      <c r="BO21" s="34">
        <f t="shared" si="28"/>
        <v>9.17965741283433E-2</v>
      </c>
      <c r="BP21" s="28"/>
      <c r="BQ21" s="31">
        <f>Q21/GD21</f>
        <v>5.7042843443477276E-4</v>
      </c>
      <c r="BR21" s="33">
        <f t="shared" si="29"/>
        <v>2.7936760729275534E-2</v>
      </c>
      <c r="BS21" s="32">
        <f>FC21/E21</f>
        <v>1.5173646130945625E-2</v>
      </c>
      <c r="BT21" s="33">
        <f t="shared" si="30"/>
        <v>7.7079705644450533E-2</v>
      </c>
      <c r="BU21" s="33">
        <f t="shared" si="31"/>
        <v>0.84617375314975818</v>
      </c>
      <c r="BV21" s="34">
        <f t="shared" si="32"/>
        <v>0.9012251740096936</v>
      </c>
      <c r="BW21" s="28"/>
      <c r="BX21" s="27">
        <v>29.323</v>
      </c>
      <c r="BY21" s="28">
        <v>78.518000000000001</v>
      </c>
      <c r="BZ21" s="29">
        <f t="shared" si="33"/>
        <v>107.84100000000001</v>
      </c>
      <c r="CA21" s="25">
        <v>3083.57</v>
      </c>
      <c r="CB21" s="28">
        <v>7.9269999999999996</v>
      </c>
      <c r="CC21" s="28">
        <v>7.2469999999999999</v>
      </c>
      <c r="CD21" s="29">
        <f t="shared" si="34"/>
        <v>3068.3960000000002</v>
      </c>
      <c r="CE21" s="28">
        <v>446.255</v>
      </c>
      <c r="CF21" s="28">
        <v>233.80500000000001</v>
      </c>
      <c r="CG21" s="29">
        <f t="shared" si="35"/>
        <v>680.06</v>
      </c>
      <c r="CH21" s="28">
        <v>0.02</v>
      </c>
      <c r="CI21" s="28">
        <v>0</v>
      </c>
      <c r="CJ21" s="28">
        <v>34.409999999999997</v>
      </c>
      <c r="CK21" s="28">
        <v>12.111999999999917</v>
      </c>
      <c r="CL21" s="29">
        <f t="shared" si="36"/>
        <v>3902.8389999999999</v>
      </c>
      <c r="CM21" s="28">
        <v>0</v>
      </c>
      <c r="CN21" s="25">
        <v>2747.7020000000002</v>
      </c>
      <c r="CO21" s="29">
        <f t="shared" si="37"/>
        <v>2747.7020000000002</v>
      </c>
      <c r="CP21" s="28">
        <v>487.56799999999998</v>
      </c>
      <c r="CQ21" s="28">
        <v>35.359999999999786</v>
      </c>
      <c r="CR21" s="29">
        <f t="shared" si="38"/>
        <v>522.92799999999977</v>
      </c>
      <c r="CS21" s="28">
        <v>40.361999999999995</v>
      </c>
      <c r="CT21" s="28">
        <v>591.84699999999998</v>
      </c>
      <c r="CU21" s="29">
        <f t="shared" si="39"/>
        <v>3902.8389999999999</v>
      </c>
      <c r="CV21" s="28"/>
      <c r="CW21" s="43">
        <v>554.096</v>
      </c>
      <c r="CX21" s="28"/>
      <c r="CY21" s="24">
        <v>87</v>
      </c>
      <c r="CZ21" s="25">
        <v>75</v>
      </c>
      <c r="DA21" s="25">
        <v>165</v>
      </c>
      <c r="DB21" s="25">
        <v>100</v>
      </c>
      <c r="DC21" s="25">
        <v>100</v>
      </c>
      <c r="DD21" s="25">
        <v>0</v>
      </c>
      <c r="DE21" s="26">
        <f t="shared" si="40"/>
        <v>527</v>
      </c>
      <c r="DF21" s="34">
        <f t="shared" si="41"/>
        <v>0.13502991027813344</v>
      </c>
      <c r="DG21" s="69"/>
      <c r="DH21" s="44" t="s">
        <v>225</v>
      </c>
      <c r="DI21" s="45">
        <v>31.6</v>
      </c>
      <c r="DJ21" s="46">
        <v>5</v>
      </c>
      <c r="DK21" s="45" t="s">
        <v>171</v>
      </c>
      <c r="DL21" s="47" t="s">
        <v>172</v>
      </c>
      <c r="DM21" s="48" t="s">
        <v>173</v>
      </c>
      <c r="DN21" s="39">
        <v>0.23107325440241064</v>
      </c>
      <c r="DO21" s="36"/>
      <c r="DP21" s="34"/>
      <c r="DQ21" s="25"/>
      <c r="DR21" s="24">
        <v>575.90899999999999</v>
      </c>
      <c r="DS21" s="25">
        <v>595.90899999999999</v>
      </c>
      <c r="DT21" s="26">
        <v>615.9</v>
      </c>
      <c r="DU21" s="25"/>
      <c r="DV21" s="44">
        <f t="shared" si="42"/>
        <v>1824.8035</v>
      </c>
      <c r="DW21" s="25">
        <v>1842.36</v>
      </c>
      <c r="DX21" s="26">
        <v>1807.2470000000001</v>
      </c>
      <c r="DY21" s="25"/>
      <c r="DZ21" s="24">
        <v>568.90200000000004</v>
      </c>
      <c r="EA21" s="25">
        <v>598.90200000000004</v>
      </c>
      <c r="EB21" s="26">
        <v>633.03899999999999</v>
      </c>
      <c r="EC21" s="68">
        <v>2238.4960000000001</v>
      </c>
      <c r="ED21" s="25"/>
      <c r="EE21" s="24">
        <v>40.869</v>
      </c>
      <c r="EF21" s="25">
        <v>9.1020000000000003</v>
      </c>
      <c r="EG21" s="25">
        <v>74.718000000000004</v>
      </c>
      <c r="EH21" s="25">
        <v>73.504999999999995</v>
      </c>
      <c r="EI21" s="25">
        <v>231.32300000000001</v>
      </c>
      <c r="EJ21" s="25">
        <v>36.819000000000003</v>
      </c>
      <c r="EK21" s="25">
        <v>8.0250000000000004</v>
      </c>
      <c r="EL21" s="25">
        <v>-2.6999999999588908E-2</v>
      </c>
      <c r="EM21" s="26">
        <v>2609.2359999999999</v>
      </c>
      <c r="EN21" s="26">
        <f t="shared" si="43"/>
        <v>3083.57</v>
      </c>
      <c r="EO21" s="45"/>
      <c r="EP21" s="36">
        <f t="shared" si="44"/>
        <v>1.3253793492607593E-2</v>
      </c>
      <c r="EQ21" s="33">
        <f t="shared" si="44"/>
        <v>2.9517734314447215E-3</v>
      </c>
      <c r="ER21" s="33">
        <f t="shared" si="44"/>
        <v>2.4231004971510296E-2</v>
      </c>
      <c r="ES21" s="33">
        <f t="shared" si="44"/>
        <v>2.3837629760310286E-2</v>
      </c>
      <c r="ET21" s="33">
        <f t="shared" si="44"/>
        <v>7.5017917543626383E-2</v>
      </c>
      <c r="EU21" s="33">
        <f t="shared" si="44"/>
        <v>1.1940380792393233E-2</v>
      </c>
      <c r="EV21" s="33">
        <f t="shared" si="44"/>
        <v>2.602502943017347E-3</v>
      </c>
      <c r="EW21" s="33">
        <f t="shared" si="44"/>
        <v>-8.7560846679624288E-6</v>
      </c>
      <c r="EX21" s="33">
        <f t="shared" si="44"/>
        <v>0.84617375314975818</v>
      </c>
      <c r="EY21" s="39">
        <f t="shared" si="45"/>
        <v>1</v>
      </c>
      <c r="EZ21" s="45"/>
      <c r="FA21" s="27">
        <v>12.566000000000001</v>
      </c>
      <c r="FB21" s="28">
        <v>34.222999999999999</v>
      </c>
      <c r="FC21" s="42">
        <f t="shared" si="46"/>
        <v>46.789000000000001</v>
      </c>
      <c r="FE21" s="27">
        <v>7.9269999999999996</v>
      </c>
      <c r="FF21" s="28">
        <v>7.2469999999999999</v>
      </c>
      <c r="FG21" s="42">
        <f t="shared" si="47"/>
        <v>15.173999999999999</v>
      </c>
      <c r="FH21" s="54"/>
      <c r="FI21" s="55">
        <v>2776.9140000000002</v>
      </c>
      <c r="FJ21" s="7">
        <v>259.86900000000003</v>
      </c>
      <c r="FK21" s="7">
        <v>46.786999999999999</v>
      </c>
      <c r="FL21" s="56">
        <f t="shared" si="48"/>
        <v>3083.57</v>
      </c>
      <c r="FM21" s="57">
        <f t="shared" si="49"/>
        <v>0.90055163333409005</v>
      </c>
      <c r="FN21" s="58">
        <f t="shared" si="50"/>
        <v>8.4275369133828645E-2</v>
      </c>
      <c r="FO21" s="59">
        <f t="shared" si="51"/>
        <v>1.5172997532081321E-2</v>
      </c>
      <c r="FP21" s="61">
        <f t="shared" si="52"/>
        <v>1</v>
      </c>
      <c r="FR21" s="24">
        <v>2609.2359999999999</v>
      </c>
      <c r="FS21" s="25">
        <v>474.33400000000017</v>
      </c>
      <c r="FT21" s="26">
        <f t="shared" si="53"/>
        <v>3083.57</v>
      </c>
      <c r="FV21" s="36">
        <f t="shared" si="54"/>
        <v>0.84617375314975818</v>
      </c>
      <c r="FW21" s="33">
        <f t="shared" si="55"/>
        <v>0.15382624685024182</v>
      </c>
      <c r="FX21" s="34">
        <f t="shared" si="56"/>
        <v>1</v>
      </c>
      <c r="FY21" s="45"/>
      <c r="FZ21" s="44">
        <f t="shared" si="57"/>
        <v>561.51749999999993</v>
      </c>
      <c r="GA21" s="25">
        <v>531.18799999999999</v>
      </c>
      <c r="GB21" s="26">
        <v>591.84699999999998</v>
      </c>
      <c r="GD21" s="44">
        <f t="shared" si="58"/>
        <v>2952.1670000000004</v>
      </c>
      <c r="GE21" s="25">
        <v>2820.7640000000001</v>
      </c>
      <c r="GF21" s="26">
        <v>3083.57</v>
      </c>
      <c r="GH21" s="44">
        <f t="shared" si="59"/>
        <v>1553.4540000000002</v>
      </c>
      <c r="GI21" s="25">
        <v>1388.3030000000001</v>
      </c>
      <c r="GJ21" s="26">
        <v>1718.605</v>
      </c>
      <c r="GL21" s="44">
        <f t="shared" si="60"/>
        <v>4505.6210000000001</v>
      </c>
      <c r="GM21" s="45">
        <f t="shared" si="61"/>
        <v>4209.067</v>
      </c>
      <c r="GN21" s="46">
        <f t="shared" si="61"/>
        <v>4802.1750000000002</v>
      </c>
      <c r="GP21" s="44">
        <f t="shared" si="62"/>
        <v>2673.5185000000001</v>
      </c>
      <c r="GQ21" s="25">
        <v>2599.335</v>
      </c>
      <c r="GR21" s="26">
        <v>2747.7020000000002</v>
      </c>
      <c r="GS21" s="25"/>
      <c r="GT21" s="44">
        <f t="shared" si="63"/>
        <v>3792.4584999999997</v>
      </c>
      <c r="GU21" s="25">
        <v>3682.078</v>
      </c>
      <c r="GV21" s="26">
        <f>C21</f>
        <v>3902.8389999999999</v>
      </c>
      <c r="GW21" s="25"/>
      <c r="GX21" s="61">
        <f>DX21/C21</f>
        <v>0.46305958303686112</v>
      </c>
      <c r="GY21" s="62"/>
    </row>
    <row r="22" spans="1:207" x14ac:dyDescent="0.25">
      <c r="A22" s="1"/>
      <c r="B22" s="23" t="s">
        <v>195</v>
      </c>
      <c r="C22" s="24">
        <v>15749.807000000001</v>
      </c>
      <c r="D22" s="25">
        <v>15184.619500000001</v>
      </c>
      <c r="E22" s="25">
        <v>12295.357</v>
      </c>
      <c r="F22" s="25">
        <v>4055.0520000000001</v>
      </c>
      <c r="G22" s="25">
        <v>11792.078</v>
      </c>
      <c r="H22" s="25">
        <f t="shared" si="0"/>
        <v>19804.859</v>
      </c>
      <c r="I22" s="26">
        <f t="shared" si="1"/>
        <v>16350.409</v>
      </c>
      <c r="J22" s="25"/>
      <c r="K22" s="27">
        <v>354.02499999999998</v>
      </c>
      <c r="L22" s="28">
        <v>100.616</v>
      </c>
      <c r="M22" s="28">
        <v>2.85</v>
      </c>
      <c r="N22" s="29">
        <f t="shared" si="2"/>
        <v>457.49099999999999</v>
      </c>
      <c r="O22" s="28">
        <v>219.572</v>
      </c>
      <c r="P22" s="29">
        <f t="shared" si="3"/>
        <v>237.91899999999998</v>
      </c>
      <c r="Q22" s="28">
        <v>-4.4109999999999996</v>
      </c>
      <c r="R22" s="29">
        <f t="shared" si="4"/>
        <v>242.32999999999998</v>
      </c>
      <c r="S22" s="28">
        <v>34.07</v>
      </c>
      <c r="T22" s="28">
        <v>7.1639999999999997</v>
      </c>
      <c r="U22" s="28">
        <v>-26</v>
      </c>
      <c r="V22" s="29">
        <f t="shared" si="5"/>
        <v>257.56399999999996</v>
      </c>
      <c r="W22" s="28">
        <v>57.54</v>
      </c>
      <c r="X22" s="30">
        <f t="shared" si="6"/>
        <v>200.02399999999997</v>
      </c>
      <c r="Y22" s="28"/>
      <c r="Z22" s="31">
        <f t="shared" si="64"/>
        <v>2.3314709993227024E-2</v>
      </c>
      <c r="AA22" s="32">
        <f t="shared" si="65"/>
        <v>6.6261785486294205E-3</v>
      </c>
      <c r="AB22" s="33">
        <f t="shared" si="7"/>
        <v>0.44026668003408698</v>
      </c>
      <c r="AC22" s="33">
        <f t="shared" si="8"/>
        <v>0.44668311765986318</v>
      </c>
      <c r="AD22" s="33">
        <f t="shared" si="9"/>
        <v>0.47994823941891757</v>
      </c>
      <c r="AE22" s="32">
        <f t="shared" si="66"/>
        <v>1.4460158188356316E-2</v>
      </c>
      <c r="AF22" s="32">
        <f t="shared" si="67"/>
        <v>1.3172802914159289E-2</v>
      </c>
      <c r="AG22" s="32">
        <f>X22/DV22</f>
        <v>2.6744142281553814E-2</v>
      </c>
      <c r="AH22" s="32">
        <f>(P22+S22+T22)/DV22</f>
        <v>3.732405886454921E-2</v>
      </c>
      <c r="AI22" s="32">
        <f>R22/DV22</f>
        <v>3.2400651917214612E-2</v>
      </c>
      <c r="AJ22" s="34">
        <f>X22/FZ22</f>
        <v>7.9712114389099864E-2</v>
      </c>
      <c r="AK22" s="35"/>
      <c r="AL22" s="36">
        <f t="shared" si="10"/>
        <v>1.9355248959201713E-2</v>
      </c>
      <c r="AM22" s="33">
        <f t="shared" si="11"/>
        <v>2.5730219680736088E-2</v>
      </c>
      <c r="AN22" s="34">
        <f t="shared" si="12"/>
        <v>8.113323136959924E-2</v>
      </c>
      <c r="AO22" s="28"/>
      <c r="AP22" s="36">
        <f t="shared" si="13"/>
        <v>0.95906755696479573</v>
      </c>
      <c r="AQ22" s="33">
        <f t="shared" si="14"/>
        <v>0.91237271974094736</v>
      </c>
      <c r="AR22" s="33">
        <f t="shared" si="15"/>
        <v>-9.1828490342770561E-2</v>
      </c>
      <c r="AS22" s="33">
        <f t="shared" si="16"/>
        <v>0.19743683208308521</v>
      </c>
      <c r="AT22" s="33">
        <f t="shared" si="17"/>
        <v>0.16373730801907604</v>
      </c>
      <c r="AU22" s="37">
        <v>4.34</v>
      </c>
      <c r="AV22" s="38">
        <v>1.37</v>
      </c>
      <c r="AW22" s="28"/>
      <c r="AX22" s="36">
        <f>GB22/C22</f>
        <v>0.1677558334524353</v>
      </c>
      <c r="AY22" s="33">
        <v>0.15409999999999999</v>
      </c>
      <c r="AZ22" s="33">
        <f t="shared" si="18"/>
        <v>0.36108475770706905</v>
      </c>
      <c r="BA22" s="33">
        <f t="shared" si="19"/>
        <v>0.36108475770706905</v>
      </c>
      <c r="BB22" s="34">
        <f t="shared" si="20"/>
        <v>0.36812067097846196</v>
      </c>
      <c r="BC22" s="33"/>
      <c r="BD22" s="36">
        <f t="shared" si="21"/>
        <v>0.30807544416881871</v>
      </c>
      <c r="BE22" s="33">
        <f t="shared" si="22"/>
        <v>0.31108480076782041</v>
      </c>
      <c r="BF22" s="34">
        <f t="shared" si="23"/>
        <v>0.32152417676834388</v>
      </c>
      <c r="BG22" s="25"/>
      <c r="BH22" s="39">
        <v>2.5000000000000001E-2</v>
      </c>
      <c r="BI22" s="63">
        <f t="shared" si="24"/>
        <v>1.40625E-2</v>
      </c>
      <c r="BJ22" s="64">
        <f t="shared" si="25"/>
        <v>1.8750000000000003E-2</v>
      </c>
      <c r="BK22" s="39"/>
      <c r="BL22" s="33"/>
      <c r="BM22" s="39">
        <f t="shared" si="26"/>
        <v>0.15401294416881869</v>
      </c>
      <c r="BN22" s="34">
        <f t="shared" si="27"/>
        <v>0.1373348007678204</v>
      </c>
      <c r="BO22" s="34">
        <f t="shared" si="28"/>
        <v>0.12152417676834387</v>
      </c>
      <c r="BP22" s="28"/>
      <c r="BQ22" s="31">
        <f>Q22/GD22</f>
        <v>-3.6219191055740149E-4</v>
      </c>
      <c r="BR22" s="33">
        <f t="shared" si="29"/>
        <v>-1.5801370574559472E-2</v>
      </c>
      <c r="BS22" s="32">
        <f>FC22/E22</f>
        <v>1.2721387431044092E-2</v>
      </c>
      <c r="BT22" s="33">
        <f t="shared" si="30"/>
        <v>5.8314822644109345E-2</v>
      </c>
      <c r="BU22" s="33">
        <f t="shared" si="31"/>
        <v>0.72092644402273154</v>
      </c>
      <c r="BV22" s="34">
        <f t="shared" si="32"/>
        <v>0.79013925584369182</v>
      </c>
      <c r="BW22" s="28"/>
      <c r="BX22" s="27">
        <v>91.055000000000007</v>
      </c>
      <c r="BY22" s="28">
        <v>883.16099999999994</v>
      </c>
      <c r="BZ22" s="29">
        <f t="shared" si="33"/>
        <v>974.21599999999989</v>
      </c>
      <c r="CA22" s="25">
        <v>12295.357</v>
      </c>
      <c r="CB22" s="28">
        <v>12.621</v>
      </c>
      <c r="CC22" s="28">
        <v>27.491</v>
      </c>
      <c r="CD22" s="29">
        <f t="shared" si="34"/>
        <v>12255.245000000001</v>
      </c>
      <c r="CE22" s="28">
        <v>1599.779</v>
      </c>
      <c r="CF22" s="28">
        <v>688.14599999999996</v>
      </c>
      <c r="CG22" s="29">
        <f t="shared" si="35"/>
        <v>2287.9250000000002</v>
      </c>
      <c r="CH22" s="28">
        <v>22.19</v>
      </c>
      <c r="CI22" s="28">
        <v>0</v>
      </c>
      <c r="CJ22" s="28">
        <v>201.899</v>
      </c>
      <c r="CK22" s="28">
        <v>8.3319999999993684</v>
      </c>
      <c r="CL22" s="29">
        <f t="shared" si="36"/>
        <v>15749.807000000001</v>
      </c>
      <c r="CM22" s="28">
        <v>126.077</v>
      </c>
      <c r="CN22" s="25">
        <v>11792.078</v>
      </c>
      <c r="CO22" s="29">
        <f t="shared" si="37"/>
        <v>11918.154999999999</v>
      </c>
      <c r="CP22" s="28">
        <v>955.98900000000003</v>
      </c>
      <c r="CQ22" s="28">
        <v>183.05700000000206</v>
      </c>
      <c r="CR22" s="29">
        <f t="shared" si="38"/>
        <v>1139.0460000000021</v>
      </c>
      <c r="CS22" s="28">
        <v>50.484000000000002</v>
      </c>
      <c r="CT22" s="28">
        <v>2642.1219999999998</v>
      </c>
      <c r="CU22" s="29">
        <f t="shared" si="39"/>
        <v>15749.807000000001</v>
      </c>
      <c r="CV22" s="28"/>
      <c r="CW22" s="43">
        <v>2578.8310000000001</v>
      </c>
      <c r="CX22" s="28"/>
      <c r="CY22" s="24">
        <v>350</v>
      </c>
      <c r="CZ22" s="25">
        <v>325</v>
      </c>
      <c r="DA22" s="25">
        <v>250</v>
      </c>
      <c r="DB22" s="25">
        <v>200</v>
      </c>
      <c r="DC22" s="25">
        <v>0</v>
      </c>
      <c r="DD22" s="25">
        <v>0</v>
      </c>
      <c r="DE22" s="26">
        <f t="shared" si="40"/>
        <v>1125</v>
      </c>
      <c r="DF22" s="34">
        <f t="shared" si="41"/>
        <v>7.1429446722743969E-2</v>
      </c>
      <c r="DG22" s="25"/>
      <c r="DH22" s="44" t="s">
        <v>225</v>
      </c>
      <c r="DI22" s="45">
        <v>85.5</v>
      </c>
      <c r="DJ22" s="46">
        <v>7</v>
      </c>
      <c r="DK22" s="45" t="s">
        <v>171</v>
      </c>
      <c r="DL22" s="47" t="s">
        <v>172</v>
      </c>
      <c r="DM22" s="45"/>
      <c r="DN22" s="39" t="s">
        <v>233</v>
      </c>
      <c r="DO22" s="36"/>
      <c r="DP22" s="34"/>
      <c r="DQ22" s="25"/>
      <c r="DR22" s="24">
        <v>2566.0120000000002</v>
      </c>
      <c r="DS22" s="25">
        <v>2566.0120000000002</v>
      </c>
      <c r="DT22" s="26">
        <v>2616.0120000000002</v>
      </c>
      <c r="DU22" s="25"/>
      <c r="DV22" s="44">
        <f t="shared" si="42"/>
        <v>7479.1705000000002</v>
      </c>
      <c r="DW22" s="25">
        <v>7851.9429999999993</v>
      </c>
      <c r="DX22" s="26">
        <v>7106.3980000000001</v>
      </c>
      <c r="DY22" s="25"/>
      <c r="DZ22" s="24">
        <v>2542.2170000000001</v>
      </c>
      <c r="EA22" s="25">
        <v>2567.0500000000002</v>
      </c>
      <c r="EB22" s="26">
        <v>2653.1950000000002</v>
      </c>
      <c r="EC22" s="68">
        <v>8251.93</v>
      </c>
      <c r="ED22" s="25"/>
      <c r="EE22" s="24">
        <v>1258.7139999999999</v>
      </c>
      <c r="EF22" s="25">
        <v>83.337999999999994</v>
      </c>
      <c r="EG22" s="25">
        <v>582.34400000000005</v>
      </c>
      <c r="EH22" s="25">
        <v>66.144000000000005</v>
      </c>
      <c r="EI22" s="25">
        <v>1030.742</v>
      </c>
      <c r="EJ22" s="25">
        <v>364.38299999999998</v>
      </c>
      <c r="EK22" s="25">
        <v>44.914999999999999</v>
      </c>
      <c r="EL22" s="25">
        <v>0.72899999999838472</v>
      </c>
      <c r="EM22" s="26">
        <v>8864.0480000000007</v>
      </c>
      <c r="EN22" s="26">
        <f t="shared" si="43"/>
        <v>12295.356999999998</v>
      </c>
      <c r="EO22" s="45"/>
      <c r="EP22" s="36">
        <f t="shared" si="44"/>
        <v>0.10237311531499249</v>
      </c>
      <c r="EQ22" s="33">
        <f t="shared" si="44"/>
        <v>6.7780057138641849E-3</v>
      </c>
      <c r="ER22" s="33">
        <f t="shared" si="44"/>
        <v>4.7362919189739686E-2</v>
      </c>
      <c r="ES22" s="33">
        <f t="shared" si="44"/>
        <v>5.3795916621209141E-3</v>
      </c>
      <c r="ET22" s="33">
        <f t="shared" si="44"/>
        <v>8.3831807405022898E-2</v>
      </c>
      <c r="EU22" s="33">
        <f t="shared" si="44"/>
        <v>2.9635821066439961E-2</v>
      </c>
      <c r="EV22" s="33">
        <f t="shared" si="44"/>
        <v>3.6530049513812412E-3</v>
      </c>
      <c r="EW22" s="33">
        <f t="shared" si="44"/>
        <v>5.9290673707024924E-5</v>
      </c>
      <c r="EX22" s="33">
        <f t="shared" si="44"/>
        <v>0.72092644402273165</v>
      </c>
      <c r="EY22" s="39">
        <f t="shared" si="45"/>
        <v>1</v>
      </c>
      <c r="EZ22" s="45"/>
      <c r="FA22" s="27">
        <v>99.006999999999991</v>
      </c>
      <c r="FB22" s="28">
        <v>57.406999999999996</v>
      </c>
      <c r="FC22" s="42">
        <f t="shared" si="46"/>
        <v>156.41399999999999</v>
      </c>
      <c r="FE22" s="27">
        <v>12.621</v>
      </c>
      <c r="FF22" s="28">
        <v>27.491</v>
      </c>
      <c r="FG22" s="42">
        <f t="shared" si="47"/>
        <v>40.112000000000002</v>
      </c>
      <c r="FH22" s="54"/>
      <c r="FI22" s="55">
        <v>11161.712</v>
      </c>
      <c r="FJ22" s="7">
        <v>973.02700000000004</v>
      </c>
      <c r="FK22" s="7">
        <v>153.87</v>
      </c>
      <c r="FL22" s="56">
        <f t="shared" si="48"/>
        <v>12288.609</v>
      </c>
      <c r="FM22" s="57">
        <f t="shared" si="49"/>
        <v>0.90829743219920167</v>
      </c>
      <c r="FN22" s="58">
        <f t="shared" si="50"/>
        <v>7.918121570960554E-2</v>
      </c>
      <c r="FO22" s="59">
        <f t="shared" si="51"/>
        <v>1.2521352091192746E-2</v>
      </c>
      <c r="FP22" s="61">
        <f t="shared" si="52"/>
        <v>1</v>
      </c>
      <c r="FR22" s="24">
        <v>8864.0480000000007</v>
      </c>
      <c r="FS22" s="25">
        <v>3431.3089999999997</v>
      </c>
      <c r="FT22" s="26">
        <f t="shared" si="53"/>
        <v>12295.357</v>
      </c>
      <c r="FV22" s="36">
        <f t="shared" si="54"/>
        <v>0.72092644402273154</v>
      </c>
      <c r="FW22" s="33">
        <f t="shared" si="55"/>
        <v>0.27907355597726846</v>
      </c>
      <c r="FX22" s="34">
        <f t="shared" si="56"/>
        <v>1</v>
      </c>
      <c r="FY22" s="45"/>
      <c r="FZ22" s="44">
        <f t="shared" si="57"/>
        <v>2509.33</v>
      </c>
      <c r="GA22" s="25">
        <v>2376.538</v>
      </c>
      <c r="GB22" s="26">
        <v>2642.1219999999998</v>
      </c>
      <c r="GD22" s="44">
        <f t="shared" si="58"/>
        <v>12178.6265</v>
      </c>
      <c r="GE22" s="25">
        <v>12061.896000000001</v>
      </c>
      <c r="GF22" s="26">
        <v>12295.357</v>
      </c>
      <c r="GH22" s="44">
        <f t="shared" si="59"/>
        <v>3966.7092714999999</v>
      </c>
      <c r="GI22" s="25">
        <v>3878.3665430000001</v>
      </c>
      <c r="GJ22" s="26">
        <v>4055.0520000000001</v>
      </c>
      <c r="GL22" s="44">
        <f t="shared" si="60"/>
        <v>16145.3357715</v>
      </c>
      <c r="GM22" s="45">
        <f t="shared" si="61"/>
        <v>15940.262543000001</v>
      </c>
      <c r="GN22" s="46">
        <f t="shared" si="61"/>
        <v>16350.409</v>
      </c>
      <c r="GP22" s="44">
        <f t="shared" si="62"/>
        <v>11349.612000000001</v>
      </c>
      <c r="GQ22" s="25">
        <v>10907.146000000001</v>
      </c>
      <c r="GR22" s="26">
        <v>11792.078</v>
      </c>
      <c r="GS22" s="25"/>
      <c r="GT22" s="44">
        <f t="shared" si="63"/>
        <v>15184.619500000001</v>
      </c>
      <c r="GU22" s="25">
        <v>14619.431999999999</v>
      </c>
      <c r="GV22" s="26">
        <f>C22</f>
        <v>15749.807000000001</v>
      </c>
      <c r="GW22" s="25"/>
      <c r="GX22" s="61">
        <f>DX22/C22</f>
        <v>0.451205402072546</v>
      </c>
      <c r="GY22" s="62"/>
    </row>
    <row r="23" spans="1:207" x14ac:dyDescent="0.25">
      <c r="A23" s="1"/>
      <c r="B23" s="23" t="s">
        <v>196</v>
      </c>
      <c r="C23" s="24">
        <v>12056.727000000001</v>
      </c>
      <c r="D23" s="25">
        <v>11575.71</v>
      </c>
      <c r="E23" s="25">
        <v>9989.348</v>
      </c>
      <c r="F23" s="25">
        <v>3153.1509999999998</v>
      </c>
      <c r="G23" s="25">
        <v>7703.31</v>
      </c>
      <c r="H23" s="25">
        <f t="shared" si="0"/>
        <v>15209.878000000001</v>
      </c>
      <c r="I23" s="26">
        <f t="shared" si="1"/>
        <v>13142.499</v>
      </c>
      <c r="J23" s="25"/>
      <c r="K23" s="27">
        <v>251.37100000000001</v>
      </c>
      <c r="L23" s="28">
        <v>63.555999999999997</v>
      </c>
      <c r="M23" s="28">
        <v>5.5880000000000001</v>
      </c>
      <c r="N23" s="29">
        <f t="shared" si="2"/>
        <v>320.51500000000004</v>
      </c>
      <c r="O23" s="28">
        <v>158.42599999999999</v>
      </c>
      <c r="P23" s="29">
        <f t="shared" si="3"/>
        <v>162.08900000000006</v>
      </c>
      <c r="Q23" s="28">
        <v>12.776</v>
      </c>
      <c r="R23" s="29">
        <f t="shared" si="4"/>
        <v>149.31300000000005</v>
      </c>
      <c r="S23" s="28">
        <v>21.794</v>
      </c>
      <c r="T23" s="28">
        <v>6.8040000000000003</v>
      </c>
      <c r="U23" s="28">
        <v>0</v>
      </c>
      <c r="V23" s="29">
        <f t="shared" si="5"/>
        <v>177.91100000000006</v>
      </c>
      <c r="W23" s="28">
        <v>37.728000000000002</v>
      </c>
      <c r="X23" s="30">
        <f t="shared" si="6"/>
        <v>140.18300000000005</v>
      </c>
      <c r="Y23" s="28"/>
      <c r="Z23" s="31">
        <f t="shared" si="64"/>
        <v>2.1715385060613997E-2</v>
      </c>
      <c r="AA23" s="32">
        <f t="shared" si="65"/>
        <v>5.4904623560887416E-3</v>
      </c>
      <c r="AB23" s="33">
        <f t="shared" si="7"/>
        <v>0.45379576240357705</v>
      </c>
      <c r="AC23" s="33">
        <f t="shared" si="8"/>
        <v>0.46281576002968072</v>
      </c>
      <c r="AD23" s="33">
        <f t="shared" si="9"/>
        <v>0.49428575885683967</v>
      </c>
      <c r="AE23" s="32">
        <f t="shared" si="66"/>
        <v>1.3686071955845473E-2</v>
      </c>
      <c r="AF23" s="32">
        <f t="shared" si="67"/>
        <v>1.2110099510094851E-2</v>
      </c>
      <c r="AG23" s="32">
        <f>X23/DV23</f>
        <v>2.1978027146625494E-2</v>
      </c>
      <c r="AH23" s="32">
        <f>(P23+S23+T23)/DV23</f>
        <v>2.9896093410103762E-2</v>
      </c>
      <c r="AI23" s="32">
        <f>R23/DV23</f>
        <v>2.3409437430673422E-2</v>
      </c>
      <c r="AJ23" s="34">
        <f>X23/FZ23</f>
        <v>9.2074734078975179E-2</v>
      </c>
      <c r="AK23" s="35"/>
      <c r="AL23" s="36">
        <f t="shared" si="10"/>
        <v>4.220670112746161E-2</v>
      </c>
      <c r="AM23" s="33">
        <f t="shared" si="11"/>
        <v>6.7941218820664437E-2</v>
      </c>
      <c r="AN23" s="34">
        <f t="shared" si="12"/>
        <v>7.3537195458965768E-2</v>
      </c>
      <c r="AO23" s="28"/>
      <c r="AP23" s="36">
        <f t="shared" si="13"/>
        <v>0.77115243157010849</v>
      </c>
      <c r="AQ23" s="33">
        <f t="shared" si="14"/>
        <v>0.74567864044335064</v>
      </c>
      <c r="AR23" s="33">
        <f t="shared" si="15"/>
        <v>0.10962668392508176</v>
      </c>
      <c r="AS23" s="33">
        <f t="shared" si="16"/>
        <v>0.3270128369000973</v>
      </c>
      <c r="AT23" s="33">
        <f t="shared" si="17"/>
        <v>0.10828427980495867</v>
      </c>
      <c r="AU23" s="37">
        <v>2.71</v>
      </c>
      <c r="AV23" s="38">
        <v>1.17</v>
      </c>
      <c r="AW23" s="28"/>
      <c r="AX23" s="36">
        <f>GB23/C23</f>
        <v>0.13204545479050822</v>
      </c>
      <c r="AY23" s="33">
        <v>0.12870000000000001</v>
      </c>
      <c r="AZ23" s="33">
        <f t="shared" si="18"/>
        <v>0.24810514791391153</v>
      </c>
      <c r="BA23" s="33">
        <f t="shared" si="19"/>
        <v>0.26594133903745537</v>
      </c>
      <c r="BB23" s="34">
        <f t="shared" si="20"/>
        <v>0.29026341784228787</v>
      </c>
      <c r="BC23" s="33"/>
      <c r="BD23" s="36">
        <f t="shared" si="21"/>
        <v>0.21668438315832991</v>
      </c>
      <c r="BE23" s="33">
        <f t="shared" si="22"/>
        <v>0.23501043092443441</v>
      </c>
      <c r="BF23" s="34">
        <f t="shared" si="23"/>
        <v>0.2602436201305533</v>
      </c>
      <c r="BG23" s="25"/>
      <c r="BH23" s="39">
        <v>2.3E-2</v>
      </c>
      <c r="BI23" s="63">
        <f t="shared" si="24"/>
        <v>1.2937499999999999E-2</v>
      </c>
      <c r="BJ23" s="64">
        <f t="shared" si="25"/>
        <v>1.7250000000000001E-2</v>
      </c>
      <c r="BK23" s="39">
        <v>1.4999999999999999E-2</v>
      </c>
      <c r="BL23" s="33"/>
      <c r="BM23" s="39">
        <f t="shared" si="26"/>
        <v>6.3746883158329909E-2</v>
      </c>
      <c r="BN23" s="34">
        <f t="shared" si="27"/>
        <v>6.2760430924434396E-2</v>
      </c>
      <c r="BO23" s="34">
        <f t="shared" si="28"/>
        <v>6.224362013055329E-2</v>
      </c>
      <c r="BP23" s="28"/>
      <c r="BQ23" s="31">
        <f>Q23/GD23</f>
        <v>1.3053949256450587E-3</v>
      </c>
      <c r="BR23" s="33">
        <f t="shared" si="29"/>
        <v>6.6999847918316383E-2</v>
      </c>
      <c r="BS23" s="32">
        <f>FC23/E23</f>
        <v>3.2471989162856277E-2</v>
      </c>
      <c r="BT23" s="33">
        <f t="shared" si="30"/>
        <v>0.19954182901757758</v>
      </c>
      <c r="BU23" s="33">
        <f t="shared" si="31"/>
        <v>0.67513004852769176</v>
      </c>
      <c r="BV23" s="34">
        <f t="shared" si="32"/>
        <v>0.75307291254121456</v>
      </c>
      <c r="BW23" s="28"/>
      <c r="BX23" s="27">
        <v>4.3019999999999996</v>
      </c>
      <c r="BY23" s="28">
        <v>327.68799999999999</v>
      </c>
      <c r="BZ23" s="29">
        <f t="shared" si="33"/>
        <v>331.99</v>
      </c>
      <c r="CA23" s="25">
        <v>9989.348</v>
      </c>
      <c r="CB23" s="28">
        <v>23.295000000000002</v>
      </c>
      <c r="CC23" s="28">
        <v>10.263</v>
      </c>
      <c r="CD23" s="29">
        <f t="shared" si="34"/>
        <v>9955.7899999999991</v>
      </c>
      <c r="CE23" s="28">
        <v>973.56399999999996</v>
      </c>
      <c r="CF23" s="28">
        <v>458.51099999999997</v>
      </c>
      <c r="CG23" s="29">
        <f t="shared" si="35"/>
        <v>1432.0749999999998</v>
      </c>
      <c r="CH23" s="28">
        <v>43.759</v>
      </c>
      <c r="CI23" s="28">
        <v>2.609</v>
      </c>
      <c r="CJ23" s="28">
        <v>223.22499999999999</v>
      </c>
      <c r="CK23" s="28">
        <v>67.279000000002128</v>
      </c>
      <c r="CL23" s="29">
        <f t="shared" si="36"/>
        <v>12056.727000000003</v>
      </c>
      <c r="CM23" s="28">
        <v>0</v>
      </c>
      <c r="CN23" s="25">
        <v>7703.31</v>
      </c>
      <c r="CO23" s="29">
        <f t="shared" si="37"/>
        <v>7703.31</v>
      </c>
      <c r="CP23" s="28">
        <v>2366.1289999999999</v>
      </c>
      <c r="CQ23" s="28">
        <v>134.08800000000042</v>
      </c>
      <c r="CR23" s="29">
        <f t="shared" si="38"/>
        <v>2500.2170000000006</v>
      </c>
      <c r="CS23" s="28">
        <v>261.16399999999999</v>
      </c>
      <c r="CT23" s="28">
        <v>1592.0360000000001</v>
      </c>
      <c r="CU23" s="29">
        <f t="shared" si="39"/>
        <v>12056.727000000003</v>
      </c>
      <c r="CV23" s="28"/>
      <c r="CW23" s="43">
        <v>1305.5540000000001</v>
      </c>
      <c r="CX23" s="28"/>
      <c r="CY23" s="24">
        <v>400</v>
      </c>
      <c r="CZ23" s="25">
        <v>400</v>
      </c>
      <c r="DA23" s="25">
        <v>570</v>
      </c>
      <c r="DB23" s="25">
        <v>590</v>
      </c>
      <c r="DC23" s="25">
        <v>650</v>
      </c>
      <c r="DD23" s="25">
        <v>0</v>
      </c>
      <c r="DE23" s="26">
        <f t="shared" si="40"/>
        <v>2610</v>
      </c>
      <c r="DF23" s="34">
        <f t="shared" si="41"/>
        <v>0.21647666070567906</v>
      </c>
      <c r="DG23" s="69"/>
      <c r="DH23" s="44" t="s">
        <v>230</v>
      </c>
      <c r="DI23" s="45">
        <v>70.5</v>
      </c>
      <c r="DJ23" s="46">
        <v>6</v>
      </c>
      <c r="DK23" s="45" t="s">
        <v>171</v>
      </c>
      <c r="DL23" s="47" t="s">
        <v>172</v>
      </c>
      <c r="DM23" s="48" t="s">
        <v>175</v>
      </c>
      <c r="DN23" s="39">
        <v>0.30787701152200697</v>
      </c>
      <c r="DO23" s="66" t="s">
        <v>176</v>
      </c>
      <c r="DP23" s="67" t="s">
        <v>177</v>
      </c>
      <c r="DQ23" s="25"/>
      <c r="DR23" s="24">
        <v>1530.123</v>
      </c>
      <c r="DS23" s="25">
        <v>1640.123</v>
      </c>
      <c r="DT23" s="26">
        <v>1790.123</v>
      </c>
      <c r="DU23" s="25"/>
      <c r="DV23" s="44">
        <f t="shared" si="42"/>
        <v>6378.3249999999998</v>
      </c>
      <c r="DW23" s="25">
        <v>6589.4139999999998</v>
      </c>
      <c r="DX23" s="26">
        <v>6167.2359999999999</v>
      </c>
      <c r="DY23" s="25"/>
      <c r="DZ23" s="24">
        <v>1513.748</v>
      </c>
      <c r="EA23" s="25">
        <v>1641.7729999999999</v>
      </c>
      <c r="EB23" s="26">
        <v>1818.0509999999999</v>
      </c>
      <c r="EC23" s="68">
        <v>6985.9579999999996</v>
      </c>
      <c r="ED23" s="25"/>
      <c r="EE23" s="24">
        <v>450</v>
      </c>
      <c r="EF23" s="25">
        <v>19.8</v>
      </c>
      <c r="EG23" s="25">
        <v>1098</v>
      </c>
      <c r="EH23" s="25">
        <v>60</v>
      </c>
      <c r="EI23" s="25">
        <v>1343.7</v>
      </c>
      <c r="EJ23" s="25">
        <v>253.7</v>
      </c>
      <c r="EK23" s="25">
        <v>20</v>
      </c>
      <c r="EL23" s="25">
        <v>3.9000000000669388E-2</v>
      </c>
      <c r="EM23" s="26">
        <v>6744.1090000000004</v>
      </c>
      <c r="EN23" s="26">
        <f t="shared" si="43"/>
        <v>9989.3480000000018</v>
      </c>
      <c r="EO23" s="45"/>
      <c r="EP23" s="36">
        <f t="shared" si="44"/>
        <v>4.5047985113743153E-2</v>
      </c>
      <c r="EQ23" s="33">
        <f t="shared" si="44"/>
        <v>1.9821113450046988E-3</v>
      </c>
      <c r="ER23" s="33">
        <f t="shared" si="44"/>
        <v>0.10991708367753329</v>
      </c>
      <c r="ES23" s="33">
        <f t="shared" si="44"/>
        <v>6.0063980151657537E-3</v>
      </c>
      <c r="ET23" s="33">
        <f t="shared" si="44"/>
        <v>0.13451328354963704</v>
      </c>
      <c r="EU23" s="33">
        <f t="shared" si="44"/>
        <v>2.5397052940792527E-2</v>
      </c>
      <c r="EV23" s="33">
        <f t="shared" si="44"/>
        <v>2.0021326717219179E-3</v>
      </c>
      <c r="EW23" s="33">
        <f t="shared" si="44"/>
        <v>3.9041587099247498E-6</v>
      </c>
      <c r="EX23" s="33">
        <f t="shared" si="44"/>
        <v>0.67513004852769165</v>
      </c>
      <c r="EY23" s="39">
        <f t="shared" si="45"/>
        <v>1</v>
      </c>
      <c r="EZ23" s="45"/>
      <c r="FA23" s="27">
        <v>137.946</v>
      </c>
      <c r="FB23" s="28">
        <v>186.428</v>
      </c>
      <c r="FC23" s="42">
        <f t="shared" si="46"/>
        <v>324.37400000000002</v>
      </c>
      <c r="FE23" s="27">
        <v>23.295000000000002</v>
      </c>
      <c r="FF23" s="28">
        <v>10.263</v>
      </c>
      <c r="FG23" s="42">
        <f t="shared" si="47"/>
        <v>33.558</v>
      </c>
      <c r="FH23" s="54"/>
      <c r="FI23" s="55">
        <v>8715.0730000000003</v>
      </c>
      <c r="FJ23" s="7">
        <v>958.89</v>
      </c>
      <c r="FK23" s="7">
        <v>315.38299999999998</v>
      </c>
      <c r="FL23" s="56">
        <f t="shared" si="48"/>
        <v>9989.3459999999995</v>
      </c>
      <c r="FM23" s="57">
        <f t="shared" si="49"/>
        <v>0.87243679416049869</v>
      </c>
      <c r="FN23" s="58">
        <f t="shared" si="50"/>
        <v>9.5991269098097118E-2</v>
      </c>
      <c r="FO23" s="59">
        <f t="shared" si="51"/>
        <v>3.1571936741404294E-2</v>
      </c>
      <c r="FP23" s="61">
        <f t="shared" si="52"/>
        <v>1</v>
      </c>
      <c r="FR23" s="24">
        <v>6744.1090000000004</v>
      </c>
      <c r="FS23" s="25">
        <v>3245.2389999999991</v>
      </c>
      <c r="FT23" s="26">
        <f t="shared" si="53"/>
        <v>9989.348</v>
      </c>
      <c r="FV23" s="36">
        <f t="shared" si="54"/>
        <v>0.67513004852769176</v>
      </c>
      <c r="FW23" s="33">
        <f t="shared" si="55"/>
        <v>0.32486995147230824</v>
      </c>
      <c r="FX23" s="34">
        <f t="shared" si="56"/>
        <v>1</v>
      </c>
      <c r="FY23" s="45"/>
      <c r="FZ23" s="44">
        <f t="shared" si="57"/>
        <v>1522.4915000000001</v>
      </c>
      <c r="GA23" s="25">
        <v>1452.9469999999999</v>
      </c>
      <c r="GB23" s="26">
        <v>1592.0360000000001</v>
      </c>
      <c r="GD23" s="44">
        <f t="shared" si="58"/>
        <v>9787.0764999999992</v>
      </c>
      <c r="GE23" s="25">
        <v>9584.8050000000003</v>
      </c>
      <c r="GF23" s="26">
        <v>9989.348</v>
      </c>
      <c r="GH23" s="44">
        <f t="shared" si="59"/>
        <v>2937.3670000000002</v>
      </c>
      <c r="GI23" s="25">
        <v>2721.5830000000001</v>
      </c>
      <c r="GJ23" s="26">
        <v>3153.1509999999998</v>
      </c>
      <c r="GL23" s="44">
        <f t="shared" si="60"/>
        <v>12724.443500000001</v>
      </c>
      <c r="GM23" s="45">
        <f t="shared" si="61"/>
        <v>12306.388000000001</v>
      </c>
      <c r="GN23" s="46">
        <f t="shared" si="61"/>
        <v>13142.499</v>
      </c>
      <c r="GP23" s="44">
        <f t="shared" si="62"/>
        <v>7439.4719999999998</v>
      </c>
      <c r="GQ23" s="25">
        <v>7175.634</v>
      </c>
      <c r="GR23" s="26">
        <v>7703.31</v>
      </c>
      <c r="GS23" s="25"/>
      <c r="GT23" s="44">
        <f t="shared" si="63"/>
        <v>11575.71</v>
      </c>
      <c r="GU23" s="25">
        <v>11094.692999999999</v>
      </c>
      <c r="GV23" s="26">
        <f>C23</f>
        <v>12056.727000000001</v>
      </c>
      <c r="GW23" s="25"/>
      <c r="GX23" s="61">
        <f>DX23/C23</f>
        <v>0.51151825864515299</v>
      </c>
      <c r="GY23" s="62"/>
    </row>
    <row r="24" spans="1:207" x14ac:dyDescent="0.25">
      <c r="A24" s="1"/>
      <c r="B24" s="23" t="s">
        <v>197</v>
      </c>
      <c r="C24" s="24">
        <v>9064.0550000000003</v>
      </c>
      <c r="D24" s="25">
        <v>8765.5614999999998</v>
      </c>
      <c r="E24" s="25">
        <v>7254.2610000000004</v>
      </c>
      <c r="F24" s="25">
        <v>4249.2030000000004</v>
      </c>
      <c r="G24" s="25">
        <v>5673.4989999999998</v>
      </c>
      <c r="H24" s="25">
        <f t="shared" si="0"/>
        <v>13313.258000000002</v>
      </c>
      <c r="I24" s="26">
        <f t="shared" si="1"/>
        <v>11503.464</v>
      </c>
      <c r="J24" s="25"/>
      <c r="K24" s="27">
        <v>237.45400000000001</v>
      </c>
      <c r="L24" s="28">
        <v>72.353999999999999</v>
      </c>
      <c r="M24" s="28">
        <v>1.7929999999999999</v>
      </c>
      <c r="N24" s="29">
        <f t="shared" si="2"/>
        <v>311.601</v>
      </c>
      <c r="O24" s="28">
        <v>167.261</v>
      </c>
      <c r="P24" s="29">
        <f t="shared" si="3"/>
        <v>144.34</v>
      </c>
      <c r="Q24" s="28">
        <v>22.081</v>
      </c>
      <c r="R24" s="29">
        <f t="shared" si="4"/>
        <v>122.259</v>
      </c>
      <c r="S24" s="28">
        <v>16.946000000000002</v>
      </c>
      <c r="T24" s="28">
        <v>-2.8180000000000001</v>
      </c>
      <c r="U24" s="28">
        <v>0</v>
      </c>
      <c r="V24" s="29">
        <f t="shared" si="5"/>
        <v>136.387</v>
      </c>
      <c r="W24" s="28">
        <v>32.143000000000001</v>
      </c>
      <c r="X24" s="30">
        <f t="shared" si="6"/>
        <v>104.244</v>
      </c>
      <c r="Y24" s="28"/>
      <c r="Z24" s="31">
        <f t="shared" si="64"/>
        <v>2.7089422622840535E-2</v>
      </c>
      <c r="AA24" s="32">
        <f t="shared" si="65"/>
        <v>8.2543485662612721E-3</v>
      </c>
      <c r="AB24" s="33">
        <f t="shared" si="7"/>
        <v>0.51349741656407621</v>
      </c>
      <c r="AC24" s="33">
        <f t="shared" si="8"/>
        <v>0.50909306735413806</v>
      </c>
      <c r="AD24" s="33">
        <f t="shared" si="9"/>
        <v>0.53677940699805193</v>
      </c>
      <c r="AE24" s="32">
        <f t="shared" si="66"/>
        <v>1.9081607036811048E-2</v>
      </c>
      <c r="AF24" s="32">
        <f t="shared" si="67"/>
        <v>1.1892449787728944E-2</v>
      </c>
      <c r="AG24" s="32">
        <f>X24/DV24</f>
        <v>2.1937595785213843E-2</v>
      </c>
      <c r="AH24" s="32">
        <f>(P24+S24+T24)/DV24</f>
        <v>3.3348748406539147E-2</v>
      </c>
      <c r="AI24" s="32">
        <f>R24/DV24</f>
        <v>2.5728756792759863E-2</v>
      </c>
      <c r="AJ24" s="34">
        <f>X24/FZ24</f>
        <v>8.0329288125954329E-2</v>
      </c>
      <c r="AK24" s="35"/>
      <c r="AL24" s="36">
        <f t="shared" si="10"/>
        <v>3.4592127370908492E-2</v>
      </c>
      <c r="AM24" s="33">
        <f t="shared" si="11"/>
        <v>7.8951327498370749E-2</v>
      </c>
      <c r="AN24" s="34">
        <f t="shared" si="12"/>
        <v>9.800151496560755E-2</v>
      </c>
      <c r="AO24" s="28"/>
      <c r="AP24" s="36">
        <f t="shared" si="13"/>
        <v>0.78209193190043746</v>
      </c>
      <c r="AQ24" s="33">
        <f t="shared" si="14"/>
        <v>0.74575431942134651</v>
      </c>
      <c r="AR24" s="33">
        <f t="shared" si="15"/>
        <v>8.4677773910242171E-2</v>
      </c>
      <c r="AS24" s="33">
        <f t="shared" si="16"/>
        <v>0.43451242297183768</v>
      </c>
      <c r="AT24" s="33">
        <f t="shared" si="17"/>
        <v>0.12871821717763188</v>
      </c>
      <c r="AU24" s="37">
        <v>2.0499999999999998</v>
      </c>
      <c r="AV24" s="38">
        <v>1.36</v>
      </c>
      <c r="AW24" s="28"/>
      <c r="AX24" s="36">
        <f>GB24/C24</f>
        <v>0.15064140718475341</v>
      </c>
      <c r="AY24" s="33">
        <v>0.1399</v>
      </c>
      <c r="AZ24" s="33">
        <f t="shared" si="18"/>
        <v>0.28831011482181451</v>
      </c>
      <c r="BA24" s="33">
        <f t="shared" si="19"/>
        <v>0.28831011482181451</v>
      </c>
      <c r="BB24" s="34">
        <f t="shared" si="20"/>
        <v>0.31406117120525462</v>
      </c>
      <c r="BC24" s="33"/>
      <c r="BD24" s="36">
        <f t="shared" si="21"/>
        <v>0.23050251533699997</v>
      </c>
      <c r="BE24" s="33">
        <f t="shared" si="22"/>
        <v>0.23484431823671081</v>
      </c>
      <c r="BF24" s="34">
        <f t="shared" si="23"/>
        <v>0.26191420941129384</v>
      </c>
      <c r="BG24" s="25"/>
      <c r="BH24" s="39">
        <v>2.1000000000000001E-2</v>
      </c>
      <c r="BI24" s="63">
        <f t="shared" si="24"/>
        <v>1.18125E-2</v>
      </c>
      <c r="BJ24" s="64">
        <f t="shared" si="25"/>
        <v>1.575E-2</v>
      </c>
      <c r="BK24" s="39">
        <v>0.01</v>
      </c>
      <c r="BL24" s="33"/>
      <c r="BM24" s="39">
        <f t="shared" si="26"/>
        <v>7.8690015336999958E-2</v>
      </c>
      <c r="BN24" s="34">
        <f t="shared" si="27"/>
        <v>6.4094318236710801E-2</v>
      </c>
      <c r="BO24" s="34">
        <f t="shared" si="28"/>
        <v>6.5914209411293834E-2</v>
      </c>
      <c r="BP24" s="28"/>
      <c r="BQ24" s="31">
        <f>Q24/GD24</f>
        <v>3.0956180202793048E-3</v>
      </c>
      <c r="BR24" s="33">
        <f t="shared" si="29"/>
        <v>0.13934043466188759</v>
      </c>
      <c r="BS24" s="32">
        <f>FC24/E24</f>
        <v>2.4005339758246914E-2</v>
      </c>
      <c r="BT24" s="33">
        <f t="shared" si="30"/>
        <v>0.12271946002056354</v>
      </c>
      <c r="BU24" s="33">
        <f t="shared" si="31"/>
        <v>0.67365938446383433</v>
      </c>
      <c r="BV24" s="34">
        <f t="shared" si="32"/>
        <v>0.79420459784983022</v>
      </c>
      <c r="BW24" s="28"/>
      <c r="BX24" s="27">
        <v>59.036000000000001</v>
      </c>
      <c r="BY24" s="28">
        <v>181.40899999999999</v>
      </c>
      <c r="BZ24" s="29">
        <f t="shared" si="33"/>
        <v>240.44499999999999</v>
      </c>
      <c r="CA24" s="25">
        <v>7254.2610000000004</v>
      </c>
      <c r="CB24" s="28">
        <v>37.957999999999998</v>
      </c>
      <c r="CC24" s="28">
        <v>15.637</v>
      </c>
      <c r="CD24" s="29">
        <f t="shared" si="34"/>
        <v>7200.6660000000011</v>
      </c>
      <c r="CE24" s="28">
        <v>926.26400000000001</v>
      </c>
      <c r="CF24" s="28">
        <v>490.46100000000001</v>
      </c>
      <c r="CG24" s="29">
        <f t="shared" si="35"/>
        <v>1416.7249999999999</v>
      </c>
      <c r="CH24" s="28">
        <v>24.084</v>
      </c>
      <c r="CI24" s="28">
        <v>0</v>
      </c>
      <c r="CJ24" s="28">
        <v>164.24799999999999</v>
      </c>
      <c r="CK24" s="28">
        <v>17.886999999999603</v>
      </c>
      <c r="CL24" s="29">
        <f t="shared" si="36"/>
        <v>9064.0550000000003</v>
      </c>
      <c r="CM24" s="28">
        <v>1.2609999999999999</v>
      </c>
      <c r="CN24" s="25">
        <v>5673.4989999999998</v>
      </c>
      <c r="CO24" s="29">
        <f t="shared" si="37"/>
        <v>5674.76</v>
      </c>
      <c r="CP24" s="28">
        <v>1812.5820000000001</v>
      </c>
      <c r="CQ24" s="28">
        <v>90.90099999999984</v>
      </c>
      <c r="CR24" s="29">
        <f t="shared" si="38"/>
        <v>1903.4829999999999</v>
      </c>
      <c r="CS24" s="28">
        <v>120.39</v>
      </c>
      <c r="CT24" s="28">
        <v>1365.422</v>
      </c>
      <c r="CU24" s="29">
        <f t="shared" si="39"/>
        <v>9064.0550000000003</v>
      </c>
      <c r="CV24" s="28"/>
      <c r="CW24" s="43">
        <v>1166.7090000000001</v>
      </c>
      <c r="CX24" s="28"/>
      <c r="CY24" s="24">
        <v>362</v>
      </c>
      <c r="CZ24" s="25">
        <v>500</v>
      </c>
      <c r="DA24" s="25">
        <v>325</v>
      </c>
      <c r="DB24" s="25">
        <v>375</v>
      </c>
      <c r="DC24" s="25">
        <v>370</v>
      </c>
      <c r="DD24" s="25">
        <v>0</v>
      </c>
      <c r="DE24" s="26">
        <f t="shared" si="40"/>
        <v>1932</v>
      </c>
      <c r="DF24" s="34">
        <f t="shared" si="41"/>
        <v>0.21314963335946219</v>
      </c>
      <c r="DG24" s="69"/>
      <c r="DH24" s="44" t="s">
        <v>229</v>
      </c>
      <c r="DI24" s="45">
        <v>68</v>
      </c>
      <c r="DJ24" s="46">
        <v>4</v>
      </c>
      <c r="DK24" s="45" t="s">
        <v>171</v>
      </c>
      <c r="DL24" s="47" t="s">
        <v>172</v>
      </c>
      <c r="DM24" s="45"/>
      <c r="DN24" s="39" t="s">
        <v>233</v>
      </c>
      <c r="DO24" s="66" t="s">
        <v>176</v>
      </c>
      <c r="DP24" s="67" t="s">
        <v>181</v>
      </c>
      <c r="DQ24" s="25"/>
      <c r="DR24" s="24">
        <v>1343.5260000000001</v>
      </c>
      <c r="DS24" s="25">
        <v>1343.5260000000001</v>
      </c>
      <c r="DT24" s="26">
        <v>1463.5260000000001</v>
      </c>
      <c r="DU24" s="25"/>
      <c r="DV24" s="44">
        <f t="shared" si="42"/>
        <v>4751.8424999999997</v>
      </c>
      <c r="DW24" s="25">
        <v>4843.6819999999998</v>
      </c>
      <c r="DX24" s="26">
        <v>4660.0029999999997</v>
      </c>
      <c r="DY24" s="25"/>
      <c r="DZ24" s="24">
        <v>1336.0940000000001</v>
      </c>
      <c r="EA24" s="25">
        <v>1361.261</v>
      </c>
      <c r="EB24" s="26">
        <v>1518.17</v>
      </c>
      <c r="EC24" s="68">
        <v>5796.44</v>
      </c>
      <c r="ED24" s="25"/>
      <c r="EE24" s="24">
        <v>470.12200000000001</v>
      </c>
      <c r="EF24" s="25">
        <v>51.082000000000001</v>
      </c>
      <c r="EG24" s="25">
        <v>406.58300000000003</v>
      </c>
      <c r="EH24" s="25">
        <v>192.77199999999999</v>
      </c>
      <c r="EI24" s="25">
        <v>1047.8679999999999</v>
      </c>
      <c r="EJ24" s="25">
        <v>145.99100000000001</v>
      </c>
      <c r="EK24" s="25">
        <v>37.778000000000006</v>
      </c>
      <c r="EL24" s="25">
        <v>15.164000000000669</v>
      </c>
      <c r="EM24" s="26">
        <v>4886.9009999999998</v>
      </c>
      <c r="EN24" s="26">
        <f t="shared" si="43"/>
        <v>7254.2610000000004</v>
      </c>
      <c r="EO24" s="45"/>
      <c r="EP24" s="36">
        <f t="shared" si="44"/>
        <v>6.4806325551286334E-2</v>
      </c>
      <c r="EQ24" s="33">
        <f t="shared" si="44"/>
        <v>7.0416545530964485E-3</v>
      </c>
      <c r="ER24" s="33">
        <f t="shared" si="44"/>
        <v>5.6047473340151394E-2</v>
      </c>
      <c r="ES24" s="33">
        <f t="shared" si="44"/>
        <v>2.6573623419394475E-2</v>
      </c>
      <c r="ET24" s="33">
        <f t="shared" si="44"/>
        <v>0.14444862129995045</v>
      </c>
      <c r="EU24" s="33">
        <f t="shared" si="44"/>
        <v>2.0124861788127005E-2</v>
      </c>
      <c r="EV24" s="33">
        <f t="shared" si="44"/>
        <v>5.2076979309126047E-3</v>
      </c>
      <c r="EW24" s="33">
        <f t="shared" si="44"/>
        <v>2.090357653246922E-3</v>
      </c>
      <c r="EX24" s="33">
        <f t="shared" si="44"/>
        <v>0.67365938446383433</v>
      </c>
      <c r="EY24" s="39">
        <f t="shared" si="45"/>
        <v>1</v>
      </c>
      <c r="EZ24" s="45"/>
      <c r="FA24" s="27">
        <v>94.664000000000001</v>
      </c>
      <c r="FB24" s="28">
        <v>79.477000000000004</v>
      </c>
      <c r="FC24" s="42">
        <f t="shared" si="46"/>
        <v>174.14100000000002</v>
      </c>
      <c r="FE24" s="27">
        <v>37.957999999999998</v>
      </c>
      <c r="FF24" s="28">
        <v>15.637</v>
      </c>
      <c r="FG24" s="42">
        <f t="shared" si="47"/>
        <v>53.594999999999999</v>
      </c>
      <c r="FH24" s="54"/>
      <c r="FI24" s="55">
        <v>6095.9930000000004</v>
      </c>
      <c r="FJ24" s="7">
        <v>964.18799999999999</v>
      </c>
      <c r="FK24" s="7">
        <v>169.69900000000001</v>
      </c>
      <c r="FL24" s="56">
        <f t="shared" si="48"/>
        <v>7229.88</v>
      </c>
      <c r="FM24" s="57">
        <f t="shared" si="49"/>
        <v>0.84316655324846335</v>
      </c>
      <c r="FN24" s="58">
        <f t="shared" si="50"/>
        <v>0.13336154956928745</v>
      </c>
      <c r="FO24" s="59">
        <f t="shared" si="51"/>
        <v>2.3471897182249221E-2</v>
      </c>
      <c r="FP24" s="61">
        <f t="shared" si="52"/>
        <v>1</v>
      </c>
      <c r="FR24" s="24">
        <v>4886.9009999999998</v>
      </c>
      <c r="FS24" s="25">
        <v>2367.360000000001</v>
      </c>
      <c r="FT24" s="26">
        <f t="shared" si="53"/>
        <v>7254.2610000000004</v>
      </c>
      <c r="FV24" s="36">
        <f t="shared" si="54"/>
        <v>0.67365938446383433</v>
      </c>
      <c r="FW24" s="33">
        <f t="shared" si="55"/>
        <v>0.32634061553616572</v>
      </c>
      <c r="FX24" s="34">
        <f t="shared" si="56"/>
        <v>1</v>
      </c>
      <c r="FY24" s="45"/>
      <c r="FZ24" s="44">
        <f t="shared" si="57"/>
        <v>1297.7085</v>
      </c>
      <c r="GA24" s="25">
        <v>1229.9949999999999</v>
      </c>
      <c r="GB24" s="26">
        <v>1365.422</v>
      </c>
      <c r="GD24" s="44">
        <f t="shared" si="58"/>
        <v>7132.9860000000008</v>
      </c>
      <c r="GE24" s="25">
        <v>7011.7110000000002</v>
      </c>
      <c r="GF24" s="26">
        <v>7254.2610000000004</v>
      </c>
      <c r="GH24" s="44">
        <f t="shared" si="59"/>
        <v>3949.6000000000004</v>
      </c>
      <c r="GI24" s="25">
        <v>3649.9969999999998</v>
      </c>
      <c r="GJ24" s="26">
        <v>4249.2030000000004</v>
      </c>
      <c r="GL24" s="44">
        <f t="shared" si="60"/>
        <v>11082.585999999999</v>
      </c>
      <c r="GM24" s="45">
        <f t="shared" si="61"/>
        <v>10661.708000000001</v>
      </c>
      <c r="GN24" s="46">
        <f t="shared" si="61"/>
        <v>11503.464</v>
      </c>
      <c r="GP24" s="44">
        <f t="shared" si="62"/>
        <v>5420.3064999999997</v>
      </c>
      <c r="GQ24" s="25">
        <v>5167.1139999999996</v>
      </c>
      <c r="GR24" s="26">
        <v>5673.4989999999998</v>
      </c>
      <c r="GS24" s="25"/>
      <c r="GT24" s="44">
        <f t="shared" si="63"/>
        <v>8765.5614999999998</v>
      </c>
      <c r="GU24" s="25">
        <v>8467.0679999999993</v>
      </c>
      <c r="GV24" s="26">
        <f>C24</f>
        <v>9064.0550000000003</v>
      </c>
      <c r="GW24" s="25"/>
      <c r="GX24" s="61">
        <f>DX24/C24</f>
        <v>0.51411901185506925</v>
      </c>
      <c r="GY24" s="62"/>
    </row>
    <row r="25" spans="1:207" x14ac:dyDescent="0.25">
      <c r="A25" s="1"/>
      <c r="B25" s="23" t="s">
        <v>198</v>
      </c>
      <c r="C25" s="24">
        <v>4366.4759999999997</v>
      </c>
      <c r="D25" s="25">
        <v>4277.93</v>
      </c>
      <c r="E25" s="25">
        <v>3386.2139999999999</v>
      </c>
      <c r="F25" s="25">
        <v>921.476</v>
      </c>
      <c r="G25" s="25">
        <v>3023.2280000000001</v>
      </c>
      <c r="H25" s="25">
        <f t="shared" si="0"/>
        <v>5287.9519999999993</v>
      </c>
      <c r="I25" s="26">
        <f t="shared" si="1"/>
        <v>4307.6899999999996</v>
      </c>
      <c r="J25" s="25"/>
      <c r="K25" s="27">
        <v>119.756</v>
      </c>
      <c r="L25" s="28">
        <v>24.414999999999999</v>
      </c>
      <c r="M25" s="28">
        <v>0.80500000000000005</v>
      </c>
      <c r="N25" s="29">
        <f t="shared" si="2"/>
        <v>144.976</v>
      </c>
      <c r="O25" s="28">
        <v>60.876999999999995</v>
      </c>
      <c r="P25" s="29">
        <f t="shared" si="3"/>
        <v>84.099000000000004</v>
      </c>
      <c r="Q25" s="28">
        <v>11.813000000000001</v>
      </c>
      <c r="R25" s="29">
        <f t="shared" si="4"/>
        <v>72.286000000000001</v>
      </c>
      <c r="S25" s="28">
        <v>9.14</v>
      </c>
      <c r="T25" s="28">
        <v>3.395</v>
      </c>
      <c r="U25" s="28">
        <v>0</v>
      </c>
      <c r="V25" s="29">
        <f t="shared" si="5"/>
        <v>84.820999999999998</v>
      </c>
      <c r="W25" s="28">
        <v>21.544</v>
      </c>
      <c r="X25" s="30">
        <f t="shared" si="6"/>
        <v>63.277000000000001</v>
      </c>
      <c r="Y25" s="28"/>
      <c r="Z25" s="31">
        <f t="shared" si="64"/>
        <v>2.7993912943877059E-2</v>
      </c>
      <c r="AA25" s="32">
        <f t="shared" si="65"/>
        <v>5.7071995100434082E-3</v>
      </c>
      <c r="AB25" s="33">
        <f t="shared" si="7"/>
        <v>0.38649364171391204</v>
      </c>
      <c r="AC25" s="33">
        <f t="shared" si="8"/>
        <v>0.39500765657037556</v>
      </c>
      <c r="AD25" s="33">
        <f t="shared" si="9"/>
        <v>0.41991088180112568</v>
      </c>
      <c r="AE25" s="32">
        <f t="shared" si="66"/>
        <v>1.423048062965032E-2</v>
      </c>
      <c r="AF25" s="32">
        <f t="shared" si="67"/>
        <v>1.4791499627156124E-2</v>
      </c>
      <c r="AG25" s="32">
        <f>X25/DV25</f>
        <v>2.7529908870289173E-2</v>
      </c>
      <c r="AH25" s="32">
        <f>(P25+S25+T25)/DV25</f>
        <v>4.2042530678943757E-2</v>
      </c>
      <c r="AI25" s="32">
        <f>R25/DV25</f>
        <v>3.144945229068577E-2</v>
      </c>
      <c r="AJ25" s="34">
        <f>X25/FZ25</f>
        <v>8.2685039087128542E-2</v>
      </c>
      <c r="AK25" s="35"/>
      <c r="AL25" s="36">
        <f t="shared" si="10"/>
        <v>4.7841438109534869E-3</v>
      </c>
      <c r="AM25" s="33">
        <f t="shared" si="11"/>
        <v>4.2103478065022015E-2</v>
      </c>
      <c r="AN25" s="34">
        <f t="shared" si="12"/>
        <v>3.065270202917254E-2</v>
      </c>
      <c r="AO25" s="28"/>
      <c r="AP25" s="36">
        <f t="shared" si="13"/>
        <v>0.89280476662136532</v>
      </c>
      <c r="AQ25" s="33">
        <f t="shared" si="14"/>
        <v>0.85870838752521184</v>
      </c>
      <c r="AR25" s="33">
        <f t="shared" si="15"/>
        <v>-7.3805054693991248E-2</v>
      </c>
      <c r="AS25" s="33">
        <f t="shared" si="16"/>
        <v>0.21943988699353897</v>
      </c>
      <c r="AT25" s="33">
        <f t="shared" si="17"/>
        <v>0.18772781529086616</v>
      </c>
      <c r="AU25" s="37">
        <v>4.0469999999999997</v>
      </c>
      <c r="AV25" s="38">
        <v>1.3779999999999999</v>
      </c>
      <c r="AW25" s="28"/>
      <c r="AX25" s="36">
        <f>GB25/C25</f>
        <v>0.18438942524818641</v>
      </c>
      <c r="AY25" s="33">
        <v>0.17199999999999999</v>
      </c>
      <c r="AZ25" s="33">
        <f t="shared" si="18"/>
        <v>0.3514430858566101</v>
      </c>
      <c r="BA25" s="33">
        <f t="shared" si="19"/>
        <v>0.3514430858566101</v>
      </c>
      <c r="BB25" s="34">
        <f t="shared" si="20"/>
        <v>0.3514430858566101</v>
      </c>
      <c r="BC25" s="33"/>
      <c r="BD25" s="36">
        <f t="shared" si="21"/>
        <v>0.31209110159006936</v>
      </c>
      <c r="BE25" s="33">
        <f t="shared" si="22"/>
        <v>0.31437757318579962</v>
      </c>
      <c r="BF25" s="34">
        <f t="shared" si="23"/>
        <v>0.31769643720008417</v>
      </c>
      <c r="BG25" s="25"/>
      <c r="BH25" s="39">
        <v>0.02</v>
      </c>
      <c r="BI25" s="63">
        <f t="shared" si="24"/>
        <v>1.125E-2</v>
      </c>
      <c r="BJ25" s="64">
        <f t="shared" si="25"/>
        <v>1.4999999999999999E-2</v>
      </c>
      <c r="BK25" s="39">
        <v>1.4999999999999999E-2</v>
      </c>
      <c r="BL25" s="33"/>
      <c r="BM25" s="39">
        <f t="shared" si="26"/>
        <v>0.16084110159006934</v>
      </c>
      <c r="BN25" s="34">
        <f t="shared" si="27"/>
        <v>0.14437757318579963</v>
      </c>
      <c r="BO25" s="34">
        <f t="shared" si="28"/>
        <v>0.12269643720008416</v>
      </c>
      <c r="BP25" s="28"/>
      <c r="BQ25" s="31">
        <f>Q25/GD25</f>
        <v>3.4968818015172496E-3</v>
      </c>
      <c r="BR25" s="33">
        <f t="shared" si="29"/>
        <v>0.12224475857358694</v>
      </c>
      <c r="BS25" s="32">
        <f>FC25/E25</f>
        <v>4.8196894821177866E-2</v>
      </c>
      <c r="BT25" s="33">
        <f t="shared" si="30"/>
        <v>0.19105443128514116</v>
      </c>
      <c r="BU25" s="33">
        <f t="shared" si="31"/>
        <v>0.68007840024286714</v>
      </c>
      <c r="BV25" s="34">
        <f t="shared" si="32"/>
        <v>0.74851416884687627</v>
      </c>
      <c r="BW25" s="28"/>
      <c r="BX25" s="27">
        <v>80.436000000000007</v>
      </c>
      <c r="BY25" s="28">
        <v>140.46600000000001</v>
      </c>
      <c r="BZ25" s="29">
        <f t="shared" si="33"/>
        <v>220.90200000000002</v>
      </c>
      <c r="CA25" s="25">
        <v>3386.2139999999999</v>
      </c>
      <c r="CB25" s="28">
        <v>45.926000000000002</v>
      </c>
      <c r="CC25" s="28">
        <v>3.1749999999999998</v>
      </c>
      <c r="CD25" s="29">
        <f t="shared" si="34"/>
        <v>3337.1129999999998</v>
      </c>
      <c r="CE25" s="28">
        <v>598.80700000000002</v>
      </c>
      <c r="CF25" s="28">
        <v>188.27</v>
      </c>
      <c r="CG25" s="29">
        <f t="shared" si="35"/>
        <v>787.077</v>
      </c>
      <c r="CH25" s="28">
        <v>0</v>
      </c>
      <c r="CI25" s="28">
        <v>0</v>
      </c>
      <c r="CJ25" s="28">
        <v>15.019</v>
      </c>
      <c r="CK25" s="28">
        <v>6.3649999999997871</v>
      </c>
      <c r="CL25" s="29">
        <f t="shared" si="36"/>
        <v>4366.4759999999997</v>
      </c>
      <c r="CM25" s="28">
        <v>0</v>
      </c>
      <c r="CN25" s="25">
        <v>3023.2280000000001</v>
      </c>
      <c r="CO25" s="29">
        <f t="shared" si="37"/>
        <v>3023.2280000000001</v>
      </c>
      <c r="CP25" s="28">
        <v>497.44099999999997</v>
      </c>
      <c r="CQ25" s="28">
        <v>40.674999999999613</v>
      </c>
      <c r="CR25" s="29">
        <f t="shared" si="38"/>
        <v>538.11599999999953</v>
      </c>
      <c r="CS25" s="28">
        <v>0</v>
      </c>
      <c r="CT25" s="28">
        <v>805.13199999999995</v>
      </c>
      <c r="CU25" s="29">
        <f t="shared" si="39"/>
        <v>4366.4759999999997</v>
      </c>
      <c r="CV25" s="28"/>
      <c r="CW25" s="43">
        <v>819.70900000000006</v>
      </c>
      <c r="CX25" s="28"/>
      <c r="CY25" s="24">
        <v>62</v>
      </c>
      <c r="CZ25" s="25">
        <v>80</v>
      </c>
      <c r="DA25" s="25">
        <v>225</v>
      </c>
      <c r="DB25" s="25">
        <v>130</v>
      </c>
      <c r="DC25" s="25">
        <v>0</v>
      </c>
      <c r="DD25" s="25">
        <v>0</v>
      </c>
      <c r="DE25" s="26">
        <f t="shared" si="40"/>
        <v>497</v>
      </c>
      <c r="DF25" s="34">
        <f t="shared" si="41"/>
        <v>0.11382176382052714</v>
      </c>
      <c r="DG25" s="69"/>
      <c r="DH25" s="44" t="s">
        <v>226</v>
      </c>
      <c r="DI25" s="45">
        <v>27.8</v>
      </c>
      <c r="DJ25" s="46">
        <v>2</v>
      </c>
      <c r="DK25" s="45" t="s">
        <v>171</v>
      </c>
      <c r="DL25" s="47" t="s">
        <v>172</v>
      </c>
      <c r="DM25" s="45"/>
      <c r="DN25" s="39" t="s">
        <v>233</v>
      </c>
      <c r="DO25" s="36"/>
      <c r="DP25" s="34"/>
      <c r="DQ25" s="25"/>
      <c r="DR25" s="24">
        <v>783.40599999999995</v>
      </c>
      <c r="DS25" s="25">
        <v>783.40599999999995</v>
      </c>
      <c r="DT25" s="26">
        <v>783.40599999999995</v>
      </c>
      <c r="DU25" s="25"/>
      <c r="DV25" s="44">
        <f t="shared" si="42"/>
        <v>2298.482</v>
      </c>
      <c r="DW25" s="25">
        <v>2367.8519999999999</v>
      </c>
      <c r="DX25" s="26">
        <v>2229.1120000000001</v>
      </c>
      <c r="DY25" s="25"/>
      <c r="DZ25" s="24">
        <v>775.69899999999996</v>
      </c>
      <c r="EA25" s="25">
        <v>781.38199999999995</v>
      </c>
      <c r="EB25" s="26">
        <v>789.63099999999997</v>
      </c>
      <c r="EC25" s="68">
        <v>2485.489</v>
      </c>
      <c r="ED25" s="25"/>
      <c r="EE25" s="24">
        <v>157.33600000000001</v>
      </c>
      <c r="EF25" s="25">
        <v>21.728000000000002</v>
      </c>
      <c r="EG25" s="25">
        <v>145.56200000000001</v>
      </c>
      <c r="EH25" s="25">
        <v>51.161999999999999</v>
      </c>
      <c r="EI25" s="25">
        <v>568.41</v>
      </c>
      <c r="EJ25" s="25">
        <v>93.123999999999995</v>
      </c>
      <c r="EK25" s="25">
        <v>45.926000000000002</v>
      </c>
      <c r="EL25" s="25">
        <v>7.5000000000272848E-2</v>
      </c>
      <c r="EM25" s="26">
        <v>2302.8910000000001</v>
      </c>
      <c r="EN25" s="26">
        <f t="shared" si="43"/>
        <v>3386.2139999999999</v>
      </c>
      <c r="EO25" s="45"/>
      <c r="EP25" s="36">
        <f t="shared" si="44"/>
        <v>4.6463690717716014E-2</v>
      </c>
      <c r="EQ25" s="33">
        <f t="shared" si="44"/>
        <v>6.4166056841062028E-3</v>
      </c>
      <c r="ER25" s="33">
        <f t="shared" si="44"/>
        <v>4.2986651168532175E-2</v>
      </c>
      <c r="ES25" s="33">
        <f t="shared" si="44"/>
        <v>1.5108909242003015E-2</v>
      </c>
      <c r="ET25" s="33">
        <f t="shared" si="44"/>
        <v>0.1678600348353648</v>
      </c>
      <c r="EU25" s="33">
        <f t="shared" si="44"/>
        <v>2.7500919906420562E-2</v>
      </c>
      <c r="EV25" s="33">
        <f t="shared" si="44"/>
        <v>1.3562639573281547E-2</v>
      </c>
      <c r="EW25" s="33">
        <f t="shared" si="44"/>
        <v>2.2148629708657765E-5</v>
      </c>
      <c r="EX25" s="33">
        <f t="shared" si="44"/>
        <v>0.68007840024286714</v>
      </c>
      <c r="EY25" s="39">
        <f t="shared" si="45"/>
        <v>1</v>
      </c>
      <c r="EZ25" s="45"/>
      <c r="FA25" s="27">
        <v>60.611999999999995</v>
      </c>
      <c r="FB25" s="28">
        <v>102.593</v>
      </c>
      <c r="FC25" s="42">
        <f t="shared" si="46"/>
        <v>163.20499999999998</v>
      </c>
      <c r="FE25" s="27">
        <v>45.926000000000002</v>
      </c>
      <c r="FF25" s="28">
        <v>3.1749999999999998</v>
      </c>
      <c r="FG25" s="42">
        <f t="shared" si="47"/>
        <v>49.100999999999999</v>
      </c>
      <c r="FH25" s="54"/>
      <c r="FI25" s="55">
        <v>3050.51</v>
      </c>
      <c r="FJ25" s="7">
        <v>185.167</v>
      </c>
      <c r="FK25" s="7">
        <v>150.535</v>
      </c>
      <c r="FL25" s="56">
        <f t="shared" si="48"/>
        <v>3386.212</v>
      </c>
      <c r="FM25" s="57">
        <f t="shared" si="49"/>
        <v>0.90086208424044334</v>
      </c>
      <c r="FN25" s="58">
        <f t="shared" si="50"/>
        <v>5.4682636527187314E-2</v>
      </c>
      <c r="FO25" s="59">
        <f t="shared" si="51"/>
        <v>4.4455279232369381E-2</v>
      </c>
      <c r="FP25" s="61">
        <f t="shared" si="52"/>
        <v>1</v>
      </c>
      <c r="FR25" s="24">
        <v>2302.8910000000001</v>
      </c>
      <c r="FS25" s="25">
        <v>1083.3229999999999</v>
      </c>
      <c r="FT25" s="26">
        <f t="shared" si="53"/>
        <v>3386.2139999999999</v>
      </c>
      <c r="FV25" s="36">
        <f t="shared" si="54"/>
        <v>0.68007840024286714</v>
      </c>
      <c r="FW25" s="33">
        <f t="shared" si="55"/>
        <v>0.31992159975713286</v>
      </c>
      <c r="FX25" s="34">
        <f t="shared" si="56"/>
        <v>1</v>
      </c>
      <c r="FY25" s="45"/>
      <c r="FZ25" s="44">
        <f t="shared" si="57"/>
        <v>765.27749999999992</v>
      </c>
      <c r="GA25" s="25">
        <v>725.423</v>
      </c>
      <c r="GB25" s="26">
        <v>805.13199999999995</v>
      </c>
      <c r="GD25" s="44">
        <f t="shared" si="58"/>
        <v>3378.1525000000001</v>
      </c>
      <c r="GE25" s="25">
        <v>3370.0909999999999</v>
      </c>
      <c r="GF25" s="26">
        <v>3386.2139999999999</v>
      </c>
      <c r="GH25" s="44">
        <f t="shared" si="59"/>
        <v>842.51700000000005</v>
      </c>
      <c r="GI25" s="25">
        <v>763.55799999999999</v>
      </c>
      <c r="GJ25" s="26">
        <v>921.476</v>
      </c>
      <c r="GL25" s="44">
        <f t="shared" si="60"/>
        <v>4220.6695</v>
      </c>
      <c r="GM25" s="45">
        <f t="shared" si="61"/>
        <v>4133.6489999999994</v>
      </c>
      <c r="GN25" s="46">
        <f t="shared" si="61"/>
        <v>4307.6899999999996</v>
      </c>
      <c r="GP25" s="44">
        <f t="shared" si="62"/>
        <v>2978.2709999999997</v>
      </c>
      <c r="GQ25" s="25">
        <v>2933.3139999999999</v>
      </c>
      <c r="GR25" s="26">
        <v>3023.2280000000001</v>
      </c>
      <c r="GS25" s="25"/>
      <c r="GT25" s="44">
        <f t="shared" si="63"/>
        <v>4277.93</v>
      </c>
      <c r="GU25" s="25">
        <v>4189.384</v>
      </c>
      <c r="GV25" s="26">
        <f>C25</f>
        <v>4366.4759999999997</v>
      </c>
      <c r="GW25" s="25"/>
      <c r="GX25" s="61">
        <f>DX25/C25</f>
        <v>0.51050595491650486</v>
      </c>
      <c r="GY25" s="62"/>
    </row>
    <row r="26" spans="1:207" x14ac:dyDescent="0.25">
      <c r="A26" s="1"/>
      <c r="B26" s="23" t="s">
        <v>199</v>
      </c>
      <c r="C26" s="24">
        <v>18869.919000000002</v>
      </c>
      <c r="D26" s="25">
        <v>18241.904999999999</v>
      </c>
      <c r="E26" s="25">
        <v>15518.603999999999</v>
      </c>
      <c r="F26" s="25">
        <v>5609.6490000000003</v>
      </c>
      <c r="G26" s="25">
        <v>11945.698</v>
      </c>
      <c r="H26" s="25">
        <f t="shared" si="0"/>
        <v>24479.568000000003</v>
      </c>
      <c r="I26" s="26">
        <f t="shared" si="1"/>
        <v>21128.253000000001</v>
      </c>
      <c r="J26" s="25"/>
      <c r="K26" s="27">
        <v>380.798</v>
      </c>
      <c r="L26" s="28">
        <v>100.89999999999999</v>
      </c>
      <c r="M26" s="28">
        <v>0.22800000000000001</v>
      </c>
      <c r="N26" s="29">
        <f t="shared" si="2"/>
        <v>481.92599999999999</v>
      </c>
      <c r="O26" s="28">
        <v>210.72000000000003</v>
      </c>
      <c r="P26" s="29">
        <f t="shared" si="3"/>
        <v>271.20599999999996</v>
      </c>
      <c r="Q26" s="28">
        <v>4.6280000000000001</v>
      </c>
      <c r="R26" s="29">
        <f t="shared" si="4"/>
        <v>266.57799999999997</v>
      </c>
      <c r="S26" s="28">
        <v>33.311999999999998</v>
      </c>
      <c r="T26" s="28">
        <v>9.2029999999999994</v>
      </c>
      <c r="U26" s="28">
        <v>-1.1109999999999989</v>
      </c>
      <c r="V26" s="29">
        <f t="shared" si="5"/>
        <v>307.98199999999997</v>
      </c>
      <c r="W26" s="28">
        <v>66.266999999999996</v>
      </c>
      <c r="X26" s="30">
        <f t="shared" si="6"/>
        <v>241.71499999999997</v>
      </c>
      <c r="Y26" s="28"/>
      <c r="Z26" s="31">
        <f t="shared" si="64"/>
        <v>2.0874903141968999E-2</v>
      </c>
      <c r="AA26" s="32">
        <f t="shared" si="65"/>
        <v>5.531220560571936E-3</v>
      </c>
      <c r="AB26" s="33">
        <f t="shared" si="7"/>
        <v>0.4017992491052379</v>
      </c>
      <c r="AC26" s="33">
        <f t="shared" si="8"/>
        <v>0.40897604602145038</v>
      </c>
      <c r="AD26" s="33">
        <f t="shared" si="9"/>
        <v>0.43724555222171047</v>
      </c>
      <c r="AE26" s="32">
        <f t="shared" si="66"/>
        <v>1.1551425138986309E-2</v>
      </c>
      <c r="AF26" s="32">
        <f t="shared" si="67"/>
        <v>1.3250534963316605E-2</v>
      </c>
      <c r="AG26" s="32">
        <f>X26/DV26</f>
        <v>2.6868835530023529E-2</v>
      </c>
      <c r="AH26" s="32">
        <f>(P26+S26+T26)/DV26</f>
        <v>3.4872961757915356E-2</v>
      </c>
      <c r="AI26" s="32">
        <f>R26/DV26</f>
        <v>2.9632585639793194E-2</v>
      </c>
      <c r="AJ26" s="34">
        <f>X26/FZ26</f>
        <v>9.6264553783535683E-2</v>
      </c>
      <c r="AK26" s="35"/>
      <c r="AL26" s="36">
        <f t="shared" si="10"/>
        <v>5.1004798823852268E-2</v>
      </c>
      <c r="AM26" s="33">
        <f t="shared" si="11"/>
        <v>7.1983151678979618E-2</v>
      </c>
      <c r="AN26" s="34">
        <f t="shared" si="12"/>
        <v>3.915936093476264E-2</v>
      </c>
      <c r="AO26" s="28"/>
      <c r="AP26" s="36">
        <f t="shared" si="13"/>
        <v>0.76976627536858344</v>
      </c>
      <c r="AQ26" s="33">
        <f t="shared" si="14"/>
        <v>0.74758068987684068</v>
      </c>
      <c r="AR26" s="33">
        <f t="shared" si="15"/>
        <v>8.4538783658795774E-2</v>
      </c>
      <c r="AS26" s="33">
        <f t="shared" si="16"/>
        <v>0.35865890574305059</v>
      </c>
      <c r="AT26" s="33">
        <f t="shared" si="17"/>
        <v>0.12921115347659945</v>
      </c>
      <c r="AU26" s="37">
        <v>3.4</v>
      </c>
      <c r="AV26" s="38">
        <v>1.31</v>
      </c>
      <c r="AW26" s="28"/>
      <c r="AX26" s="36">
        <f>GB26/C26</f>
        <v>0.14107034587694836</v>
      </c>
      <c r="AY26" s="33">
        <v>0.1318</v>
      </c>
      <c r="AZ26" s="33">
        <f t="shared" si="18"/>
        <v>0.29427552743891783</v>
      </c>
      <c r="BA26" s="33">
        <f t="shared" si="19"/>
        <v>0.29427552743891783</v>
      </c>
      <c r="BB26" s="34">
        <f t="shared" si="20"/>
        <v>0.30214343029549484</v>
      </c>
      <c r="BC26" s="33"/>
      <c r="BD26" s="36">
        <f t="shared" si="21"/>
        <v>0.2491675473694151</v>
      </c>
      <c r="BE26" s="33">
        <f t="shared" si="22"/>
        <v>0.25229984222763852</v>
      </c>
      <c r="BF26" s="34">
        <f t="shared" si="23"/>
        <v>0.26360290666971781</v>
      </c>
      <c r="BG26" s="25"/>
      <c r="BH26" s="39">
        <v>0.02</v>
      </c>
      <c r="BI26" s="63">
        <f t="shared" si="24"/>
        <v>1.125E-2</v>
      </c>
      <c r="BJ26" s="64">
        <f t="shared" si="25"/>
        <v>1.4999999999999999E-2</v>
      </c>
      <c r="BK26" s="39">
        <v>1.4999999999999999E-2</v>
      </c>
      <c r="BL26" s="33"/>
      <c r="BM26" s="39">
        <f t="shared" si="26"/>
        <v>9.7917547369415076E-2</v>
      </c>
      <c r="BN26" s="34">
        <f t="shared" si="27"/>
        <v>8.2299842227638531E-2</v>
      </c>
      <c r="BO26" s="34">
        <f t="shared" si="28"/>
        <v>6.86029066697178E-2</v>
      </c>
      <c r="BP26" s="28"/>
      <c r="BQ26" s="31">
        <f>Q26/GD26</f>
        <v>3.0563896291839243E-4</v>
      </c>
      <c r="BR26" s="33">
        <f t="shared" si="29"/>
        <v>1.4751961137443783E-2</v>
      </c>
      <c r="BS26" s="32">
        <f>FC26/E26</f>
        <v>1.6852868982287324E-2</v>
      </c>
      <c r="BT26" s="33">
        <f t="shared" si="30"/>
        <v>9.6331929360587723E-2</v>
      </c>
      <c r="BU26" s="33">
        <f t="shared" si="31"/>
        <v>0.77273696783550905</v>
      </c>
      <c r="BV26" s="34">
        <f t="shared" si="32"/>
        <v>0.83307635515345257</v>
      </c>
      <c r="BW26" s="28"/>
      <c r="BX26" s="27">
        <v>13.567</v>
      </c>
      <c r="BY26" s="28">
        <v>425.45800000000003</v>
      </c>
      <c r="BZ26" s="29">
        <f t="shared" si="33"/>
        <v>439.02500000000003</v>
      </c>
      <c r="CA26" s="25">
        <v>15518.603999999999</v>
      </c>
      <c r="CB26" s="28">
        <v>41.088000000000001</v>
      </c>
      <c r="CC26" s="28">
        <v>11.841000000000001</v>
      </c>
      <c r="CD26" s="29">
        <f t="shared" si="34"/>
        <v>15465.674999999999</v>
      </c>
      <c r="CE26" s="28">
        <v>1974.0450000000001</v>
      </c>
      <c r="CF26" s="28">
        <v>784.99299999999994</v>
      </c>
      <c r="CG26" s="29">
        <f t="shared" si="35"/>
        <v>2759.038</v>
      </c>
      <c r="CH26" s="28">
        <v>14.25</v>
      </c>
      <c r="CI26" s="28">
        <v>0</v>
      </c>
      <c r="CJ26" s="28">
        <v>96.191000000000003</v>
      </c>
      <c r="CK26" s="28">
        <v>95.740000000000947</v>
      </c>
      <c r="CL26" s="29">
        <f t="shared" si="36"/>
        <v>18869.918999999998</v>
      </c>
      <c r="CM26" s="28">
        <v>140.58099999999999</v>
      </c>
      <c r="CN26" s="25">
        <v>11945.698</v>
      </c>
      <c r="CO26" s="29">
        <f t="shared" si="37"/>
        <v>12086.279</v>
      </c>
      <c r="CP26" s="28">
        <v>3822.4589999999998</v>
      </c>
      <c r="CQ26" s="28">
        <v>228.79100000000153</v>
      </c>
      <c r="CR26" s="29">
        <f t="shared" si="38"/>
        <v>4051.2500000000014</v>
      </c>
      <c r="CS26" s="28">
        <v>70.403999999999996</v>
      </c>
      <c r="CT26" s="28">
        <v>2661.9859999999999</v>
      </c>
      <c r="CU26" s="29">
        <f t="shared" si="39"/>
        <v>18869.919000000002</v>
      </c>
      <c r="CV26" s="28"/>
      <c r="CW26" s="43">
        <v>2438.2040000000002</v>
      </c>
      <c r="CX26" s="28"/>
      <c r="CY26" s="24">
        <v>862</v>
      </c>
      <c r="CZ26" s="25">
        <v>575</v>
      </c>
      <c r="DA26" s="25">
        <v>1145</v>
      </c>
      <c r="DB26" s="25">
        <v>550</v>
      </c>
      <c r="DC26" s="25">
        <v>900</v>
      </c>
      <c r="DD26" s="25">
        <v>0</v>
      </c>
      <c r="DE26" s="26">
        <f t="shared" si="40"/>
        <v>4032</v>
      </c>
      <c r="DF26" s="34">
        <f t="shared" si="41"/>
        <v>0.21367341322450825</v>
      </c>
      <c r="DG26" s="69"/>
      <c r="DH26" s="44" t="s">
        <v>230</v>
      </c>
      <c r="DI26" s="45">
        <v>95</v>
      </c>
      <c r="DJ26" s="46">
        <v>8</v>
      </c>
      <c r="DK26" s="45" t="s">
        <v>171</v>
      </c>
      <c r="DL26" s="47" t="s">
        <v>172</v>
      </c>
      <c r="DM26" s="45"/>
      <c r="DN26" s="39" t="s">
        <v>233</v>
      </c>
      <c r="DO26" s="66" t="s">
        <v>176</v>
      </c>
      <c r="DP26" s="67" t="s">
        <v>177</v>
      </c>
      <c r="DQ26" s="25"/>
      <c r="DR26" s="24">
        <v>2618.1419999999998</v>
      </c>
      <c r="DS26" s="25">
        <v>2618.1419999999998</v>
      </c>
      <c r="DT26" s="26">
        <v>2688.1419999999998</v>
      </c>
      <c r="DU26" s="25"/>
      <c r="DV26" s="44">
        <f t="shared" si="42"/>
        <v>8996.11</v>
      </c>
      <c r="DW26" s="25">
        <v>9095.3130000000001</v>
      </c>
      <c r="DX26" s="26">
        <v>8896.9069999999992</v>
      </c>
      <c r="DY26" s="25"/>
      <c r="DZ26" s="24">
        <v>2593.66</v>
      </c>
      <c r="EA26" s="25">
        <v>2626.2649999999999</v>
      </c>
      <c r="EB26" s="26">
        <v>2743.922</v>
      </c>
      <c r="EC26" s="68">
        <v>10409.300999999999</v>
      </c>
      <c r="ED26" s="25"/>
      <c r="EE26" s="24">
        <v>1063.26047657</v>
      </c>
      <c r="EF26" s="25">
        <v>221.84015940999998</v>
      </c>
      <c r="EG26" s="25">
        <v>416.63200000000001</v>
      </c>
      <c r="EH26" s="25">
        <v>165.34700000000001</v>
      </c>
      <c r="EI26" s="25">
        <v>1163.03821864</v>
      </c>
      <c r="EJ26" s="25">
        <v>383.22827679000005</v>
      </c>
      <c r="EK26" s="25">
        <v>113.459</v>
      </c>
      <c r="EL26" s="25">
        <v>-1.3141000090399757E-4</v>
      </c>
      <c r="EM26" s="26">
        <v>11991.799000000001</v>
      </c>
      <c r="EN26" s="26">
        <f t="shared" si="43"/>
        <v>15518.603999999999</v>
      </c>
      <c r="EO26" s="45"/>
      <c r="EP26" s="36">
        <f t="shared" si="44"/>
        <v>6.8515214162949201E-2</v>
      </c>
      <c r="EQ26" s="33">
        <f t="shared" si="44"/>
        <v>1.4295110527338671E-2</v>
      </c>
      <c r="ER26" s="33">
        <f t="shared" si="44"/>
        <v>2.6847260230366082E-2</v>
      </c>
      <c r="ES26" s="33">
        <f t="shared" si="44"/>
        <v>1.0654759925570625E-2</v>
      </c>
      <c r="ET26" s="33">
        <f t="shared" si="44"/>
        <v>7.4944770717778483E-2</v>
      </c>
      <c r="EU26" s="33">
        <f t="shared" si="44"/>
        <v>2.4694764863514788E-2</v>
      </c>
      <c r="EV26" s="33">
        <f t="shared" si="44"/>
        <v>7.3111602048740983E-3</v>
      </c>
      <c r="EW26" s="33">
        <f t="shared" si="44"/>
        <v>-8.4679009080969897E-9</v>
      </c>
      <c r="EX26" s="33">
        <f t="shared" si="44"/>
        <v>0.77273696783550905</v>
      </c>
      <c r="EY26" s="39">
        <f t="shared" si="45"/>
        <v>1</v>
      </c>
      <c r="EZ26" s="45"/>
      <c r="FA26" s="27">
        <v>60.985999999999997</v>
      </c>
      <c r="FB26" s="28">
        <v>200.54700000000003</v>
      </c>
      <c r="FC26" s="42">
        <f t="shared" si="46"/>
        <v>261.53300000000002</v>
      </c>
      <c r="FE26" s="27">
        <v>41.088000000000001</v>
      </c>
      <c r="FF26" s="28">
        <v>11.841000000000001</v>
      </c>
      <c r="FG26" s="42">
        <f t="shared" si="47"/>
        <v>52.929000000000002</v>
      </c>
      <c r="FH26" s="54"/>
      <c r="FI26" s="55">
        <v>14202.454</v>
      </c>
      <c r="FJ26" s="7">
        <v>1070.636</v>
      </c>
      <c r="FK26" s="7">
        <v>245.51599999999999</v>
      </c>
      <c r="FL26" s="56">
        <f t="shared" si="48"/>
        <v>15518.606</v>
      </c>
      <c r="FM26" s="57">
        <f t="shared" si="49"/>
        <v>0.91518877404323562</v>
      </c>
      <c r="FN26" s="58">
        <f t="shared" si="50"/>
        <v>6.8990475046534466E-2</v>
      </c>
      <c r="FO26" s="59">
        <f t="shared" si="51"/>
        <v>1.5820750910229952E-2</v>
      </c>
      <c r="FP26" s="61">
        <f t="shared" si="52"/>
        <v>1</v>
      </c>
      <c r="FR26" s="24">
        <v>11991.799000000001</v>
      </c>
      <c r="FS26" s="25">
        <v>3526.804999999998</v>
      </c>
      <c r="FT26" s="26">
        <f t="shared" si="53"/>
        <v>15518.603999999999</v>
      </c>
      <c r="FV26" s="36">
        <f t="shared" si="54"/>
        <v>0.77273696783550905</v>
      </c>
      <c r="FW26" s="33">
        <f t="shared" si="55"/>
        <v>0.22726303216449095</v>
      </c>
      <c r="FX26" s="34">
        <f t="shared" si="56"/>
        <v>1</v>
      </c>
      <c r="FY26" s="45"/>
      <c r="FZ26" s="44">
        <f t="shared" si="57"/>
        <v>2510.9449999999997</v>
      </c>
      <c r="GA26" s="25">
        <v>2359.904</v>
      </c>
      <c r="GB26" s="26">
        <v>2661.9859999999999</v>
      </c>
      <c r="GD26" s="44">
        <f t="shared" si="58"/>
        <v>15142.048500000001</v>
      </c>
      <c r="GE26" s="25">
        <v>14765.493</v>
      </c>
      <c r="GF26" s="26">
        <v>15518.603999999999</v>
      </c>
      <c r="GH26" s="44">
        <f t="shared" si="59"/>
        <v>5276.8284999999996</v>
      </c>
      <c r="GI26" s="25">
        <v>4944.0079999999998</v>
      </c>
      <c r="GJ26" s="26">
        <v>5609.6490000000003</v>
      </c>
      <c r="GL26" s="44">
        <f t="shared" si="60"/>
        <v>20418.877</v>
      </c>
      <c r="GM26" s="45">
        <f t="shared" si="61"/>
        <v>19709.501</v>
      </c>
      <c r="GN26" s="46">
        <f t="shared" si="61"/>
        <v>21128.253000000001</v>
      </c>
      <c r="GP26" s="44">
        <f t="shared" si="62"/>
        <v>11720.618999999999</v>
      </c>
      <c r="GQ26" s="25">
        <v>11495.539999999999</v>
      </c>
      <c r="GR26" s="26">
        <v>11945.698</v>
      </c>
      <c r="GS26" s="25"/>
      <c r="GT26" s="44">
        <f t="shared" si="63"/>
        <v>18241.904999999999</v>
      </c>
      <c r="GU26" s="25">
        <v>17613.891</v>
      </c>
      <c r="GV26" s="26">
        <f>C26</f>
        <v>18869.919000000002</v>
      </c>
      <c r="GW26" s="25"/>
      <c r="GX26" s="61">
        <f>DX26/C26</f>
        <v>0.47148623160491565</v>
      </c>
      <c r="GY26" s="62"/>
    </row>
    <row r="27" spans="1:207" ht="13.5" customHeight="1" x14ac:dyDescent="0.25">
      <c r="A27" s="1"/>
      <c r="B27" s="23" t="s">
        <v>200</v>
      </c>
      <c r="C27" s="24">
        <v>27230.183000000001</v>
      </c>
      <c r="D27" s="25">
        <v>26578.434000000001</v>
      </c>
      <c r="E27" s="25">
        <v>18591.126</v>
      </c>
      <c r="F27" s="25">
        <v>19349.723999999998</v>
      </c>
      <c r="G27" s="25">
        <v>19091.617999999999</v>
      </c>
      <c r="H27" s="25">
        <f t="shared" si="0"/>
        <v>46579.906999999999</v>
      </c>
      <c r="I27" s="26">
        <f t="shared" si="1"/>
        <v>37940.85</v>
      </c>
      <c r="J27" s="25"/>
      <c r="K27" s="27">
        <v>634.24599999999998</v>
      </c>
      <c r="L27" s="28">
        <v>197.64699999999999</v>
      </c>
      <c r="M27" s="28">
        <v>1.8440000000000001</v>
      </c>
      <c r="N27" s="29">
        <f t="shared" si="2"/>
        <v>833.73700000000008</v>
      </c>
      <c r="O27" s="28">
        <v>380.78000000000003</v>
      </c>
      <c r="P27" s="29">
        <f t="shared" si="3"/>
        <v>452.95700000000005</v>
      </c>
      <c r="Q27" s="28">
        <v>65.332999999999998</v>
      </c>
      <c r="R27" s="29">
        <f t="shared" si="4"/>
        <v>387.62400000000002</v>
      </c>
      <c r="S27" s="28">
        <v>88.153999999999996</v>
      </c>
      <c r="T27" s="28">
        <v>52.772000000000006</v>
      </c>
      <c r="U27" s="28">
        <v>-3</v>
      </c>
      <c r="V27" s="29">
        <f t="shared" si="5"/>
        <v>525.55000000000007</v>
      </c>
      <c r="W27" s="28">
        <v>44.713000000000001</v>
      </c>
      <c r="X27" s="30">
        <f t="shared" si="6"/>
        <v>480.83700000000005</v>
      </c>
      <c r="Y27" s="28"/>
      <c r="Z27" s="31">
        <f t="shared" si="64"/>
        <v>2.3863181705889819E-2</v>
      </c>
      <c r="AA27" s="32">
        <f t="shared" si="65"/>
        <v>7.4363673947080546E-3</v>
      </c>
      <c r="AB27" s="33">
        <f t="shared" si="7"/>
        <v>0.3906786243039902</v>
      </c>
      <c r="AC27" s="33">
        <f t="shared" si="8"/>
        <v>0.41304232279087222</v>
      </c>
      <c r="AD27" s="33">
        <f t="shared" si="9"/>
        <v>0.45671476736668759</v>
      </c>
      <c r="AE27" s="32">
        <f t="shared" si="66"/>
        <v>1.4326652954797865E-2</v>
      </c>
      <c r="AF27" s="32">
        <f t="shared" si="67"/>
        <v>1.8091246459441518E-2</v>
      </c>
      <c r="AG27" s="32">
        <f>X27/DV27</f>
        <v>3.2759503621339635E-2</v>
      </c>
      <c r="AH27" s="32">
        <f>(P27+S27+T27)/DV27</f>
        <v>4.0461346130085771E-2</v>
      </c>
      <c r="AI27" s="32">
        <f>R27/DV27</f>
        <v>2.6408886653311113E-2</v>
      </c>
      <c r="AJ27" s="34">
        <f>X27/FZ27</f>
        <v>0.12422438395401779</v>
      </c>
      <c r="AK27" s="35"/>
      <c r="AL27" s="36">
        <f t="shared" si="10"/>
        <v>-2.1478534807858538E-2</v>
      </c>
      <c r="AM27" s="33">
        <f t="shared" si="11"/>
        <v>9.6588051677794121E-2</v>
      </c>
      <c r="AN27" s="34">
        <f t="shared" si="12"/>
        <v>8.7523156327404331E-2</v>
      </c>
      <c r="AO27" s="28"/>
      <c r="AP27" s="36">
        <f t="shared" si="13"/>
        <v>1.0269210159728894</v>
      </c>
      <c r="AQ27" s="33">
        <f t="shared" si="14"/>
        <v>0.82316769303112436</v>
      </c>
      <c r="AR27" s="33">
        <f t="shared" si="15"/>
        <v>-2.7536355521371292E-2</v>
      </c>
      <c r="AS27" s="33">
        <f t="shared" si="16"/>
        <v>0.48120580019605447</v>
      </c>
      <c r="AT27" s="33">
        <f t="shared" si="17"/>
        <v>0.17815040023785372</v>
      </c>
      <c r="AU27" s="37">
        <v>2.504</v>
      </c>
      <c r="AV27" s="38">
        <v>1.2509999999999999</v>
      </c>
      <c r="AW27" s="28"/>
      <c r="AX27" s="36">
        <f>GB27/C27</f>
        <v>0.14735181911924722</v>
      </c>
      <c r="AY27" s="33">
        <v>0.13070000000000001</v>
      </c>
      <c r="AZ27" s="33">
        <f t="shared" si="18"/>
        <v>0.24209917667040232</v>
      </c>
      <c r="BA27" s="33">
        <f t="shared" si="19"/>
        <v>0.25595364682212401</v>
      </c>
      <c r="BB27" s="34">
        <f t="shared" si="20"/>
        <v>0.28851165167866999</v>
      </c>
      <c r="BC27" s="33"/>
      <c r="BD27" s="36">
        <f t="shared" si="21"/>
        <v>0.1861988449981177</v>
      </c>
      <c r="BE27" s="33">
        <f t="shared" si="22"/>
        <v>0.19907862352123518</v>
      </c>
      <c r="BF27" s="34">
        <f t="shared" si="23"/>
        <v>0.22450473795827741</v>
      </c>
      <c r="BG27" s="25"/>
      <c r="BH27" s="39">
        <v>1.6E-2</v>
      </c>
      <c r="BI27" s="36">
        <f t="shared" si="24"/>
        <v>9.0000000000000011E-3</v>
      </c>
      <c r="BJ27" s="34">
        <f t="shared" si="25"/>
        <v>1.2E-2</v>
      </c>
      <c r="BK27" s="65">
        <v>1.2500000000000001E-2</v>
      </c>
      <c r="BL27" s="33"/>
      <c r="BM27" s="39">
        <f t="shared" si="26"/>
        <v>3.7198844998117681E-2</v>
      </c>
      <c r="BN27" s="34">
        <f t="shared" si="27"/>
        <v>3.2078623521235167E-2</v>
      </c>
      <c r="BO27" s="34">
        <f t="shared" si="28"/>
        <v>3.3504737958277409E-2</v>
      </c>
      <c r="BP27" s="28"/>
      <c r="BQ27" s="31">
        <f>Q27/GD27</f>
        <v>3.4760538262941947E-3</v>
      </c>
      <c r="BR27" s="33">
        <f t="shared" si="29"/>
        <v>0.11000988410175065</v>
      </c>
      <c r="BS27" s="32">
        <f>FC27/E27</f>
        <v>2.9877480255902731E-2</v>
      </c>
      <c r="BT27" s="33">
        <f t="shared" si="30"/>
        <v>0.13490697603250262</v>
      </c>
      <c r="BU27" s="33">
        <f t="shared" si="31"/>
        <v>0.51641847836435506</v>
      </c>
      <c r="BV27" s="34">
        <f t="shared" si="32"/>
        <v>0.76304365874776126</v>
      </c>
      <c r="BW27" s="28"/>
      <c r="BX27" s="27">
        <v>234.85</v>
      </c>
      <c r="BY27" s="28">
        <v>120.73</v>
      </c>
      <c r="BZ27" s="29">
        <f t="shared" si="33"/>
        <v>355.58</v>
      </c>
      <c r="CA27" s="25">
        <v>18591.126</v>
      </c>
      <c r="CB27" s="28">
        <v>64.766000000000005</v>
      </c>
      <c r="CC27" s="28">
        <v>40.143000000000001</v>
      </c>
      <c r="CD27" s="29">
        <f t="shared" si="34"/>
        <v>18486.217000000001</v>
      </c>
      <c r="CE27" s="28">
        <v>4413.808</v>
      </c>
      <c r="CF27" s="28">
        <v>1339.0089999999998</v>
      </c>
      <c r="CG27" s="29">
        <f t="shared" si="35"/>
        <v>5752.817</v>
      </c>
      <c r="CH27" s="28">
        <v>914.99199999999996</v>
      </c>
      <c r="CI27" s="28">
        <v>0</v>
      </c>
      <c r="CJ27" s="28">
        <v>65.771000000000001</v>
      </c>
      <c r="CK27" s="28">
        <v>1654.8059999999987</v>
      </c>
      <c r="CL27" s="29">
        <f t="shared" si="36"/>
        <v>27230.182999999997</v>
      </c>
      <c r="CM27" s="28">
        <v>338.14299999999997</v>
      </c>
      <c r="CN27" s="25">
        <v>19091.617999999999</v>
      </c>
      <c r="CO27" s="29">
        <f t="shared" si="37"/>
        <v>19429.760999999999</v>
      </c>
      <c r="CP27" s="28">
        <v>3090.317</v>
      </c>
      <c r="CQ27" s="28">
        <v>24.90000000000191</v>
      </c>
      <c r="CR27" s="29">
        <f t="shared" si="38"/>
        <v>3115.2170000000019</v>
      </c>
      <c r="CS27" s="28">
        <v>672.78800000000001</v>
      </c>
      <c r="CT27" s="28">
        <v>4012.4170000000004</v>
      </c>
      <c r="CU27" s="29">
        <f t="shared" si="39"/>
        <v>27230.183000000001</v>
      </c>
      <c r="CV27" s="28"/>
      <c r="CW27" s="43">
        <v>4851.0680000000002</v>
      </c>
      <c r="CX27" s="28"/>
      <c r="CY27" s="24">
        <v>1300</v>
      </c>
      <c r="CZ27" s="25">
        <v>880</v>
      </c>
      <c r="DA27" s="25">
        <v>1000</v>
      </c>
      <c r="DB27" s="25">
        <v>550</v>
      </c>
      <c r="DC27" s="25">
        <v>0</v>
      </c>
      <c r="DD27" s="25">
        <v>0</v>
      </c>
      <c r="DE27" s="26">
        <f t="shared" si="40"/>
        <v>3730</v>
      </c>
      <c r="DF27" s="34">
        <f t="shared" si="41"/>
        <v>0.13698035007697157</v>
      </c>
      <c r="DG27" s="69"/>
      <c r="DH27" s="44" t="s">
        <v>230</v>
      </c>
      <c r="DI27" s="45">
        <v>150</v>
      </c>
      <c r="DJ27" s="46">
        <v>8</v>
      </c>
      <c r="DK27" s="45" t="s">
        <v>171</v>
      </c>
      <c r="DL27" s="47" t="s">
        <v>172</v>
      </c>
      <c r="DM27" s="48" t="s">
        <v>175</v>
      </c>
      <c r="DN27" s="39">
        <v>0.61186737475974895</v>
      </c>
      <c r="DO27" s="66" t="s">
        <v>201</v>
      </c>
      <c r="DP27" s="67" t="s">
        <v>177</v>
      </c>
      <c r="DQ27" s="25"/>
      <c r="DR27" s="24">
        <v>3494.8890000000001</v>
      </c>
      <c r="DS27" s="25">
        <v>3694.8890000000001</v>
      </c>
      <c r="DT27" s="26">
        <v>4164.8890000000001</v>
      </c>
      <c r="DU27" s="25"/>
      <c r="DV27" s="44">
        <f t="shared" si="42"/>
        <v>14677.7865</v>
      </c>
      <c r="DW27" s="25">
        <v>14919.799000000001</v>
      </c>
      <c r="DX27" s="26">
        <v>14435.773999999999</v>
      </c>
      <c r="DY27" s="25"/>
      <c r="DZ27" s="24">
        <v>3714.0079999999998</v>
      </c>
      <c r="EA27" s="25">
        <v>3970.9140000000002</v>
      </c>
      <c r="EB27" s="26">
        <v>4478.0749999999998</v>
      </c>
      <c r="EC27" s="68">
        <v>19946.460999999999</v>
      </c>
      <c r="ED27" s="25"/>
      <c r="EE27" s="24">
        <v>1063.325</v>
      </c>
      <c r="EF27" s="25">
        <v>171.291</v>
      </c>
      <c r="EG27" s="25">
        <v>714.76199999999994</v>
      </c>
      <c r="EH27" s="25">
        <v>441.09800000000001</v>
      </c>
      <c r="EI27" s="25">
        <v>5328.2089999999998</v>
      </c>
      <c r="EJ27" s="25">
        <v>1228.204</v>
      </c>
      <c r="EK27" s="25">
        <v>43.436999999999998</v>
      </c>
      <c r="EL27" s="25">
        <v>-1.0000000002037268E-3</v>
      </c>
      <c r="EM27" s="26">
        <v>9600.8009999999995</v>
      </c>
      <c r="EN27" s="26">
        <f t="shared" si="43"/>
        <v>18591.126</v>
      </c>
      <c r="EO27" s="45"/>
      <c r="EP27" s="36">
        <f t="shared" si="44"/>
        <v>5.7195298445075357E-2</v>
      </c>
      <c r="EQ27" s="33">
        <f t="shared" si="44"/>
        <v>9.2135893221314304E-3</v>
      </c>
      <c r="ER27" s="33">
        <f t="shared" si="44"/>
        <v>3.8446407172970584E-2</v>
      </c>
      <c r="ES27" s="33">
        <f t="shared" si="44"/>
        <v>2.3726265961513036E-2</v>
      </c>
      <c r="ET27" s="33">
        <f t="shared" si="44"/>
        <v>0.28659958519994966</v>
      </c>
      <c r="EU27" s="33">
        <f t="shared" si="44"/>
        <v>6.606399203577018E-2</v>
      </c>
      <c r="EV27" s="33">
        <f t="shared" si="44"/>
        <v>2.3364372873380555E-3</v>
      </c>
      <c r="EW27" s="33">
        <f t="shared" si="44"/>
        <v>-5.3789103478924667E-8</v>
      </c>
      <c r="EX27" s="33">
        <f t="shared" si="44"/>
        <v>0.51641847836435506</v>
      </c>
      <c r="EY27" s="39">
        <f t="shared" si="45"/>
        <v>0.99999999999999978</v>
      </c>
      <c r="EZ27" s="45"/>
      <c r="FA27" s="27">
        <v>302.17899999999997</v>
      </c>
      <c r="FB27" s="28">
        <v>253.27699999999999</v>
      </c>
      <c r="FC27" s="42">
        <f t="shared" si="46"/>
        <v>555.4559999999999</v>
      </c>
      <c r="FE27" s="27">
        <v>64.766000000000005</v>
      </c>
      <c r="FF27" s="28">
        <v>40.143000000000001</v>
      </c>
      <c r="FG27" s="42">
        <f t="shared" si="47"/>
        <v>104.90900000000001</v>
      </c>
      <c r="FH27" s="54"/>
      <c r="FI27" s="55">
        <v>14783.206</v>
      </c>
      <c r="FJ27" s="7">
        <v>1827.604</v>
      </c>
      <c r="FK27" s="7">
        <v>476.94900000000001</v>
      </c>
      <c r="FL27" s="56">
        <f t="shared" si="48"/>
        <v>17087.759000000002</v>
      </c>
      <c r="FM27" s="57">
        <f t="shared" si="49"/>
        <v>0.86513427536050802</v>
      </c>
      <c r="FN27" s="58">
        <f t="shared" si="50"/>
        <v>0.10695398969519641</v>
      </c>
      <c r="FO27" s="59">
        <f t="shared" si="51"/>
        <v>2.7911734944295503E-2</v>
      </c>
      <c r="FP27" s="61">
        <f t="shared" si="52"/>
        <v>1</v>
      </c>
      <c r="FR27" s="24">
        <v>9600.8009999999995</v>
      </c>
      <c r="FS27" s="25">
        <v>8990.3250000000007</v>
      </c>
      <c r="FT27" s="26">
        <f t="shared" si="53"/>
        <v>18591.126</v>
      </c>
      <c r="FV27" s="36">
        <f t="shared" si="54"/>
        <v>0.51641847836435506</v>
      </c>
      <c r="FW27" s="33">
        <f t="shared" si="55"/>
        <v>0.48358152163564488</v>
      </c>
      <c r="FX27" s="34">
        <f t="shared" si="56"/>
        <v>1</v>
      </c>
      <c r="FY27" s="45"/>
      <c r="FZ27" s="44">
        <f t="shared" si="57"/>
        <v>3870.7135000000003</v>
      </c>
      <c r="GA27" s="25">
        <v>3729.01</v>
      </c>
      <c r="GB27" s="26">
        <v>4012.4170000000004</v>
      </c>
      <c r="GD27" s="44">
        <f t="shared" si="58"/>
        <v>18795.163500000002</v>
      </c>
      <c r="GE27" s="25">
        <v>18999.201000000001</v>
      </c>
      <c r="GF27" s="26">
        <v>18591.126</v>
      </c>
      <c r="GH27" s="44">
        <f t="shared" si="59"/>
        <v>17474.761500000001</v>
      </c>
      <c r="GI27" s="25">
        <v>15599.798999999999</v>
      </c>
      <c r="GJ27" s="26">
        <v>19349.723999999998</v>
      </c>
      <c r="GL27" s="44">
        <f t="shared" si="60"/>
        <v>36269.925000000003</v>
      </c>
      <c r="GM27" s="45">
        <f t="shared" si="61"/>
        <v>34599</v>
      </c>
      <c r="GN27" s="46">
        <f t="shared" si="61"/>
        <v>37940.85</v>
      </c>
      <c r="GP27" s="44">
        <f t="shared" si="62"/>
        <v>18323.377499999999</v>
      </c>
      <c r="GQ27" s="25">
        <v>17555.136999999999</v>
      </c>
      <c r="GR27" s="26">
        <v>19091.617999999999</v>
      </c>
      <c r="GS27" s="25"/>
      <c r="GT27" s="44">
        <f t="shared" si="63"/>
        <v>26578.434000000001</v>
      </c>
      <c r="GU27" s="25">
        <v>25926.685000000001</v>
      </c>
      <c r="GV27" s="26">
        <f>C27</f>
        <v>27230.183000000001</v>
      </c>
      <c r="GW27" s="25"/>
      <c r="GX27" s="61">
        <f>DX27/C27</f>
        <v>0.53013870674317531</v>
      </c>
      <c r="GY27" s="62"/>
    </row>
    <row r="28" spans="1:207" ht="13.5" customHeight="1" x14ac:dyDescent="0.25">
      <c r="A28" s="1"/>
      <c r="B28" s="23" t="s">
        <v>202</v>
      </c>
      <c r="C28" s="24">
        <v>19796.983</v>
      </c>
      <c r="D28" s="25">
        <v>18912.6675</v>
      </c>
      <c r="E28" s="25">
        <v>15713.51</v>
      </c>
      <c r="F28" s="25">
        <v>5860.7650000000003</v>
      </c>
      <c r="G28" s="25">
        <v>11029.385</v>
      </c>
      <c r="H28" s="25">
        <f t="shared" si="0"/>
        <v>25657.748</v>
      </c>
      <c r="I28" s="26">
        <f t="shared" si="1"/>
        <v>21574.275000000001</v>
      </c>
      <c r="J28" s="25"/>
      <c r="K28" s="27">
        <v>381.29899999999998</v>
      </c>
      <c r="L28" s="28">
        <v>71.588000000000008</v>
      </c>
      <c r="M28" s="28">
        <v>1.4159999999999999</v>
      </c>
      <c r="N28" s="29">
        <f t="shared" si="2"/>
        <v>454.303</v>
      </c>
      <c r="O28" s="28">
        <v>205.67599999999999</v>
      </c>
      <c r="P28" s="29">
        <f t="shared" si="3"/>
        <v>248.62700000000001</v>
      </c>
      <c r="Q28" s="28">
        <v>1.9869999999999997</v>
      </c>
      <c r="R28" s="29">
        <f t="shared" si="4"/>
        <v>246.64000000000001</v>
      </c>
      <c r="S28" s="28">
        <v>35.048999999999999</v>
      </c>
      <c r="T28" s="28">
        <v>5.0739999999999998</v>
      </c>
      <c r="U28" s="28">
        <v>0</v>
      </c>
      <c r="V28" s="29">
        <f t="shared" si="5"/>
        <v>286.76300000000003</v>
      </c>
      <c r="W28" s="28">
        <v>63.721000000000004</v>
      </c>
      <c r="X28" s="30">
        <f t="shared" si="6"/>
        <v>223.04200000000003</v>
      </c>
      <c r="Y28" s="28"/>
      <c r="Z28" s="31">
        <f t="shared" si="64"/>
        <v>2.0161037569131905E-2</v>
      </c>
      <c r="AA28" s="32">
        <f t="shared" si="65"/>
        <v>3.7851878906029523E-3</v>
      </c>
      <c r="AB28" s="33">
        <f t="shared" si="7"/>
        <v>0.41598945039298096</v>
      </c>
      <c r="AC28" s="33">
        <f t="shared" si="8"/>
        <v>0.42030276774183001</v>
      </c>
      <c r="AD28" s="33">
        <f t="shared" si="9"/>
        <v>0.45272868548083545</v>
      </c>
      <c r="AE28" s="32">
        <f t="shared" si="66"/>
        <v>1.0875039176784554E-2</v>
      </c>
      <c r="AF28" s="32">
        <f t="shared" si="67"/>
        <v>1.1793259729226457E-2</v>
      </c>
      <c r="AG28" s="32">
        <f>X28/DV28</f>
        <v>2.4817553423646992E-2</v>
      </c>
      <c r="AH28" s="32">
        <f>(P28+S28+T28)/DV28</f>
        <v>3.2128785390545582E-2</v>
      </c>
      <c r="AI28" s="32">
        <f>R28/DV28</f>
        <v>2.7443267978265497E-2</v>
      </c>
      <c r="AJ28" s="34">
        <f>X28/FZ28</f>
        <v>9.7266985319593796E-2</v>
      </c>
      <c r="AK28" s="35"/>
      <c r="AL28" s="36">
        <f t="shared" si="10"/>
        <v>7.4212971242407014E-2</v>
      </c>
      <c r="AM28" s="33">
        <f t="shared" si="11"/>
        <v>0.12676456869371519</v>
      </c>
      <c r="AN28" s="34">
        <f t="shared" si="12"/>
        <v>4.4148551146535327E-2</v>
      </c>
      <c r="AO28" s="28"/>
      <c r="AP28" s="36">
        <f t="shared" si="13"/>
        <v>0.70190460310904434</v>
      </c>
      <c r="AQ28" s="33">
        <f t="shared" si="14"/>
        <v>0.64193832415537344</v>
      </c>
      <c r="AR28" s="33">
        <f t="shared" si="15"/>
        <v>0.14688808895779729</v>
      </c>
      <c r="AS28" s="33">
        <f t="shared" si="16"/>
        <v>0.44638597204432612</v>
      </c>
      <c r="AT28" s="33">
        <f t="shared" si="17"/>
        <v>0.16386597897265456</v>
      </c>
      <c r="AU28" s="37">
        <v>4.41</v>
      </c>
      <c r="AV28" s="38">
        <v>1.4</v>
      </c>
      <c r="AW28" s="28"/>
      <c r="AX28" s="36">
        <f>GB28/C28</f>
        <v>0.12204162624173592</v>
      </c>
      <c r="AY28" s="33">
        <v>0.11600000000000001</v>
      </c>
      <c r="AZ28" s="33">
        <f t="shared" si="18"/>
        <v>0.26687838213183573</v>
      </c>
      <c r="BA28" s="33">
        <f t="shared" si="19"/>
        <v>0.27539850011842965</v>
      </c>
      <c r="BB28" s="34">
        <f t="shared" si="20"/>
        <v>0.2947107675547091</v>
      </c>
      <c r="BC28" s="33"/>
      <c r="BD28" s="36">
        <f t="shared" si="21"/>
        <v>0.22939462696185706</v>
      </c>
      <c r="BE28" s="33">
        <f t="shared" si="22"/>
        <v>0.23966276157765173</v>
      </c>
      <c r="BF28" s="34">
        <f t="shared" si="23"/>
        <v>0.26062155122645436</v>
      </c>
      <c r="BG28" s="25"/>
      <c r="BH28" s="39">
        <v>2.8000000000000001E-2</v>
      </c>
      <c r="BI28" s="63">
        <f t="shared" si="24"/>
        <v>1.575E-2</v>
      </c>
      <c r="BJ28" s="64">
        <f t="shared" si="25"/>
        <v>2.1000000000000001E-2</v>
      </c>
      <c r="BK28" s="39">
        <v>1.4999999999999999E-2</v>
      </c>
      <c r="BL28" s="33"/>
      <c r="BM28" s="39">
        <f t="shared" si="26"/>
        <v>7.3644626961857057E-2</v>
      </c>
      <c r="BN28" s="34">
        <f t="shared" si="27"/>
        <v>6.3662761577651744E-2</v>
      </c>
      <c r="BO28" s="34">
        <f t="shared" si="28"/>
        <v>5.7621551226454348E-2</v>
      </c>
      <c r="BP28" s="28"/>
      <c r="BQ28" s="31">
        <f>Q28/GD28</f>
        <v>1.3097599395256083E-4</v>
      </c>
      <c r="BR28" s="33">
        <f t="shared" si="29"/>
        <v>6.8813852813852799E-3</v>
      </c>
      <c r="BS28" s="32">
        <f>FC28/E28</f>
        <v>1.552867564280673E-2</v>
      </c>
      <c r="BT28" s="33">
        <f t="shared" si="30"/>
        <v>9.9046593829812443E-2</v>
      </c>
      <c r="BU28" s="33">
        <f t="shared" si="31"/>
        <v>0.69362503985424007</v>
      </c>
      <c r="BV28" s="34">
        <f t="shared" si="32"/>
        <v>0.77685340527086066</v>
      </c>
      <c r="BW28" s="28"/>
      <c r="BX28" s="27">
        <v>82.528000000000006</v>
      </c>
      <c r="BY28" s="28">
        <v>678.42200000000003</v>
      </c>
      <c r="BZ28" s="29">
        <f t="shared" si="33"/>
        <v>760.95</v>
      </c>
      <c r="CA28" s="25">
        <v>15713.51</v>
      </c>
      <c r="CB28" s="28">
        <v>23.187000000000001</v>
      </c>
      <c r="CC28" s="28">
        <v>24.344999999999999</v>
      </c>
      <c r="CD28" s="29">
        <f t="shared" si="34"/>
        <v>15665.978000000001</v>
      </c>
      <c r="CE28" s="28">
        <v>2483.1019999999999</v>
      </c>
      <c r="CF28" s="28">
        <v>752.14800000000002</v>
      </c>
      <c r="CG28" s="29">
        <f t="shared" si="35"/>
        <v>3235.25</v>
      </c>
      <c r="CH28" s="28">
        <v>11.746</v>
      </c>
      <c r="CI28" s="28">
        <v>0</v>
      </c>
      <c r="CJ28" s="28">
        <v>91.227999999999994</v>
      </c>
      <c r="CK28" s="28">
        <v>31.830999999998483</v>
      </c>
      <c r="CL28" s="29">
        <f t="shared" si="36"/>
        <v>19796.982999999997</v>
      </c>
      <c r="CM28" s="28">
        <v>0</v>
      </c>
      <c r="CN28" s="25">
        <v>11029.385</v>
      </c>
      <c r="CO28" s="29">
        <f t="shared" si="37"/>
        <v>11029.385</v>
      </c>
      <c r="CP28" s="28">
        <v>5906.7129999999997</v>
      </c>
      <c r="CQ28" s="28">
        <v>199.54899999999998</v>
      </c>
      <c r="CR28" s="29">
        <f t="shared" si="38"/>
        <v>6106.2619999999997</v>
      </c>
      <c r="CS28" s="28">
        <v>245.28</v>
      </c>
      <c r="CT28" s="28">
        <v>2416.056</v>
      </c>
      <c r="CU28" s="29">
        <f t="shared" si="39"/>
        <v>19796.983</v>
      </c>
      <c r="CV28" s="28"/>
      <c r="CW28" s="43">
        <v>3244.0519999999997</v>
      </c>
      <c r="CX28" s="28"/>
      <c r="CY28" s="24">
        <v>1196</v>
      </c>
      <c r="CZ28" s="25">
        <v>1000</v>
      </c>
      <c r="DA28" s="25">
        <v>1200</v>
      </c>
      <c r="DB28" s="25">
        <v>1275</v>
      </c>
      <c r="DC28" s="25">
        <v>1080</v>
      </c>
      <c r="DD28" s="25">
        <v>400</v>
      </c>
      <c r="DE28" s="26">
        <f t="shared" si="40"/>
        <v>6151</v>
      </c>
      <c r="DF28" s="34">
        <f t="shared" si="41"/>
        <v>0.31070390877236193</v>
      </c>
      <c r="DG28" s="69"/>
      <c r="DH28" s="44" t="s">
        <v>229</v>
      </c>
      <c r="DI28" s="45">
        <v>89</v>
      </c>
      <c r="DJ28" s="46">
        <v>6</v>
      </c>
      <c r="DK28" s="45" t="s">
        <v>171</v>
      </c>
      <c r="DL28" s="47" t="s">
        <v>172</v>
      </c>
      <c r="DM28" s="48" t="s">
        <v>175</v>
      </c>
      <c r="DN28" s="39">
        <v>0.160593796000329</v>
      </c>
      <c r="DO28" s="66" t="s">
        <v>176</v>
      </c>
      <c r="DP28" s="67" t="s">
        <v>177</v>
      </c>
      <c r="DQ28" s="25"/>
      <c r="DR28" s="24">
        <v>2349.2489999999998</v>
      </c>
      <c r="DS28" s="25">
        <v>2424.2489999999998</v>
      </c>
      <c r="DT28" s="26">
        <v>2594.2489999999998</v>
      </c>
      <c r="DU28" s="25"/>
      <c r="DV28" s="44">
        <f t="shared" si="42"/>
        <v>8987.2678500000002</v>
      </c>
      <c r="DW28" s="25">
        <v>9171.8406999999988</v>
      </c>
      <c r="DX28" s="26">
        <v>8802.6949999999997</v>
      </c>
      <c r="DY28" s="25"/>
      <c r="DZ28" s="24">
        <v>2323.6959999999999</v>
      </c>
      <c r="EA28" s="25">
        <v>2427.7089999999998</v>
      </c>
      <c r="EB28" s="26">
        <v>2640.0149999999999</v>
      </c>
      <c r="EC28" s="68">
        <v>10129.688</v>
      </c>
      <c r="ED28" s="25"/>
      <c r="EE28" s="24">
        <v>153.09399999999999</v>
      </c>
      <c r="EF28" s="25">
        <v>36.566000000000003</v>
      </c>
      <c r="EG28" s="25">
        <v>152.572</v>
      </c>
      <c r="EH28" s="25">
        <v>73.406999999999996</v>
      </c>
      <c r="EI28" s="25">
        <v>3863.5349999999999</v>
      </c>
      <c r="EJ28" s="25">
        <v>530.06899999999996</v>
      </c>
      <c r="EK28" s="25">
        <v>4.9829999999999997</v>
      </c>
      <c r="EL28" s="25">
        <v>0</v>
      </c>
      <c r="EM28" s="26">
        <v>10899.284</v>
      </c>
      <c r="EN28" s="26">
        <f t="shared" si="43"/>
        <v>15713.509999999998</v>
      </c>
      <c r="EO28" s="45"/>
      <c r="EP28" s="36">
        <f t="shared" si="44"/>
        <v>9.7428263958848158E-3</v>
      </c>
      <c r="EQ28" s="33">
        <f t="shared" si="44"/>
        <v>2.3270421439894719E-3</v>
      </c>
      <c r="ER28" s="33">
        <f t="shared" si="44"/>
        <v>9.7096065742154382E-3</v>
      </c>
      <c r="ES28" s="33">
        <f t="shared" si="44"/>
        <v>4.6715851518852256E-3</v>
      </c>
      <c r="ET28" s="33">
        <f t="shared" si="44"/>
        <v>0.24587345538966152</v>
      </c>
      <c r="EU28" s="33">
        <f t="shared" si="44"/>
        <v>3.3733328836141642E-2</v>
      </c>
      <c r="EV28" s="33">
        <f t="shared" si="44"/>
        <v>3.1711565398182841E-4</v>
      </c>
      <c r="EW28" s="33">
        <f t="shared" si="44"/>
        <v>0</v>
      </c>
      <c r="EX28" s="33">
        <f t="shared" si="44"/>
        <v>0.69362503985424018</v>
      </c>
      <c r="EY28" s="39">
        <f t="shared" si="45"/>
        <v>1.0000000000000002</v>
      </c>
      <c r="EZ28" s="45"/>
      <c r="FA28" s="27">
        <v>187.613</v>
      </c>
      <c r="FB28" s="28">
        <v>56.397000000000006</v>
      </c>
      <c r="FC28" s="42">
        <f t="shared" si="46"/>
        <v>244.01</v>
      </c>
      <c r="FE28" s="27">
        <v>23.187000000000001</v>
      </c>
      <c r="FF28" s="28">
        <v>24.344999999999999</v>
      </c>
      <c r="FG28" s="42">
        <f t="shared" si="47"/>
        <v>47.531999999999996</v>
      </c>
      <c r="FH28" s="54"/>
      <c r="FI28" s="55">
        <v>13711.093000000001</v>
      </c>
      <c r="FJ28" s="7">
        <v>1759.864</v>
      </c>
      <c r="FK28" s="7">
        <v>253.47</v>
      </c>
      <c r="FL28" s="56">
        <f t="shared" si="48"/>
        <v>15724.427</v>
      </c>
      <c r="FM28" s="57">
        <f t="shared" si="49"/>
        <v>0.87196137576269084</v>
      </c>
      <c r="FN28" s="58">
        <f t="shared" si="50"/>
        <v>0.11191911794305764</v>
      </c>
      <c r="FO28" s="59">
        <f t="shared" si="51"/>
        <v>1.6119506294251611E-2</v>
      </c>
      <c r="FP28" s="61">
        <f t="shared" si="52"/>
        <v>1</v>
      </c>
      <c r="FR28" s="24">
        <v>10899.284</v>
      </c>
      <c r="FS28" s="25">
        <v>4814.2260000000006</v>
      </c>
      <c r="FT28" s="26">
        <f t="shared" si="53"/>
        <v>15713.51</v>
      </c>
      <c r="FV28" s="36">
        <f t="shared" si="54"/>
        <v>0.69362503985424007</v>
      </c>
      <c r="FW28" s="33">
        <f t="shared" si="55"/>
        <v>0.30637496014575993</v>
      </c>
      <c r="FX28" s="34">
        <f t="shared" si="56"/>
        <v>1</v>
      </c>
      <c r="FY28" s="45"/>
      <c r="FZ28" s="44">
        <f t="shared" si="57"/>
        <v>2293.0905000000002</v>
      </c>
      <c r="GA28" s="25">
        <v>2170.125</v>
      </c>
      <c r="GB28" s="26">
        <v>2416.056</v>
      </c>
      <c r="GD28" s="44">
        <f t="shared" si="58"/>
        <v>15170.719000000001</v>
      </c>
      <c r="GE28" s="25">
        <v>14627.928</v>
      </c>
      <c r="GF28" s="26">
        <v>15713.51</v>
      </c>
      <c r="GH28" s="44">
        <f t="shared" si="59"/>
        <v>5189.9690000000001</v>
      </c>
      <c r="GI28" s="25">
        <v>4519.1729999999998</v>
      </c>
      <c r="GJ28" s="26">
        <v>5860.7650000000003</v>
      </c>
      <c r="GL28" s="44">
        <f t="shared" si="60"/>
        <v>20360.688000000002</v>
      </c>
      <c r="GM28" s="45">
        <f t="shared" si="61"/>
        <v>19147.100999999999</v>
      </c>
      <c r="GN28" s="46">
        <f t="shared" si="61"/>
        <v>21574.275000000001</v>
      </c>
      <c r="GP28" s="44">
        <f t="shared" si="62"/>
        <v>10796.2135</v>
      </c>
      <c r="GQ28" s="25">
        <v>10563.041999999999</v>
      </c>
      <c r="GR28" s="26">
        <v>11029.385</v>
      </c>
      <c r="GS28" s="25"/>
      <c r="GT28" s="44">
        <f t="shared" si="63"/>
        <v>18912.6675</v>
      </c>
      <c r="GU28" s="25">
        <v>18028.351999999999</v>
      </c>
      <c r="GV28" s="26">
        <f>C28</f>
        <v>19796.983</v>
      </c>
      <c r="GW28" s="25"/>
      <c r="GX28" s="61">
        <f>DX28/C28</f>
        <v>0.4446483082801051</v>
      </c>
      <c r="GY28" s="62"/>
    </row>
    <row r="29" spans="1:207" ht="13.5" customHeight="1" x14ac:dyDescent="0.25">
      <c r="A29" s="1"/>
      <c r="B29" s="23" t="s">
        <v>203</v>
      </c>
      <c r="C29" s="24">
        <v>9297.1170000000002</v>
      </c>
      <c r="D29" s="25">
        <v>8885.9089999999997</v>
      </c>
      <c r="E29" s="25">
        <v>7960.8559999999998</v>
      </c>
      <c r="F29" s="25">
        <v>1836.4469999999999</v>
      </c>
      <c r="G29" s="25">
        <v>6002.067</v>
      </c>
      <c r="H29" s="25">
        <f t="shared" si="0"/>
        <v>11133.564</v>
      </c>
      <c r="I29" s="26">
        <f t="shared" si="1"/>
        <v>9797.3029999999999</v>
      </c>
      <c r="J29" s="25"/>
      <c r="K29" s="27">
        <v>210.334</v>
      </c>
      <c r="L29" s="28">
        <v>45.143000000000001</v>
      </c>
      <c r="M29" s="28">
        <v>0.42199999999999999</v>
      </c>
      <c r="N29" s="29">
        <f t="shared" si="2"/>
        <v>255.899</v>
      </c>
      <c r="O29" s="28">
        <v>119.41800000000001</v>
      </c>
      <c r="P29" s="29">
        <f t="shared" si="3"/>
        <v>136.48099999999999</v>
      </c>
      <c r="Q29" s="28">
        <v>41.89</v>
      </c>
      <c r="R29" s="29">
        <f t="shared" si="4"/>
        <v>94.590999999999994</v>
      </c>
      <c r="S29" s="28">
        <v>16.789000000000001</v>
      </c>
      <c r="T29" s="28">
        <v>2.6840000000000002</v>
      </c>
      <c r="U29" s="28">
        <v>0</v>
      </c>
      <c r="V29" s="29">
        <f t="shared" si="5"/>
        <v>114.06399999999999</v>
      </c>
      <c r="W29" s="28">
        <v>25.027999999999999</v>
      </c>
      <c r="X29" s="30">
        <f t="shared" si="6"/>
        <v>89.036000000000001</v>
      </c>
      <c r="Y29" s="28"/>
      <c r="Z29" s="31">
        <f t="shared" si="64"/>
        <v>2.3670510242677481E-2</v>
      </c>
      <c r="AA29" s="32">
        <f t="shared" si="65"/>
        <v>5.0802906039213325E-3</v>
      </c>
      <c r="AB29" s="33">
        <f t="shared" si="7"/>
        <v>0.43366064814142324</v>
      </c>
      <c r="AC29" s="33">
        <f t="shared" si="8"/>
        <v>0.43792906178489704</v>
      </c>
      <c r="AD29" s="33">
        <f t="shared" si="9"/>
        <v>0.46666067471932288</v>
      </c>
      <c r="AE29" s="32">
        <f t="shared" si="66"/>
        <v>1.3439030266909104E-2</v>
      </c>
      <c r="AF29" s="32">
        <f t="shared" si="67"/>
        <v>1.0019909049259902E-2</v>
      </c>
      <c r="AG29" s="32">
        <f>X29/DV29</f>
        <v>1.99530173179309E-2</v>
      </c>
      <c r="AH29" s="32">
        <f>(P29+S29+T29)/DV29</f>
        <v>3.4949378485113834E-2</v>
      </c>
      <c r="AI29" s="32">
        <f>R29/DV29</f>
        <v>2.1197895919857157E-2</v>
      </c>
      <c r="AJ29" s="34">
        <f>X29/FZ29</f>
        <v>7.5057798534435699E-2</v>
      </c>
      <c r="AK29" s="35"/>
      <c r="AL29" s="36">
        <f t="shared" si="10"/>
        <v>0.1079259962746514</v>
      </c>
      <c r="AM29" s="33">
        <f t="shared" si="11"/>
        <v>8.6262929810093203E-2</v>
      </c>
      <c r="AN29" s="34">
        <f t="shared" si="12"/>
        <v>8.3451945507416123E-2</v>
      </c>
      <c r="AO29" s="28"/>
      <c r="AP29" s="36">
        <f t="shared" si="13"/>
        <v>0.75394743982305423</v>
      </c>
      <c r="AQ29" s="33">
        <f t="shared" si="14"/>
        <v>0.75138310158017774</v>
      </c>
      <c r="AR29" s="33">
        <f t="shared" si="15"/>
        <v>0.10808995950034836</v>
      </c>
      <c r="AS29" s="33">
        <f t="shared" si="16"/>
        <v>0.28959810874704495</v>
      </c>
      <c r="AT29" s="33">
        <f t="shared" si="17"/>
        <v>0.10552013059532325</v>
      </c>
      <c r="AU29" s="37">
        <v>2.52</v>
      </c>
      <c r="AV29" s="38">
        <v>1.25</v>
      </c>
      <c r="AW29" s="28"/>
      <c r="AX29" s="36">
        <f>GB29/C29</f>
        <v>0.13381696713077829</v>
      </c>
      <c r="AY29" s="33">
        <v>0.1328</v>
      </c>
      <c r="AZ29" s="33">
        <f t="shared" si="18"/>
        <v>0.27001209402173898</v>
      </c>
      <c r="BA29" s="33">
        <f t="shared" si="19"/>
        <v>0.29001690851376005</v>
      </c>
      <c r="BB29" s="34">
        <f t="shared" si="20"/>
        <v>0.31668999450312146</v>
      </c>
      <c r="BC29" s="33"/>
      <c r="BD29" s="36">
        <f t="shared" si="21"/>
        <v>0.24009180957619436</v>
      </c>
      <c r="BE29" s="33">
        <f t="shared" si="22"/>
        <v>0.26029580105496541</v>
      </c>
      <c r="BF29" s="34">
        <f t="shared" si="23"/>
        <v>0.28749179592525448</v>
      </c>
      <c r="BG29" s="25"/>
      <c r="BH29" s="39">
        <v>2.8000000000000001E-2</v>
      </c>
      <c r="BI29" s="36">
        <f t="shared" si="24"/>
        <v>1.575E-2</v>
      </c>
      <c r="BJ29" s="34">
        <f t="shared" si="25"/>
        <v>2.1000000000000001E-2</v>
      </c>
      <c r="BK29" s="65">
        <v>1.2500000000000001E-2</v>
      </c>
      <c r="BL29" s="33"/>
      <c r="BM29" s="39">
        <f t="shared" si="26"/>
        <v>8.434180957619436E-2</v>
      </c>
      <c r="BN29" s="34">
        <f t="shared" si="27"/>
        <v>8.4295801054965425E-2</v>
      </c>
      <c r="BO29" s="34">
        <f t="shared" si="28"/>
        <v>8.4491795925254465E-2</v>
      </c>
      <c r="BP29" s="28"/>
      <c r="BQ29" s="31">
        <f>Q29/GD29</f>
        <v>5.5314116574533695E-3</v>
      </c>
      <c r="BR29" s="33">
        <f t="shared" si="29"/>
        <v>0.26860484501840293</v>
      </c>
      <c r="BS29" s="32">
        <f>FC29/E29</f>
        <v>1.6081938927170646E-2</v>
      </c>
      <c r="BT29" s="33">
        <f t="shared" si="30"/>
        <v>9.9199821476583919E-2</v>
      </c>
      <c r="BU29" s="33">
        <f t="shared" si="31"/>
        <v>0.68590199345397029</v>
      </c>
      <c r="BV29" s="34">
        <f t="shared" si="32"/>
        <v>0.74477782303966722</v>
      </c>
      <c r="BW29" s="28"/>
      <c r="BX29" s="27">
        <v>6.3630000000000004</v>
      </c>
      <c r="BY29" s="28">
        <v>17.533000000000001</v>
      </c>
      <c r="BZ29" s="29">
        <f t="shared" si="33"/>
        <v>23.896000000000001</v>
      </c>
      <c r="CA29" s="25">
        <v>7960.8559999999998</v>
      </c>
      <c r="CB29" s="28">
        <v>28.655999999999999</v>
      </c>
      <c r="CC29" s="28">
        <v>17.818999999999999</v>
      </c>
      <c r="CD29" s="29">
        <f t="shared" si="34"/>
        <v>7914.3809999999994</v>
      </c>
      <c r="CE29" s="28">
        <v>957.13700000000006</v>
      </c>
      <c r="CF29" s="28">
        <v>340.15100000000001</v>
      </c>
      <c r="CG29" s="29">
        <f t="shared" si="35"/>
        <v>1297.288</v>
      </c>
      <c r="CH29" s="28">
        <v>8.0969999999999995</v>
      </c>
      <c r="CI29" s="28">
        <v>0</v>
      </c>
      <c r="CJ29" s="28">
        <v>47.683999999999997</v>
      </c>
      <c r="CK29" s="28">
        <v>5.7710000000001358</v>
      </c>
      <c r="CL29" s="29">
        <f t="shared" si="36"/>
        <v>9297.1169999999984</v>
      </c>
      <c r="CM29" s="28">
        <v>130.774</v>
      </c>
      <c r="CN29" s="25">
        <v>6002.067</v>
      </c>
      <c r="CO29" s="29">
        <f t="shared" si="37"/>
        <v>6132.8410000000003</v>
      </c>
      <c r="CP29" s="28">
        <v>1643.43</v>
      </c>
      <c r="CQ29" s="28">
        <v>64.979999999999563</v>
      </c>
      <c r="CR29" s="29">
        <f t="shared" si="38"/>
        <v>1708.4099999999996</v>
      </c>
      <c r="CS29" s="28">
        <v>211.75400000000002</v>
      </c>
      <c r="CT29" s="28">
        <v>1244.1120000000001</v>
      </c>
      <c r="CU29" s="29">
        <f t="shared" si="39"/>
        <v>9297.1170000000002</v>
      </c>
      <c r="CV29" s="28"/>
      <c r="CW29" s="43">
        <v>981.03300000000002</v>
      </c>
      <c r="CX29" s="28"/>
      <c r="CY29" s="24">
        <v>363</v>
      </c>
      <c r="CZ29" s="25">
        <v>400</v>
      </c>
      <c r="DA29" s="25">
        <v>500</v>
      </c>
      <c r="DB29" s="25">
        <v>510</v>
      </c>
      <c r="DC29" s="25">
        <v>180</v>
      </c>
      <c r="DD29" s="25">
        <v>0</v>
      </c>
      <c r="DE29" s="26">
        <f t="shared" si="40"/>
        <v>1953</v>
      </c>
      <c r="DF29" s="34">
        <f t="shared" si="41"/>
        <v>0.21006512018725804</v>
      </c>
      <c r="DG29" s="69"/>
      <c r="DH29" s="44" t="s">
        <v>226</v>
      </c>
      <c r="DI29" s="45">
        <v>58</v>
      </c>
      <c r="DJ29" s="46">
        <v>2</v>
      </c>
      <c r="DK29" s="45" t="s">
        <v>171</v>
      </c>
      <c r="DL29" s="47" t="s">
        <v>172</v>
      </c>
      <c r="DM29" s="48" t="s">
        <v>173</v>
      </c>
      <c r="DN29" s="39">
        <v>7.4428629972153784E-2</v>
      </c>
      <c r="DO29" s="66" t="s">
        <v>176</v>
      </c>
      <c r="DP29" s="67" t="s">
        <v>181</v>
      </c>
      <c r="DQ29" s="25"/>
      <c r="DR29" s="24">
        <v>1214.7619999999999</v>
      </c>
      <c r="DS29" s="25">
        <v>1304.7619999999999</v>
      </c>
      <c r="DT29" s="26">
        <v>1424.7619999999999</v>
      </c>
      <c r="DU29" s="25"/>
      <c r="DV29" s="44">
        <f t="shared" si="42"/>
        <v>4462.2825000000003</v>
      </c>
      <c r="DW29" s="25">
        <v>4425.6480000000001</v>
      </c>
      <c r="DX29" s="26">
        <v>4498.9170000000004</v>
      </c>
      <c r="DY29" s="25"/>
      <c r="DZ29" s="24">
        <v>1199.4970000000001</v>
      </c>
      <c r="EA29" s="25">
        <v>1300.4359999999999</v>
      </c>
      <c r="EB29" s="26">
        <v>1436.307</v>
      </c>
      <c r="EC29" s="68">
        <v>4995.9930000000004</v>
      </c>
      <c r="ED29" s="25"/>
      <c r="EE29" s="24">
        <v>177.56450305000001</v>
      </c>
      <c r="EF29" s="25">
        <v>83.397337489999984</v>
      </c>
      <c r="EG29" s="25">
        <v>310.64761778999997</v>
      </c>
      <c r="EH29" s="25">
        <v>147.23031161</v>
      </c>
      <c r="EI29" s="25">
        <v>1553.80361672</v>
      </c>
      <c r="EJ29" s="25">
        <v>175.10890266000001</v>
      </c>
      <c r="EK29" s="25">
        <v>52.737471620000001</v>
      </c>
      <c r="EL29" s="25">
        <v>-7.6094000087323366E-4</v>
      </c>
      <c r="EM29" s="26">
        <v>5460.3670000000002</v>
      </c>
      <c r="EN29" s="26">
        <f t="shared" si="43"/>
        <v>7960.8559999999998</v>
      </c>
      <c r="EO29" s="45"/>
      <c r="EP29" s="36">
        <f t="shared" si="44"/>
        <v>2.2304699777260135E-2</v>
      </c>
      <c r="EQ29" s="33">
        <f t="shared" si="44"/>
        <v>1.0475925891637781E-2</v>
      </c>
      <c r="ER29" s="33">
        <f t="shared" si="44"/>
        <v>3.9021886313481864E-2</v>
      </c>
      <c r="ES29" s="33">
        <f t="shared" si="44"/>
        <v>1.8494281470485083E-2</v>
      </c>
      <c r="ET29" s="33">
        <f t="shared" si="44"/>
        <v>0.19518047013034781</v>
      </c>
      <c r="EU29" s="33">
        <f t="shared" si="44"/>
        <v>2.1996240436958039E-2</v>
      </c>
      <c r="EV29" s="33">
        <f t="shared" si="44"/>
        <v>6.6245981110574044E-3</v>
      </c>
      <c r="EW29" s="33">
        <f t="shared" si="44"/>
        <v>-9.5585198485342992E-8</v>
      </c>
      <c r="EX29" s="33">
        <f t="shared" si="44"/>
        <v>0.68590199345397029</v>
      </c>
      <c r="EY29" s="39">
        <f t="shared" si="45"/>
        <v>1</v>
      </c>
      <c r="EZ29" s="45"/>
      <c r="FA29" s="27">
        <v>60.331000000000003</v>
      </c>
      <c r="FB29" s="28">
        <v>67.694999999999993</v>
      </c>
      <c r="FC29" s="42">
        <f t="shared" si="46"/>
        <v>128.02600000000001</v>
      </c>
      <c r="FE29" s="27">
        <v>28.655999999999999</v>
      </c>
      <c r="FF29" s="28">
        <v>17.818999999999999</v>
      </c>
      <c r="FG29" s="42">
        <f t="shared" si="47"/>
        <v>46.474999999999994</v>
      </c>
      <c r="FH29" s="54"/>
      <c r="FI29" s="55">
        <v>6750.7389999999996</v>
      </c>
      <c r="FJ29" s="7">
        <v>1085.3599999999999</v>
      </c>
      <c r="FK29" s="7">
        <v>124.758</v>
      </c>
      <c r="FL29" s="56">
        <f t="shared" si="48"/>
        <v>7960.8569999999991</v>
      </c>
      <c r="FM29" s="57">
        <f t="shared" si="49"/>
        <v>0.84799149136832885</v>
      </c>
      <c r="FN29" s="58">
        <f t="shared" si="50"/>
        <v>0.13633708029173242</v>
      </c>
      <c r="FO29" s="59">
        <f t="shared" si="51"/>
        <v>1.567142833993878E-2</v>
      </c>
      <c r="FP29" s="61">
        <f t="shared" si="52"/>
        <v>1</v>
      </c>
      <c r="FR29" s="24">
        <v>5460.3670000000002</v>
      </c>
      <c r="FS29" s="25">
        <v>2500.4889999999996</v>
      </c>
      <c r="FT29" s="26">
        <f t="shared" si="53"/>
        <v>7960.8559999999998</v>
      </c>
      <c r="FV29" s="36">
        <f t="shared" si="54"/>
        <v>0.68590199345397029</v>
      </c>
      <c r="FW29" s="33">
        <f t="shared" si="55"/>
        <v>0.31409800654602971</v>
      </c>
      <c r="FX29" s="34">
        <f t="shared" si="56"/>
        <v>1</v>
      </c>
      <c r="FY29" s="45"/>
      <c r="FZ29" s="44">
        <f t="shared" si="57"/>
        <v>1186.2325000000001</v>
      </c>
      <c r="GA29" s="25">
        <v>1128.3530000000001</v>
      </c>
      <c r="GB29" s="26">
        <v>1244.1120000000001</v>
      </c>
      <c r="GD29" s="44">
        <f t="shared" si="58"/>
        <v>7573.1120000000001</v>
      </c>
      <c r="GE29" s="25">
        <v>7185.3680000000004</v>
      </c>
      <c r="GF29" s="26">
        <v>7960.8559999999998</v>
      </c>
      <c r="GH29" s="44">
        <f t="shared" si="59"/>
        <v>1835.1765</v>
      </c>
      <c r="GI29" s="25">
        <v>1833.9059999999999</v>
      </c>
      <c r="GJ29" s="26">
        <v>1836.4469999999999</v>
      </c>
      <c r="GL29" s="44">
        <f t="shared" si="60"/>
        <v>9408.2885000000006</v>
      </c>
      <c r="GM29" s="45">
        <f t="shared" si="61"/>
        <v>9019.2740000000013</v>
      </c>
      <c r="GN29" s="46">
        <f t="shared" si="61"/>
        <v>9797.3029999999999</v>
      </c>
      <c r="GP29" s="44">
        <f t="shared" si="62"/>
        <v>5770.915</v>
      </c>
      <c r="GQ29" s="25">
        <v>5539.7629999999999</v>
      </c>
      <c r="GR29" s="26">
        <v>6002.067</v>
      </c>
      <c r="GS29" s="25"/>
      <c r="GT29" s="44">
        <f t="shared" si="63"/>
        <v>8885.9089999999997</v>
      </c>
      <c r="GU29" s="25">
        <v>8474.7009999999991</v>
      </c>
      <c r="GV29" s="26">
        <f>C29</f>
        <v>9297.1170000000002</v>
      </c>
      <c r="GW29" s="25"/>
      <c r="GX29" s="61">
        <f>DX29/C29</f>
        <v>0.4839045265322573</v>
      </c>
      <c r="GY29" s="62"/>
    </row>
    <row r="30" spans="1:207" x14ac:dyDescent="0.25">
      <c r="A30" s="1"/>
      <c r="B30" s="23" t="s">
        <v>204</v>
      </c>
      <c r="C30" s="24">
        <v>28481.72</v>
      </c>
      <c r="D30" s="25">
        <v>27710.919000000002</v>
      </c>
      <c r="E30" s="25">
        <v>22082.546999999999</v>
      </c>
      <c r="F30" s="25">
        <v>11384.950999999999</v>
      </c>
      <c r="G30" s="25">
        <v>17509.286</v>
      </c>
      <c r="H30" s="25">
        <f t="shared" si="0"/>
        <v>39866.671000000002</v>
      </c>
      <c r="I30" s="26">
        <f t="shared" si="1"/>
        <v>33467.498</v>
      </c>
      <c r="J30" s="25"/>
      <c r="K30" s="27">
        <v>557.86199999999997</v>
      </c>
      <c r="L30" s="28">
        <v>140.57</v>
      </c>
      <c r="M30" s="28">
        <v>3.129</v>
      </c>
      <c r="N30" s="29">
        <f t="shared" si="2"/>
        <v>701.56100000000004</v>
      </c>
      <c r="O30" s="28">
        <v>334.34199999999998</v>
      </c>
      <c r="P30" s="29">
        <f t="shared" si="3"/>
        <v>367.21900000000005</v>
      </c>
      <c r="Q30" s="28">
        <v>-2.0780000000000003</v>
      </c>
      <c r="R30" s="29">
        <f t="shared" si="4"/>
        <v>369.29700000000003</v>
      </c>
      <c r="S30" s="28">
        <v>66.126999999999995</v>
      </c>
      <c r="T30" s="28">
        <v>18.296999999999997</v>
      </c>
      <c r="U30" s="28">
        <v>0</v>
      </c>
      <c r="V30" s="29">
        <f t="shared" si="5"/>
        <v>453.721</v>
      </c>
      <c r="W30" s="28">
        <v>92.322999999999993</v>
      </c>
      <c r="X30" s="30">
        <f t="shared" si="6"/>
        <v>361.39800000000002</v>
      </c>
      <c r="Y30" s="28"/>
      <c r="Z30" s="31">
        <f t="shared" si="64"/>
        <v>2.0131486797677116E-2</v>
      </c>
      <c r="AA30" s="32">
        <f t="shared" si="65"/>
        <v>5.0727296341200375E-3</v>
      </c>
      <c r="AB30" s="33">
        <f t="shared" si="7"/>
        <v>0.4253796192039288</v>
      </c>
      <c r="AC30" s="33">
        <f t="shared" si="8"/>
        <v>0.43551807505132289</v>
      </c>
      <c r="AD30" s="33">
        <f t="shared" si="9"/>
        <v>0.47656868041410505</v>
      </c>
      <c r="AE30" s="32">
        <f t="shared" si="66"/>
        <v>1.2065352289471164E-2</v>
      </c>
      <c r="AF30" s="32">
        <f t="shared" si="67"/>
        <v>1.3041718320493088E-2</v>
      </c>
      <c r="AG30" s="32">
        <f>X30/DV30</f>
        <v>2.8513668292680618E-2</v>
      </c>
      <c r="AH30" s="32">
        <f>(P30+S30+T30)/DV30</f>
        <v>3.5633840499148181E-2</v>
      </c>
      <c r="AI30" s="32">
        <f>R30/DV30</f>
        <v>2.9136885537501798E-2</v>
      </c>
      <c r="AJ30" s="34">
        <f>X30/FZ30</f>
        <v>9.8827557946316993E-2</v>
      </c>
      <c r="AK30" s="35"/>
      <c r="AL30" s="36">
        <f t="shared" si="10"/>
        <v>2.4700127650473431E-2</v>
      </c>
      <c r="AM30" s="33">
        <f t="shared" si="11"/>
        <v>8.8912921742498846E-2</v>
      </c>
      <c r="AN30" s="34">
        <f t="shared" si="12"/>
        <v>5.1742873881156115E-2</v>
      </c>
      <c r="AO30" s="28"/>
      <c r="AP30" s="36">
        <f t="shared" si="13"/>
        <v>0.79290156158164193</v>
      </c>
      <c r="AQ30" s="33">
        <f t="shared" si="14"/>
        <v>0.71531064560868574</v>
      </c>
      <c r="AR30" s="33">
        <f t="shared" si="15"/>
        <v>7.2345841473057046E-2</v>
      </c>
      <c r="AS30" s="33">
        <f t="shared" si="16"/>
        <v>0.43027252216509393</v>
      </c>
      <c r="AT30" s="33">
        <f t="shared" si="17"/>
        <v>0.17232305492786251</v>
      </c>
      <c r="AU30" s="37">
        <v>2.85</v>
      </c>
      <c r="AV30" s="38">
        <v>1.55</v>
      </c>
      <c r="AW30" s="28"/>
      <c r="AX30" s="36">
        <f>GB30/C30</f>
        <v>0.13320245406527415</v>
      </c>
      <c r="AY30" s="33">
        <v>0.1152</v>
      </c>
      <c r="AZ30" s="33">
        <f t="shared" si="18"/>
        <v>0.2782461080369959</v>
      </c>
      <c r="BA30" s="33">
        <f t="shared" si="19"/>
        <v>0.29192153026151302</v>
      </c>
      <c r="BB30" s="34">
        <f t="shared" si="20"/>
        <v>0.31181305349717425</v>
      </c>
      <c r="BC30" s="33"/>
      <c r="BD30" s="36">
        <f t="shared" si="21"/>
        <v>0.22092990985876687</v>
      </c>
      <c r="BE30" s="33">
        <f t="shared" si="22"/>
        <v>0.2361239768891841</v>
      </c>
      <c r="BF30" s="34">
        <f t="shared" si="23"/>
        <v>0.2582587425083348</v>
      </c>
      <c r="BG30" s="25"/>
      <c r="BH30" s="39">
        <v>1.6E-2</v>
      </c>
      <c r="BI30" s="36">
        <f t="shared" si="24"/>
        <v>9.0000000000000011E-3</v>
      </c>
      <c r="BJ30" s="34">
        <f t="shared" si="25"/>
        <v>1.2E-2</v>
      </c>
      <c r="BK30" s="39">
        <v>0.01</v>
      </c>
      <c r="BL30" s="33"/>
      <c r="BM30" s="39">
        <f t="shared" si="26"/>
        <v>7.192990985876685E-2</v>
      </c>
      <c r="BN30" s="34">
        <f t="shared" si="27"/>
        <v>6.9123976889184091E-2</v>
      </c>
      <c r="BO30" s="34">
        <f t="shared" si="28"/>
        <v>6.7258742508334801E-2</v>
      </c>
      <c r="BP30" s="28"/>
      <c r="BQ30" s="31">
        <f>Q30/GD30</f>
        <v>-9.5249445371372007E-5</v>
      </c>
      <c r="BR30" s="33">
        <f t="shared" si="29"/>
        <v>-4.6009790918933764E-3</v>
      </c>
      <c r="BS30" s="32">
        <f>FC30/E30</f>
        <v>1.4976216285195723E-2</v>
      </c>
      <c r="BT30" s="33">
        <f t="shared" si="30"/>
        <v>8.5168228323258779E-2</v>
      </c>
      <c r="BU30" s="33">
        <f t="shared" si="31"/>
        <v>0.77251224688891196</v>
      </c>
      <c r="BV30" s="34">
        <f t="shared" si="32"/>
        <v>0.84989887800994268</v>
      </c>
      <c r="BW30" s="28"/>
      <c r="BX30" s="27">
        <v>87.638999999999996</v>
      </c>
      <c r="BY30" s="28">
        <v>503.625</v>
      </c>
      <c r="BZ30" s="29">
        <f t="shared" si="33"/>
        <v>591.26400000000001</v>
      </c>
      <c r="CA30" s="25">
        <v>22082.546999999999</v>
      </c>
      <c r="CB30" s="28">
        <v>59.88</v>
      </c>
      <c r="CC30" s="28">
        <v>29.341000000000001</v>
      </c>
      <c r="CD30" s="29">
        <f t="shared" si="34"/>
        <v>21993.325999999997</v>
      </c>
      <c r="CE30" s="28">
        <v>4283.2470000000003</v>
      </c>
      <c r="CF30" s="28">
        <v>1458.405</v>
      </c>
      <c r="CG30" s="29">
        <f t="shared" si="35"/>
        <v>5741.652</v>
      </c>
      <c r="CH30" s="28">
        <v>0</v>
      </c>
      <c r="CI30" s="28">
        <v>0</v>
      </c>
      <c r="CJ30" s="28">
        <v>148.364</v>
      </c>
      <c r="CK30" s="28">
        <v>7.1140000000046086</v>
      </c>
      <c r="CL30" s="29">
        <f t="shared" si="36"/>
        <v>28481.720000000005</v>
      </c>
      <c r="CM30" s="28">
        <v>0.68200000000000005</v>
      </c>
      <c r="CN30" s="25">
        <v>17509.286</v>
      </c>
      <c r="CO30" s="29">
        <f t="shared" si="37"/>
        <v>17509.968000000001</v>
      </c>
      <c r="CP30" s="28">
        <v>6561.7439999999997</v>
      </c>
      <c r="CQ30" s="28">
        <v>210.00800000000072</v>
      </c>
      <c r="CR30" s="29">
        <f t="shared" si="38"/>
        <v>6771.7520000000004</v>
      </c>
      <c r="CS30" s="28">
        <v>406.16499999999996</v>
      </c>
      <c r="CT30" s="28">
        <v>3793.835</v>
      </c>
      <c r="CU30" s="29">
        <f t="shared" si="39"/>
        <v>28481.72</v>
      </c>
      <c r="CV30" s="28"/>
      <c r="CW30" s="43">
        <v>4908.0570000000007</v>
      </c>
      <c r="CX30" s="28"/>
      <c r="CY30" s="24">
        <v>1551</v>
      </c>
      <c r="CZ30" s="25">
        <v>1550</v>
      </c>
      <c r="DA30" s="25">
        <v>1965</v>
      </c>
      <c r="DB30" s="25">
        <v>1300</v>
      </c>
      <c r="DC30" s="25">
        <v>600</v>
      </c>
      <c r="DD30" s="25">
        <v>0</v>
      </c>
      <c r="DE30" s="26">
        <f t="shared" si="40"/>
        <v>6966</v>
      </c>
      <c r="DF30" s="34">
        <f t="shared" si="41"/>
        <v>0.24457792577133683</v>
      </c>
      <c r="DG30" s="69"/>
      <c r="DH30" s="44" t="s">
        <v>227</v>
      </c>
      <c r="DI30" s="45">
        <v>140.80000000000001</v>
      </c>
      <c r="DJ30" s="46">
        <v>11</v>
      </c>
      <c r="DK30" s="45" t="s">
        <v>171</v>
      </c>
      <c r="DL30" s="47" t="s">
        <v>172</v>
      </c>
      <c r="DM30" s="48" t="s">
        <v>173</v>
      </c>
      <c r="DN30" s="39">
        <v>0.56620625855472051</v>
      </c>
      <c r="DO30" s="66" t="s">
        <v>201</v>
      </c>
      <c r="DP30" s="67" t="s">
        <v>177</v>
      </c>
      <c r="DQ30" s="25"/>
      <c r="DR30" s="24">
        <v>3357.1619999999998</v>
      </c>
      <c r="DS30" s="25">
        <v>3522.1619999999998</v>
      </c>
      <c r="DT30" s="26">
        <v>3762.1619999999998</v>
      </c>
      <c r="DU30" s="25"/>
      <c r="DV30" s="44">
        <f t="shared" si="42"/>
        <v>12674.553</v>
      </c>
      <c r="DW30" s="25">
        <v>13283.665000000001</v>
      </c>
      <c r="DX30" s="26">
        <v>12065.441000000001</v>
      </c>
      <c r="DY30" s="25"/>
      <c r="DZ30" s="24">
        <v>3319.663</v>
      </c>
      <c r="EA30" s="25">
        <v>3547.9670000000001</v>
      </c>
      <c r="EB30" s="26">
        <v>3880.5610000000001</v>
      </c>
      <c r="EC30" s="68">
        <v>15025.865</v>
      </c>
      <c r="ED30" s="25"/>
      <c r="EE30" s="24">
        <v>176.33</v>
      </c>
      <c r="EF30" s="25">
        <v>93.432000000000002</v>
      </c>
      <c r="EG30" s="25">
        <v>714.09100000000001</v>
      </c>
      <c r="EH30" s="25">
        <v>319.90300000000002</v>
      </c>
      <c r="EI30" s="25">
        <v>2532.9319999999998</v>
      </c>
      <c r="EJ30" s="25">
        <v>1130.337</v>
      </c>
      <c r="EK30" s="25">
        <v>56.483000000000004</v>
      </c>
      <c r="EL30" s="25">
        <v>9.9999999656574801E-4</v>
      </c>
      <c r="EM30" s="26">
        <v>17059.038</v>
      </c>
      <c r="EN30" s="26">
        <f t="shared" si="43"/>
        <v>22082.546999999999</v>
      </c>
      <c r="EO30" s="45"/>
      <c r="EP30" s="36">
        <f t="shared" si="44"/>
        <v>7.9850390446355671E-3</v>
      </c>
      <c r="EQ30" s="33">
        <f t="shared" si="44"/>
        <v>4.2310336755991057E-3</v>
      </c>
      <c r="ER30" s="33">
        <f t="shared" si="44"/>
        <v>3.2337347680047958E-2</v>
      </c>
      <c r="ES30" s="33">
        <f t="shared" si="44"/>
        <v>1.4486689420382533E-2</v>
      </c>
      <c r="ET30" s="33">
        <f t="shared" si="44"/>
        <v>0.11470289183580136</v>
      </c>
      <c r="EU30" s="33">
        <f t="shared" si="44"/>
        <v>5.1186894337867821E-2</v>
      </c>
      <c r="EV30" s="33">
        <f t="shared" si="44"/>
        <v>2.5578118321224453E-3</v>
      </c>
      <c r="EW30" s="33">
        <f t="shared" si="44"/>
        <v>4.5284631187052294E-8</v>
      </c>
      <c r="EX30" s="33">
        <f t="shared" si="44"/>
        <v>0.77251224688891196</v>
      </c>
      <c r="EY30" s="39">
        <f t="shared" si="45"/>
        <v>0.99999999999999989</v>
      </c>
      <c r="EZ30" s="45"/>
      <c r="FA30" s="27">
        <v>229.63799999999998</v>
      </c>
      <c r="FB30" s="28">
        <v>101.075</v>
      </c>
      <c r="FC30" s="42">
        <f t="shared" si="46"/>
        <v>330.71299999999997</v>
      </c>
      <c r="FE30" s="27">
        <v>59.88</v>
      </c>
      <c r="FF30" s="28">
        <v>29.341000000000001</v>
      </c>
      <c r="FG30" s="42">
        <f t="shared" si="47"/>
        <v>89.221000000000004</v>
      </c>
      <c r="FH30" s="54"/>
      <c r="FI30" s="55">
        <v>19741.174999999999</v>
      </c>
      <c r="FJ30" s="7">
        <v>1974.4280000000001</v>
      </c>
      <c r="FK30" s="7">
        <v>330.709</v>
      </c>
      <c r="FL30" s="56">
        <f t="shared" si="48"/>
        <v>22046.311999999998</v>
      </c>
      <c r="FM30" s="57">
        <f t="shared" si="49"/>
        <v>0.8954411513363324</v>
      </c>
      <c r="FN30" s="58">
        <f t="shared" si="50"/>
        <v>8.9558199121921173E-2</v>
      </c>
      <c r="FO30" s="59">
        <f t="shared" si="51"/>
        <v>1.5000649541746486E-2</v>
      </c>
      <c r="FP30" s="61">
        <f t="shared" si="52"/>
        <v>1</v>
      </c>
      <c r="FR30" s="24">
        <v>17059.038</v>
      </c>
      <c r="FS30" s="25">
        <v>5023.5089999999973</v>
      </c>
      <c r="FT30" s="26">
        <f t="shared" si="53"/>
        <v>22082.546999999999</v>
      </c>
      <c r="FV30" s="36">
        <f t="shared" si="54"/>
        <v>0.77251224688891196</v>
      </c>
      <c r="FW30" s="33">
        <f t="shared" si="55"/>
        <v>0.22748775311108801</v>
      </c>
      <c r="FX30" s="34">
        <f t="shared" si="56"/>
        <v>1</v>
      </c>
      <c r="FY30" s="45"/>
      <c r="FZ30" s="44">
        <f t="shared" si="57"/>
        <v>3656.8544999999999</v>
      </c>
      <c r="GA30" s="25">
        <v>3519.8739999999998</v>
      </c>
      <c r="GB30" s="26">
        <v>3793.835</v>
      </c>
      <c r="GD30" s="44">
        <f t="shared" si="58"/>
        <v>21816.400000000001</v>
      </c>
      <c r="GE30" s="25">
        <v>21550.253000000001</v>
      </c>
      <c r="GF30" s="26">
        <v>22082.546999999999</v>
      </c>
      <c r="GH30" s="44">
        <f t="shared" si="59"/>
        <v>10284.738499999999</v>
      </c>
      <c r="GI30" s="25">
        <v>9184.5259999999998</v>
      </c>
      <c r="GJ30" s="26">
        <v>11384.950999999999</v>
      </c>
      <c r="GL30" s="44">
        <f t="shared" si="60"/>
        <v>32101.138500000001</v>
      </c>
      <c r="GM30" s="45">
        <f t="shared" si="61"/>
        <v>30734.779000000002</v>
      </c>
      <c r="GN30" s="46">
        <f t="shared" si="61"/>
        <v>33467.498</v>
      </c>
      <c r="GP30" s="44">
        <f t="shared" si="62"/>
        <v>17078.5815</v>
      </c>
      <c r="GQ30" s="25">
        <v>16647.877</v>
      </c>
      <c r="GR30" s="26">
        <v>17509.286</v>
      </c>
      <c r="GS30" s="25"/>
      <c r="GT30" s="44">
        <f t="shared" si="63"/>
        <v>27710.919000000002</v>
      </c>
      <c r="GU30" s="25">
        <v>26940.117999999999</v>
      </c>
      <c r="GV30" s="26">
        <f>C30</f>
        <v>28481.72</v>
      </c>
      <c r="GW30" s="25"/>
      <c r="GX30" s="61">
        <f>DX30/C30</f>
        <v>0.4236205187046288</v>
      </c>
      <c r="GY30" s="62"/>
    </row>
    <row r="31" spans="1:207" x14ac:dyDescent="0.25">
      <c r="A31" s="1"/>
      <c r="B31" s="23" t="s">
        <v>205</v>
      </c>
      <c r="C31" s="24">
        <v>13528.359</v>
      </c>
      <c r="D31" s="25">
        <v>12961.1985</v>
      </c>
      <c r="E31" s="25">
        <v>10791.164000000001</v>
      </c>
      <c r="F31" s="25">
        <v>3169.1640000000002</v>
      </c>
      <c r="G31" s="25">
        <v>9609.0609999999997</v>
      </c>
      <c r="H31" s="25">
        <f t="shared" si="0"/>
        <v>16697.523000000001</v>
      </c>
      <c r="I31" s="26">
        <f t="shared" si="1"/>
        <v>13960.328000000001</v>
      </c>
      <c r="J31" s="25"/>
      <c r="K31" s="27">
        <v>260.875</v>
      </c>
      <c r="L31" s="28">
        <v>49.954999999999998</v>
      </c>
      <c r="M31" s="28">
        <v>0.34300000000000003</v>
      </c>
      <c r="N31" s="29">
        <f t="shared" si="2"/>
        <v>311.173</v>
      </c>
      <c r="O31" s="28">
        <v>139.035</v>
      </c>
      <c r="P31" s="29">
        <f t="shared" si="3"/>
        <v>172.13800000000001</v>
      </c>
      <c r="Q31" s="28">
        <v>9.4420000000000002</v>
      </c>
      <c r="R31" s="29">
        <f t="shared" si="4"/>
        <v>162.696</v>
      </c>
      <c r="S31" s="28">
        <v>29.071999999999999</v>
      </c>
      <c r="T31" s="28">
        <v>37.265000000000001</v>
      </c>
      <c r="U31" s="28">
        <v>-15</v>
      </c>
      <c r="V31" s="29">
        <f t="shared" si="5"/>
        <v>214.03300000000002</v>
      </c>
      <c r="W31" s="28">
        <v>45.905000000000001</v>
      </c>
      <c r="X31" s="30">
        <f t="shared" si="6"/>
        <v>168.12800000000001</v>
      </c>
      <c r="Y31" s="28"/>
      <c r="Z31" s="31">
        <f t="shared" si="64"/>
        <v>2.0127382510189931E-2</v>
      </c>
      <c r="AA31" s="32">
        <f t="shared" si="65"/>
        <v>3.8541960452191204E-3</v>
      </c>
      <c r="AB31" s="33">
        <f t="shared" si="7"/>
        <v>0.36829487960583823</v>
      </c>
      <c r="AC31" s="33">
        <f t="shared" si="8"/>
        <v>0.40863201516554248</v>
      </c>
      <c r="AD31" s="33">
        <f t="shared" si="9"/>
        <v>0.44680933114376886</v>
      </c>
      <c r="AE31" s="32">
        <f t="shared" si="66"/>
        <v>1.0727017258473434E-2</v>
      </c>
      <c r="AF31" s="32">
        <f t="shared" si="67"/>
        <v>1.2971639929748782E-2</v>
      </c>
      <c r="AG31" s="32">
        <f>X31/DV31</f>
        <v>2.8348469951832489E-2</v>
      </c>
      <c r="AH31" s="32">
        <f>(P31+S31+T31)/DV31</f>
        <v>4.0209848280853E-2</v>
      </c>
      <c r="AI31" s="32">
        <f>R31/DV31</f>
        <v>2.7432567254016809E-2</v>
      </c>
      <c r="AJ31" s="34">
        <f>X31/FZ31</f>
        <v>0.10631481333348931</v>
      </c>
      <c r="AK31" s="35"/>
      <c r="AL31" s="36">
        <f t="shared" si="10"/>
        <v>6.6167686826720959E-2</v>
      </c>
      <c r="AM31" s="33">
        <f t="shared" si="11"/>
        <v>7.2678978160508056E-2</v>
      </c>
      <c r="AN31" s="34">
        <f t="shared" si="12"/>
        <v>0.11649971370196381</v>
      </c>
      <c r="AO31" s="28"/>
      <c r="AP31" s="36">
        <f t="shared" si="13"/>
        <v>0.89045639562145462</v>
      </c>
      <c r="AQ31" s="33">
        <f t="shared" si="14"/>
        <v>0.81821559967653046</v>
      </c>
      <c r="AR31" s="33">
        <f t="shared" si="15"/>
        <v>-2.3962255880406757E-3</v>
      </c>
      <c r="AS31" s="33">
        <f t="shared" si="16"/>
        <v>0.26345368274156533</v>
      </c>
      <c r="AT31" s="33">
        <f t="shared" si="17"/>
        <v>0.16020265281251039</v>
      </c>
      <c r="AU31" s="37">
        <v>7.57</v>
      </c>
      <c r="AV31" s="38">
        <v>1.36</v>
      </c>
      <c r="AW31" s="28"/>
      <c r="AX31" s="36">
        <f>GB31/C31</f>
        <v>0.12461149205162281</v>
      </c>
      <c r="AY31" s="33">
        <v>0.1265</v>
      </c>
      <c r="AZ31" s="33">
        <f t="shared" si="18"/>
        <v>0.27591829219334674</v>
      </c>
      <c r="BA31" s="33">
        <f t="shared" si="19"/>
        <v>0.28937074752930342</v>
      </c>
      <c r="BB31" s="34">
        <f t="shared" si="20"/>
        <v>0.30200603759865768</v>
      </c>
      <c r="BC31" s="33"/>
      <c r="BD31" s="36">
        <f t="shared" si="21"/>
        <v>0.23887759455195529</v>
      </c>
      <c r="BE31" s="33">
        <f t="shared" si="22"/>
        <v>0.25427312282347175</v>
      </c>
      <c r="BF31" s="34">
        <f t="shared" si="23"/>
        <v>0.27009896089139707</v>
      </c>
      <c r="BG31" s="25"/>
      <c r="BH31" s="39">
        <v>1.7000000000000001E-2</v>
      </c>
      <c r="BI31" s="36">
        <f t="shared" si="24"/>
        <v>9.5625000000000016E-3</v>
      </c>
      <c r="BJ31" s="34">
        <f t="shared" si="25"/>
        <v>1.2750000000000001E-2</v>
      </c>
      <c r="BK31" s="39">
        <v>1.0999999999999999E-2</v>
      </c>
      <c r="BL31" s="33"/>
      <c r="BM31" s="39">
        <f t="shared" si="26"/>
        <v>8.9315094551955271E-2</v>
      </c>
      <c r="BN31" s="34">
        <f t="shared" si="27"/>
        <v>8.6523122823471743E-2</v>
      </c>
      <c r="BO31" s="34">
        <f t="shared" si="28"/>
        <v>7.8098960891397062E-2</v>
      </c>
      <c r="BP31" s="28"/>
      <c r="BQ31" s="31">
        <f>Q31/GD31</f>
        <v>9.0299563206227445E-4</v>
      </c>
      <c r="BR31" s="33">
        <f t="shared" si="29"/>
        <v>3.9593248768214698E-2</v>
      </c>
      <c r="BS31" s="32">
        <f>FC31/E31</f>
        <v>1.590884912878722E-2</v>
      </c>
      <c r="BT31" s="33">
        <f t="shared" si="30"/>
        <v>9.8810589295015877E-2</v>
      </c>
      <c r="BU31" s="33">
        <f t="shared" si="31"/>
        <v>0.80026649581083187</v>
      </c>
      <c r="BV31" s="34">
        <f t="shared" si="32"/>
        <v>0.84560842696532634</v>
      </c>
      <c r="BW31" s="28"/>
      <c r="BX31" s="27">
        <v>97.417000000000002</v>
      </c>
      <c r="BY31" s="28">
        <v>611.03499999999997</v>
      </c>
      <c r="BZ31" s="29">
        <f t="shared" si="33"/>
        <v>708.452</v>
      </c>
      <c r="CA31" s="25">
        <v>10791.164000000001</v>
      </c>
      <c r="CB31" s="28">
        <v>35.459000000000003</v>
      </c>
      <c r="CC31" s="28">
        <v>16.166999999999998</v>
      </c>
      <c r="CD31" s="29">
        <f t="shared" si="34"/>
        <v>10739.538</v>
      </c>
      <c r="CE31" s="28">
        <v>1451.9290000000001</v>
      </c>
      <c r="CF31" s="28">
        <v>541.995</v>
      </c>
      <c r="CG31" s="29">
        <f t="shared" si="35"/>
        <v>1993.924</v>
      </c>
      <c r="CH31" s="28">
        <v>0</v>
      </c>
      <c r="CI31" s="28">
        <v>5.3029999999999999</v>
      </c>
      <c r="CJ31" s="28">
        <v>36.631999999999998</v>
      </c>
      <c r="CK31" s="28">
        <v>44.510000000000623</v>
      </c>
      <c r="CL31" s="29">
        <f t="shared" si="36"/>
        <v>13528.359</v>
      </c>
      <c r="CM31" s="28">
        <v>145.83099999999999</v>
      </c>
      <c r="CN31" s="25">
        <v>9609.0609999999997</v>
      </c>
      <c r="CO31" s="29">
        <f t="shared" si="37"/>
        <v>9754.8919999999998</v>
      </c>
      <c r="CP31" s="28">
        <v>1833.683</v>
      </c>
      <c r="CQ31" s="28">
        <v>98.647000000000617</v>
      </c>
      <c r="CR31" s="29">
        <f t="shared" si="38"/>
        <v>1932.3300000000006</v>
      </c>
      <c r="CS31" s="28">
        <v>155.34800000000001</v>
      </c>
      <c r="CT31" s="28">
        <v>1685.789</v>
      </c>
      <c r="CU31" s="29">
        <f t="shared" si="39"/>
        <v>13528.359</v>
      </c>
      <c r="CV31" s="28"/>
      <c r="CW31" s="43">
        <v>2167.2790000000005</v>
      </c>
      <c r="CX31" s="28"/>
      <c r="CY31" s="24">
        <v>219</v>
      </c>
      <c r="CZ31" s="25">
        <v>300</v>
      </c>
      <c r="DA31" s="25">
        <v>420</v>
      </c>
      <c r="DB31" s="25">
        <v>725</v>
      </c>
      <c r="DC31" s="25">
        <v>325</v>
      </c>
      <c r="DD31" s="25">
        <v>0</v>
      </c>
      <c r="DE31" s="26">
        <f t="shared" si="40"/>
        <v>1989</v>
      </c>
      <c r="DF31" s="34">
        <f t="shared" si="41"/>
        <v>0.14702448390081901</v>
      </c>
      <c r="DG31" s="69"/>
      <c r="DH31" s="44" t="s">
        <v>230</v>
      </c>
      <c r="DI31" s="45">
        <v>57.9</v>
      </c>
      <c r="DJ31" s="46">
        <v>6</v>
      </c>
      <c r="DK31" s="45" t="s">
        <v>171</v>
      </c>
      <c r="DL31" s="47" t="s">
        <v>172</v>
      </c>
      <c r="DM31" s="48" t="s">
        <v>173</v>
      </c>
      <c r="DN31" s="39">
        <v>0.12786646920222222</v>
      </c>
      <c r="DO31" s="66" t="s">
        <v>176</v>
      </c>
      <c r="DP31" s="67" t="s">
        <v>177</v>
      </c>
      <c r="DQ31" s="25"/>
      <c r="DR31" s="24">
        <v>1645.383</v>
      </c>
      <c r="DS31" s="25">
        <v>1725.604</v>
      </c>
      <c r="DT31" s="26">
        <v>1800.952</v>
      </c>
      <c r="DU31" s="25"/>
      <c r="DV31" s="44">
        <f t="shared" si="42"/>
        <v>5930.7610000000004</v>
      </c>
      <c r="DW31" s="25">
        <v>5898.2240000000002</v>
      </c>
      <c r="DX31" s="26">
        <v>5963.2979999999998</v>
      </c>
      <c r="DY31" s="25"/>
      <c r="DZ31" s="24">
        <v>1613.761</v>
      </c>
      <c r="EA31" s="25">
        <v>1717.7670000000001</v>
      </c>
      <c r="EB31" s="26">
        <v>1824.68</v>
      </c>
      <c r="EC31" s="68">
        <v>6755.598</v>
      </c>
      <c r="ED31" s="25"/>
      <c r="EE31" s="24">
        <v>313.334</v>
      </c>
      <c r="EF31" s="25">
        <v>57.682000000000002</v>
      </c>
      <c r="EG31" s="25">
        <v>291.90800000000002</v>
      </c>
      <c r="EH31" s="25">
        <v>79.557999999999993</v>
      </c>
      <c r="EI31" s="25">
        <v>704.63199999999995</v>
      </c>
      <c r="EJ31" s="25">
        <v>503.19900000000001</v>
      </c>
      <c r="EK31" s="25">
        <v>204.31899999999999</v>
      </c>
      <c r="EL31" s="25">
        <v>0.7250000000003638</v>
      </c>
      <c r="EM31" s="26">
        <v>8635.8070000000007</v>
      </c>
      <c r="EN31" s="26">
        <f t="shared" si="43"/>
        <v>10791.164000000001</v>
      </c>
      <c r="EO31" s="45"/>
      <c r="EP31" s="36">
        <f t="shared" ref="EP31:EX44" si="68">EE31/$EN31</f>
        <v>2.9036163290632966E-2</v>
      </c>
      <c r="EQ31" s="33">
        <f t="shared" si="68"/>
        <v>5.3452991725452415E-3</v>
      </c>
      <c r="ER31" s="33">
        <f t="shared" si="68"/>
        <v>2.7050649957687606E-2</v>
      </c>
      <c r="ES31" s="33">
        <f t="shared" si="68"/>
        <v>7.3725132895765448E-3</v>
      </c>
      <c r="ET31" s="33">
        <f t="shared" si="68"/>
        <v>6.5297126426769145E-2</v>
      </c>
      <c r="EU31" s="33">
        <f t="shared" si="68"/>
        <v>4.6630650780583073E-2</v>
      </c>
      <c r="EV31" s="33">
        <f t="shared" si="68"/>
        <v>1.8933916674790593E-2</v>
      </c>
      <c r="EW31" s="33">
        <f t="shared" si="68"/>
        <v>6.7184596582941725E-5</v>
      </c>
      <c r="EX31" s="33">
        <f t="shared" si="68"/>
        <v>0.80026649581083187</v>
      </c>
      <c r="EY31" s="39">
        <f t="shared" si="45"/>
        <v>0.99999999999999989</v>
      </c>
      <c r="EZ31" s="45"/>
      <c r="FA31" s="27">
        <v>50.094999999999999</v>
      </c>
      <c r="FB31" s="28">
        <v>121.58</v>
      </c>
      <c r="FC31" s="42">
        <f t="shared" si="46"/>
        <v>171.67500000000001</v>
      </c>
      <c r="FE31" s="27">
        <v>35.459000000000003</v>
      </c>
      <c r="FF31" s="28">
        <v>16.166999999999998</v>
      </c>
      <c r="FG31" s="42">
        <f t="shared" si="47"/>
        <v>51.626000000000005</v>
      </c>
      <c r="FH31" s="54"/>
      <c r="FI31" s="55">
        <v>9526.1779999999999</v>
      </c>
      <c r="FJ31" s="7">
        <v>1054.981</v>
      </c>
      <c r="FK31" s="7">
        <v>210.01499999999999</v>
      </c>
      <c r="FL31" s="56">
        <f t="shared" si="48"/>
        <v>10791.173999999999</v>
      </c>
      <c r="FM31" s="57">
        <f t="shared" si="49"/>
        <v>0.88277494181819338</v>
      </c>
      <c r="FN31" s="58">
        <f t="shared" si="50"/>
        <v>9.776332028378007E-2</v>
      </c>
      <c r="FO31" s="59">
        <f t="shared" si="51"/>
        <v>1.9461737898026667E-2</v>
      </c>
      <c r="FP31" s="61">
        <f t="shared" si="52"/>
        <v>1.0000000000000002</v>
      </c>
      <c r="FR31" s="24">
        <v>8635.8070000000007</v>
      </c>
      <c r="FS31" s="25">
        <v>2155.3570000000004</v>
      </c>
      <c r="FT31" s="26">
        <f t="shared" si="53"/>
        <v>10791.164000000001</v>
      </c>
      <c r="FV31" s="36">
        <f t="shared" si="54"/>
        <v>0.80026649581083187</v>
      </c>
      <c r="FW31" s="33">
        <f t="shared" si="55"/>
        <v>0.19973350418916813</v>
      </c>
      <c r="FX31" s="34">
        <f t="shared" si="56"/>
        <v>1</v>
      </c>
      <c r="FY31" s="45"/>
      <c r="FZ31" s="44">
        <f t="shared" si="57"/>
        <v>1581.4165</v>
      </c>
      <c r="GA31" s="25">
        <v>1477.0440000000001</v>
      </c>
      <c r="GB31" s="26">
        <v>1685.789</v>
      </c>
      <c r="GD31" s="44">
        <f t="shared" si="58"/>
        <v>10456.307499999999</v>
      </c>
      <c r="GE31" s="25">
        <v>10121.450999999999</v>
      </c>
      <c r="GF31" s="26">
        <v>10791.164000000001</v>
      </c>
      <c r="GH31" s="44">
        <f t="shared" si="59"/>
        <v>3031.0820000000003</v>
      </c>
      <c r="GI31" s="25">
        <v>2893</v>
      </c>
      <c r="GJ31" s="26">
        <v>3169.1640000000002</v>
      </c>
      <c r="GL31" s="44">
        <f t="shared" si="60"/>
        <v>13487.389500000001</v>
      </c>
      <c r="GM31" s="45">
        <f t="shared" si="61"/>
        <v>13014.450999999999</v>
      </c>
      <c r="GN31" s="46">
        <f t="shared" si="61"/>
        <v>13960.328000000001</v>
      </c>
      <c r="GP31" s="44">
        <f t="shared" si="62"/>
        <v>9107.7384999999995</v>
      </c>
      <c r="GQ31" s="25">
        <v>8606.4159999999993</v>
      </c>
      <c r="GR31" s="26">
        <v>9609.0609999999997</v>
      </c>
      <c r="GS31" s="25"/>
      <c r="GT31" s="44">
        <f t="shared" si="63"/>
        <v>12961.1985</v>
      </c>
      <c r="GU31" s="25">
        <v>12394.038</v>
      </c>
      <c r="GV31" s="26">
        <f>C31</f>
        <v>13528.359</v>
      </c>
      <c r="GW31" s="25"/>
      <c r="GX31" s="61">
        <f>DX31/C31</f>
        <v>0.44079980432216498</v>
      </c>
      <c r="GY31" s="62"/>
    </row>
    <row r="32" spans="1:207" x14ac:dyDescent="0.25">
      <c r="A32" s="1"/>
      <c r="B32" s="23" t="s">
        <v>206</v>
      </c>
      <c r="C32" s="24">
        <v>27809.331999999999</v>
      </c>
      <c r="D32" s="25">
        <v>27500.479999999996</v>
      </c>
      <c r="E32" s="25">
        <v>21591.274000000001</v>
      </c>
      <c r="F32" s="25">
        <v>7202.4130000000041</v>
      </c>
      <c r="G32" s="25">
        <v>18846.735000000001</v>
      </c>
      <c r="H32" s="25">
        <f t="shared" si="0"/>
        <v>35011.745000000003</v>
      </c>
      <c r="I32" s="26">
        <f t="shared" si="1"/>
        <v>28793.687000000005</v>
      </c>
      <c r="J32" s="25"/>
      <c r="K32" s="27">
        <v>654.40800000000002</v>
      </c>
      <c r="L32" s="28">
        <v>122.37000000000002</v>
      </c>
      <c r="M32" s="28">
        <v>2.968</v>
      </c>
      <c r="N32" s="29">
        <f t="shared" si="2"/>
        <v>779.74599999999998</v>
      </c>
      <c r="O32" s="28">
        <v>342.59399999999999</v>
      </c>
      <c r="P32" s="29">
        <f t="shared" si="3"/>
        <v>437.15199999999999</v>
      </c>
      <c r="Q32" s="28">
        <v>33.042999999999999</v>
      </c>
      <c r="R32" s="29">
        <f t="shared" si="4"/>
        <v>404.10899999999998</v>
      </c>
      <c r="S32" s="28">
        <v>69.146999999999991</v>
      </c>
      <c r="T32" s="28">
        <v>5.4009999999999998</v>
      </c>
      <c r="U32" s="28">
        <v>-25.05</v>
      </c>
      <c r="V32" s="29">
        <f t="shared" si="5"/>
        <v>453.60699999999997</v>
      </c>
      <c r="W32" s="28">
        <v>100.54900000000001</v>
      </c>
      <c r="X32" s="30">
        <f t="shared" si="6"/>
        <v>353.05799999999999</v>
      </c>
      <c r="Y32" s="28"/>
      <c r="Z32" s="31">
        <f t="shared" si="64"/>
        <v>2.3796239192915909E-2</v>
      </c>
      <c r="AA32" s="32">
        <f t="shared" si="65"/>
        <v>4.4497405136201271E-3</v>
      </c>
      <c r="AB32" s="33">
        <f t="shared" si="7"/>
        <v>0.40102587633765424</v>
      </c>
      <c r="AC32" s="33">
        <f t="shared" si="8"/>
        <v>0.40357736487401824</v>
      </c>
      <c r="AD32" s="33">
        <f t="shared" si="9"/>
        <v>0.43936615256763101</v>
      </c>
      <c r="AE32" s="32">
        <f t="shared" si="66"/>
        <v>1.2457746192066467E-2</v>
      </c>
      <c r="AF32" s="32">
        <f t="shared" si="67"/>
        <v>1.2838248641478259E-2</v>
      </c>
      <c r="AG32" s="32">
        <f>X32/DV32</f>
        <v>2.5724005417765906E-2</v>
      </c>
      <c r="AH32" s="32">
        <f>(P32+S32+T32)/DV32</f>
        <v>3.7282751197454285E-2</v>
      </c>
      <c r="AI32" s="32">
        <f>R32/DV32</f>
        <v>2.944361013025611E-2</v>
      </c>
      <c r="AJ32" s="34">
        <f>X32/FZ32</f>
        <v>9.4599700010128268E-2</v>
      </c>
      <c r="AK32" s="35"/>
      <c r="AL32" s="36">
        <f t="shared" si="10"/>
        <v>-2.1038007554928011E-2</v>
      </c>
      <c r="AM32" s="33">
        <f t="shared" si="11"/>
        <v>5.4123770500475635E-2</v>
      </c>
      <c r="AN32" s="34">
        <f t="shared" si="12"/>
        <v>4.2002289153149353E-2</v>
      </c>
      <c r="AO32" s="28"/>
      <c r="AP32" s="36">
        <f t="shared" si="13"/>
        <v>0.87288665782297048</v>
      </c>
      <c r="AQ32" s="33">
        <f t="shared" si="14"/>
        <v>0.79353424076606127</v>
      </c>
      <c r="AR32" s="33">
        <f t="shared" si="15"/>
        <v>5.0935060216476952E-3</v>
      </c>
      <c r="AS32" s="33">
        <f t="shared" si="16"/>
        <v>0.29194820285507045</v>
      </c>
      <c r="AT32" s="33">
        <f t="shared" si="17"/>
        <v>0.17123719476613103</v>
      </c>
      <c r="AU32" s="37">
        <v>1.4359999999999999</v>
      </c>
      <c r="AV32" s="38">
        <v>1.381</v>
      </c>
      <c r="AW32" s="28"/>
      <c r="AX32" s="36">
        <f>GB32/C32</f>
        <v>0.13817444446346286</v>
      </c>
      <c r="AY32" s="33">
        <v>0.1225</v>
      </c>
      <c r="AZ32" s="33">
        <f t="shared" si="18"/>
        <v>0.26298242976426772</v>
      </c>
      <c r="BA32" s="33">
        <f t="shared" si="19"/>
        <v>0.27604243210123991</v>
      </c>
      <c r="BB32" s="34">
        <f t="shared" si="20"/>
        <v>0.2925594938803518</v>
      </c>
      <c r="BC32" s="33"/>
      <c r="BD32" s="36">
        <f t="shared" si="21"/>
        <v>0.22480787111981851</v>
      </c>
      <c r="BE32" s="33">
        <f t="shared" si="22"/>
        <v>0.23905451480121123</v>
      </c>
      <c r="BF32" s="34">
        <f t="shared" si="23"/>
        <v>0.2576187797460554</v>
      </c>
      <c r="BG32" s="25"/>
      <c r="BH32" s="39">
        <v>2.5999999999999999E-2</v>
      </c>
      <c r="BI32" s="36">
        <f t="shared" si="24"/>
        <v>1.4624999999999999E-2</v>
      </c>
      <c r="BJ32" s="34">
        <f t="shared" si="25"/>
        <v>1.95E-2</v>
      </c>
      <c r="BK32" s="39">
        <v>0.01</v>
      </c>
      <c r="BL32" s="33"/>
      <c r="BM32" s="39">
        <f t="shared" si="26"/>
        <v>7.0182871119818496E-2</v>
      </c>
      <c r="BN32" s="34">
        <f t="shared" si="27"/>
        <v>6.4554514801211244E-2</v>
      </c>
      <c r="BO32" s="34">
        <f t="shared" si="28"/>
        <v>5.6618779746055392E-2</v>
      </c>
      <c r="BP32" s="28"/>
      <c r="BQ32" s="31">
        <f>Q32/GD32</f>
        <v>1.5141174856283589E-3</v>
      </c>
      <c r="BR32" s="33">
        <f t="shared" si="29"/>
        <v>6.4574946257572791E-2</v>
      </c>
      <c r="BS32" s="32">
        <f>FC32/E32</f>
        <v>1.4206618840555681E-2</v>
      </c>
      <c r="BT32" s="33">
        <f t="shared" si="30"/>
        <v>7.6972144745443311E-2</v>
      </c>
      <c r="BU32" s="33">
        <f t="shared" si="31"/>
        <v>0.70976816838135626</v>
      </c>
      <c r="BV32" s="34">
        <f t="shared" si="32"/>
        <v>0.78236635690316436</v>
      </c>
      <c r="BW32" s="28"/>
      <c r="BX32" s="27">
        <v>100.06</v>
      </c>
      <c r="BY32" s="28">
        <v>608.22900000000004</v>
      </c>
      <c r="BZ32" s="29">
        <f t="shared" si="33"/>
        <v>708.28899999999999</v>
      </c>
      <c r="CA32" s="25">
        <v>21591.274000000001</v>
      </c>
      <c r="CB32" s="28">
        <v>83.338999999999999</v>
      </c>
      <c r="CC32" s="28">
        <v>59.186999999999998</v>
      </c>
      <c r="CD32" s="29">
        <f t="shared" si="34"/>
        <v>21448.748</v>
      </c>
      <c r="CE32" s="28">
        <v>4050.96</v>
      </c>
      <c r="CF32" s="28">
        <v>1309.5480000000002</v>
      </c>
      <c r="CG32" s="29">
        <f t="shared" si="35"/>
        <v>5360.5079999999998</v>
      </c>
      <c r="CH32" s="28">
        <v>3.4710000000000001</v>
      </c>
      <c r="CI32" s="28">
        <v>0</v>
      </c>
      <c r="CJ32" s="28">
        <v>179.56800000000001</v>
      </c>
      <c r="CK32" s="28">
        <v>108.74799999999843</v>
      </c>
      <c r="CL32" s="29">
        <f t="shared" si="36"/>
        <v>27809.331999999999</v>
      </c>
      <c r="CM32" s="28">
        <v>115.813</v>
      </c>
      <c r="CN32" s="25">
        <v>18846.735000000001</v>
      </c>
      <c r="CO32" s="29">
        <f t="shared" si="37"/>
        <v>18962.547999999999</v>
      </c>
      <c r="CP32" s="28">
        <v>4401.8649999999998</v>
      </c>
      <c r="CQ32" s="28">
        <v>216.41899999999941</v>
      </c>
      <c r="CR32" s="29">
        <f t="shared" si="38"/>
        <v>4618.2839999999997</v>
      </c>
      <c r="CS32" s="28">
        <v>385.96100000000001</v>
      </c>
      <c r="CT32" s="28">
        <v>3842.5390000000002</v>
      </c>
      <c r="CU32" s="29">
        <f t="shared" si="39"/>
        <v>27809.331999999999</v>
      </c>
      <c r="CV32" s="28"/>
      <c r="CW32" s="43">
        <v>4761.9920000000002</v>
      </c>
      <c r="CX32" s="28"/>
      <c r="CY32" s="24">
        <v>685</v>
      </c>
      <c r="CZ32" s="25">
        <v>1290</v>
      </c>
      <c r="DA32" s="25">
        <v>1380</v>
      </c>
      <c r="DB32" s="25">
        <v>840</v>
      </c>
      <c r="DC32" s="25">
        <v>700</v>
      </c>
      <c r="DD32" s="25">
        <v>0</v>
      </c>
      <c r="DE32" s="26">
        <f t="shared" si="40"/>
        <v>4895</v>
      </c>
      <c r="DF32" s="34">
        <f t="shared" si="41"/>
        <v>0.1760200496725344</v>
      </c>
      <c r="DG32" s="69"/>
      <c r="DH32" s="44" t="s">
        <v>229</v>
      </c>
      <c r="DI32" s="45">
        <v>141.1</v>
      </c>
      <c r="DJ32" s="46">
        <v>19</v>
      </c>
      <c r="DK32" s="45" t="s">
        <v>171</v>
      </c>
      <c r="DL32" s="47" t="s">
        <v>172</v>
      </c>
      <c r="DM32" s="48" t="s">
        <v>175</v>
      </c>
      <c r="DN32" s="39">
        <v>0.45899513872245751</v>
      </c>
      <c r="DO32" s="66" t="s">
        <v>176</v>
      </c>
      <c r="DP32" s="67" t="s">
        <v>177</v>
      </c>
      <c r="DQ32" s="25"/>
      <c r="DR32" s="24">
        <v>3423.201</v>
      </c>
      <c r="DS32" s="25">
        <v>3593.201</v>
      </c>
      <c r="DT32" s="26">
        <v>3808.201</v>
      </c>
      <c r="DU32" s="25"/>
      <c r="DV32" s="44">
        <f t="shared" si="42"/>
        <v>13724.845499999999</v>
      </c>
      <c r="DW32" s="25">
        <v>14432.848</v>
      </c>
      <c r="DX32" s="26">
        <v>13016.843000000001</v>
      </c>
      <c r="DY32" s="25"/>
      <c r="DZ32" s="24">
        <v>3372.518</v>
      </c>
      <c r="EA32" s="25">
        <v>3586.2429999999999</v>
      </c>
      <c r="EB32" s="26">
        <v>3864.74</v>
      </c>
      <c r="EC32" s="68">
        <v>15001.779</v>
      </c>
      <c r="ED32" s="25"/>
      <c r="EE32" s="24">
        <v>91.988</v>
      </c>
      <c r="EF32" s="25">
        <v>95.778000000000006</v>
      </c>
      <c r="EG32" s="25">
        <v>1643.463</v>
      </c>
      <c r="EH32" s="25">
        <v>512.21799999999996</v>
      </c>
      <c r="EI32" s="25">
        <v>3078.279</v>
      </c>
      <c r="EJ32" s="25">
        <v>0</v>
      </c>
      <c r="EK32" s="25">
        <v>78.932000000000002</v>
      </c>
      <c r="EL32" s="25">
        <v>765.8169999999991</v>
      </c>
      <c r="EM32" s="26">
        <v>15324.799000000001</v>
      </c>
      <c r="EN32" s="26">
        <f t="shared" si="43"/>
        <v>21591.274000000001</v>
      </c>
      <c r="EO32" s="45"/>
      <c r="EP32" s="36">
        <f t="shared" si="68"/>
        <v>4.2604248364408693E-3</v>
      </c>
      <c r="EQ32" s="33">
        <f t="shared" si="68"/>
        <v>4.4359587118388659E-3</v>
      </c>
      <c r="ER32" s="33">
        <f t="shared" si="68"/>
        <v>7.61169998583687E-2</v>
      </c>
      <c r="ES32" s="33">
        <f t="shared" si="68"/>
        <v>2.3723380102535864E-2</v>
      </c>
      <c r="ET32" s="33">
        <f t="shared" si="68"/>
        <v>0.14257051251352745</v>
      </c>
      <c r="EU32" s="33">
        <f t="shared" si="68"/>
        <v>0</v>
      </c>
      <c r="EV32" s="33">
        <f t="shared" si="68"/>
        <v>3.6557361089484576E-3</v>
      </c>
      <c r="EW32" s="33">
        <f t="shared" si="68"/>
        <v>3.5468819486983445E-2</v>
      </c>
      <c r="EX32" s="33">
        <f t="shared" si="68"/>
        <v>0.70976816838135626</v>
      </c>
      <c r="EY32" s="39">
        <f t="shared" si="45"/>
        <v>1</v>
      </c>
      <c r="EZ32" s="45"/>
      <c r="FA32" s="27">
        <v>195.16800000000001</v>
      </c>
      <c r="FB32" s="28">
        <v>111.571</v>
      </c>
      <c r="FC32" s="42">
        <f t="shared" si="46"/>
        <v>306.73900000000003</v>
      </c>
      <c r="FE32" s="27">
        <v>83.338999999999999</v>
      </c>
      <c r="FF32" s="28">
        <v>59.186999999999998</v>
      </c>
      <c r="FG32" s="42">
        <f t="shared" si="47"/>
        <v>142.52600000000001</v>
      </c>
      <c r="FH32" s="54"/>
      <c r="FI32" s="55">
        <v>19215.758000000002</v>
      </c>
      <c r="FJ32" s="7">
        <v>1795.232</v>
      </c>
      <c r="FK32" s="7">
        <v>303.51</v>
      </c>
      <c r="FL32" s="56">
        <f t="shared" si="48"/>
        <v>21314.5</v>
      </c>
      <c r="FM32" s="57">
        <f t="shared" si="49"/>
        <v>0.90153454221304752</v>
      </c>
      <c r="FN32" s="58">
        <f t="shared" si="50"/>
        <v>8.422585563818058E-2</v>
      </c>
      <c r="FO32" s="59">
        <f t="shared" si="51"/>
        <v>1.4239602148771962E-2</v>
      </c>
      <c r="FP32" s="61">
        <f t="shared" si="52"/>
        <v>1.0000000000000002</v>
      </c>
      <c r="FR32" s="24">
        <v>15324.799000000001</v>
      </c>
      <c r="FS32" s="25">
        <v>6266.4750000000013</v>
      </c>
      <c r="FT32" s="26">
        <f t="shared" si="53"/>
        <v>21591.274000000001</v>
      </c>
      <c r="FV32" s="36">
        <f t="shared" si="54"/>
        <v>0.70976816838135626</v>
      </c>
      <c r="FW32" s="33">
        <f t="shared" si="55"/>
        <v>0.29023183161864374</v>
      </c>
      <c r="FX32" s="34">
        <f t="shared" si="56"/>
        <v>1</v>
      </c>
      <c r="FY32" s="45"/>
      <c r="FZ32" s="44">
        <f t="shared" si="57"/>
        <v>3732.1260000000002</v>
      </c>
      <c r="GA32" s="25">
        <v>3621.7129999999997</v>
      </c>
      <c r="GB32" s="26">
        <v>3842.5390000000002</v>
      </c>
      <c r="GD32" s="44">
        <f t="shared" si="58"/>
        <v>21823.273500000003</v>
      </c>
      <c r="GE32" s="25">
        <v>22055.273000000001</v>
      </c>
      <c r="GF32" s="26">
        <v>21591.274000000001</v>
      </c>
      <c r="GH32" s="44">
        <f t="shared" si="59"/>
        <v>6231.2105000000029</v>
      </c>
      <c r="GI32" s="25">
        <v>5260.0080000000007</v>
      </c>
      <c r="GJ32" s="26">
        <v>7202.4130000000041</v>
      </c>
      <c r="GL32" s="44">
        <f t="shared" si="60"/>
        <v>28054.484000000004</v>
      </c>
      <c r="GM32" s="45">
        <f t="shared" si="61"/>
        <v>27315.281000000003</v>
      </c>
      <c r="GN32" s="46">
        <f t="shared" si="61"/>
        <v>28793.687000000005</v>
      </c>
      <c r="GP32" s="44">
        <f t="shared" si="62"/>
        <v>18466.886500000001</v>
      </c>
      <c r="GQ32" s="25">
        <v>18087.038</v>
      </c>
      <c r="GR32" s="26">
        <v>18846.735000000001</v>
      </c>
      <c r="GS32" s="25"/>
      <c r="GT32" s="44">
        <f t="shared" si="63"/>
        <v>27500.479999999996</v>
      </c>
      <c r="GU32" s="25">
        <v>27191.627999999997</v>
      </c>
      <c r="GV32" s="26">
        <f>C32</f>
        <v>27809.331999999999</v>
      </c>
      <c r="GW32" s="25"/>
      <c r="GX32" s="61">
        <f>DX32/C32</f>
        <v>0.46807463767917912</v>
      </c>
      <c r="GY32" s="62"/>
    </row>
    <row r="33" spans="1:222" x14ac:dyDescent="0.25">
      <c r="A33" s="1"/>
      <c r="B33" s="23" t="s">
        <v>207</v>
      </c>
      <c r="C33" s="24">
        <v>8292.4259999999995</v>
      </c>
      <c r="D33" s="25">
        <v>8260.9055000000008</v>
      </c>
      <c r="E33" s="25">
        <v>6759.9210000000003</v>
      </c>
      <c r="F33" s="25">
        <v>965.47299999999996</v>
      </c>
      <c r="G33" s="25">
        <v>6347.5110000000004</v>
      </c>
      <c r="H33" s="25">
        <f t="shared" si="0"/>
        <v>9257.8989999999994</v>
      </c>
      <c r="I33" s="26">
        <f t="shared" si="1"/>
        <v>7725.3940000000002</v>
      </c>
      <c r="J33" s="25"/>
      <c r="K33" s="27">
        <v>187.44299999999998</v>
      </c>
      <c r="L33" s="28">
        <v>27.087000000000003</v>
      </c>
      <c r="M33" s="28">
        <v>4.18</v>
      </c>
      <c r="N33" s="29">
        <f t="shared" si="2"/>
        <v>218.70999999999998</v>
      </c>
      <c r="O33" s="28">
        <v>112.67699999999999</v>
      </c>
      <c r="P33" s="29">
        <f t="shared" si="3"/>
        <v>106.03299999999999</v>
      </c>
      <c r="Q33" s="28">
        <v>-0.15400000000000014</v>
      </c>
      <c r="R33" s="29">
        <f t="shared" si="4"/>
        <v>106.18699999999998</v>
      </c>
      <c r="S33" s="28">
        <v>22.932000000000002</v>
      </c>
      <c r="T33" s="28">
        <v>15.516</v>
      </c>
      <c r="U33" s="28">
        <v>-2</v>
      </c>
      <c r="V33" s="29">
        <f t="shared" si="5"/>
        <v>142.63499999999996</v>
      </c>
      <c r="W33" s="28">
        <v>29.568999999999999</v>
      </c>
      <c r="X33" s="30">
        <f t="shared" si="6"/>
        <v>113.06599999999996</v>
      </c>
      <c r="Y33" s="28"/>
      <c r="Z33" s="31">
        <f t="shared" si="64"/>
        <v>2.2690369717944355E-2</v>
      </c>
      <c r="AA33" s="32">
        <f t="shared" si="65"/>
        <v>3.2789383681970457E-3</v>
      </c>
      <c r="AB33" s="33">
        <f t="shared" si="7"/>
        <v>0.43816253042876357</v>
      </c>
      <c r="AC33" s="33">
        <f t="shared" si="8"/>
        <v>0.46629724965030911</v>
      </c>
      <c r="AD33" s="33">
        <f t="shared" si="9"/>
        <v>0.51518906314297475</v>
      </c>
      <c r="AE33" s="32">
        <f t="shared" si="66"/>
        <v>1.3639788035343096E-2</v>
      </c>
      <c r="AF33" s="32">
        <f t="shared" si="67"/>
        <v>1.3686877304188983E-2</v>
      </c>
      <c r="AG33" s="32">
        <f>X33/DV33</f>
        <v>2.710533782124299E-2</v>
      </c>
      <c r="AH33" s="32">
        <f>(P33+S33+T33)/DV33</f>
        <v>3.4636462895574344E-2</v>
      </c>
      <c r="AI33" s="32">
        <f>R33/DV33</f>
        <v>2.5456233591215131E-2</v>
      </c>
      <c r="AJ33" s="34">
        <f>X33/FZ33</f>
        <v>9.0849631189033664E-2</v>
      </c>
      <c r="AK33" s="35"/>
      <c r="AL33" s="36">
        <f t="shared" si="10"/>
        <v>2.3337824870033923E-2</v>
      </c>
      <c r="AM33" s="33">
        <f t="shared" si="11"/>
        <v>3.3988444814802524E-2</v>
      </c>
      <c r="AN33" s="34">
        <f t="shared" si="12"/>
        <v>3.8008459733845146E-2</v>
      </c>
      <c r="AO33" s="28"/>
      <c r="AP33" s="36">
        <f t="shared" si="13"/>
        <v>0.93899189058570365</v>
      </c>
      <c r="AQ33" s="33">
        <f t="shared" si="14"/>
        <v>0.91877187733537358</v>
      </c>
      <c r="AR33" s="33">
        <f t="shared" si="15"/>
        <v>-5.9965804940556595E-2</v>
      </c>
      <c r="AS33" s="33">
        <f t="shared" si="16"/>
        <v>0.12588794883427359</v>
      </c>
      <c r="AT33" s="33">
        <f t="shared" si="17"/>
        <v>0.12763960751654582</v>
      </c>
      <c r="AU33" s="37">
        <v>2.74</v>
      </c>
      <c r="AV33" s="38">
        <v>1.34</v>
      </c>
      <c r="AW33" s="28"/>
      <c r="AX33" s="36">
        <f>GB33/C33</f>
        <v>0.15807111212086788</v>
      </c>
      <c r="AY33" s="33">
        <v>0.1479</v>
      </c>
      <c r="AZ33" s="33">
        <f t="shared" si="18"/>
        <v>0.31158747226211481</v>
      </c>
      <c r="BA33" s="33">
        <f t="shared" si="19"/>
        <v>0.31158747226211481</v>
      </c>
      <c r="BB33" s="34">
        <f t="shared" si="20"/>
        <v>0.31158747226211481</v>
      </c>
      <c r="BC33" s="33"/>
      <c r="BD33" s="36">
        <f t="shared" si="21"/>
        <v>0.28610412358007825</v>
      </c>
      <c r="BE33" s="33">
        <f t="shared" si="22"/>
        <v>0.28765472458421804</v>
      </c>
      <c r="BF33" s="34">
        <f t="shared" si="23"/>
        <v>0.28988002858483286</v>
      </c>
      <c r="BG33" s="25"/>
      <c r="BH33" s="39">
        <v>2.1000000000000001E-2</v>
      </c>
      <c r="BI33" s="63">
        <f t="shared" si="24"/>
        <v>1.18125E-2</v>
      </c>
      <c r="BJ33" s="64">
        <f t="shared" si="25"/>
        <v>1.575E-2</v>
      </c>
      <c r="BK33" s="39">
        <v>0.01</v>
      </c>
      <c r="BL33" s="33"/>
      <c r="BM33" s="39">
        <f t="shared" si="26"/>
        <v>0.13429162358007823</v>
      </c>
      <c r="BN33" s="34">
        <f t="shared" si="27"/>
        <v>0.11690472458421802</v>
      </c>
      <c r="BO33" s="34">
        <f t="shared" si="28"/>
        <v>9.3880028584832853E-2</v>
      </c>
      <c r="BP33" s="28"/>
      <c r="BQ33" s="31">
        <f>Q33/GD33</f>
        <v>-2.3044098473717555E-5</v>
      </c>
      <c r="BR33" s="33">
        <f t="shared" si="29"/>
        <v>-1.065884095486605E-3</v>
      </c>
      <c r="BS33" s="32">
        <f>FC33/E33</f>
        <v>2.2591832064309626E-2</v>
      </c>
      <c r="BT33" s="33">
        <f t="shared" si="30"/>
        <v>0.11361668253779313</v>
      </c>
      <c r="BU33" s="33">
        <f t="shared" si="31"/>
        <v>0.85675054486583491</v>
      </c>
      <c r="BV33" s="34">
        <f t="shared" si="32"/>
        <v>0.87465299504465399</v>
      </c>
      <c r="BW33" s="28"/>
      <c r="BX33" s="27">
        <v>90.686999999999998</v>
      </c>
      <c r="BY33" s="28">
        <v>601.03499999999997</v>
      </c>
      <c r="BZ33" s="29">
        <f t="shared" si="33"/>
        <v>691.72199999999998</v>
      </c>
      <c r="CA33" s="25">
        <v>6759.9210000000003</v>
      </c>
      <c r="CB33" s="28">
        <v>27.768000000000001</v>
      </c>
      <c r="CC33" s="28">
        <v>5.5990000000000002</v>
      </c>
      <c r="CD33" s="29">
        <f t="shared" si="34"/>
        <v>6726.5540000000001</v>
      </c>
      <c r="CE33" s="28">
        <v>355.57100000000003</v>
      </c>
      <c r="CF33" s="28">
        <v>404.72900000000004</v>
      </c>
      <c r="CG33" s="29">
        <f t="shared" si="35"/>
        <v>760.30000000000007</v>
      </c>
      <c r="CH33" s="28">
        <v>13.35</v>
      </c>
      <c r="CI33" s="28">
        <v>0</v>
      </c>
      <c r="CJ33" s="28">
        <v>95.628</v>
      </c>
      <c r="CK33" s="28">
        <v>4.8719999999995736</v>
      </c>
      <c r="CL33" s="29">
        <f t="shared" si="36"/>
        <v>8292.4259999999995</v>
      </c>
      <c r="CM33" s="28">
        <v>60.56</v>
      </c>
      <c r="CN33" s="25">
        <v>6347.5110000000004</v>
      </c>
      <c r="CO33" s="29">
        <f t="shared" si="37"/>
        <v>6408.0710000000008</v>
      </c>
      <c r="CP33" s="28">
        <v>500.62</v>
      </c>
      <c r="CQ33" s="28">
        <v>72.94199999999887</v>
      </c>
      <c r="CR33" s="29">
        <f t="shared" si="38"/>
        <v>573.56199999999887</v>
      </c>
      <c r="CS33" s="28">
        <v>0</v>
      </c>
      <c r="CT33" s="28">
        <v>1310.7929999999999</v>
      </c>
      <c r="CU33" s="29">
        <f t="shared" si="39"/>
        <v>8292.4259999999995</v>
      </c>
      <c r="CV33" s="28"/>
      <c r="CW33" s="43">
        <v>1058.442</v>
      </c>
      <c r="CX33" s="28"/>
      <c r="CY33" s="24">
        <v>300</v>
      </c>
      <c r="CZ33" s="25">
        <v>260</v>
      </c>
      <c r="DA33" s="25">
        <v>0</v>
      </c>
      <c r="DB33" s="25">
        <v>0</v>
      </c>
      <c r="DC33" s="25">
        <v>0</v>
      </c>
      <c r="DD33" s="25">
        <v>0</v>
      </c>
      <c r="DE33" s="26">
        <f t="shared" si="40"/>
        <v>560</v>
      </c>
      <c r="DF33" s="34">
        <f t="shared" si="41"/>
        <v>6.7531504049598998E-2</v>
      </c>
      <c r="DG33" s="69"/>
      <c r="DH33" s="44" t="s">
        <v>229</v>
      </c>
      <c r="DI33" s="45">
        <v>43.2</v>
      </c>
      <c r="DJ33" s="46">
        <v>7</v>
      </c>
      <c r="DK33" s="45" t="s">
        <v>171</v>
      </c>
      <c r="DL33" s="47" t="s">
        <v>172</v>
      </c>
      <c r="DM33" s="48" t="s">
        <v>175</v>
      </c>
      <c r="DN33" s="39">
        <v>0.10994230295142278</v>
      </c>
      <c r="DO33" s="36"/>
      <c r="DP33" s="34"/>
      <c r="DQ33" s="25"/>
      <c r="DR33" s="24">
        <v>1264.0250000000001</v>
      </c>
      <c r="DS33" s="25">
        <v>1264.0250000000001</v>
      </c>
      <c r="DT33" s="26">
        <v>1264.0250000000001</v>
      </c>
      <c r="DU33" s="25"/>
      <c r="DV33" s="44">
        <f t="shared" si="42"/>
        <v>4171.3554999999997</v>
      </c>
      <c r="DW33" s="25">
        <v>4285.9849999999997</v>
      </c>
      <c r="DX33" s="26">
        <v>4056.7260000000001</v>
      </c>
      <c r="DY33" s="25"/>
      <c r="DZ33" s="24">
        <v>1247.115</v>
      </c>
      <c r="EA33" s="25">
        <v>1253.874</v>
      </c>
      <c r="EB33" s="26">
        <v>1263.5740000000001</v>
      </c>
      <c r="EC33" s="68">
        <v>4358.9549999999999</v>
      </c>
      <c r="ED33" s="25"/>
      <c r="EE33" s="24">
        <v>73.7</v>
      </c>
      <c r="EF33" s="25">
        <v>14.7</v>
      </c>
      <c r="EG33" s="25">
        <v>288.10000000000002</v>
      </c>
      <c r="EH33" s="25">
        <v>174.3</v>
      </c>
      <c r="EI33" s="25">
        <v>321.10000000000002</v>
      </c>
      <c r="EJ33" s="25">
        <v>63.8</v>
      </c>
      <c r="EK33" s="25">
        <v>32.5</v>
      </c>
      <c r="EL33" s="25">
        <v>0.15499999999974534</v>
      </c>
      <c r="EM33" s="26">
        <v>5791.5659999999998</v>
      </c>
      <c r="EN33" s="26">
        <f t="shared" si="43"/>
        <v>6759.9209999999994</v>
      </c>
      <c r="EO33" s="45"/>
      <c r="EP33" s="36">
        <f t="shared" si="68"/>
        <v>1.09024942747112E-2</v>
      </c>
      <c r="EQ33" s="33">
        <f t="shared" si="68"/>
        <v>2.1745816260278781E-3</v>
      </c>
      <c r="ER33" s="33">
        <f t="shared" si="68"/>
        <v>4.2618841255689238E-2</v>
      </c>
      <c r="ES33" s="33">
        <f t="shared" si="68"/>
        <v>2.578432499433056E-2</v>
      </c>
      <c r="ET33" s="33">
        <f t="shared" si="68"/>
        <v>4.7500555110037535E-2</v>
      </c>
      <c r="EU33" s="33">
        <f t="shared" si="68"/>
        <v>9.4379801184067101E-3</v>
      </c>
      <c r="EV33" s="33">
        <f t="shared" si="68"/>
        <v>4.8077484929187784E-3</v>
      </c>
      <c r="EW33" s="33">
        <f t="shared" si="68"/>
        <v>2.2929262043113425E-5</v>
      </c>
      <c r="EX33" s="33">
        <f t="shared" si="68"/>
        <v>0.85675054486583502</v>
      </c>
      <c r="EY33" s="39">
        <f t="shared" si="45"/>
        <v>1</v>
      </c>
      <c r="EZ33" s="45"/>
      <c r="FA33" s="27">
        <v>60.295000000000002</v>
      </c>
      <c r="FB33" s="28">
        <v>92.424000000000007</v>
      </c>
      <c r="FC33" s="42">
        <f t="shared" si="46"/>
        <v>152.71899999999999</v>
      </c>
      <c r="FE33" s="27">
        <v>27.768000000000001</v>
      </c>
      <c r="FF33" s="28">
        <v>5.5990000000000002</v>
      </c>
      <c r="FG33" s="42">
        <f t="shared" si="47"/>
        <v>33.367000000000004</v>
      </c>
      <c r="FH33" s="54"/>
      <c r="FI33" s="55">
        <v>6136.424</v>
      </c>
      <c r="FJ33" s="7">
        <v>476.73399999999998</v>
      </c>
      <c r="FK33" s="7">
        <v>147.01300000000001</v>
      </c>
      <c r="FL33" s="56">
        <f t="shared" si="48"/>
        <v>6760.1710000000003</v>
      </c>
      <c r="FM33" s="57">
        <f t="shared" si="49"/>
        <v>0.90773206772432236</v>
      </c>
      <c r="FN33" s="58">
        <f t="shared" si="50"/>
        <v>7.0520997175958999E-2</v>
      </c>
      <c r="FO33" s="59">
        <f t="shared" si="51"/>
        <v>2.1746935099718631E-2</v>
      </c>
      <c r="FP33" s="61">
        <f t="shared" si="52"/>
        <v>1</v>
      </c>
      <c r="FR33" s="24">
        <v>5791.5659999999998</v>
      </c>
      <c r="FS33" s="25">
        <v>968.35500000000047</v>
      </c>
      <c r="FT33" s="26">
        <f t="shared" si="53"/>
        <v>6759.9210000000003</v>
      </c>
      <c r="FV33" s="36">
        <f t="shared" si="54"/>
        <v>0.85675054486583491</v>
      </c>
      <c r="FW33" s="33">
        <f t="shared" si="55"/>
        <v>0.14324945513416509</v>
      </c>
      <c r="FX33" s="34">
        <f t="shared" si="56"/>
        <v>1</v>
      </c>
      <c r="FY33" s="45"/>
      <c r="FZ33" s="44">
        <f t="shared" si="57"/>
        <v>1244.54</v>
      </c>
      <c r="GA33" s="25">
        <v>1178.287</v>
      </c>
      <c r="GB33" s="26">
        <v>1310.7929999999999</v>
      </c>
      <c r="GD33" s="44">
        <f t="shared" si="58"/>
        <v>6682.8389999999999</v>
      </c>
      <c r="GE33" s="25">
        <v>6605.7569999999996</v>
      </c>
      <c r="GF33" s="26">
        <v>6759.9210000000003</v>
      </c>
      <c r="GH33" s="44">
        <f t="shared" si="59"/>
        <v>915.58349999999996</v>
      </c>
      <c r="GI33" s="25">
        <v>865.69399999999996</v>
      </c>
      <c r="GJ33" s="26">
        <v>965.47299999999996</v>
      </c>
      <c r="GL33" s="44">
        <f t="shared" si="60"/>
        <v>7598.4224999999997</v>
      </c>
      <c r="GM33" s="45">
        <f t="shared" si="61"/>
        <v>7471.4509999999991</v>
      </c>
      <c r="GN33" s="46">
        <f t="shared" si="61"/>
        <v>7725.3940000000002</v>
      </c>
      <c r="GP33" s="44">
        <f t="shared" si="62"/>
        <v>6231.2985000000008</v>
      </c>
      <c r="GQ33" s="25">
        <v>6115.0860000000002</v>
      </c>
      <c r="GR33" s="26">
        <v>6347.5110000000004</v>
      </c>
      <c r="GS33" s="25"/>
      <c r="GT33" s="44">
        <f t="shared" si="63"/>
        <v>8260.9055000000008</v>
      </c>
      <c r="GU33" s="25">
        <v>8229.3850000000002</v>
      </c>
      <c r="GV33" s="26">
        <f>C33</f>
        <v>8292.4259999999995</v>
      </c>
      <c r="GW33" s="25"/>
      <c r="GX33" s="61">
        <f>DX33/C33</f>
        <v>0.48920858624484564</v>
      </c>
      <c r="GY33" s="62"/>
    </row>
    <row r="34" spans="1:222" s="1" customFormat="1" x14ac:dyDescent="0.25">
      <c r="B34" s="23" t="s">
        <v>208</v>
      </c>
      <c r="C34" s="24">
        <v>2713.703</v>
      </c>
      <c r="D34" s="25">
        <v>2657.2780000000002</v>
      </c>
      <c r="E34" s="25">
        <v>2112.38</v>
      </c>
      <c r="F34" s="25">
        <v>560.23699999999997</v>
      </c>
      <c r="G34" s="25">
        <v>1723.355</v>
      </c>
      <c r="H34" s="25">
        <f t="shared" si="0"/>
        <v>3273.94</v>
      </c>
      <c r="I34" s="26">
        <f t="shared" si="1"/>
        <v>2672.6170000000002</v>
      </c>
      <c r="J34" s="25"/>
      <c r="K34" s="27">
        <v>69.563000000000002</v>
      </c>
      <c r="L34" s="28">
        <v>14.030999999999999</v>
      </c>
      <c r="M34" s="28">
        <v>8.0000000000000002E-3</v>
      </c>
      <c r="N34" s="29">
        <f t="shared" si="2"/>
        <v>83.60199999999999</v>
      </c>
      <c r="O34" s="28">
        <v>45.518000000000001</v>
      </c>
      <c r="P34" s="29">
        <f t="shared" si="3"/>
        <v>38.083999999999989</v>
      </c>
      <c r="Q34" s="28">
        <v>11.984999999999999</v>
      </c>
      <c r="R34" s="29">
        <f t="shared" si="4"/>
        <v>26.09899999999999</v>
      </c>
      <c r="S34" s="28">
        <v>4.6970000000000001</v>
      </c>
      <c r="T34" s="28">
        <v>0.44800000000000001</v>
      </c>
      <c r="U34" s="28">
        <v>0</v>
      </c>
      <c r="V34" s="29">
        <f t="shared" si="5"/>
        <v>31.243999999999989</v>
      </c>
      <c r="W34" s="28">
        <v>6.1920000000000002</v>
      </c>
      <c r="X34" s="30">
        <f t="shared" si="6"/>
        <v>25.051999999999989</v>
      </c>
      <c r="Y34" s="28"/>
      <c r="Z34" s="31">
        <f t="shared" si="64"/>
        <v>2.6178292222341807E-2</v>
      </c>
      <c r="AA34" s="32">
        <f t="shared" si="65"/>
        <v>5.280215318081133E-3</v>
      </c>
      <c r="AB34" s="33">
        <f t="shared" si="7"/>
        <v>0.51289621057613222</v>
      </c>
      <c r="AC34" s="33">
        <f t="shared" si="8"/>
        <v>0.51549847676644134</v>
      </c>
      <c r="AD34" s="33">
        <f t="shared" si="9"/>
        <v>0.5444606588359131</v>
      </c>
      <c r="AE34" s="32">
        <f t="shared" si="66"/>
        <v>1.7129558894477731E-2</v>
      </c>
      <c r="AF34" s="32">
        <f t="shared" si="67"/>
        <v>9.4276925485402684E-3</v>
      </c>
      <c r="AG34" s="32">
        <f>X34/DV34</f>
        <v>1.8604899864614662E-2</v>
      </c>
      <c r="AH34" s="32">
        <f>(P34+S34+T34)/DV34</f>
        <v>3.2104072179763188E-2</v>
      </c>
      <c r="AI34" s="32">
        <f>R34/DV34</f>
        <v>1.9382455754693363E-2</v>
      </c>
      <c r="AJ34" s="34">
        <f>X34/FZ34</f>
        <v>6.9519273061281653E-2</v>
      </c>
      <c r="AK34" s="35"/>
      <c r="AL34" s="36">
        <f t="shared" si="10"/>
        <v>6.3361308665641172E-2</v>
      </c>
      <c r="AM34" s="33">
        <f t="shared" si="11"/>
        <v>3.5860505086158637E-2</v>
      </c>
      <c r="AN34" s="34">
        <f t="shared" si="12"/>
        <v>3.1599469880268113E-2</v>
      </c>
      <c r="AO34" s="28"/>
      <c r="AP34" s="36">
        <f t="shared" si="13"/>
        <v>0.81583569244170084</v>
      </c>
      <c r="AQ34" s="33">
        <f t="shared" si="14"/>
        <v>0.74563215760013868</v>
      </c>
      <c r="AR34" s="33">
        <f t="shared" si="15"/>
        <v>2.9970855322045166E-2</v>
      </c>
      <c r="AS34" s="33">
        <f t="shared" si="16"/>
        <v>0.29397634892248709</v>
      </c>
      <c r="AT34" s="33">
        <f t="shared" si="17"/>
        <v>0.18667481297695437</v>
      </c>
      <c r="AU34" s="37">
        <v>9.3000000000000007</v>
      </c>
      <c r="AV34" s="38">
        <v>1.45</v>
      </c>
      <c r="AW34" s="28"/>
      <c r="AX34" s="36">
        <f>GB34/C34</f>
        <v>0.13827894946499303</v>
      </c>
      <c r="AY34" s="33">
        <v>0.13950000000000001</v>
      </c>
      <c r="AZ34" s="33">
        <f t="shared" si="18"/>
        <v>0.27628609189194081</v>
      </c>
      <c r="BA34" s="33">
        <f t="shared" si="19"/>
        <v>0.29891660204398768</v>
      </c>
      <c r="BB34" s="34">
        <f t="shared" si="20"/>
        <v>0.32909061558005015</v>
      </c>
      <c r="BC34" s="33"/>
      <c r="BD34" s="36">
        <f t="shared" si="21"/>
        <v>0.24236092835109871</v>
      </c>
      <c r="BE34" s="33">
        <f t="shared" si="22"/>
        <v>0.26485566152296497</v>
      </c>
      <c r="BF34" s="34">
        <f t="shared" si="23"/>
        <v>0.29515478529910372</v>
      </c>
      <c r="BG34" s="25"/>
      <c r="BH34" s="39">
        <v>2.5999999999999999E-2</v>
      </c>
      <c r="BI34" s="36">
        <f t="shared" si="24"/>
        <v>1.4624999999999999E-2</v>
      </c>
      <c r="BJ34" s="34">
        <f t="shared" si="25"/>
        <v>1.95E-2</v>
      </c>
      <c r="BK34" s="39">
        <v>1.4999999999999999E-2</v>
      </c>
      <c r="BL34" s="33"/>
      <c r="BM34" s="39">
        <f t="shared" si="26"/>
        <v>8.7735928351098696E-2</v>
      </c>
      <c r="BN34" s="34">
        <f t="shared" si="27"/>
        <v>9.0355661522964981E-2</v>
      </c>
      <c r="BO34" s="34">
        <f t="shared" si="28"/>
        <v>9.4154785299103705E-2</v>
      </c>
      <c r="BP34" s="28"/>
      <c r="BQ34" s="31">
        <f>Q34/GD34</f>
        <v>5.8479218286307619E-3</v>
      </c>
      <c r="BR34" s="33">
        <f t="shared" si="29"/>
        <v>0.27724444238821166</v>
      </c>
      <c r="BS34" s="32">
        <f>FC34/E34</f>
        <v>6.352218824264573E-2</v>
      </c>
      <c r="BT34" s="33">
        <f t="shared" si="30"/>
        <v>0.33647111924673073</v>
      </c>
      <c r="BU34" s="33">
        <f t="shared" si="31"/>
        <v>0.72744818640585496</v>
      </c>
      <c r="BV34" s="34">
        <f t="shared" si="32"/>
        <v>0.78458080600400282</v>
      </c>
      <c r="BW34" s="28"/>
      <c r="BX34" s="27">
        <v>59.103000000000002</v>
      </c>
      <c r="BY34" s="28">
        <v>101.291</v>
      </c>
      <c r="BZ34" s="29">
        <f t="shared" si="33"/>
        <v>160.39400000000001</v>
      </c>
      <c r="CA34" s="25">
        <v>2112.38</v>
      </c>
      <c r="CB34" s="28">
        <v>20.114000000000001</v>
      </c>
      <c r="CC34" s="28">
        <v>3.4329999999999998</v>
      </c>
      <c r="CD34" s="29">
        <f t="shared" si="34"/>
        <v>2088.8330000000001</v>
      </c>
      <c r="CE34" s="28">
        <v>346.18599999999998</v>
      </c>
      <c r="CF34" s="28">
        <v>101.61600000000001</v>
      </c>
      <c r="CG34" s="29">
        <f t="shared" si="35"/>
        <v>447.80200000000002</v>
      </c>
      <c r="CH34" s="28">
        <v>0</v>
      </c>
      <c r="CI34" s="28">
        <v>0</v>
      </c>
      <c r="CJ34" s="28">
        <v>15.826000000000001</v>
      </c>
      <c r="CK34" s="28">
        <v>0.84800000000009135</v>
      </c>
      <c r="CL34" s="29">
        <f t="shared" si="36"/>
        <v>2713.703</v>
      </c>
      <c r="CM34" s="28">
        <v>66.385999999999996</v>
      </c>
      <c r="CN34" s="25">
        <v>1723.355</v>
      </c>
      <c r="CO34" s="29">
        <f t="shared" si="37"/>
        <v>1789.741</v>
      </c>
      <c r="CP34" s="28">
        <v>451.26</v>
      </c>
      <c r="CQ34" s="28">
        <v>27.188000000000045</v>
      </c>
      <c r="CR34" s="29">
        <f t="shared" si="38"/>
        <v>478.44800000000004</v>
      </c>
      <c r="CS34" s="28">
        <v>70.265999999999991</v>
      </c>
      <c r="CT34" s="28">
        <v>375.24799999999999</v>
      </c>
      <c r="CU34" s="29">
        <f t="shared" si="39"/>
        <v>2713.703</v>
      </c>
      <c r="CV34" s="28"/>
      <c r="CW34" s="43">
        <v>506.58</v>
      </c>
      <c r="CX34" s="28"/>
      <c r="CY34" s="24">
        <v>100</v>
      </c>
      <c r="CZ34" s="25">
        <v>50</v>
      </c>
      <c r="DA34" s="25">
        <v>165</v>
      </c>
      <c r="DB34" s="25">
        <v>80</v>
      </c>
      <c r="DC34" s="25">
        <v>175</v>
      </c>
      <c r="DD34" s="25">
        <v>0</v>
      </c>
      <c r="DE34" s="26">
        <f t="shared" si="40"/>
        <v>570</v>
      </c>
      <c r="DF34" s="34">
        <f t="shared" si="41"/>
        <v>0.21004509336504401</v>
      </c>
      <c r="DG34" s="69"/>
      <c r="DH34" s="44" t="s">
        <v>228</v>
      </c>
      <c r="DI34" s="45">
        <v>16</v>
      </c>
      <c r="DJ34" s="46">
        <v>3</v>
      </c>
      <c r="DK34" s="45" t="s">
        <v>171</v>
      </c>
      <c r="DL34" s="44"/>
      <c r="DM34" s="48" t="s">
        <v>173</v>
      </c>
      <c r="DN34" s="39">
        <v>0.10447575797244454</v>
      </c>
      <c r="DO34" s="36"/>
      <c r="DP34" s="34"/>
      <c r="DQ34" s="25"/>
      <c r="DR34" s="24">
        <v>366.25700000000001</v>
      </c>
      <c r="DS34" s="25">
        <v>396.25700000000001</v>
      </c>
      <c r="DT34" s="26">
        <v>436.25700000000001</v>
      </c>
      <c r="DU34" s="25"/>
      <c r="DV34" s="44">
        <f t="shared" si="42"/>
        <v>1346.527</v>
      </c>
      <c r="DW34" s="25">
        <v>1367.41</v>
      </c>
      <c r="DX34" s="26">
        <v>1325.644</v>
      </c>
      <c r="DY34" s="25"/>
      <c r="DZ34" s="24">
        <v>362.84</v>
      </c>
      <c r="EA34" s="25">
        <v>396.517</v>
      </c>
      <c r="EB34" s="26">
        <v>441.87799999999999</v>
      </c>
      <c r="EC34" s="68">
        <v>1497.106</v>
      </c>
      <c r="ED34" s="25"/>
      <c r="EE34" s="24">
        <v>147.12938728999998</v>
      </c>
      <c r="EF34" s="25">
        <v>6.3954250100000003</v>
      </c>
      <c r="EG34" s="25">
        <v>146.58600000000001</v>
      </c>
      <c r="EH34" s="25">
        <v>13.071999999999999</v>
      </c>
      <c r="EI34" s="25">
        <v>234.36177286000003</v>
      </c>
      <c r="EJ34" s="25">
        <v>17.852689210000001</v>
      </c>
      <c r="EK34" s="25">
        <v>10.33641375</v>
      </c>
      <c r="EL34" s="25">
        <v>-6.8811999994977668E-4</v>
      </c>
      <c r="EM34" s="26">
        <v>1536.6469999999999</v>
      </c>
      <c r="EN34" s="26">
        <f t="shared" si="43"/>
        <v>2112.38</v>
      </c>
      <c r="EO34" s="45"/>
      <c r="EP34" s="36">
        <f t="shared" si="68"/>
        <v>6.9651003744591392E-2</v>
      </c>
      <c r="EQ34" s="33">
        <f t="shared" si="68"/>
        <v>3.0275921046402634E-3</v>
      </c>
      <c r="ER34" s="33">
        <f t="shared" si="68"/>
        <v>6.9393764379515055E-2</v>
      </c>
      <c r="ES34" s="33">
        <f t="shared" si="68"/>
        <v>6.188280517709881E-3</v>
      </c>
      <c r="ET34" s="33">
        <f t="shared" si="68"/>
        <v>0.11094678649674776</v>
      </c>
      <c r="EU34" s="33">
        <f t="shared" si="68"/>
        <v>8.4514572236056018E-3</v>
      </c>
      <c r="EV34" s="33">
        <f t="shared" si="68"/>
        <v>4.8932548831176204E-3</v>
      </c>
      <c r="EW34" s="33">
        <f t="shared" si="68"/>
        <v>-3.2575578255322276E-7</v>
      </c>
      <c r="EX34" s="33">
        <f t="shared" si="68"/>
        <v>0.72744818640585496</v>
      </c>
      <c r="EY34" s="39">
        <f t="shared" si="45"/>
        <v>1</v>
      </c>
      <c r="EZ34" s="45"/>
      <c r="FA34" s="27">
        <v>99.743000000000009</v>
      </c>
      <c r="FB34" s="28">
        <v>34.44</v>
      </c>
      <c r="FC34" s="42">
        <f t="shared" si="46"/>
        <v>134.18299999999999</v>
      </c>
      <c r="FE34" s="27">
        <v>20.114000000000001</v>
      </c>
      <c r="FF34" s="28">
        <v>3.4329999999999998</v>
      </c>
      <c r="FG34" s="42">
        <f t="shared" si="47"/>
        <v>23.547000000000001</v>
      </c>
      <c r="FH34" s="54"/>
      <c r="FI34" s="55">
        <v>1715.2909999999999</v>
      </c>
      <c r="FJ34" s="7">
        <v>261.59500000000003</v>
      </c>
      <c r="FK34" s="7">
        <v>134.16999999999999</v>
      </c>
      <c r="FL34" s="56">
        <f t="shared" si="48"/>
        <v>2111.056</v>
      </c>
      <c r="FM34" s="57">
        <f t="shared" si="49"/>
        <v>0.81252747440143691</v>
      </c>
      <c r="FN34" s="58">
        <f t="shared" si="50"/>
        <v>0.12391665592954428</v>
      </c>
      <c r="FO34" s="59">
        <f t="shared" si="51"/>
        <v>6.3555869669018716E-2</v>
      </c>
      <c r="FP34" s="61">
        <f t="shared" si="52"/>
        <v>0.99999999999999989</v>
      </c>
      <c r="FR34" s="24">
        <v>1536.6469999999999</v>
      </c>
      <c r="FS34" s="25">
        <v>575.73300000000017</v>
      </c>
      <c r="FT34" s="26">
        <f t="shared" si="53"/>
        <v>2112.38</v>
      </c>
      <c r="FV34" s="36">
        <f t="shared" si="54"/>
        <v>0.72744818640585496</v>
      </c>
      <c r="FW34" s="33">
        <f t="shared" si="55"/>
        <v>0.27255181359414504</v>
      </c>
      <c r="FX34" s="34">
        <f t="shared" si="56"/>
        <v>1</v>
      </c>
      <c r="FY34" s="45"/>
      <c r="FZ34" s="44">
        <f t="shared" si="57"/>
        <v>360.3605</v>
      </c>
      <c r="GA34" s="25">
        <v>345.47300000000001</v>
      </c>
      <c r="GB34" s="26">
        <v>375.24799999999999</v>
      </c>
      <c r="GD34" s="44">
        <f t="shared" si="58"/>
        <v>2049.4459999999999</v>
      </c>
      <c r="GE34" s="25">
        <v>1986.5119999999999</v>
      </c>
      <c r="GF34" s="26">
        <v>2112.38</v>
      </c>
      <c r="GH34" s="44">
        <f t="shared" si="59"/>
        <v>576.90927119999992</v>
      </c>
      <c r="GI34" s="25">
        <v>593.58154239999999</v>
      </c>
      <c r="GJ34" s="26">
        <v>560.23699999999997</v>
      </c>
      <c r="GL34" s="44">
        <f t="shared" si="60"/>
        <v>2626.3552712000001</v>
      </c>
      <c r="GM34" s="45">
        <f t="shared" si="61"/>
        <v>2580.0935423999999</v>
      </c>
      <c r="GN34" s="46">
        <f t="shared" si="61"/>
        <v>2672.6170000000002</v>
      </c>
      <c r="GP34" s="44">
        <f t="shared" si="62"/>
        <v>1696.9605000000001</v>
      </c>
      <c r="GQ34" s="25">
        <v>1670.566</v>
      </c>
      <c r="GR34" s="26">
        <v>1723.355</v>
      </c>
      <c r="GS34" s="25"/>
      <c r="GT34" s="44">
        <f t="shared" si="63"/>
        <v>2657.2780000000002</v>
      </c>
      <c r="GU34" s="25">
        <v>2600.8530000000001</v>
      </c>
      <c r="GV34" s="26">
        <f>C34</f>
        <v>2713.703</v>
      </c>
      <c r="GW34" s="25"/>
      <c r="GX34" s="61">
        <f>DX34/C34</f>
        <v>0.48850003113826385</v>
      </c>
      <c r="GY34" s="62"/>
      <c r="GZ34"/>
      <c r="HA34"/>
    </row>
    <row r="35" spans="1:222" x14ac:dyDescent="0.25">
      <c r="A35" s="1"/>
      <c r="B35" s="70" t="s">
        <v>209</v>
      </c>
      <c r="C35" s="24">
        <v>9404.0849999999991</v>
      </c>
      <c r="D35" s="25">
        <v>8871.6084999999985</v>
      </c>
      <c r="E35" s="25">
        <v>6728.9059999999999</v>
      </c>
      <c r="F35" s="25">
        <v>4093.1469999999999</v>
      </c>
      <c r="G35" s="25">
        <v>6416.7929999999997</v>
      </c>
      <c r="H35" s="25">
        <f t="shared" si="0"/>
        <v>13497.232</v>
      </c>
      <c r="I35" s="26">
        <f t="shared" si="1"/>
        <v>10822.053</v>
      </c>
      <c r="J35" s="25"/>
      <c r="K35" s="27">
        <v>220.84499999999997</v>
      </c>
      <c r="L35" s="28">
        <v>61.353000000000009</v>
      </c>
      <c r="M35" s="28">
        <v>0</v>
      </c>
      <c r="N35" s="29">
        <f t="shared" si="2"/>
        <v>282.19799999999998</v>
      </c>
      <c r="O35" s="28">
        <v>116.164</v>
      </c>
      <c r="P35" s="29">
        <f t="shared" si="3"/>
        <v>166.03399999999999</v>
      </c>
      <c r="Q35" s="28">
        <v>3.2629999999999999</v>
      </c>
      <c r="R35" s="29">
        <f t="shared" si="4"/>
        <v>162.77099999999999</v>
      </c>
      <c r="S35" s="28">
        <v>22.969000000000001</v>
      </c>
      <c r="T35" s="28">
        <v>1.3119999999999998</v>
      </c>
      <c r="U35" s="28">
        <v>-1.5</v>
      </c>
      <c r="V35" s="29">
        <f t="shared" si="5"/>
        <v>185.55199999999999</v>
      </c>
      <c r="W35" s="28">
        <v>36.119999999999997</v>
      </c>
      <c r="X35" s="30">
        <f t="shared" si="6"/>
        <v>149.43199999999999</v>
      </c>
      <c r="Y35" s="28"/>
      <c r="Z35" s="31">
        <f t="shared" si="64"/>
        <v>2.4893456468463415E-2</v>
      </c>
      <c r="AA35" s="32">
        <f t="shared" si="65"/>
        <v>6.9156568394558911E-3</v>
      </c>
      <c r="AB35" s="33">
        <f t="shared" si="7"/>
        <v>0.37902760058601082</v>
      </c>
      <c r="AC35" s="33">
        <f t="shared" si="8"/>
        <v>0.38065714838105041</v>
      </c>
      <c r="AD35" s="33">
        <f t="shared" si="9"/>
        <v>0.41164005414637955</v>
      </c>
      <c r="AE35" s="32">
        <f t="shared" si="66"/>
        <v>1.3093905124420225E-2</v>
      </c>
      <c r="AF35" s="32">
        <f t="shared" si="67"/>
        <v>1.6843845171932464E-2</v>
      </c>
      <c r="AG35" s="32">
        <f>X35/DV35</f>
        <v>3.235362605073993E-2</v>
      </c>
      <c r="AH35" s="32">
        <f>(P35+S35+T35)/DV35</f>
        <v>4.1205232760363038E-2</v>
      </c>
      <c r="AI35" s="32">
        <f>R35/DV35</f>
        <v>3.524166220023147E-2</v>
      </c>
      <c r="AJ35" s="34">
        <f>X35/FZ35</f>
        <v>0.1029375700913978</v>
      </c>
      <c r="AK35" s="35"/>
      <c r="AL35" s="36">
        <f t="shared" si="10"/>
        <v>3.9220985730859428E-2</v>
      </c>
      <c r="AM35" s="33">
        <f t="shared" si="11"/>
        <v>9.7999250620703457E-2</v>
      </c>
      <c r="AN35" s="34">
        <f t="shared" si="12"/>
        <v>0.12222445108127547</v>
      </c>
      <c r="AO35" s="28"/>
      <c r="AP35" s="36">
        <f t="shared" si="13"/>
        <v>0.95361608558657229</v>
      </c>
      <c r="AQ35" s="33">
        <f t="shared" si="14"/>
        <v>0.82123093139320169</v>
      </c>
      <c r="AR35" s="33">
        <f t="shared" si="15"/>
        <v>-6.2482421203126047E-2</v>
      </c>
      <c r="AS35" s="33">
        <f t="shared" si="16"/>
        <v>0.36616092900053543</v>
      </c>
      <c r="AT35" s="33">
        <f t="shared" si="17"/>
        <v>0.21101733980498899</v>
      </c>
      <c r="AU35" s="37">
        <v>2.42</v>
      </c>
      <c r="AV35" s="38">
        <v>1.41</v>
      </c>
      <c r="AW35" s="28"/>
      <c r="AX35" s="36">
        <f>GB35/C35</f>
        <v>0.16072834305517231</v>
      </c>
      <c r="AY35" s="33">
        <v>0.14460000000000001</v>
      </c>
      <c r="AZ35" s="33">
        <f t="shared" si="18"/>
        <v>0.3167442287272394</v>
      </c>
      <c r="BA35" s="33">
        <f t="shared" si="19"/>
        <v>0.3167442287272394</v>
      </c>
      <c r="BB35" s="34">
        <f t="shared" si="20"/>
        <v>0.3167442287272394</v>
      </c>
      <c r="BC35" s="33"/>
      <c r="BD35" s="36">
        <f t="shared" si="21"/>
        <v>0.25126392541824411</v>
      </c>
      <c r="BE35" s="33">
        <f t="shared" si="22"/>
        <v>0.25556071149650311</v>
      </c>
      <c r="BF35" s="34">
        <f t="shared" si="23"/>
        <v>0.26184374113518649</v>
      </c>
      <c r="BG35" s="25"/>
      <c r="BH35" s="39">
        <v>1.7999999999999999E-2</v>
      </c>
      <c r="BI35" s="36">
        <f t="shared" si="24"/>
        <v>1.0124999999999999E-2</v>
      </c>
      <c r="BJ35" s="34">
        <f t="shared" si="25"/>
        <v>1.3499999999999998E-2</v>
      </c>
      <c r="BK35" s="65">
        <v>1.2500000000000001E-2</v>
      </c>
      <c r="BL35" s="33"/>
      <c r="BM35" s="39">
        <f t="shared" si="26"/>
        <v>0.1011389254182441</v>
      </c>
      <c r="BN35" s="34">
        <f t="shared" si="27"/>
        <v>8.7060711496503129E-2</v>
      </c>
      <c r="BO35" s="34">
        <f t="shared" si="28"/>
        <v>6.8843741135186487E-2</v>
      </c>
      <c r="BP35" s="28"/>
      <c r="BQ35" s="31">
        <f>Q35/GD35</f>
        <v>4.9424948374937085E-4</v>
      </c>
      <c r="BR35" s="33">
        <f t="shared" si="29"/>
        <v>1.7145259175577333E-2</v>
      </c>
      <c r="BS35" s="32">
        <f>FC35/E35</f>
        <v>1.4157279058438327E-2</v>
      </c>
      <c r="BT35" s="33">
        <f t="shared" si="30"/>
        <v>6.2105334527679232E-2</v>
      </c>
      <c r="BU35" s="33">
        <f t="shared" si="31"/>
        <v>0.67250322712191257</v>
      </c>
      <c r="BV35" s="34">
        <f t="shared" si="32"/>
        <v>0.79636996787947723</v>
      </c>
      <c r="BW35" s="28"/>
      <c r="BX35" s="27">
        <v>65.191000000000003</v>
      </c>
      <c r="BY35" s="28">
        <v>405.68</v>
      </c>
      <c r="BZ35" s="29">
        <f t="shared" si="33"/>
        <v>470.87099999999998</v>
      </c>
      <c r="CA35" s="25">
        <v>6728.9059999999999</v>
      </c>
      <c r="CB35" s="28">
        <v>14.441000000000001</v>
      </c>
      <c r="CC35" s="28">
        <v>7.9499999999999993</v>
      </c>
      <c r="CD35" s="29">
        <f t="shared" si="34"/>
        <v>6706.5150000000003</v>
      </c>
      <c r="CE35" s="28">
        <v>1513.5539999999999</v>
      </c>
      <c r="CF35" s="28">
        <v>596.28199999999993</v>
      </c>
      <c r="CG35" s="29">
        <f t="shared" si="35"/>
        <v>2109.8359999999998</v>
      </c>
      <c r="CH35" s="28">
        <v>35.457000000000001</v>
      </c>
      <c r="CI35" s="28">
        <v>0</v>
      </c>
      <c r="CJ35" s="28">
        <v>72.905000000000001</v>
      </c>
      <c r="CK35" s="28">
        <v>8.5009999999998342</v>
      </c>
      <c r="CL35" s="29">
        <f t="shared" si="36"/>
        <v>9404.0850000000009</v>
      </c>
      <c r="CM35" s="28">
        <v>40.325000000000003</v>
      </c>
      <c r="CN35" s="25">
        <v>6416.7929999999997</v>
      </c>
      <c r="CO35" s="29">
        <f t="shared" si="37"/>
        <v>6457.1179999999995</v>
      </c>
      <c r="CP35" s="28">
        <v>1356.51</v>
      </c>
      <c r="CQ35" s="28">
        <v>78.953999999999724</v>
      </c>
      <c r="CR35" s="29">
        <f t="shared" si="38"/>
        <v>1435.4639999999997</v>
      </c>
      <c r="CS35" s="28">
        <v>0</v>
      </c>
      <c r="CT35" s="28">
        <v>1511.5029999999999</v>
      </c>
      <c r="CU35" s="29">
        <f t="shared" si="39"/>
        <v>9404.0849999999991</v>
      </c>
      <c r="CV35" s="28"/>
      <c r="CW35" s="43">
        <v>1984.4249999999997</v>
      </c>
      <c r="CX35" s="28"/>
      <c r="CY35" s="24">
        <v>190</v>
      </c>
      <c r="CZ35" s="25">
        <v>200</v>
      </c>
      <c r="DA35" s="25">
        <v>150</v>
      </c>
      <c r="DB35" s="25">
        <v>450</v>
      </c>
      <c r="DC35" s="25">
        <v>400</v>
      </c>
      <c r="DD35" s="25">
        <v>0</v>
      </c>
      <c r="DE35" s="26">
        <f t="shared" si="40"/>
        <v>1390</v>
      </c>
      <c r="DF35" s="34">
        <f t="shared" si="41"/>
        <v>0.14780810679614234</v>
      </c>
      <c r="DG35" s="69"/>
      <c r="DH35" s="44" t="s">
        <v>228</v>
      </c>
      <c r="DI35" s="45">
        <v>48.4</v>
      </c>
      <c r="DJ35" s="46">
        <v>4</v>
      </c>
      <c r="DK35" s="45" t="s">
        <v>171</v>
      </c>
      <c r="DL35" s="47" t="s">
        <v>172</v>
      </c>
      <c r="DM35" s="45"/>
      <c r="DN35" s="39" t="s">
        <v>233</v>
      </c>
      <c r="DO35" s="66" t="s">
        <v>176</v>
      </c>
      <c r="DP35" s="67" t="s">
        <v>177</v>
      </c>
      <c r="DQ35" s="25"/>
      <c r="DR35" s="24">
        <v>1449.732</v>
      </c>
      <c r="DS35" s="25">
        <v>1449.732</v>
      </c>
      <c r="DT35" s="26">
        <v>1449.732</v>
      </c>
      <c r="DU35" s="25"/>
      <c r="DV35" s="44">
        <f t="shared" si="42"/>
        <v>4618.7094999999999</v>
      </c>
      <c r="DW35" s="25">
        <v>4660.4390000000003</v>
      </c>
      <c r="DX35" s="26">
        <v>4576.9799999999996</v>
      </c>
      <c r="DY35" s="25"/>
      <c r="DZ35" s="24">
        <v>1434.913</v>
      </c>
      <c r="EA35" s="25">
        <v>1459.451</v>
      </c>
      <c r="EB35" s="26">
        <v>1495.3320000000001</v>
      </c>
      <c r="EC35" s="68">
        <v>5710.78</v>
      </c>
      <c r="ED35" s="25"/>
      <c r="EE35" s="24">
        <v>43.686999999999998</v>
      </c>
      <c r="EF35" s="25">
        <v>102.071</v>
      </c>
      <c r="EG35" s="25">
        <v>242.03899999999999</v>
      </c>
      <c r="EH35" s="25">
        <v>75.435000000000002</v>
      </c>
      <c r="EI35" s="25">
        <v>897.25300000000004</v>
      </c>
      <c r="EJ35" s="25">
        <v>562.22799999999995</v>
      </c>
      <c r="EK35" s="25">
        <v>93.057000000000002</v>
      </c>
      <c r="EL35" s="25">
        <v>187.92500000000018</v>
      </c>
      <c r="EM35" s="26">
        <v>4525.2110000000002</v>
      </c>
      <c r="EN35" s="26">
        <f t="shared" si="43"/>
        <v>6728.9060000000009</v>
      </c>
      <c r="EO35" s="45"/>
      <c r="EP35" s="36">
        <f t="shared" si="68"/>
        <v>6.4924372550307571E-3</v>
      </c>
      <c r="EQ35" s="33">
        <f t="shared" si="68"/>
        <v>1.5169033420885948E-2</v>
      </c>
      <c r="ER35" s="33">
        <f t="shared" si="68"/>
        <v>3.5970037328504803E-2</v>
      </c>
      <c r="ES35" s="33">
        <f t="shared" si="68"/>
        <v>1.1210589061579995E-2</v>
      </c>
      <c r="ET35" s="33">
        <f t="shared" si="68"/>
        <v>0.13334307241028481</v>
      </c>
      <c r="EU35" s="33">
        <f t="shared" si="68"/>
        <v>8.3554146840511656E-2</v>
      </c>
      <c r="EV35" s="33">
        <f t="shared" si="68"/>
        <v>1.3829439733591164E-2</v>
      </c>
      <c r="EW35" s="33">
        <f t="shared" si="68"/>
        <v>2.7928016827698316E-2</v>
      </c>
      <c r="EX35" s="33">
        <f t="shared" si="68"/>
        <v>0.67250322712191246</v>
      </c>
      <c r="EY35" s="39">
        <f t="shared" si="45"/>
        <v>0.99999999999999989</v>
      </c>
      <c r="EZ35" s="45"/>
      <c r="FA35" s="27">
        <v>26.34</v>
      </c>
      <c r="FB35" s="28">
        <v>68.923000000000002</v>
      </c>
      <c r="FC35" s="42">
        <f t="shared" si="46"/>
        <v>95.263000000000005</v>
      </c>
      <c r="FE35" s="27">
        <v>14.441000000000001</v>
      </c>
      <c r="FF35" s="28">
        <v>7.9499999999999993</v>
      </c>
      <c r="FG35" s="42">
        <f t="shared" si="47"/>
        <v>22.390999999999998</v>
      </c>
      <c r="FH35" s="54"/>
      <c r="FI35" s="55">
        <v>6058.2979999999998</v>
      </c>
      <c r="FJ35" s="7">
        <v>558.79300000000001</v>
      </c>
      <c r="FK35" s="7">
        <v>95.263000000000005</v>
      </c>
      <c r="FL35" s="56">
        <f t="shared" si="48"/>
        <v>6712.3539999999994</v>
      </c>
      <c r="FM35" s="57">
        <f t="shared" si="49"/>
        <v>0.9025593703788567</v>
      </c>
      <c r="FN35" s="58">
        <f t="shared" si="50"/>
        <v>8.3248440115047576E-2</v>
      </c>
      <c r="FO35" s="59">
        <f t="shared" si="51"/>
        <v>1.4192189506095777E-2</v>
      </c>
      <c r="FP35" s="61">
        <f t="shared" si="52"/>
        <v>1</v>
      </c>
      <c r="FR35" s="24">
        <v>4525.2110000000002</v>
      </c>
      <c r="FS35" s="25">
        <v>2203.6949999999997</v>
      </c>
      <c r="FT35" s="26">
        <f t="shared" si="53"/>
        <v>6728.9059999999999</v>
      </c>
      <c r="FV35" s="36">
        <f t="shared" si="54"/>
        <v>0.67250322712191257</v>
      </c>
      <c r="FW35" s="33">
        <f t="shared" si="55"/>
        <v>0.32749677287808743</v>
      </c>
      <c r="FX35" s="34">
        <f t="shared" si="56"/>
        <v>1</v>
      </c>
      <c r="FY35" s="45"/>
      <c r="FZ35" s="44">
        <f t="shared" si="57"/>
        <v>1451.6759999999999</v>
      </c>
      <c r="GA35" s="25">
        <v>1391.8489999999999</v>
      </c>
      <c r="GB35" s="26">
        <v>1511.5029999999999</v>
      </c>
      <c r="GD35" s="44">
        <f t="shared" si="58"/>
        <v>6601.9290000000001</v>
      </c>
      <c r="GE35" s="25">
        <v>6474.9520000000002</v>
      </c>
      <c r="GF35" s="26">
        <v>6728.9059999999999</v>
      </c>
      <c r="GH35" s="44">
        <f t="shared" si="59"/>
        <v>3737.1759999999999</v>
      </c>
      <c r="GI35" s="25">
        <v>3381.2049999999999</v>
      </c>
      <c r="GJ35" s="26">
        <v>4093.1469999999999</v>
      </c>
      <c r="GL35" s="44">
        <f t="shared" si="60"/>
        <v>10339.105</v>
      </c>
      <c r="GM35" s="45">
        <f t="shared" si="61"/>
        <v>9856.1569999999992</v>
      </c>
      <c r="GN35" s="46">
        <f t="shared" si="61"/>
        <v>10822.053</v>
      </c>
      <c r="GP35" s="44">
        <f t="shared" si="62"/>
        <v>6067.3580000000002</v>
      </c>
      <c r="GQ35" s="25">
        <v>5717.9229999999998</v>
      </c>
      <c r="GR35" s="26">
        <v>6416.7929999999997</v>
      </c>
      <c r="GS35" s="25"/>
      <c r="GT35" s="44">
        <f t="shared" si="63"/>
        <v>8871.6084999999985</v>
      </c>
      <c r="GU35" s="25">
        <v>8339.1319999999996</v>
      </c>
      <c r="GV35" s="26">
        <f>C35</f>
        <v>9404.0849999999991</v>
      </c>
      <c r="GW35" s="25"/>
      <c r="GX35" s="61">
        <f>DX35/C35</f>
        <v>0.48670125801712766</v>
      </c>
      <c r="GY35" s="62"/>
    </row>
    <row r="36" spans="1:222" x14ac:dyDescent="0.25">
      <c r="A36" s="1"/>
      <c r="B36" s="23" t="s">
        <v>210</v>
      </c>
      <c r="C36" s="24">
        <v>5133.857</v>
      </c>
      <c r="D36" s="25">
        <v>4886.9949999999999</v>
      </c>
      <c r="E36" s="25">
        <v>4157.7700000000004</v>
      </c>
      <c r="F36" s="25">
        <v>1496.097</v>
      </c>
      <c r="G36" s="25">
        <v>3068.3789999999999</v>
      </c>
      <c r="H36" s="25">
        <f t="shared" si="0"/>
        <v>6629.9539999999997</v>
      </c>
      <c r="I36" s="26">
        <f t="shared" si="1"/>
        <v>5653.8670000000002</v>
      </c>
      <c r="J36" s="25"/>
      <c r="K36" s="27">
        <v>112.18600000000001</v>
      </c>
      <c r="L36" s="28">
        <v>25.445999999999998</v>
      </c>
      <c r="M36" s="28">
        <v>0.60199999999999998</v>
      </c>
      <c r="N36" s="29">
        <f t="shared" si="2"/>
        <v>138.23400000000001</v>
      </c>
      <c r="O36" s="28">
        <v>67.356999999999999</v>
      </c>
      <c r="P36" s="29">
        <f t="shared" si="3"/>
        <v>70.87700000000001</v>
      </c>
      <c r="Q36" s="28">
        <v>-0.47399999999999998</v>
      </c>
      <c r="R36" s="29">
        <f t="shared" si="4"/>
        <v>71.351000000000013</v>
      </c>
      <c r="S36" s="28">
        <v>8.0449999999999999</v>
      </c>
      <c r="T36" s="28">
        <v>3.03</v>
      </c>
      <c r="U36" s="28">
        <v>0</v>
      </c>
      <c r="V36" s="29">
        <f t="shared" si="5"/>
        <v>82.426000000000016</v>
      </c>
      <c r="W36" s="28">
        <v>18.420999999999999</v>
      </c>
      <c r="X36" s="30">
        <f t="shared" si="6"/>
        <v>64.005000000000024</v>
      </c>
      <c r="Y36" s="28"/>
      <c r="Z36" s="31">
        <f t="shared" si="64"/>
        <v>2.2956029216318004E-2</v>
      </c>
      <c r="AA36" s="32">
        <f t="shared" si="65"/>
        <v>5.2068807109481386E-3</v>
      </c>
      <c r="AB36" s="33">
        <f t="shared" si="7"/>
        <v>0.45112484846861206</v>
      </c>
      <c r="AC36" s="33">
        <f t="shared" si="8"/>
        <v>0.46046937701242147</v>
      </c>
      <c r="AD36" s="33">
        <f t="shared" si="9"/>
        <v>0.48726796591287236</v>
      </c>
      <c r="AE36" s="32">
        <f t="shared" si="66"/>
        <v>1.3782907492231935E-2</v>
      </c>
      <c r="AF36" s="32">
        <f t="shared" si="67"/>
        <v>1.3097005419485804E-2</v>
      </c>
      <c r="AG36" s="32">
        <f>X36/DV36</f>
        <v>2.5881305876760838E-2</v>
      </c>
      <c r="AH36" s="32">
        <f>(P36+S36+T36)/DV36</f>
        <v>3.3138423235876943E-2</v>
      </c>
      <c r="AI36" s="32">
        <f>R36/DV36</f>
        <v>2.8851762450007999E-2</v>
      </c>
      <c r="AJ36" s="34">
        <f>X36/FZ36</f>
        <v>8.791056348329386E-2</v>
      </c>
      <c r="AK36" s="35"/>
      <c r="AL36" s="36">
        <f t="shared" si="10"/>
        <v>8.8141454698961036E-2</v>
      </c>
      <c r="AM36" s="33">
        <f t="shared" si="11"/>
        <v>6.9086267118262615E-2</v>
      </c>
      <c r="AN36" s="34">
        <f t="shared" si="12"/>
        <v>5.3433880126616221E-2</v>
      </c>
      <c r="AO36" s="28"/>
      <c r="AP36" s="36">
        <f t="shared" si="13"/>
        <v>0.73798670922152976</v>
      </c>
      <c r="AQ36" s="33">
        <f t="shared" si="14"/>
        <v>0.70947967897004038</v>
      </c>
      <c r="AR36" s="33">
        <f t="shared" si="15"/>
        <v>9.7829565568343671E-2</v>
      </c>
      <c r="AS36" s="33">
        <f t="shared" si="16"/>
        <v>0.37096718899649911</v>
      </c>
      <c r="AT36" s="33">
        <f t="shared" si="17"/>
        <v>0.14690864977345494</v>
      </c>
      <c r="AU36" s="37">
        <v>3.82</v>
      </c>
      <c r="AV36" s="38">
        <v>1.39</v>
      </c>
      <c r="AW36" s="28"/>
      <c r="AX36" s="36">
        <f>GB36/C36</f>
        <v>0.14938553995563181</v>
      </c>
      <c r="AY36" s="33">
        <v>0.14949999999999999</v>
      </c>
      <c r="AZ36" s="33">
        <f t="shared" si="18"/>
        <v>0.32631980327394827</v>
      </c>
      <c r="BA36" s="33">
        <f t="shared" si="19"/>
        <v>0.34322938310048134</v>
      </c>
      <c r="BB36" s="34">
        <f t="shared" si="20"/>
        <v>0.36013896292701442</v>
      </c>
      <c r="BC36" s="33"/>
      <c r="BD36" s="36">
        <f t="shared" si="21"/>
        <v>0.27067510311503257</v>
      </c>
      <c r="BE36" s="33">
        <f t="shared" si="22"/>
        <v>0.29545206623281217</v>
      </c>
      <c r="BF36" s="34">
        <f t="shared" si="23"/>
        <v>0.31438188785041987</v>
      </c>
      <c r="BG36" s="25"/>
      <c r="BH36" s="39">
        <v>2.9000000000000001E-2</v>
      </c>
      <c r="BI36" s="36">
        <f t="shared" si="24"/>
        <v>1.6312500000000001E-2</v>
      </c>
      <c r="BJ36" s="34">
        <f t="shared" si="25"/>
        <v>2.1750000000000002E-2</v>
      </c>
      <c r="BK36" s="39">
        <v>1.4999999999999999E-2</v>
      </c>
      <c r="BL36" s="33"/>
      <c r="BM36" s="39">
        <f t="shared" si="26"/>
        <v>0.11436260311503255</v>
      </c>
      <c r="BN36" s="34">
        <f t="shared" si="27"/>
        <v>0.11870206623281218</v>
      </c>
      <c r="BO36" s="34">
        <f t="shared" si="28"/>
        <v>0.11038188785041986</v>
      </c>
      <c r="BP36" s="28"/>
      <c r="BQ36" s="31">
        <f>Q36/GD36</f>
        <v>-1.1881555927348545E-4</v>
      </c>
      <c r="BR36" s="33">
        <f t="shared" si="29"/>
        <v>-5.7838734869191709E-3</v>
      </c>
      <c r="BS36" s="32">
        <f>FC36/E36</f>
        <v>2.135158991478605E-2</v>
      </c>
      <c r="BT36" s="33">
        <f t="shared" si="30"/>
        <v>0.11111458789661433</v>
      </c>
      <c r="BU36" s="33">
        <f t="shared" si="31"/>
        <v>0.71480457071939996</v>
      </c>
      <c r="BV36" s="34">
        <f t="shared" si="32"/>
        <v>0.79027150797852164</v>
      </c>
      <c r="BW36" s="28"/>
      <c r="BX36" s="27">
        <v>31.617999999999999</v>
      </c>
      <c r="BY36" s="28">
        <v>112.539</v>
      </c>
      <c r="BZ36" s="29">
        <f t="shared" si="33"/>
        <v>144.15700000000001</v>
      </c>
      <c r="CA36" s="25">
        <v>4157.7700000000004</v>
      </c>
      <c r="CB36" s="28">
        <v>18.408000000000001</v>
      </c>
      <c r="CC36" s="28">
        <v>13.617999999999999</v>
      </c>
      <c r="CD36" s="29">
        <f t="shared" si="34"/>
        <v>4125.7439999999997</v>
      </c>
      <c r="CE36" s="28">
        <v>610.05099999999993</v>
      </c>
      <c r="CF36" s="28">
        <v>200.304</v>
      </c>
      <c r="CG36" s="29">
        <f t="shared" si="35"/>
        <v>810.3549999999999</v>
      </c>
      <c r="CH36" s="28">
        <v>0</v>
      </c>
      <c r="CI36" s="28">
        <v>0</v>
      </c>
      <c r="CJ36" s="28">
        <v>37.441000000000003</v>
      </c>
      <c r="CK36" s="28">
        <v>16.160000000000224</v>
      </c>
      <c r="CL36" s="29">
        <f t="shared" si="36"/>
        <v>5133.8569999999991</v>
      </c>
      <c r="CM36" s="28">
        <v>102.36</v>
      </c>
      <c r="CN36" s="25">
        <v>3068.3789999999999</v>
      </c>
      <c r="CO36" s="29">
        <f t="shared" si="37"/>
        <v>3170.739</v>
      </c>
      <c r="CP36" s="28">
        <v>1054.0840000000001</v>
      </c>
      <c r="CQ36" s="28">
        <v>42.102999999999838</v>
      </c>
      <c r="CR36" s="29">
        <f t="shared" si="38"/>
        <v>1096.1869999999999</v>
      </c>
      <c r="CS36" s="28">
        <v>100.00700000000001</v>
      </c>
      <c r="CT36" s="28">
        <v>766.92399999999998</v>
      </c>
      <c r="CU36" s="29">
        <f t="shared" si="39"/>
        <v>5133.8569999999991</v>
      </c>
      <c r="CV36" s="28"/>
      <c r="CW36" s="43">
        <v>754.20799999999997</v>
      </c>
      <c r="CX36" s="28"/>
      <c r="CY36" s="24">
        <v>200</v>
      </c>
      <c r="CZ36" s="25">
        <v>240</v>
      </c>
      <c r="DA36" s="25">
        <v>250</v>
      </c>
      <c r="DB36" s="25">
        <v>260</v>
      </c>
      <c r="DC36" s="25">
        <v>200</v>
      </c>
      <c r="DD36" s="25">
        <v>0</v>
      </c>
      <c r="DE36" s="26">
        <f t="shared" si="40"/>
        <v>1150</v>
      </c>
      <c r="DF36" s="34">
        <f t="shared" si="41"/>
        <v>0.22400312279831713</v>
      </c>
      <c r="DG36" s="69"/>
      <c r="DH36" s="44" t="s">
        <v>225</v>
      </c>
      <c r="DI36" s="45">
        <v>26</v>
      </c>
      <c r="DJ36" s="46">
        <v>1</v>
      </c>
      <c r="DK36" s="45" t="s">
        <v>171</v>
      </c>
      <c r="DL36" s="47" t="s">
        <v>172</v>
      </c>
      <c r="DM36" s="45"/>
      <c r="DN36" s="39" t="s">
        <v>233</v>
      </c>
      <c r="DO36" s="66" t="s">
        <v>176</v>
      </c>
      <c r="DP36" s="67" t="s">
        <v>181</v>
      </c>
      <c r="DQ36" s="25"/>
      <c r="DR36" s="24">
        <v>771.91700000000003</v>
      </c>
      <c r="DS36" s="25">
        <v>811.91700000000003</v>
      </c>
      <c r="DT36" s="26">
        <v>851.91700000000003</v>
      </c>
      <c r="DU36" s="25"/>
      <c r="DV36" s="44">
        <f t="shared" si="42"/>
        <v>2473.0205000000001</v>
      </c>
      <c r="DW36" s="25">
        <v>2580.518</v>
      </c>
      <c r="DX36" s="26">
        <v>2365.5230000000001</v>
      </c>
      <c r="DY36" s="25"/>
      <c r="DZ36" s="24">
        <v>746.87300000000005</v>
      </c>
      <c r="EA36" s="25">
        <v>815.24</v>
      </c>
      <c r="EB36" s="26">
        <v>867.47299999999996</v>
      </c>
      <c r="EC36" s="68">
        <v>2759.297</v>
      </c>
      <c r="ED36" s="25"/>
      <c r="EE36" s="24">
        <v>0.97</v>
      </c>
      <c r="EF36" s="25">
        <v>4.2969999999999997</v>
      </c>
      <c r="EG36" s="25">
        <v>429.83100000000002</v>
      </c>
      <c r="EH36" s="25">
        <v>18.257000000000001</v>
      </c>
      <c r="EI36" s="25">
        <v>720.65899999999999</v>
      </c>
      <c r="EJ36" s="25">
        <v>11.755000000000001</v>
      </c>
      <c r="EK36" s="25">
        <v>8.0000000000000002E-3</v>
      </c>
      <c r="EL36" s="25">
        <v>0</v>
      </c>
      <c r="EM36" s="26">
        <v>2971.9929999999999</v>
      </c>
      <c r="EN36" s="26">
        <f t="shared" si="43"/>
        <v>4157.7700000000004</v>
      </c>
      <c r="EO36" s="45"/>
      <c r="EP36" s="36">
        <f t="shared" si="68"/>
        <v>2.3329813818465185E-4</v>
      </c>
      <c r="EQ36" s="33">
        <f t="shared" si="68"/>
        <v>1.0334867008035555E-3</v>
      </c>
      <c r="ER36" s="33">
        <f t="shared" si="68"/>
        <v>0.10338017735468773</v>
      </c>
      <c r="ES36" s="33">
        <f t="shared" si="68"/>
        <v>4.3910557823063807E-3</v>
      </c>
      <c r="ET36" s="33">
        <f t="shared" si="68"/>
        <v>0.17332825048042577</v>
      </c>
      <c r="EU36" s="33">
        <f t="shared" si="68"/>
        <v>2.8272367158356524E-3</v>
      </c>
      <c r="EV36" s="33">
        <f t="shared" si="68"/>
        <v>1.924108356162077E-6</v>
      </c>
      <c r="EW36" s="33">
        <f t="shared" si="68"/>
        <v>0</v>
      </c>
      <c r="EX36" s="33">
        <f t="shared" si="68"/>
        <v>0.71480457071939996</v>
      </c>
      <c r="EY36" s="39">
        <f t="shared" si="45"/>
        <v>0.99999999999999989</v>
      </c>
      <c r="EZ36" s="45"/>
      <c r="FA36" s="27">
        <v>14.672000000000001</v>
      </c>
      <c r="FB36" s="28">
        <v>74.103000000000009</v>
      </c>
      <c r="FC36" s="42">
        <f t="shared" si="46"/>
        <v>88.775000000000006</v>
      </c>
      <c r="FE36" s="27">
        <v>18.408000000000001</v>
      </c>
      <c r="FF36" s="28">
        <v>13.617999999999999</v>
      </c>
      <c r="FG36" s="42">
        <f t="shared" si="47"/>
        <v>32.025999999999996</v>
      </c>
      <c r="FH36" s="54"/>
      <c r="FI36" s="55">
        <v>3767.4760000000001</v>
      </c>
      <c r="FJ36" s="7">
        <v>302.02699999999999</v>
      </c>
      <c r="FK36" s="7">
        <v>88.266000000000005</v>
      </c>
      <c r="FL36" s="56">
        <f t="shared" si="48"/>
        <v>4157.7690000000002</v>
      </c>
      <c r="FM36" s="57">
        <f t="shared" si="49"/>
        <v>0.90612922459136136</v>
      </c>
      <c r="FN36" s="58">
        <f t="shared" si="50"/>
        <v>7.2641601782109586E-2</v>
      </c>
      <c r="FO36" s="59">
        <f t="shared" si="51"/>
        <v>2.1229173626529034E-2</v>
      </c>
      <c r="FP36" s="61">
        <f t="shared" si="52"/>
        <v>0.99999999999999989</v>
      </c>
      <c r="FR36" s="24">
        <v>2971.9929999999999</v>
      </c>
      <c r="FS36" s="25">
        <v>1185.7770000000005</v>
      </c>
      <c r="FT36" s="26">
        <f t="shared" si="53"/>
        <v>4157.7700000000004</v>
      </c>
      <c r="FV36" s="36">
        <f t="shared" si="54"/>
        <v>0.71480457071939996</v>
      </c>
      <c r="FW36" s="33">
        <f t="shared" si="55"/>
        <v>0.28519542928060004</v>
      </c>
      <c r="FX36" s="34">
        <f t="shared" si="56"/>
        <v>1</v>
      </c>
      <c r="FY36" s="45"/>
      <c r="FZ36" s="44">
        <f t="shared" si="57"/>
        <v>728.06950000000006</v>
      </c>
      <c r="GA36" s="25">
        <v>689.21500000000003</v>
      </c>
      <c r="GB36" s="26">
        <v>766.92399999999998</v>
      </c>
      <c r="GD36" s="44">
        <f t="shared" si="58"/>
        <v>3989.3765000000003</v>
      </c>
      <c r="GE36" s="25">
        <v>3820.9830000000002</v>
      </c>
      <c r="GF36" s="26">
        <v>4157.7700000000004</v>
      </c>
      <c r="GH36" s="44">
        <f t="shared" si="59"/>
        <v>1481.809</v>
      </c>
      <c r="GI36" s="25">
        <v>1467.521</v>
      </c>
      <c r="GJ36" s="26">
        <v>1496.097</v>
      </c>
      <c r="GL36" s="44">
        <f t="shared" si="60"/>
        <v>5471.1854999999996</v>
      </c>
      <c r="GM36" s="45">
        <f t="shared" si="61"/>
        <v>5288.5039999999999</v>
      </c>
      <c r="GN36" s="46">
        <f t="shared" si="61"/>
        <v>5653.8670000000002</v>
      </c>
      <c r="GP36" s="44">
        <f t="shared" si="62"/>
        <v>2990.5594999999998</v>
      </c>
      <c r="GQ36" s="25">
        <v>2912.74</v>
      </c>
      <c r="GR36" s="26">
        <v>3068.3789999999999</v>
      </c>
      <c r="GS36" s="25"/>
      <c r="GT36" s="44">
        <f t="shared" si="63"/>
        <v>4886.9949999999999</v>
      </c>
      <c r="GU36" s="25">
        <v>4640.1329999999998</v>
      </c>
      <c r="GV36" s="26">
        <f>C36</f>
        <v>5133.857</v>
      </c>
      <c r="GW36" s="25"/>
      <c r="GX36" s="61">
        <f>DX36/C36</f>
        <v>0.46076916439238569</v>
      </c>
      <c r="GY36" s="62"/>
    </row>
    <row r="37" spans="1:222" x14ac:dyDescent="0.25">
      <c r="A37" s="1"/>
      <c r="B37" s="23" t="s">
        <v>211</v>
      </c>
      <c r="C37" s="24">
        <v>14514.992</v>
      </c>
      <c r="D37" s="25">
        <v>14132.612000000001</v>
      </c>
      <c r="E37" s="25">
        <v>12063.011</v>
      </c>
      <c r="F37" s="25">
        <v>4818.2110000000002</v>
      </c>
      <c r="G37" s="25">
        <v>9496.9879999999994</v>
      </c>
      <c r="H37" s="25">
        <f t="shared" si="0"/>
        <v>19333.203000000001</v>
      </c>
      <c r="I37" s="26">
        <f t="shared" si="1"/>
        <v>16881.222000000002</v>
      </c>
      <c r="J37" s="25"/>
      <c r="K37" s="27">
        <v>337.04499999999996</v>
      </c>
      <c r="L37" s="28">
        <v>90.231999999999999</v>
      </c>
      <c r="M37" s="28">
        <v>0.77099999999999991</v>
      </c>
      <c r="N37" s="29">
        <f t="shared" si="2"/>
        <v>428.04799999999994</v>
      </c>
      <c r="O37" s="28">
        <v>237.11699999999996</v>
      </c>
      <c r="P37" s="29">
        <f t="shared" si="3"/>
        <v>190.93099999999998</v>
      </c>
      <c r="Q37" s="28">
        <v>65.269000000000005</v>
      </c>
      <c r="R37" s="29">
        <f t="shared" si="4"/>
        <v>125.66199999999998</v>
      </c>
      <c r="S37" s="28">
        <v>27.751000000000001</v>
      </c>
      <c r="T37" s="28">
        <v>5.2919999999999998</v>
      </c>
      <c r="U37" s="28">
        <v>-19</v>
      </c>
      <c r="V37" s="29">
        <f t="shared" si="5"/>
        <v>139.70499999999998</v>
      </c>
      <c r="W37" s="28">
        <v>24.792999999999999</v>
      </c>
      <c r="X37" s="30">
        <f t="shared" si="6"/>
        <v>114.91199999999998</v>
      </c>
      <c r="Y37" s="28"/>
      <c r="Z37" s="31">
        <f t="shared" si="64"/>
        <v>2.3848740770637439E-2</v>
      </c>
      <c r="AA37" s="32">
        <f t="shared" si="65"/>
        <v>6.3846654815118385E-3</v>
      </c>
      <c r="AB37" s="33">
        <f t="shared" si="7"/>
        <v>0.51425206737932427</v>
      </c>
      <c r="AC37" s="33">
        <f t="shared" si="8"/>
        <v>0.52022272975587924</v>
      </c>
      <c r="AD37" s="33">
        <f t="shared" si="9"/>
        <v>0.55394955705902138</v>
      </c>
      <c r="AE37" s="32">
        <f t="shared" si="66"/>
        <v>1.6778002537676685E-2</v>
      </c>
      <c r="AF37" s="32">
        <f t="shared" si="67"/>
        <v>8.1309810245975746E-3</v>
      </c>
      <c r="AG37" s="32">
        <f>X37/DV37</f>
        <v>1.5303055757033624E-2</v>
      </c>
      <c r="AH37" s="32">
        <f>(P37+S37+T37)/DV37</f>
        <v>2.982705557405536E-2</v>
      </c>
      <c r="AI37" s="32">
        <f>R37/DV37</f>
        <v>1.6734654279277703E-2</v>
      </c>
      <c r="AJ37" s="34">
        <f>X37/FZ37</f>
        <v>6.011898549211981E-2</v>
      </c>
      <c r="AK37" s="35"/>
      <c r="AL37" s="36">
        <f t="shared" si="10"/>
        <v>4.7924953248238651E-2</v>
      </c>
      <c r="AM37" s="33">
        <f t="shared" si="11"/>
        <v>2.1988661711308897E-2</v>
      </c>
      <c r="AN37" s="34">
        <f t="shared" si="12"/>
        <v>1.3037770985546149E-2</v>
      </c>
      <c r="AO37" s="28"/>
      <c r="AP37" s="36">
        <f t="shared" si="13"/>
        <v>0.78728171598285035</v>
      </c>
      <c r="AQ37" s="33">
        <f t="shared" si="14"/>
        <v>0.7673628693670731</v>
      </c>
      <c r="AR37" s="33">
        <f t="shared" si="15"/>
        <v>8.1835801218491877E-2</v>
      </c>
      <c r="AS37" s="33">
        <f t="shared" si="16"/>
        <v>0.34769633355636703</v>
      </c>
      <c r="AT37" s="33">
        <f t="shared" si="17"/>
        <v>0.1165211114136336</v>
      </c>
      <c r="AU37" s="37">
        <v>2.29</v>
      </c>
      <c r="AV37" s="38">
        <v>1.28</v>
      </c>
      <c r="AW37" s="28"/>
      <c r="AX37" s="36">
        <f>GB37/C37</f>
        <v>0.13793896682822834</v>
      </c>
      <c r="AY37" s="33">
        <v>0.12939999999999999</v>
      </c>
      <c r="AZ37" s="33">
        <f t="shared" si="18"/>
        <v>0.24980977870407797</v>
      </c>
      <c r="BA37" s="33">
        <f t="shared" si="19"/>
        <v>0.26592453727142223</v>
      </c>
      <c r="BB37" s="34">
        <f t="shared" si="20"/>
        <v>0.28203929583876647</v>
      </c>
      <c r="BC37" s="33"/>
      <c r="BD37" s="36">
        <f t="shared" si="21"/>
        <v>0.20750221993645357</v>
      </c>
      <c r="BE37" s="33">
        <f t="shared" si="22"/>
        <v>0.22446876050930356</v>
      </c>
      <c r="BF37" s="34">
        <f t="shared" si="23"/>
        <v>0.24303493882185015</v>
      </c>
      <c r="BG37" s="25"/>
      <c r="BH37" s="39">
        <v>2.1999999999999999E-2</v>
      </c>
      <c r="BI37" s="63">
        <f t="shared" si="24"/>
        <v>1.2374999999999999E-2</v>
      </c>
      <c r="BJ37" s="64">
        <f t="shared" si="25"/>
        <v>1.6500000000000001E-2</v>
      </c>
      <c r="BK37" s="65">
        <v>1.2500000000000001E-2</v>
      </c>
      <c r="BL37" s="33"/>
      <c r="BM37" s="39">
        <f t="shared" si="26"/>
        <v>5.5127219936453559E-2</v>
      </c>
      <c r="BN37" s="34">
        <f t="shared" si="27"/>
        <v>5.2968760509303575E-2</v>
      </c>
      <c r="BO37" s="34">
        <f t="shared" si="28"/>
        <v>4.6034938821850141E-2</v>
      </c>
      <c r="BP37" s="28"/>
      <c r="BQ37" s="31">
        <f>Q37/GD37</f>
        <v>5.5372913483651004E-3</v>
      </c>
      <c r="BR37" s="33">
        <f t="shared" si="29"/>
        <v>0.29141328904247821</v>
      </c>
      <c r="BS37" s="32">
        <f>FC37/E37</f>
        <v>3.72125997398162E-2</v>
      </c>
      <c r="BT37" s="33">
        <f t="shared" si="30"/>
        <v>0.20642560012949426</v>
      </c>
      <c r="BU37" s="33">
        <f t="shared" si="31"/>
        <v>0.69238268952917303</v>
      </c>
      <c r="BV37" s="34">
        <f t="shared" si="32"/>
        <v>0.78018232329389425</v>
      </c>
      <c r="BW37" s="28"/>
      <c r="BX37" s="27">
        <v>80.072999999999993</v>
      </c>
      <c r="BY37" s="28">
        <v>187.38800000000001</v>
      </c>
      <c r="BZ37" s="29">
        <f t="shared" si="33"/>
        <v>267.46100000000001</v>
      </c>
      <c r="CA37" s="25">
        <v>12063.011</v>
      </c>
      <c r="CB37" s="28">
        <v>155.785</v>
      </c>
      <c r="CC37" s="28">
        <v>16.646000000000001</v>
      </c>
      <c r="CD37" s="29">
        <f t="shared" si="34"/>
        <v>11890.58</v>
      </c>
      <c r="CE37" s="28">
        <v>1421.748</v>
      </c>
      <c r="CF37" s="28">
        <v>681.1</v>
      </c>
      <c r="CG37" s="29">
        <f t="shared" si="35"/>
        <v>2102.848</v>
      </c>
      <c r="CH37" s="28">
        <v>4.3570000000000002</v>
      </c>
      <c r="CI37" s="28">
        <v>99.778000000000006</v>
      </c>
      <c r="CJ37" s="28">
        <v>93.347999999999999</v>
      </c>
      <c r="CK37" s="28">
        <v>56.620000000000985</v>
      </c>
      <c r="CL37" s="29">
        <f t="shared" si="36"/>
        <v>14514.992</v>
      </c>
      <c r="CM37" s="28">
        <v>50.881</v>
      </c>
      <c r="CN37" s="25">
        <v>9496.9879999999994</v>
      </c>
      <c r="CO37" s="29">
        <f t="shared" si="37"/>
        <v>9547.8689999999988</v>
      </c>
      <c r="CP37" s="28">
        <v>2586.8229999999999</v>
      </c>
      <c r="CQ37" s="28">
        <v>136.67200000000139</v>
      </c>
      <c r="CR37" s="29">
        <f t="shared" si="38"/>
        <v>2723.4950000000013</v>
      </c>
      <c r="CS37" s="28">
        <v>241.44499999999999</v>
      </c>
      <c r="CT37" s="28">
        <v>2002.183</v>
      </c>
      <c r="CU37" s="29">
        <f t="shared" si="39"/>
        <v>14514.991999999998</v>
      </c>
      <c r="CV37" s="28"/>
      <c r="CW37" s="43">
        <v>1691.3030000000001</v>
      </c>
      <c r="CX37" s="28"/>
      <c r="CY37" s="24">
        <v>436</v>
      </c>
      <c r="CZ37" s="25">
        <v>630</v>
      </c>
      <c r="DA37" s="25">
        <v>635</v>
      </c>
      <c r="DB37" s="25">
        <v>625</v>
      </c>
      <c r="DC37" s="25">
        <v>550</v>
      </c>
      <c r="DD37" s="25">
        <v>0</v>
      </c>
      <c r="DE37" s="26">
        <f t="shared" si="40"/>
        <v>2876</v>
      </c>
      <c r="DF37" s="34">
        <f t="shared" si="41"/>
        <v>0.19813996452771038</v>
      </c>
      <c r="DG37" s="69"/>
      <c r="DH37" s="44" t="s">
        <v>226</v>
      </c>
      <c r="DI37" s="45">
        <v>101</v>
      </c>
      <c r="DJ37" s="46">
        <v>10</v>
      </c>
      <c r="DK37" s="45" t="s">
        <v>171</v>
      </c>
      <c r="DL37" s="47" t="s">
        <v>172</v>
      </c>
      <c r="DM37" s="48" t="s">
        <v>175</v>
      </c>
      <c r="DN37" s="39">
        <v>0.36432859048465982</v>
      </c>
      <c r="DO37" s="66" t="s">
        <v>176</v>
      </c>
      <c r="DP37" s="67" t="s">
        <v>181</v>
      </c>
      <c r="DQ37" s="25"/>
      <c r="DR37" s="24">
        <v>1860.231</v>
      </c>
      <c r="DS37" s="25">
        <v>1980.231</v>
      </c>
      <c r="DT37" s="26">
        <v>2100.2310000000002</v>
      </c>
      <c r="DU37" s="25"/>
      <c r="DV37" s="44">
        <f t="shared" si="42"/>
        <v>7509.0884999999998</v>
      </c>
      <c r="DW37" s="25">
        <v>7571.5870000000004</v>
      </c>
      <c r="DX37" s="26">
        <v>7446.59</v>
      </c>
      <c r="DY37" s="25"/>
      <c r="DZ37" s="24">
        <v>1843.037</v>
      </c>
      <c r="EA37" s="25">
        <v>1993.7339999999999</v>
      </c>
      <c r="EB37" s="26">
        <v>2158.6390000000001</v>
      </c>
      <c r="EC37" s="68">
        <v>8882.0110000000004</v>
      </c>
      <c r="ED37" s="25"/>
      <c r="EE37" s="24">
        <v>731.5</v>
      </c>
      <c r="EF37" s="25">
        <v>154.69999999999999</v>
      </c>
      <c r="EG37" s="25">
        <v>312.8</v>
      </c>
      <c r="EH37" s="25">
        <v>198</v>
      </c>
      <c r="EI37" s="25">
        <v>1379.6</v>
      </c>
      <c r="EJ37" s="25">
        <v>818.6</v>
      </c>
      <c r="EK37" s="25">
        <v>115.6</v>
      </c>
      <c r="EL37" s="25">
        <v>-9.0000000000145519E-3</v>
      </c>
      <c r="EM37" s="26">
        <v>8352.2199999999993</v>
      </c>
      <c r="EN37" s="26">
        <f t="shared" si="43"/>
        <v>12063.011</v>
      </c>
      <c r="EO37" s="45"/>
      <c r="EP37" s="36">
        <f t="shared" si="68"/>
        <v>6.0639918176316011E-2</v>
      </c>
      <c r="EQ37" s="33">
        <f t="shared" si="68"/>
        <v>1.2824327193268745E-2</v>
      </c>
      <c r="ER37" s="33">
        <f t="shared" si="68"/>
        <v>2.5930507731444497E-2</v>
      </c>
      <c r="ES37" s="33">
        <f t="shared" si="68"/>
        <v>1.6413812438702078E-2</v>
      </c>
      <c r="ET37" s="33">
        <f t="shared" si="68"/>
        <v>0.11436613959814841</v>
      </c>
      <c r="EU37" s="33">
        <f t="shared" si="68"/>
        <v>6.7860337688492534E-2</v>
      </c>
      <c r="EV37" s="33">
        <f t="shared" si="68"/>
        <v>9.583013726838183E-3</v>
      </c>
      <c r="EW37" s="33">
        <f t="shared" si="68"/>
        <v>-7.4608238357857346E-7</v>
      </c>
      <c r="EX37" s="33">
        <f t="shared" si="68"/>
        <v>0.69238268952917303</v>
      </c>
      <c r="EY37" s="39">
        <f t="shared" si="45"/>
        <v>0.99999999999999989</v>
      </c>
      <c r="EZ37" s="45"/>
      <c r="FA37" s="27">
        <v>157.47800000000001</v>
      </c>
      <c r="FB37" s="28">
        <v>291.41800000000001</v>
      </c>
      <c r="FC37" s="42">
        <f t="shared" si="46"/>
        <v>448.89600000000002</v>
      </c>
      <c r="FE37" s="27">
        <v>155.785</v>
      </c>
      <c r="FF37" s="28">
        <v>16.646000000000001</v>
      </c>
      <c r="FG37" s="42">
        <f t="shared" si="47"/>
        <v>172.43099999999998</v>
      </c>
      <c r="FH37" s="54"/>
      <c r="FI37" s="55">
        <v>10642.266</v>
      </c>
      <c r="FJ37" s="7">
        <v>985.46400000000006</v>
      </c>
      <c r="FK37" s="7">
        <v>435.27100000000002</v>
      </c>
      <c r="FL37" s="56">
        <f t="shared" si="48"/>
        <v>12063.001</v>
      </c>
      <c r="FM37" s="57">
        <f t="shared" si="49"/>
        <v>0.88222375178448542</v>
      </c>
      <c r="FN37" s="58">
        <f t="shared" si="50"/>
        <v>8.1693104394171906E-2</v>
      </c>
      <c r="FO37" s="59">
        <f t="shared" si="51"/>
        <v>3.6083143821342631E-2</v>
      </c>
      <c r="FP37" s="61">
        <f t="shared" si="52"/>
        <v>0.99999999999999989</v>
      </c>
      <c r="FR37" s="24">
        <v>8352.2199999999993</v>
      </c>
      <c r="FS37" s="25">
        <v>3710.7910000000011</v>
      </c>
      <c r="FT37" s="26">
        <f t="shared" si="53"/>
        <v>12063.011</v>
      </c>
      <c r="FV37" s="36">
        <f t="shared" si="54"/>
        <v>0.69238268952917303</v>
      </c>
      <c r="FW37" s="33">
        <f t="shared" si="55"/>
        <v>0.30761731047082697</v>
      </c>
      <c r="FX37" s="34">
        <f t="shared" si="56"/>
        <v>1</v>
      </c>
      <c r="FY37" s="45"/>
      <c r="FZ37" s="44">
        <f t="shared" si="57"/>
        <v>1911.4095</v>
      </c>
      <c r="GA37" s="25">
        <v>1820.636</v>
      </c>
      <c r="GB37" s="26">
        <v>2002.183</v>
      </c>
      <c r="GD37" s="44">
        <f t="shared" si="58"/>
        <v>11787.171</v>
      </c>
      <c r="GE37" s="25">
        <v>11511.331</v>
      </c>
      <c r="GF37" s="26">
        <v>12063.011</v>
      </c>
      <c r="GH37" s="44">
        <f t="shared" si="59"/>
        <v>4912.4465</v>
      </c>
      <c r="GI37" s="25">
        <v>5006.6819999999998</v>
      </c>
      <c r="GJ37" s="26">
        <v>4818.2110000000002</v>
      </c>
      <c r="GL37" s="44">
        <f t="shared" si="60"/>
        <v>16699.6175</v>
      </c>
      <c r="GM37" s="45">
        <f t="shared" si="61"/>
        <v>16518.012999999999</v>
      </c>
      <c r="GN37" s="46">
        <f t="shared" si="61"/>
        <v>16881.222000000002</v>
      </c>
      <c r="GP37" s="44">
        <f t="shared" si="62"/>
        <v>9435.875</v>
      </c>
      <c r="GQ37" s="25">
        <v>9374.7619999999988</v>
      </c>
      <c r="GR37" s="26">
        <v>9496.9879999999994</v>
      </c>
      <c r="GS37" s="25"/>
      <c r="GT37" s="44">
        <f t="shared" si="63"/>
        <v>14132.612000000001</v>
      </c>
      <c r="GU37" s="25">
        <v>13750.232</v>
      </c>
      <c r="GV37" s="26">
        <f>C37</f>
        <v>14514.992</v>
      </c>
      <c r="GW37" s="25"/>
      <c r="GX37" s="61">
        <f>DX37/C37</f>
        <v>0.5130274959848411</v>
      </c>
      <c r="GY37" s="62"/>
    </row>
    <row r="38" spans="1:222" x14ac:dyDescent="0.25">
      <c r="A38" s="1"/>
      <c r="B38" s="23" t="s">
        <v>212</v>
      </c>
      <c r="C38" s="24">
        <v>5264.5010000000002</v>
      </c>
      <c r="D38" s="25">
        <v>4901.3005000000003</v>
      </c>
      <c r="E38" s="25">
        <v>4125.4449999999997</v>
      </c>
      <c r="F38" s="25">
        <v>2327.8069999999998</v>
      </c>
      <c r="G38" s="25">
        <v>3538.2220000000002</v>
      </c>
      <c r="H38" s="25">
        <f t="shared" si="0"/>
        <v>7592.308</v>
      </c>
      <c r="I38" s="26">
        <f t="shared" si="1"/>
        <v>6453.2519999999995</v>
      </c>
      <c r="J38" s="25"/>
      <c r="K38" s="27">
        <v>106.452</v>
      </c>
      <c r="L38" s="28">
        <v>37.746000000000002</v>
      </c>
      <c r="M38" s="28">
        <v>2.6869999999999998</v>
      </c>
      <c r="N38" s="29">
        <f t="shared" si="2"/>
        <v>146.88500000000002</v>
      </c>
      <c r="O38" s="28">
        <v>90.371000000000009</v>
      </c>
      <c r="P38" s="29">
        <f t="shared" si="3"/>
        <v>56.51400000000001</v>
      </c>
      <c r="Q38" s="28">
        <v>2.5139999999999998</v>
      </c>
      <c r="R38" s="29">
        <f t="shared" si="4"/>
        <v>54.000000000000007</v>
      </c>
      <c r="S38" s="28">
        <v>12.074999999999999</v>
      </c>
      <c r="T38" s="28">
        <v>1.798</v>
      </c>
      <c r="U38" s="28">
        <v>0</v>
      </c>
      <c r="V38" s="29">
        <f t="shared" si="5"/>
        <v>67.873000000000005</v>
      </c>
      <c r="W38" s="28">
        <v>14.791</v>
      </c>
      <c r="X38" s="30">
        <f t="shared" si="6"/>
        <v>53.082000000000008</v>
      </c>
      <c r="Y38" s="28"/>
      <c r="Z38" s="31">
        <f t="shared" si="64"/>
        <v>2.1719133523847394E-2</v>
      </c>
      <c r="AA38" s="32">
        <f t="shared" si="65"/>
        <v>7.7012213391119359E-3</v>
      </c>
      <c r="AB38" s="33">
        <f t="shared" si="7"/>
        <v>0.56215553813807095</v>
      </c>
      <c r="AC38" s="33">
        <f t="shared" si="8"/>
        <v>0.56851409159536992</v>
      </c>
      <c r="AD38" s="33">
        <f t="shared" si="9"/>
        <v>0.6152500255301766</v>
      </c>
      <c r="AE38" s="32">
        <f t="shared" si="66"/>
        <v>1.8438167584297272E-2</v>
      </c>
      <c r="AF38" s="32">
        <f t="shared" si="67"/>
        <v>1.0830186804502194E-2</v>
      </c>
      <c r="AG38" s="32">
        <f>X38/DV38</f>
        <v>1.9990841014779413E-2</v>
      </c>
      <c r="AH38" s="32">
        <f>(P38+S38+T38)/DV38</f>
        <v>2.6507956115204376E-2</v>
      </c>
      <c r="AI38" s="32">
        <f>R38/DV38</f>
        <v>2.0336562578615883E-2</v>
      </c>
      <c r="AJ38" s="34">
        <f>X38/FZ38</f>
        <v>7.0095744168096691E-2</v>
      </c>
      <c r="AK38" s="35"/>
      <c r="AL38" s="36">
        <f t="shared" si="10"/>
        <v>0.10117579543027963</v>
      </c>
      <c r="AM38" s="33">
        <f t="shared" si="11"/>
        <v>0.14995480905757619</v>
      </c>
      <c r="AN38" s="34">
        <f t="shared" si="12"/>
        <v>0.14479632445724283</v>
      </c>
      <c r="AO38" s="28"/>
      <c r="AP38" s="36">
        <f t="shared" si="13"/>
        <v>0.85765826474477314</v>
      </c>
      <c r="AQ38" s="33">
        <f t="shared" si="14"/>
        <v>0.80059762741103235</v>
      </c>
      <c r="AR38" s="33">
        <f t="shared" si="15"/>
        <v>1.9067144255457448E-2</v>
      </c>
      <c r="AS38" s="33">
        <f t="shared" si="16"/>
        <v>0.38341915026704332</v>
      </c>
      <c r="AT38" s="33">
        <f t="shared" si="17"/>
        <v>0.14832839807609496</v>
      </c>
      <c r="AU38" s="37">
        <v>2.08</v>
      </c>
      <c r="AV38" s="38">
        <v>1.3</v>
      </c>
      <c r="AW38" s="28"/>
      <c r="AX38" s="36">
        <f>GB38/C38</f>
        <v>0.15102229062165626</v>
      </c>
      <c r="AY38" s="33">
        <v>0.1358</v>
      </c>
      <c r="AZ38" s="33">
        <f t="shared" si="18"/>
        <v>0.28123223642269074</v>
      </c>
      <c r="BA38" s="33">
        <f t="shared" si="19"/>
        <v>0.28123223642269074</v>
      </c>
      <c r="BB38" s="34">
        <f t="shared" si="20"/>
        <v>0.29076610576334994</v>
      </c>
      <c r="BC38" s="33"/>
      <c r="BD38" s="36">
        <f t="shared" si="21"/>
        <v>0.23294197294979618</v>
      </c>
      <c r="BE38" s="33">
        <f t="shared" si="22"/>
        <v>0.23669229264770045</v>
      </c>
      <c r="BF38" s="34">
        <f t="shared" si="23"/>
        <v>0.25014969384224228</v>
      </c>
      <c r="BG38" s="25"/>
      <c r="BH38" s="39">
        <v>2.5000000000000001E-2</v>
      </c>
      <c r="BI38" s="36">
        <f t="shared" si="24"/>
        <v>1.40625E-2</v>
      </c>
      <c r="BJ38" s="34">
        <f t="shared" si="25"/>
        <v>1.8750000000000003E-2</v>
      </c>
      <c r="BK38" s="39">
        <v>1.4999999999999999E-2</v>
      </c>
      <c r="BL38" s="33"/>
      <c r="BM38" s="39">
        <f t="shared" si="26"/>
        <v>7.8879472949796164E-2</v>
      </c>
      <c r="BN38" s="34">
        <f t="shared" si="27"/>
        <v>6.2942292647700432E-2</v>
      </c>
      <c r="BO38" s="34">
        <f t="shared" si="28"/>
        <v>5.0149693842242271E-2</v>
      </c>
      <c r="BP38" s="28"/>
      <c r="BQ38" s="31">
        <f>Q38/GD38</f>
        <v>6.3873208885591626E-4</v>
      </c>
      <c r="BR38" s="33">
        <f t="shared" si="29"/>
        <v>3.571682270873882E-2</v>
      </c>
      <c r="BS38" s="32">
        <f>FC38/E38</f>
        <v>3.2711380226860383E-2</v>
      </c>
      <c r="BT38" s="33">
        <f t="shared" si="30"/>
        <v>0.16612317703236196</v>
      </c>
      <c r="BU38" s="33">
        <f t="shared" si="31"/>
        <v>0.69106629709037459</v>
      </c>
      <c r="BV38" s="34">
        <f t="shared" si="32"/>
        <v>0.80250438073703001</v>
      </c>
      <c r="BW38" s="28"/>
      <c r="BX38" s="27">
        <v>46.472999999999999</v>
      </c>
      <c r="BY38" s="28">
        <v>154.321</v>
      </c>
      <c r="BZ38" s="29">
        <f t="shared" si="33"/>
        <v>200.79399999999998</v>
      </c>
      <c r="CA38" s="25">
        <v>4125.4449999999997</v>
      </c>
      <c r="CB38" s="28">
        <v>12.308</v>
      </c>
      <c r="CC38" s="28">
        <v>4.9779999999999998</v>
      </c>
      <c r="CD38" s="29">
        <f t="shared" si="34"/>
        <v>4108.1589999999997</v>
      </c>
      <c r="CE38" s="28">
        <v>568.00900000000001</v>
      </c>
      <c r="CF38" s="28">
        <v>289.54099999999994</v>
      </c>
      <c r="CG38" s="29">
        <f t="shared" si="35"/>
        <v>857.55</v>
      </c>
      <c r="CH38" s="28">
        <v>22.791</v>
      </c>
      <c r="CI38" s="28">
        <v>0</v>
      </c>
      <c r="CJ38" s="28">
        <v>69.638999999999996</v>
      </c>
      <c r="CK38" s="28">
        <v>5.5680000000007368</v>
      </c>
      <c r="CL38" s="29">
        <f t="shared" si="36"/>
        <v>5264.5010000000011</v>
      </c>
      <c r="CM38" s="28">
        <v>75.802000000000007</v>
      </c>
      <c r="CN38" s="25">
        <v>3538.2220000000002</v>
      </c>
      <c r="CO38" s="29">
        <f t="shared" si="37"/>
        <v>3614.0240000000003</v>
      </c>
      <c r="CP38" s="28">
        <v>778.80499999999995</v>
      </c>
      <c r="CQ38" s="28">
        <v>49.967999999999847</v>
      </c>
      <c r="CR38" s="29">
        <f t="shared" si="38"/>
        <v>828.7729999999998</v>
      </c>
      <c r="CS38" s="28">
        <v>26.646999999999998</v>
      </c>
      <c r="CT38" s="28">
        <v>795.05700000000002</v>
      </c>
      <c r="CU38" s="29">
        <f t="shared" si="39"/>
        <v>5264.5010000000002</v>
      </c>
      <c r="CV38" s="28"/>
      <c r="CW38" s="43">
        <v>780.875</v>
      </c>
      <c r="CX38" s="28"/>
      <c r="CY38" s="24">
        <v>125</v>
      </c>
      <c r="CZ38" s="25">
        <v>150</v>
      </c>
      <c r="DA38" s="25">
        <v>150</v>
      </c>
      <c r="DB38" s="25">
        <v>225</v>
      </c>
      <c r="DC38" s="25">
        <v>200</v>
      </c>
      <c r="DD38" s="25">
        <v>26.5</v>
      </c>
      <c r="DE38" s="26">
        <f t="shared" si="40"/>
        <v>876.5</v>
      </c>
      <c r="DF38" s="34">
        <f t="shared" si="41"/>
        <v>0.16649251277566476</v>
      </c>
      <c r="DG38" s="69"/>
      <c r="DH38" s="44" t="s">
        <v>229</v>
      </c>
      <c r="DI38" s="45">
        <v>38.5</v>
      </c>
      <c r="DJ38" s="46">
        <v>4</v>
      </c>
      <c r="DK38" s="45" t="s">
        <v>171</v>
      </c>
      <c r="DL38" s="47" t="s">
        <v>172</v>
      </c>
      <c r="DM38" s="45"/>
      <c r="DN38" s="39" t="s">
        <v>233</v>
      </c>
      <c r="DO38" s="36"/>
      <c r="DP38" s="34"/>
      <c r="DQ38" s="25"/>
      <c r="DR38" s="24">
        <v>781.70299999999997</v>
      </c>
      <c r="DS38" s="25">
        <v>781.70299999999997</v>
      </c>
      <c r="DT38" s="26">
        <v>808.20299999999997</v>
      </c>
      <c r="DU38" s="25"/>
      <c r="DV38" s="44">
        <f t="shared" si="42"/>
        <v>2655.3159999999998</v>
      </c>
      <c r="DW38" s="25">
        <v>2531.0680000000002</v>
      </c>
      <c r="DX38" s="26">
        <v>2779.5639999999999</v>
      </c>
      <c r="DY38" s="25"/>
      <c r="DZ38" s="24">
        <v>774.17100000000005</v>
      </c>
      <c r="EA38" s="25">
        <v>786.63499999999999</v>
      </c>
      <c r="EB38" s="26">
        <v>831.36</v>
      </c>
      <c r="EC38" s="68">
        <v>3323.45</v>
      </c>
      <c r="ED38" s="25"/>
      <c r="EE38" s="24">
        <v>454.55851237999997</v>
      </c>
      <c r="EF38" s="25">
        <v>41.957112090000003</v>
      </c>
      <c r="EG38" s="25">
        <v>109.93854656999999</v>
      </c>
      <c r="EH38" s="25">
        <v>60.502625679999994</v>
      </c>
      <c r="EI38" s="25">
        <v>514.11777181000002</v>
      </c>
      <c r="EJ38" s="25">
        <v>83.186204629999992</v>
      </c>
      <c r="EK38" s="25">
        <v>10.22802695</v>
      </c>
      <c r="EL38" s="25">
        <v>1.9988999883935321E-4</v>
      </c>
      <c r="EM38" s="26">
        <v>2850.9560000000001</v>
      </c>
      <c r="EN38" s="26">
        <f t="shared" si="43"/>
        <v>4125.4449999999988</v>
      </c>
      <c r="EO38" s="45"/>
      <c r="EP38" s="36">
        <f t="shared" si="68"/>
        <v>0.11018411647228361</v>
      </c>
      <c r="EQ38" s="33">
        <f t="shared" si="68"/>
        <v>1.0170323950507161E-2</v>
      </c>
      <c r="ER38" s="33">
        <f t="shared" si="68"/>
        <v>2.6648894015069893E-2</v>
      </c>
      <c r="ES38" s="33">
        <f t="shared" si="68"/>
        <v>1.4665721074938584E-2</v>
      </c>
      <c r="ET38" s="33">
        <f t="shared" si="68"/>
        <v>0.1246211673673992</v>
      </c>
      <c r="EU38" s="33">
        <f t="shared" si="68"/>
        <v>2.016417735056461E-2</v>
      </c>
      <c r="EV38" s="33">
        <f t="shared" si="68"/>
        <v>2.4792542259077515E-3</v>
      </c>
      <c r="EW38" s="33">
        <f t="shared" si="68"/>
        <v>4.8452954490813297E-8</v>
      </c>
      <c r="EX38" s="33">
        <f t="shared" si="68"/>
        <v>0.6910662970903747</v>
      </c>
      <c r="EY38" s="39">
        <f t="shared" si="45"/>
        <v>1</v>
      </c>
      <c r="EZ38" s="45"/>
      <c r="FA38" s="27">
        <v>32.469000000000001</v>
      </c>
      <c r="FB38" s="28">
        <v>102.48</v>
      </c>
      <c r="FC38" s="42">
        <f t="shared" si="46"/>
        <v>134.94900000000001</v>
      </c>
      <c r="FE38" s="27">
        <v>12.308</v>
      </c>
      <c r="FF38" s="28">
        <v>4.9779999999999998</v>
      </c>
      <c r="FG38" s="42">
        <f t="shared" si="47"/>
        <v>17.286000000000001</v>
      </c>
      <c r="FH38" s="54"/>
      <c r="FI38" s="55">
        <v>3664.0929999999998</v>
      </c>
      <c r="FJ38" s="7">
        <v>326.48099999999999</v>
      </c>
      <c r="FK38" s="7">
        <v>134.87100000000001</v>
      </c>
      <c r="FL38" s="56">
        <f t="shared" si="48"/>
        <v>4125.4449999999997</v>
      </c>
      <c r="FM38" s="57">
        <f t="shared" si="49"/>
        <v>0.88816915508508787</v>
      </c>
      <c r="FN38" s="58">
        <f t="shared" si="50"/>
        <v>7.9138371739291155E-2</v>
      </c>
      <c r="FO38" s="59">
        <f t="shared" si="51"/>
        <v>3.2692473175621059E-2</v>
      </c>
      <c r="FP38" s="61">
        <f t="shared" si="52"/>
        <v>1</v>
      </c>
      <c r="FR38" s="24">
        <v>2850.9560000000001</v>
      </c>
      <c r="FS38" s="25">
        <v>1274.4889999999996</v>
      </c>
      <c r="FT38" s="26">
        <f t="shared" si="53"/>
        <v>4125.4449999999997</v>
      </c>
      <c r="FV38" s="36">
        <f t="shared" si="54"/>
        <v>0.69106629709037459</v>
      </c>
      <c r="FW38" s="33">
        <f t="shared" si="55"/>
        <v>0.30893370290962541</v>
      </c>
      <c r="FX38" s="34">
        <f t="shared" si="56"/>
        <v>1</v>
      </c>
      <c r="FY38" s="45"/>
      <c r="FZ38" s="44">
        <f t="shared" si="57"/>
        <v>757.27850000000001</v>
      </c>
      <c r="GA38" s="25">
        <v>719.5</v>
      </c>
      <c r="GB38" s="26">
        <v>795.05700000000002</v>
      </c>
      <c r="GD38" s="44">
        <f t="shared" si="58"/>
        <v>3935.9224999999997</v>
      </c>
      <c r="GE38" s="25">
        <v>3746.4</v>
      </c>
      <c r="GF38" s="26">
        <v>4125.4449999999997</v>
      </c>
      <c r="GH38" s="44">
        <f t="shared" si="59"/>
        <v>2096.5754999999999</v>
      </c>
      <c r="GI38" s="25">
        <v>1865.3440000000001</v>
      </c>
      <c r="GJ38" s="26">
        <v>2327.8069999999998</v>
      </c>
      <c r="GL38" s="44">
        <f t="shared" si="60"/>
        <v>6032.4979999999996</v>
      </c>
      <c r="GM38" s="45">
        <f t="shared" si="61"/>
        <v>5611.7440000000006</v>
      </c>
      <c r="GN38" s="46">
        <f t="shared" si="61"/>
        <v>6453.2519999999995</v>
      </c>
      <c r="GP38" s="44">
        <f t="shared" si="62"/>
        <v>3314.4610000000002</v>
      </c>
      <c r="GQ38" s="25">
        <v>3090.7</v>
      </c>
      <c r="GR38" s="26">
        <v>3538.2220000000002</v>
      </c>
      <c r="GS38" s="25"/>
      <c r="GT38" s="44">
        <f t="shared" si="63"/>
        <v>4901.3005000000003</v>
      </c>
      <c r="GU38" s="25">
        <v>4538.1000000000004</v>
      </c>
      <c r="GV38" s="26">
        <f>C38</f>
        <v>5264.5010000000002</v>
      </c>
      <c r="GW38" s="25"/>
      <c r="GX38" s="61">
        <f>DX38/C38</f>
        <v>0.52798242416517727</v>
      </c>
      <c r="GY38" s="62"/>
    </row>
    <row r="39" spans="1:222" x14ac:dyDescent="0.25">
      <c r="A39" s="1"/>
      <c r="B39" s="23" t="s">
        <v>213</v>
      </c>
      <c r="C39" s="24">
        <v>10209.209000000001</v>
      </c>
      <c r="D39" s="25">
        <v>9788.0215000000007</v>
      </c>
      <c r="E39" s="25">
        <v>8528.8140000000003</v>
      </c>
      <c r="F39" s="25">
        <v>1402.193</v>
      </c>
      <c r="G39" s="25">
        <v>6399.2039999999997</v>
      </c>
      <c r="H39" s="25">
        <f t="shared" si="0"/>
        <v>11611.402</v>
      </c>
      <c r="I39" s="26">
        <f t="shared" si="1"/>
        <v>9931.0069999999996</v>
      </c>
      <c r="J39" s="25"/>
      <c r="K39" s="27">
        <v>208.00299999999999</v>
      </c>
      <c r="L39" s="28">
        <v>55.062999999999995</v>
      </c>
      <c r="M39" s="28">
        <v>3.79</v>
      </c>
      <c r="N39" s="29">
        <f t="shared" si="2"/>
        <v>266.85599999999999</v>
      </c>
      <c r="O39" s="28">
        <v>168.79599999999999</v>
      </c>
      <c r="P39" s="29">
        <f t="shared" si="3"/>
        <v>98.06</v>
      </c>
      <c r="Q39" s="28">
        <v>24.161999999999999</v>
      </c>
      <c r="R39" s="29">
        <f t="shared" si="4"/>
        <v>73.897999999999996</v>
      </c>
      <c r="S39" s="28">
        <v>14.962399999999999</v>
      </c>
      <c r="T39" s="28">
        <v>2.6</v>
      </c>
      <c r="U39" s="28">
        <v>0</v>
      </c>
      <c r="V39" s="29">
        <f t="shared" si="5"/>
        <v>91.460399999999993</v>
      </c>
      <c r="W39" s="28">
        <v>17.335000000000001</v>
      </c>
      <c r="X39" s="30">
        <f t="shared" si="6"/>
        <v>74.125399999999985</v>
      </c>
      <c r="Y39" s="28"/>
      <c r="Z39" s="31">
        <f t="shared" si="64"/>
        <v>2.1250770648593278E-2</v>
      </c>
      <c r="AA39" s="32">
        <f t="shared" si="65"/>
        <v>5.6255495556481964E-3</v>
      </c>
      <c r="AB39" s="33">
        <f t="shared" si="7"/>
        <v>0.59347777780903055</v>
      </c>
      <c r="AC39" s="33">
        <f t="shared" si="8"/>
        <v>0.59895308468148278</v>
      </c>
      <c r="AD39" s="33">
        <f t="shared" si="9"/>
        <v>0.63253589951134692</v>
      </c>
      <c r="AE39" s="32">
        <f t="shared" si="66"/>
        <v>1.7245160321725895E-2</v>
      </c>
      <c r="AF39" s="32">
        <f t="shared" si="67"/>
        <v>7.5730728625800405E-3</v>
      </c>
      <c r="AG39" s="32">
        <f>X39/DV39</f>
        <v>1.4295995223957969E-2</v>
      </c>
      <c r="AH39" s="32">
        <f>(P39+S39+T39)/DV39</f>
        <v>2.2299202138302904E-2</v>
      </c>
      <c r="AI39" s="32">
        <f>R39/DV39</f>
        <v>1.4252138336657153E-2</v>
      </c>
      <c r="AJ39" s="34">
        <f>X39/FZ39</f>
        <v>7.118588563166868E-2</v>
      </c>
      <c r="AK39" s="35"/>
      <c r="AL39" s="36">
        <f t="shared" si="10"/>
        <v>7.9280028973777075E-2</v>
      </c>
      <c r="AM39" s="33">
        <f t="shared" si="11"/>
        <v>8.414124414917834E-2</v>
      </c>
      <c r="AN39" s="34">
        <f t="shared" si="12"/>
        <v>3.9352169170409269E-2</v>
      </c>
      <c r="AO39" s="28"/>
      <c r="AP39" s="36">
        <f t="shared" si="13"/>
        <v>0.75030408682848515</v>
      </c>
      <c r="AQ39" s="33">
        <f t="shared" si="14"/>
        <v>0.70780811678162969</v>
      </c>
      <c r="AR39" s="33">
        <f t="shared" si="15"/>
        <v>0.14063361813829064</v>
      </c>
      <c r="AS39" s="33">
        <f t="shared" si="16"/>
        <v>0.30530646399735767</v>
      </c>
      <c r="AT39" s="33">
        <f t="shared" si="17"/>
        <v>0.11812002281469602</v>
      </c>
      <c r="AU39" s="37">
        <v>2.1</v>
      </c>
      <c r="AV39" s="38">
        <v>1.24</v>
      </c>
      <c r="AW39" s="28"/>
      <c r="AX39" s="36">
        <f>GB39/C39</f>
        <v>0.10547300971113432</v>
      </c>
      <c r="AY39" s="33">
        <v>0.108</v>
      </c>
      <c r="AZ39" s="33">
        <f t="shared" si="18"/>
        <v>0.19648729828967237</v>
      </c>
      <c r="BA39" s="33">
        <f t="shared" si="19"/>
        <v>0.21643956865851766</v>
      </c>
      <c r="BB39" s="34">
        <f t="shared" si="20"/>
        <v>0.23924216336576939</v>
      </c>
      <c r="BC39" s="33"/>
      <c r="BD39" s="36">
        <f t="shared" si="21"/>
        <v>0.17847277320102739</v>
      </c>
      <c r="BE39" s="33">
        <f t="shared" si="22"/>
        <v>0.19862202080678376</v>
      </c>
      <c r="BF39" s="34">
        <f t="shared" si="23"/>
        <v>0.22209055975449188</v>
      </c>
      <c r="BG39" s="25"/>
      <c r="BH39" s="39">
        <v>3.1E-2</v>
      </c>
      <c r="BI39" s="36">
        <f t="shared" si="24"/>
        <v>1.7437500000000002E-2</v>
      </c>
      <c r="BJ39" s="34">
        <f t="shared" si="25"/>
        <v>2.325E-2</v>
      </c>
      <c r="BK39" s="65">
        <v>1.2500000000000001E-2</v>
      </c>
      <c r="BL39" s="33"/>
      <c r="BM39" s="39">
        <f t="shared" si="26"/>
        <v>2.1035273201027382E-2</v>
      </c>
      <c r="BN39" s="34">
        <f t="shared" si="27"/>
        <v>2.0372020806783769E-2</v>
      </c>
      <c r="BO39" s="34">
        <f t="shared" si="28"/>
        <v>1.6090559754491862E-2</v>
      </c>
      <c r="BP39" s="28"/>
      <c r="BQ39" s="31">
        <f>Q39/GD39</f>
        <v>2.9410024823609228E-3</v>
      </c>
      <c r="BR39" s="33">
        <f t="shared" si="29"/>
        <v>0.20897334772500831</v>
      </c>
      <c r="BS39" s="32">
        <f>FC39/E39</f>
        <v>4.9590834083144505E-2</v>
      </c>
      <c r="BT39" s="33">
        <f t="shared" si="30"/>
        <v>0.36829428642334372</v>
      </c>
      <c r="BU39" s="33">
        <f t="shared" si="31"/>
        <v>0.69785974931567274</v>
      </c>
      <c r="BV39" s="34">
        <f t="shared" si="32"/>
        <v>0.74051996942505438</v>
      </c>
      <c r="BW39" s="28"/>
      <c r="BX39" s="27">
        <v>94.876000000000005</v>
      </c>
      <c r="BY39" s="28">
        <v>162.1</v>
      </c>
      <c r="BZ39" s="29">
        <f t="shared" si="33"/>
        <v>256.976</v>
      </c>
      <c r="CA39" s="25">
        <v>8528.8140000000003</v>
      </c>
      <c r="CB39" s="28">
        <v>59.786999999999999</v>
      </c>
      <c r="CC39" s="28">
        <v>11.821999999999999</v>
      </c>
      <c r="CD39" s="29">
        <f t="shared" si="34"/>
        <v>8457.2049999999999</v>
      </c>
      <c r="CE39" s="28">
        <v>939.93299999999999</v>
      </c>
      <c r="CF39" s="28">
        <v>279.52800000000002</v>
      </c>
      <c r="CG39" s="29">
        <f t="shared" si="35"/>
        <v>1219.461</v>
      </c>
      <c r="CH39" s="28">
        <v>66.972999999999999</v>
      </c>
      <c r="CI39" s="28">
        <v>0</v>
      </c>
      <c r="CJ39" s="28">
        <v>174.791</v>
      </c>
      <c r="CK39" s="28">
        <v>33.803000000000225</v>
      </c>
      <c r="CL39" s="29">
        <f t="shared" si="36"/>
        <v>10209.208999999999</v>
      </c>
      <c r="CM39" s="28">
        <v>151.649</v>
      </c>
      <c r="CN39" s="25">
        <v>6399.2039999999997</v>
      </c>
      <c r="CO39" s="29">
        <f t="shared" si="37"/>
        <v>6550.8530000000001</v>
      </c>
      <c r="CP39" s="28">
        <v>2264.192</v>
      </c>
      <c r="CQ39" s="28">
        <v>91.539000000000669</v>
      </c>
      <c r="CR39" s="29">
        <f t="shared" si="38"/>
        <v>2355.7310000000007</v>
      </c>
      <c r="CS39" s="28">
        <v>225.82900000000001</v>
      </c>
      <c r="CT39" s="28">
        <v>1076.796</v>
      </c>
      <c r="CU39" s="29">
        <f t="shared" si="39"/>
        <v>10209.209000000001</v>
      </c>
      <c r="CV39" s="28"/>
      <c r="CW39" s="43">
        <v>1205.912</v>
      </c>
      <c r="CX39" s="28"/>
      <c r="CY39" s="24">
        <v>575</v>
      </c>
      <c r="CZ39" s="25">
        <v>700</v>
      </c>
      <c r="DA39" s="25">
        <v>700</v>
      </c>
      <c r="DB39" s="25">
        <v>400</v>
      </c>
      <c r="DC39" s="25">
        <v>250</v>
      </c>
      <c r="DD39" s="25">
        <v>0</v>
      </c>
      <c r="DE39" s="26">
        <f t="shared" si="40"/>
        <v>2625</v>
      </c>
      <c r="DF39" s="34">
        <f t="shared" si="41"/>
        <v>0.25712080142545812</v>
      </c>
      <c r="DG39" s="69"/>
      <c r="DH39" s="44" t="s">
        <v>230</v>
      </c>
      <c r="DI39" s="45">
        <v>69</v>
      </c>
      <c r="DJ39" s="46">
        <v>6</v>
      </c>
      <c r="DK39" s="45" t="s">
        <v>171</v>
      </c>
      <c r="DL39" s="47" t="s">
        <v>172</v>
      </c>
      <c r="DM39" s="48" t="s">
        <v>175</v>
      </c>
      <c r="DN39" s="39">
        <v>0.521666986533602</v>
      </c>
      <c r="DO39" s="66" t="s">
        <v>176</v>
      </c>
      <c r="DP39" s="67" t="s">
        <v>214</v>
      </c>
      <c r="DQ39" s="25"/>
      <c r="DR39" s="24">
        <v>1034.0260000000001</v>
      </c>
      <c r="DS39" s="25">
        <v>1139.0260000000001</v>
      </c>
      <c r="DT39" s="26">
        <v>1259.0260000000001</v>
      </c>
      <c r="DU39" s="25"/>
      <c r="DV39" s="44">
        <f t="shared" si="42"/>
        <v>5185.0465000000004</v>
      </c>
      <c r="DW39" s="25">
        <v>5107.5339999999997</v>
      </c>
      <c r="DX39" s="26">
        <v>5262.5590000000002</v>
      </c>
      <c r="DY39" s="25"/>
      <c r="DZ39" s="24">
        <v>1021.921</v>
      </c>
      <c r="EA39" s="25">
        <v>1137.2940000000001</v>
      </c>
      <c r="EB39" s="26">
        <v>1271.673</v>
      </c>
      <c r="EC39" s="68">
        <v>5725.9210000000003</v>
      </c>
      <c r="ED39" s="25"/>
      <c r="EE39" s="24">
        <v>649.19200000000001</v>
      </c>
      <c r="EF39" s="25">
        <v>59.996000000000002</v>
      </c>
      <c r="EG39" s="25">
        <v>244.18599999999998</v>
      </c>
      <c r="EH39" s="25">
        <v>161.37099999999998</v>
      </c>
      <c r="EI39" s="25">
        <v>1221.018</v>
      </c>
      <c r="EJ39" s="25">
        <v>175.29900000000001</v>
      </c>
      <c r="EK39" s="25">
        <v>65.835999999999999</v>
      </c>
      <c r="EL39" s="25">
        <v>0</v>
      </c>
      <c r="EM39" s="26">
        <v>5951.9160000000002</v>
      </c>
      <c r="EN39" s="26">
        <f t="shared" si="43"/>
        <v>8528.8140000000003</v>
      </c>
      <c r="EO39" s="45"/>
      <c r="EP39" s="36">
        <f t="shared" si="68"/>
        <v>7.6117500041623598E-2</v>
      </c>
      <c r="EQ39" s="33">
        <f t="shared" si="68"/>
        <v>7.0345067907448796E-3</v>
      </c>
      <c r="ER39" s="33">
        <f t="shared" si="68"/>
        <v>2.8630709967411645E-2</v>
      </c>
      <c r="ES39" s="33">
        <f t="shared" si="68"/>
        <v>1.8920684634463829E-2</v>
      </c>
      <c r="ET39" s="33">
        <f t="shared" si="68"/>
        <v>0.14316386780154897</v>
      </c>
      <c r="EU39" s="33">
        <f t="shared" si="68"/>
        <v>2.0553737014314066E-2</v>
      </c>
      <c r="EV39" s="33">
        <f t="shared" si="68"/>
        <v>7.7192444342202788E-3</v>
      </c>
      <c r="EW39" s="33">
        <f t="shared" si="68"/>
        <v>0</v>
      </c>
      <c r="EX39" s="33">
        <f t="shared" si="68"/>
        <v>0.69785974931567274</v>
      </c>
      <c r="EY39" s="39">
        <f t="shared" si="45"/>
        <v>1</v>
      </c>
      <c r="EZ39" s="45"/>
      <c r="FA39" s="27">
        <v>132.49699999999999</v>
      </c>
      <c r="FB39" s="28">
        <v>290.45400000000001</v>
      </c>
      <c r="FC39" s="42">
        <f t="shared" si="46"/>
        <v>422.95100000000002</v>
      </c>
      <c r="FE39" s="27">
        <v>59.786999999999999</v>
      </c>
      <c r="FF39" s="28">
        <v>11.821999999999999</v>
      </c>
      <c r="FG39" s="42">
        <f t="shared" si="47"/>
        <v>71.608999999999995</v>
      </c>
      <c r="FH39" s="54"/>
      <c r="FI39" s="55">
        <v>7328.125</v>
      </c>
      <c r="FJ39" s="7">
        <v>786.02700000000004</v>
      </c>
      <c r="FK39" s="7">
        <v>414.66199999999998</v>
      </c>
      <c r="FL39" s="56">
        <f t="shared" si="48"/>
        <v>8528.8140000000003</v>
      </c>
      <c r="FM39" s="57">
        <f t="shared" si="49"/>
        <v>0.85921969924540498</v>
      </c>
      <c r="FN39" s="58">
        <f t="shared" si="50"/>
        <v>9.2161348576718871E-2</v>
      </c>
      <c r="FO39" s="59">
        <f t="shared" si="51"/>
        <v>4.8618952177876075E-2</v>
      </c>
      <c r="FP39" s="61">
        <f t="shared" si="52"/>
        <v>0.99999999999999989</v>
      </c>
      <c r="FR39" s="24">
        <v>5951.9160000000002</v>
      </c>
      <c r="FS39" s="25">
        <v>2576.8980000000001</v>
      </c>
      <c r="FT39" s="26">
        <f t="shared" si="53"/>
        <v>8528.8140000000003</v>
      </c>
      <c r="FV39" s="36">
        <f t="shared" si="54"/>
        <v>0.69785974931567274</v>
      </c>
      <c r="FW39" s="33">
        <f t="shared" si="55"/>
        <v>0.30214025068432726</v>
      </c>
      <c r="FX39" s="34">
        <f t="shared" si="56"/>
        <v>1</v>
      </c>
      <c r="FY39" s="45"/>
      <c r="FZ39" s="44">
        <f t="shared" si="57"/>
        <v>1041.2935</v>
      </c>
      <c r="GA39" s="25">
        <v>1005.7909999999999</v>
      </c>
      <c r="GB39" s="26">
        <v>1076.796</v>
      </c>
      <c r="GD39" s="44">
        <f t="shared" si="58"/>
        <v>8215.5660000000007</v>
      </c>
      <c r="GE39" s="25">
        <v>7902.3180000000002</v>
      </c>
      <c r="GF39" s="26">
        <v>8528.8140000000003</v>
      </c>
      <c r="GH39" s="44">
        <f t="shared" si="59"/>
        <v>1330.0635</v>
      </c>
      <c r="GI39" s="25">
        <v>1257.934</v>
      </c>
      <c r="GJ39" s="26">
        <v>1402.193</v>
      </c>
      <c r="GL39" s="44">
        <f t="shared" si="60"/>
        <v>9545.6294999999991</v>
      </c>
      <c r="GM39" s="45">
        <f t="shared" si="61"/>
        <v>9160.2520000000004</v>
      </c>
      <c r="GN39" s="46">
        <f t="shared" si="61"/>
        <v>9931.0069999999996</v>
      </c>
      <c r="GP39" s="44">
        <f t="shared" si="62"/>
        <v>6278.0599999999995</v>
      </c>
      <c r="GQ39" s="25">
        <v>6156.9160000000002</v>
      </c>
      <c r="GR39" s="26">
        <v>6399.2039999999997</v>
      </c>
      <c r="GS39" s="25"/>
      <c r="GT39" s="44">
        <f t="shared" si="63"/>
        <v>9788.0215000000007</v>
      </c>
      <c r="GU39" s="25">
        <v>9366.8340000000007</v>
      </c>
      <c r="GV39" s="26">
        <f>C39</f>
        <v>10209.209000000001</v>
      </c>
      <c r="GW39" s="25"/>
      <c r="GX39" s="61">
        <f>DX39/C39</f>
        <v>0.51547176671571715</v>
      </c>
      <c r="GY39" s="62"/>
    </row>
    <row r="40" spans="1:222" x14ac:dyDescent="0.25">
      <c r="A40" s="1"/>
      <c r="B40" s="23" t="s">
        <v>215</v>
      </c>
      <c r="C40" s="24">
        <v>3395.62</v>
      </c>
      <c r="D40" s="25">
        <v>3291.7979999999998</v>
      </c>
      <c r="E40" s="25">
        <v>2588.0749999999998</v>
      </c>
      <c r="F40" s="25">
        <v>191.26300000000001</v>
      </c>
      <c r="G40" s="25">
        <v>2855.2750000000001</v>
      </c>
      <c r="H40" s="25">
        <f t="shared" si="0"/>
        <v>3586.8829999999998</v>
      </c>
      <c r="I40" s="26">
        <f t="shared" si="1"/>
        <v>2779.3379999999997</v>
      </c>
      <c r="J40" s="25"/>
      <c r="K40" s="27">
        <v>81.745000000000005</v>
      </c>
      <c r="L40" s="28">
        <v>14.144000000000002</v>
      </c>
      <c r="M40" s="28">
        <v>0.158</v>
      </c>
      <c r="N40" s="29">
        <f t="shared" si="2"/>
        <v>96.047000000000011</v>
      </c>
      <c r="O40" s="28">
        <v>54.472000000000001</v>
      </c>
      <c r="P40" s="29">
        <f t="shared" si="3"/>
        <v>41.57500000000001</v>
      </c>
      <c r="Q40" s="28">
        <v>2.0739999999999998</v>
      </c>
      <c r="R40" s="29">
        <f t="shared" si="4"/>
        <v>39.501000000000012</v>
      </c>
      <c r="S40" s="28">
        <v>8.36</v>
      </c>
      <c r="T40" s="28">
        <v>1.669</v>
      </c>
      <c r="U40" s="28">
        <v>0</v>
      </c>
      <c r="V40" s="29">
        <f t="shared" si="5"/>
        <v>49.530000000000008</v>
      </c>
      <c r="W40" s="28">
        <v>10.46</v>
      </c>
      <c r="X40" s="30">
        <f t="shared" si="6"/>
        <v>39.070000000000007</v>
      </c>
      <c r="Y40" s="28"/>
      <c r="Z40" s="31">
        <f t="shared" si="64"/>
        <v>2.483293324803041E-2</v>
      </c>
      <c r="AA40" s="32">
        <f t="shared" si="65"/>
        <v>4.2967399579196541E-3</v>
      </c>
      <c r="AB40" s="33">
        <f t="shared" si="7"/>
        <v>0.51351860929899318</v>
      </c>
      <c r="AC40" s="33">
        <f t="shared" si="8"/>
        <v>0.5217274703803384</v>
      </c>
      <c r="AD40" s="33">
        <f t="shared" si="9"/>
        <v>0.56713900486220281</v>
      </c>
      <c r="AE40" s="32">
        <f t="shared" si="66"/>
        <v>1.6547795460110253E-2</v>
      </c>
      <c r="AF40" s="32">
        <f t="shared" si="67"/>
        <v>1.1868893534779476E-2</v>
      </c>
      <c r="AG40" s="32">
        <f>X40/DV40</f>
        <v>2.3567883134184626E-2</v>
      </c>
      <c r="AH40" s="32">
        <f>(P40+S40+T40)/DV40</f>
        <v>3.1128667551995476E-2</v>
      </c>
      <c r="AI40" s="32">
        <f>R40/DV40</f>
        <v>2.3827871811707882E-2</v>
      </c>
      <c r="AJ40" s="34">
        <f>X40/FZ40</f>
        <v>9.0251060571235872E-2</v>
      </c>
      <c r="AK40" s="35"/>
      <c r="AL40" s="36">
        <f t="shared" si="10"/>
        <v>-4.5405941812700166E-3</v>
      </c>
      <c r="AM40" s="33">
        <f t="shared" si="11"/>
        <v>8.1384859303977337E-3</v>
      </c>
      <c r="AN40" s="34">
        <f t="shared" si="12"/>
        <v>5.574538243697294E-2</v>
      </c>
      <c r="AO40" s="28"/>
      <c r="AP40" s="36">
        <f t="shared" si="13"/>
        <v>1.103242757648059</v>
      </c>
      <c r="AQ40" s="33">
        <f t="shared" si="14"/>
        <v>0.98270603949788038</v>
      </c>
      <c r="AR40" s="33">
        <f t="shared" si="15"/>
        <v>-0.18626318610445222</v>
      </c>
      <c r="AS40" s="33">
        <f t="shared" si="16"/>
        <v>3.4054605639029102E-2</v>
      </c>
      <c r="AT40" s="33">
        <f t="shared" si="17"/>
        <v>0.2010610727937755</v>
      </c>
      <c r="AU40" s="37">
        <v>5.51</v>
      </c>
      <c r="AV40" s="38">
        <v>1.44</v>
      </c>
      <c r="AW40" s="28"/>
      <c r="AX40" s="36">
        <f>GB40/C40</f>
        <v>0.13574339884910561</v>
      </c>
      <c r="AY40" s="33">
        <v>0.1275</v>
      </c>
      <c r="AZ40" s="33">
        <f t="shared" si="18"/>
        <v>0.28457474691987755</v>
      </c>
      <c r="BA40" s="33">
        <f t="shared" si="19"/>
        <v>0.28457474691987755</v>
      </c>
      <c r="BB40" s="34">
        <f t="shared" si="20"/>
        <v>0.30340861649533074</v>
      </c>
      <c r="BC40" s="33"/>
      <c r="BD40" s="36">
        <f t="shared" si="21"/>
        <v>0.26546198147066186</v>
      </c>
      <c r="BE40" s="33">
        <f t="shared" si="22"/>
        <v>0.26665613411711403</v>
      </c>
      <c r="BF40" s="34">
        <f t="shared" si="23"/>
        <v>0.28622998318766624</v>
      </c>
      <c r="BG40" s="25"/>
      <c r="BH40" s="39">
        <v>2.3E-2</v>
      </c>
      <c r="BI40" s="36">
        <f t="shared" si="24"/>
        <v>1.2937499999999999E-2</v>
      </c>
      <c r="BJ40" s="34">
        <f t="shared" si="25"/>
        <v>1.7250000000000001E-2</v>
      </c>
      <c r="BK40" s="39">
        <v>1.4999999999999999E-2</v>
      </c>
      <c r="BL40" s="33"/>
      <c r="BM40" s="39">
        <f t="shared" si="26"/>
        <v>0.11252448147066185</v>
      </c>
      <c r="BN40" s="34">
        <f t="shared" si="27"/>
        <v>9.4406134117114016E-2</v>
      </c>
      <c r="BO40" s="34">
        <f t="shared" si="28"/>
        <v>8.8229983187666228E-2</v>
      </c>
      <c r="BP40" s="28"/>
      <c r="BQ40" s="31">
        <f>Q40/GD40</f>
        <v>7.9954432912390328E-4</v>
      </c>
      <c r="BR40" s="33">
        <f t="shared" si="29"/>
        <v>4.0190682892799E-2</v>
      </c>
      <c r="BS40" s="32">
        <f>FC40/E40</f>
        <v>2.6891801821817374E-2</v>
      </c>
      <c r="BT40" s="33">
        <f t="shared" si="30"/>
        <v>0.14617467115004545</v>
      </c>
      <c r="BU40" s="33">
        <f t="shared" si="31"/>
        <v>0.80255827207480479</v>
      </c>
      <c r="BV40" s="34">
        <f t="shared" si="32"/>
        <v>0.81614542743631768</v>
      </c>
      <c r="BW40" s="28"/>
      <c r="BX40" s="27">
        <v>78.679000000000002</v>
      </c>
      <c r="BY40" s="28">
        <v>171.91</v>
      </c>
      <c r="BZ40" s="29">
        <f t="shared" si="33"/>
        <v>250.589</v>
      </c>
      <c r="CA40" s="25">
        <v>2588.0749999999998</v>
      </c>
      <c r="CB40" s="28">
        <v>11.843</v>
      </c>
      <c r="CC40" s="28">
        <v>3.3530000000000002</v>
      </c>
      <c r="CD40" s="29">
        <f t="shared" si="34"/>
        <v>2572.8789999999999</v>
      </c>
      <c r="CE40" s="28">
        <v>429.69200000000001</v>
      </c>
      <c r="CF40" s="28">
        <v>123.477</v>
      </c>
      <c r="CG40" s="29">
        <f t="shared" si="35"/>
        <v>553.16899999999998</v>
      </c>
      <c r="CH40" s="28">
        <v>3.2</v>
      </c>
      <c r="CI40" s="28">
        <v>0</v>
      </c>
      <c r="CJ40" s="28">
        <v>11.605</v>
      </c>
      <c r="CK40" s="28">
        <v>4.1780000000000612</v>
      </c>
      <c r="CL40" s="29">
        <f t="shared" si="36"/>
        <v>3395.6199999999994</v>
      </c>
      <c r="CM40" s="28">
        <v>20.004999999999999</v>
      </c>
      <c r="CN40" s="25">
        <v>2855.2750000000001</v>
      </c>
      <c r="CO40" s="29">
        <f t="shared" si="37"/>
        <v>2875.28</v>
      </c>
      <c r="CP40" s="28">
        <v>0</v>
      </c>
      <c r="CQ40" s="28">
        <v>29.163999999999703</v>
      </c>
      <c r="CR40" s="29">
        <f t="shared" si="38"/>
        <v>29.163999999999703</v>
      </c>
      <c r="CS40" s="28">
        <v>30.242999999999999</v>
      </c>
      <c r="CT40" s="28">
        <v>460.93299999999999</v>
      </c>
      <c r="CU40" s="29">
        <f t="shared" si="39"/>
        <v>3395.62</v>
      </c>
      <c r="CV40" s="28"/>
      <c r="CW40" s="43">
        <v>682.72699999999998</v>
      </c>
      <c r="CX40" s="28"/>
      <c r="CY40" s="24">
        <v>20</v>
      </c>
      <c r="CZ40" s="25">
        <v>0</v>
      </c>
      <c r="DA40" s="25">
        <v>0</v>
      </c>
      <c r="DB40" s="25">
        <v>0</v>
      </c>
      <c r="DC40" s="25">
        <v>30</v>
      </c>
      <c r="DD40" s="25">
        <v>0</v>
      </c>
      <c r="DE40" s="26">
        <f t="shared" si="40"/>
        <v>50</v>
      </c>
      <c r="DF40" s="34">
        <f t="shared" si="41"/>
        <v>1.472485142624911E-2</v>
      </c>
      <c r="DG40" s="69"/>
      <c r="DH40" s="44" t="s">
        <v>225</v>
      </c>
      <c r="DI40" s="45">
        <v>28.7</v>
      </c>
      <c r="DJ40" s="46">
        <v>5</v>
      </c>
      <c r="DK40" s="45" t="s">
        <v>171</v>
      </c>
      <c r="DL40" s="44"/>
      <c r="DM40" s="45"/>
      <c r="DN40" s="39" t="s">
        <v>233</v>
      </c>
      <c r="DO40" s="36"/>
      <c r="DP40" s="34"/>
      <c r="DQ40" s="25"/>
      <c r="DR40" s="24">
        <v>453.29199999999997</v>
      </c>
      <c r="DS40" s="25">
        <v>453.29199999999997</v>
      </c>
      <c r="DT40" s="26">
        <v>483.29199999999997</v>
      </c>
      <c r="DU40" s="25"/>
      <c r="DV40" s="44">
        <f t="shared" si="42"/>
        <v>1657.7645</v>
      </c>
      <c r="DW40" s="25">
        <v>1722.654</v>
      </c>
      <c r="DX40" s="26">
        <v>1592.875</v>
      </c>
      <c r="DY40" s="25"/>
      <c r="DZ40" s="24">
        <v>445.27</v>
      </c>
      <c r="EA40" s="25">
        <v>447.27300000000002</v>
      </c>
      <c r="EB40" s="26">
        <v>480.10500000000002</v>
      </c>
      <c r="EC40" s="68">
        <v>1677.34</v>
      </c>
      <c r="ED40" s="25"/>
      <c r="EE40" s="24">
        <v>111.96077377</v>
      </c>
      <c r="EF40" s="25">
        <v>48.417430719999999</v>
      </c>
      <c r="EG40" s="25">
        <v>142.84</v>
      </c>
      <c r="EH40" s="25">
        <v>53.366</v>
      </c>
      <c r="EI40" s="25">
        <v>100.98790538</v>
      </c>
      <c r="EJ40" s="25">
        <v>37.891379360000002</v>
      </c>
      <c r="EK40" s="25">
        <v>15.53</v>
      </c>
      <c r="EL40" s="25">
        <v>5.1076999943688861E-4</v>
      </c>
      <c r="EM40" s="26">
        <v>2077.0810000000001</v>
      </c>
      <c r="EN40" s="26">
        <f t="shared" si="43"/>
        <v>2588.0749999999994</v>
      </c>
      <c r="EO40" s="45"/>
      <c r="EP40" s="36">
        <f t="shared" si="68"/>
        <v>4.3260250869855021E-2</v>
      </c>
      <c r="EQ40" s="33">
        <f t="shared" si="68"/>
        <v>1.8707893210204499E-2</v>
      </c>
      <c r="ER40" s="33">
        <f t="shared" si="68"/>
        <v>5.5191599934314127E-2</v>
      </c>
      <c r="ES40" s="33">
        <f t="shared" si="68"/>
        <v>2.0619958849724222E-2</v>
      </c>
      <c r="ET40" s="33">
        <f t="shared" si="68"/>
        <v>3.9020470960076513E-2</v>
      </c>
      <c r="EU40" s="33">
        <f t="shared" si="68"/>
        <v>1.4640757845116549E-2</v>
      </c>
      <c r="EV40" s="33">
        <f t="shared" si="68"/>
        <v>6.0005989007273757E-3</v>
      </c>
      <c r="EW40" s="33">
        <f t="shared" si="68"/>
        <v>1.9735517689282139E-7</v>
      </c>
      <c r="EX40" s="33">
        <f t="shared" si="68"/>
        <v>0.8025582720748049</v>
      </c>
      <c r="EY40" s="39">
        <f t="shared" si="45"/>
        <v>1.0000000000000002</v>
      </c>
      <c r="EZ40" s="45"/>
      <c r="FA40" s="27">
        <v>13.732000000000001</v>
      </c>
      <c r="FB40" s="28">
        <v>55.866</v>
      </c>
      <c r="FC40" s="42">
        <f t="shared" si="46"/>
        <v>69.597999999999999</v>
      </c>
      <c r="FE40" s="27">
        <v>11.843</v>
      </c>
      <c r="FF40" s="28">
        <v>3.3530000000000002</v>
      </c>
      <c r="FG40" s="42">
        <f t="shared" si="47"/>
        <v>15.196</v>
      </c>
      <c r="FH40" s="54"/>
      <c r="FI40" s="55">
        <v>2314.7959999999998</v>
      </c>
      <c r="FJ40" s="7">
        <v>206.17599999999999</v>
      </c>
      <c r="FK40" s="7">
        <v>69.173000000000002</v>
      </c>
      <c r="FL40" s="56">
        <f t="shared" si="48"/>
        <v>2590.1449999999995</v>
      </c>
      <c r="FM40" s="57">
        <f t="shared" si="49"/>
        <v>0.89369359630445411</v>
      </c>
      <c r="FN40" s="58">
        <f t="shared" si="50"/>
        <v>7.9600176824077426E-2</v>
      </c>
      <c r="FO40" s="59">
        <f t="shared" si="51"/>
        <v>2.6706226871468591E-2</v>
      </c>
      <c r="FP40" s="61">
        <f t="shared" si="52"/>
        <v>1</v>
      </c>
      <c r="FR40" s="24">
        <v>2077.0810000000001</v>
      </c>
      <c r="FS40" s="25">
        <v>510.99399999999957</v>
      </c>
      <c r="FT40" s="26">
        <f t="shared" si="53"/>
        <v>2588.0749999999998</v>
      </c>
      <c r="FV40" s="36">
        <f t="shared" si="54"/>
        <v>0.80255827207480479</v>
      </c>
      <c r="FW40" s="33">
        <f t="shared" si="55"/>
        <v>0.19744172792519521</v>
      </c>
      <c r="FX40" s="34">
        <f t="shared" si="56"/>
        <v>1</v>
      </c>
      <c r="FY40" s="45"/>
      <c r="FZ40" s="44">
        <f t="shared" si="57"/>
        <v>432.90350000000001</v>
      </c>
      <c r="GA40" s="25">
        <v>404.87400000000002</v>
      </c>
      <c r="GB40" s="26">
        <v>460.93299999999999</v>
      </c>
      <c r="GD40" s="44">
        <f t="shared" si="58"/>
        <v>2593.9775</v>
      </c>
      <c r="GE40" s="25">
        <v>2599.88</v>
      </c>
      <c r="GF40" s="26">
        <v>2588.0749999999998</v>
      </c>
      <c r="GH40" s="44">
        <f t="shared" si="59"/>
        <v>174.142</v>
      </c>
      <c r="GI40" s="25">
        <v>157.02099999999999</v>
      </c>
      <c r="GJ40" s="26">
        <v>191.26300000000001</v>
      </c>
      <c r="GL40" s="44">
        <f t="shared" si="60"/>
        <v>2768.1194999999998</v>
      </c>
      <c r="GM40" s="45">
        <f t="shared" si="61"/>
        <v>2756.9010000000003</v>
      </c>
      <c r="GN40" s="46">
        <f t="shared" si="61"/>
        <v>2779.3379999999997</v>
      </c>
      <c r="GP40" s="44">
        <f t="shared" si="62"/>
        <v>2779.893</v>
      </c>
      <c r="GQ40" s="25">
        <v>2704.511</v>
      </c>
      <c r="GR40" s="26">
        <v>2855.2750000000001</v>
      </c>
      <c r="GS40" s="25"/>
      <c r="GT40" s="44">
        <f t="shared" si="63"/>
        <v>3291.7979999999998</v>
      </c>
      <c r="GU40" s="25">
        <v>3187.9760000000001</v>
      </c>
      <c r="GV40" s="26">
        <f>C40</f>
        <v>3395.62</v>
      </c>
      <c r="GW40" s="25"/>
      <c r="GX40" s="61">
        <f>DX40/C40</f>
        <v>0.46909695431173098</v>
      </c>
      <c r="GY40" s="62"/>
    </row>
    <row r="41" spans="1:222" ht="13.5" customHeight="1" x14ac:dyDescent="0.25">
      <c r="A41" s="1"/>
      <c r="B41" s="23" t="s">
        <v>216</v>
      </c>
      <c r="C41" s="24">
        <v>2477.4679999999998</v>
      </c>
      <c r="D41" s="25">
        <v>2410.4584999999997</v>
      </c>
      <c r="E41" s="25">
        <v>1968.9079999999999</v>
      </c>
      <c r="F41" s="25">
        <v>1020.3869999999999</v>
      </c>
      <c r="G41" s="25">
        <v>1891.741</v>
      </c>
      <c r="H41" s="25">
        <f t="shared" si="0"/>
        <v>3497.8549999999996</v>
      </c>
      <c r="I41" s="26">
        <f t="shared" si="1"/>
        <v>2989.2950000000001</v>
      </c>
      <c r="J41" s="25"/>
      <c r="K41" s="27">
        <v>58.137</v>
      </c>
      <c r="L41" s="28">
        <v>14.898</v>
      </c>
      <c r="M41" s="28">
        <v>0.27</v>
      </c>
      <c r="N41" s="29">
        <f t="shared" si="2"/>
        <v>73.304999999999993</v>
      </c>
      <c r="O41" s="28">
        <v>42.251999999999995</v>
      </c>
      <c r="P41" s="29">
        <f t="shared" si="3"/>
        <v>31.052999999999997</v>
      </c>
      <c r="Q41" s="28">
        <v>0.39400000000000002</v>
      </c>
      <c r="R41" s="29">
        <f t="shared" si="4"/>
        <v>30.658999999999999</v>
      </c>
      <c r="S41" s="28">
        <v>4.28</v>
      </c>
      <c r="T41" s="28">
        <v>1.5880000000000001</v>
      </c>
      <c r="U41" s="28">
        <v>0</v>
      </c>
      <c r="V41" s="29">
        <f t="shared" si="5"/>
        <v>36.527000000000001</v>
      </c>
      <c r="W41" s="28">
        <v>8.3659999999999997</v>
      </c>
      <c r="X41" s="30">
        <f t="shared" si="6"/>
        <v>28.161000000000001</v>
      </c>
      <c r="Y41" s="28"/>
      <c r="Z41" s="31">
        <f t="shared" si="64"/>
        <v>2.411864796676649E-2</v>
      </c>
      <c r="AA41" s="32">
        <f t="shared" si="65"/>
        <v>6.1805668921493572E-3</v>
      </c>
      <c r="AB41" s="33">
        <f t="shared" si="7"/>
        <v>0.53366678034178316</v>
      </c>
      <c r="AC41" s="33">
        <f t="shared" si="8"/>
        <v>0.54458980473029583</v>
      </c>
      <c r="AD41" s="33">
        <f t="shared" si="9"/>
        <v>0.57638633108246362</v>
      </c>
      <c r="AE41" s="32">
        <f t="shared" si="66"/>
        <v>1.752861540657099E-2</v>
      </c>
      <c r="AF41" s="32">
        <f t="shared" si="67"/>
        <v>1.1682839592550547E-2</v>
      </c>
      <c r="AG41" s="32">
        <f>X41/DV41</f>
        <v>2.5689010720858583E-2</v>
      </c>
      <c r="AH41" s="32">
        <f>(P41+S41+T41)/DV41</f>
        <v>3.3680052726281724E-2</v>
      </c>
      <c r="AI41" s="32">
        <f>R41/DV41</f>
        <v>2.7967734799573995E-2</v>
      </c>
      <c r="AJ41" s="34">
        <f>X41/FZ41</f>
        <v>8.1652594465449646E-2</v>
      </c>
      <c r="AK41" s="35"/>
      <c r="AL41" s="36">
        <f t="shared" si="10"/>
        <v>5.6430172282891745E-2</v>
      </c>
      <c r="AM41" s="33">
        <f t="shared" si="11"/>
        <v>9.1776110468511668E-2</v>
      </c>
      <c r="AN41" s="34">
        <f t="shared" si="12"/>
        <v>4.4229044250571989E-2</v>
      </c>
      <c r="AO41" s="28"/>
      <c r="AP41" s="36">
        <f t="shared" si="13"/>
        <v>0.96080720886907878</v>
      </c>
      <c r="AQ41" s="33">
        <f t="shared" si="14"/>
        <v>0.90797437357029642</v>
      </c>
      <c r="AR41" s="33">
        <f t="shared" si="15"/>
        <v>-6.63931885295794E-2</v>
      </c>
      <c r="AS41" s="33">
        <f t="shared" si="16"/>
        <v>0.28332414384363391</v>
      </c>
      <c r="AT41" s="33">
        <f t="shared" si="17"/>
        <v>0.14378389549330206</v>
      </c>
      <c r="AU41" s="37">
        <v>2</v>
      </c>
      <c r="AV41" s="38">
        <v>1.35</v>
      </c>
      <c r="AW41" s="28"/>
      <c r="AX41" s="36">
        <f>GB41/C41</f>
        <v>0.14653307328288398</v>
      </c>
      <c r="AY41" s="33">
        <v>0.13389999999999999</v>
      </c>
      <c r="AZ41" s="33">
        <f t="shared" si="18"/>
        <v>0.32039307160741659</v>
      </c>
      <c r="BA41" s="33">
        <f t="shared" si="19"/>
        <v>0.32039307160741659</v>
      </c>
      <c r="BB41" s="34">
        <f t="shared" si="20"/>
        <v>0.32039307160741659</v>
      </c>
      <c r="BC41" s="33"/>
      <c r="BD41" s="36">
        <f t="shared" si="21"/>
        <v>0.25294385940311087</v>
      </c>
      <c r="BE41" s="33">
        <f t="shared" si="22"/>
        <v>0.2573451017836994</v>
      </c>
      <c r="BF41" s="34">
        <f t="shared" si="23"/>
        <v>0.26380131740915796</v>
      </c>
      <c r="BG41" s="25"/>
      <c r="BH41" s="39">
        <v>1.6E-2</v>
      </c>
      <c r="BI41" s="36">
        <f t="shared" si="24"/>
        <v>9.0000000000000011E-3</v>
      </c>
      <c r="BJ41" s="34">
        <f t="shared" si="25"/>
        <v>1.2E-2</v>
      </c>
      <c r="BK41" s="39">
        <v>1.4999999999999999E-2</v>
      </c>
      <c r="BL41" s="33"/>
      <c r="BM41" s="39">
        <f t="shared" si="26"/>
        <v>0.10394385940311085</v>
      </c>
      <c r="BN41" s="34">
        <f t="shared" si="27"/>
        <v>9.0345101783699394E-2</v>
      </c>
      <c r="BO41" s="34">
        <f t="shared" si="28"/>
        <v>7.2801317409157962E-2</v>
      </c>
      <c r="BP41" s="28"/>
      <c r="BQ41" s="31">
        <f>Q41/GD41</f>
        <v>2.0560213638362021E-4</v>
      </c>
      <c r="BR41" s="33">
        <f t="shared" si="29"/>
        <v>1.0671433601473417E-2</v>
      </c>
      <c r="BS41" s="32">
        <f>FC41/E41</f>
        <v>1.4116454400104018E-2</v>
      </c>
      <c r="BT41" s="33">
        <f t="shared" si="30"/>
        <v>7.5405255090275236E-2</v>
      </c>
      <c r="BU41" s="33">
        <f t="shared" si="31"/>
        <v>0.92793467241740102</v>
      </c>
      <c r="BV41" s="34">
        <f t="shared" si="32"/>
        <v>0.95253395867587498</v>
      </c>
      <c r="BW41" s="28"/>
      <c r="BX41" s="27">
        <v>25.43</v>
      </c>
      <c r="BY41" s="28">
        <v>43.353000000000002</v>
      </c>
      <c r="BZ41" s="29">
        <f t="shared" si="33"/>
        <v>68.783000000000001</v>
      </c>
      <c r="CA41" s="25">
        <v>1968.9079999999999</v>
      </c>
      <c r="CB41" s="28">
        <v>3.7170000000000001</v>
      </c>
      <c r="CC41" s="28">
        <v>1.847</v>
      </c>
      <c r="CD41" s="29">
        <f t="shared" si="34"/>
        <v>1963.3439999999998</v>
      </c>
      <c r="CE41" s="28">
        <v>287.43700000000001</v>
      </c>
      <c r="CF41" s="28">
        <v>125.10099999999998</v>
      </c>
      <c r="CG41" s="29">
        <f t="shared" si="35"/>
        <v>412.53800000000001</v>
      </c>
      <c r="CH41" s="28">
        <v>0</v>
      </c>
      <c r="CI41" s="28">
        <v>0</v>
      </c>
      <c r="CJ41" s="28">
        <v>12.621</v>
      </c>
      <c r="CK41" s="28">
        <v>20.182000000000109</v>
      </c>
      <c r="CL41" s="29">
        <f t="shared" si="36"/>
        <v>2477.4680000000003</v>
      </c>
      <c r="CM41" s="28">
        <v>106.441</v>
      </c>
      <c r="CN41" s="25">
        <v>1891.741</v>
      </c>
      <c r="CO41" s="29">
        <f t="shared" si="37"/>
        <v>1998.182</v>
      </c>
      <c r="CP41" s="28">
        <v>85.292000000000002</v>
      </c>
      <c r="CQ41" s="28">
        <v>30.962999999999795</v>
      </c>
      <c r="CR41" s="29">
        <f t="shared" si="38"/>
        <v>116.2549999999998</v>
      </c>
      <c r="CS41" s="28">
        <v>0</v>
      </c>
      <c r="CT41" s="28">
        <v>363.03100000000001</v>
      </c>
      <c r="CU41" s="29">
        <f t="shared" si="39"/>
        <v>2477.4679999999998</v>
      </c>
      <c r="CV41" s="28"/>
      <c r="CW41" s="43">
        <v>356.22</v>
      </c>
      <c r="CX41" s="28"/>
      <c r="CY41" s="24">
        <v>50</v>
      </c>
      <c r="CZ41" s="25">
        <v>70</v>
      </c>
      <c r="DA41" s="25">
        <v>70</v>
      </c>
      <c r="DB41" s="25">
        <v>0</v>
      </c>
      <c r="DC41" s="25">
        <v>0</v>
      </c>
      <c r="DD41" s="25">
        <v>0</v>
      </c>
      <c r="DE41" s="26">
        <f t="shared" si="40"/>
        <v>190</v>
      </c>
      <c r="DF41" s="34">
        <f t="shared" si="41"/>
        <v>7.6691202469618178E-2</v>
      </c>
      <c r="DG41" s="69"/>
      <c r="DH41" s="44" t="s">
        <v>225</v>
      </c>
      <c r="DI41" s="45">
        <v>18.05</v>
      </c>
      <c r="DJ41" s="46">
        <v>3</v>
      </c>
      <c r="DK41" s="45" t="s">
        <v>171</v>
      </c>
      <c r="DL41" s="47" t="s">
        <v>172</v>
      </c>
      <c r="DM41" s="45"/>
      <c r="DN41" s="39" t="s">
        <v>233</v>
      </c>
      <c r="DO41" s="36"/>
      <c r="DP41" s="34"/>
      <c r="DQ41" s="25"/>
      <c r="DR41" s="24">
        <v>351.76499999999999</v>
      </c>
      <c r="DS41" s="25">
        <v>351.76499999999999</v>
      </c>
      <c r="DT41" s="26">
        <v>351.76499999999999</v>
      </c>
      <c r="DU41" s="25"/>
      <c r="DV41" s="44">
        <f t="shared" si="42"/>
        <v>1096.2275</v>
      </c>
      <c r="DW41" s="25">
        <v>1094.538</v>
      </c>
      <c r="DX41" s="26">
        <v>1097.9169999999999</v>
      </c>
      <c r="DY41" s="25"/>
      <c r="DZ41" s="24">
        <v>349.94099999999997</v>
      </c>
      <c r="EA41" s="25">
        <v>356.03</v>
      </c>
      <c r="EB41" s="26">
        <v>364.96199999999999</v>
      </c>
      <c r="EC41" s="68">
        <v>1383.473</v>
      </c>
      <c r="ED41" s="25"/>
      <c r="EE41" s="24">
        <v>18.350852140000001</v>
      </c>
      <c r="EF41" s="25">
        <v>7.3788718499999995</v>
      </c>
      <c r="EG41" s="25">
        <v>48.976260329999995</v>
      </c>
      <c r="EH41" s="25">
        <v>11.638352569999999</v>
      </c>
      <c r="EI41" s="25">
        <v>48.196190820000005</v>
      </c>
      <c r="EJ41" s="25">
        <v>7.3489255800000004</v>
      </c>
      <c r="EK41" s="25">
        <v>0</v>
      </c>
      <c r="EL41" s="25">
        <v>5.4670999975314771E-4</v>
      </c>
      <c r="EM41" s="26">
        <v>1827.018</v>
      </c>
      <c r="EN41" s="26">
        <f t="shared" si="43"/>
        <v>1968.9079999999999</v>
      </c>
      <c r="EO41" s="45"/>
      <c r="EP41" s="36">
        <f t="shared" si="68"/>
        <v>9.3203197610045776E-3</v>
      </c>
      <c r="EQ41" s="33">
        <f t="shared" si="68"/>
        <v>3.7476976323931842E-3</v>
      </c>
      <c r="ER41" s="33">
        <f t="shared" si="68"/>
        <v>2.4874834339644106E-2</v>
      </c>
      <c r="ES41" s="33">
        <f t="shared" si="68"/>
        <v>5.9110697757335535E-3</v>
      </c>
      <c r="ET41" s="33">
        <f t="shared" si="68"/>
        <v>2.4478640352926601E-2</v>
      </c>
      <c r="EU41" s="33">
        <f t="shared" si="68"/>
        <v>3.7324880492130667E-3</v>
      </c>
      <c r="EV41" s="33">
        <f t="shared" si="68"/>
        <v>0</v>
      </c>
      <c r="EW41" s="33">
        <f t="shared" si="68"/>
        <v>2.7767168387408034E-7</v>
      </c>
      <c r="EX41" s="33">
        <f t="shared" si="68"/>
        <v>0.92793467241740102</v>
      </c>
      <c r="EY41" s="39">
        <f t="shared" si="45"/>
        <v>1</v>
      </c>
      <c r="EZ41" s="45"/>
      <c r="FA41" s="27">
        <v>13.571999999999999</v>
      </c>
      <c r="FB41" s="28">
        <v>14.222000000000001</v>
      </c>
      <c r="FC41" s="42">
        <f t="shared" si="46"/>
        <v>27.794</v>
      </c>
      <c r="FE41" s="27">
        <v>3.7170000000000001</v>
      </c>
      <c r="FF41" s="28">
        <v>1.847</v>
      </c>
      <c r="FG41" s="42">
        <f t="shared" si="47"/>
        <v>5.5640000000000001</v>
      </c>
      <c r="FH41" s="54"/>
      <c r="FI41" s="55">
        <v>1825.8050000000001</v>
      </c>
      <c r="FJ41" s="7">
        <v>115.345</v>
      </c>
      <c r="FK41" s="7">
        <v>27.754000000000001</v>
      </c>
      <c r="FL41" s="56">
        <f t="shared" si="48"/>
        <v>1968.904</v>
      </c>
      <c r="FM41" s="57">
        <f t="shared" si="49"/>
        <v>0.92732047880445168</v>
      </c>
      <c r="FN41" s="58">
        <f t="shared" si="50"/>
        <v>5.8583353987802352E-2</v>
      </c>
      <c r="FO41" s="59">
        <f t="shared" si="51"/>
        <v>1.4096167207746035E-2</v>
      </c>
      <c r="FP41" s="61">
        <f t="shared" si="52"/>
        <v>1</v>
      </c>
      <c r="FR41" s="24">
        <v>1827.018</v>
      </c>
      <c r="FS41" s="25">
        <v>141.88999999999979</v>
      </c>
      <c r="FT41" s="26">
        <f t="shared" si="53"/>
        <v>1968.9079999999999</v>
      </c>
      <c r="FV41" s="36">
        <f t="shared" si="54"/>
        <v>0.92793467241740102</v>
      </c>
      <c r="FW41" s="33">
        <f t="shared" si="55"/>
        <v>7.2065327582598981E-2</v>
      </c>
      <c r="FX41" s="34">
        <f t="shared" si="56"/>
        <v>1</v>
      </c>
      <c r="FY41" s="45"/>
      <c r="FZ41" s="44">
        <f t="shared" si="57"/>
        <v>344.88800000000003</v>
      </c>
      <c r="GA41" s="25">
        <v>326.745</v>
      </c>
      <c r="GB41" s="26">
        <v>363.03100000000001</v>
      </c>
      <c r="GD41" s="44">
        <f t="shared" si="58"/>
        <v>1916.3225</v>
      </c>
      <c r="GE41" s="25">
        <v>1863.7370000000001</v>
      </c>
      <c r="GF41" s="26">
        <v>1968.9079999999999</v>
      </c>
      <c r="GH41" s="44">
        <f t="shared" si="59"/>
        <v>947.33050000000003</v>
      </c>
      <c r="GI41" s="25">
        <v>874.274</v>
      </c>
      <c r="GJ41" s="26">
        <v>1020.3869999999999</v>
      </c>
      <c r="GL41" s="44">
        <f t="shared" si="60"/>
        <v>2863.6530000000002</v>
      </c>
      <c r="GM41" s="45">
        <f t="shared" si="61"/>
        <v>2738.011</v>
      </c>
      <c r="GN41" s="46">
        <f t="shared" si="61"/>
        <v>2989.2950000000001</v>
      </c>
      <c r="GP41" s="44">
        <f t="shared" si="62"/>
        <v>1851.6779999999999</v>
      </c>
      <c r="GQ41" s="25">
        <v>1811.615</v>
      </c>
      <c r="GR41" s="26">
        <v>1891.741</v>
      </c>
      <c r="GS41" s="25"/>
      <c r="GT41" s="44">
        <f t="shared" si="63"/>
        <v>2410.4584999999997</v>
      </c>
      <c r="GU41" s="25">
        <v>2343.4490000000001</v>
      </c>
      <c r="GV41" s="26">
        <f>C41</f>
        <v>2477.4679999999998</v>
      </c>
      <c r="GW41" s="25"/>
      <c r="GX41" s="61">
        <f>DX41/C41</f>
        <v>0.44316092074650409</v>
      </c>
      <c r="GY41" s="62"/>
    </row>
    <row r="42" spans="1:222" ht="13.5" customHeight="1" x14ac:dyDescent="0.25">
      <c r="A42" s="1"/>
      <c r="B42" s="23" t="s">
        <v>217</v>
      </c>
      <c r="C42" s="24">
        <v>7027.1109999999999</v>
      </c>
      <c r="D42" s="25">
        <v>6758.9375</v>
      </c>
      <c r="E42" s="25">
        <v>6136.8010000000004</v>
      </c>
      <c r="F42" s="25">
        <v>1015.727</v>
      </c>
      <c r="G42" s="25">
        <v>5049.2650000000003</v>
      </c>
      <c r="H42" s="25">
        <f t="shared" si="0"/>
        <v>8042.8379999999997</v>
      </c>
      <c r="I42" s="26">
        <f t="shared" si="1"/>
        <v>7152.5280000000002</v>
      </c>
      <c r="J42" s="25"/>
      <c r="K42" s="27">
        <v>137.86899999999997</v>
      </c>
      <c r="L42" s="28">
        <v>18.966999999999999</v>
      </c>
      <c r="M42" s="28">
        <v>0.01</v>
      </c>
      <c r="N42" s="29">
        <f t="shared" si="2"/>
        <v>156.84599999999995</v>
      </c>
      <c r="O42" s="28">
        <v>72.734999999999999</v>
      </c>
      <c r="P42" s="29">
        <f t="shared" si="3"/>
        <v>84.110999999999947</v>
      </c>
      <c r="Q42" s="28">
        <v>0.64800000000000013</v>
      </c>
      <c r="R42" s="29">
        <f t="shared" si="4"/>
        <v>83.462999999999951</v>
      </c>
      <c r="S42" s="28">
        <v>5.4009999999999998</v>
      </c>
      <c r="T42" s="28">
        <v>25.311</v>
      </c>
      <c r="U42" s="28">
        <v>0</v>
      </c>
      <c r="V42" s="29">
        <f t="shared" si="5"/>
        <v>114.17499999999995</v>
      </c>
      <c r="W42" s="28">
        <v>26.227999999999998</v>
      </c>
      <c r="X42" s="30">
        <f t="shared" si="6"/>
        <v>87.94699999999996</v>
      </c>
      <c r="Y42" s="28"/>
      <c r="Z42" s="31">
        <f t="shared" si="64"/>
        <v>2.0398028536289907E-2</v>
      </c>
      <c r="AA42" s="32">
        <f t="shared" si="65"/>
        <v>2.8062102956270861E-3</v>
      </c>
      <c r="AB42" s="33">
        <f t="shared" si="7"/>
        <v>0.38780004052079897</v>
      </c>
      <c r="AC42" s="33">
        <f t="shared" si="8"/>
        <v>0.44829796544774336</v>
      </c>
      <c r="AD42" s="33">
        <f t="shared" si="9"/>
        <v>0.46373512872499156</v>
      </c>
      <c r="AE42" s="32">
        <f t="shared" si="66"/>
        <v>1.0761306788234098E-2</v>
      </c>
      <c r="AF42" s="32">
        <f t="shared" si="67"/>
        <v>1.3011956391074775E-2</v>
      </c>
      <c r="AG42" s="32">
        <f>X42/DV42</f>
        <v>2.6903280859184576E-2</v>
      </c>
      <c r="AH42" s="32">
        <f>(P42+S42+T42)/DV42</f>
        <v>3.5124738968857955E-2</v>
      </c>
      <c r="AI42" s="32">
        <f>R42/DV42</f>
        <v>2.5531610291995428E-2</v>
      </c>
      <c r="AJ42" s="34">
        <f>X42/FZ42</f>
        <v>0.11599430757806961</v>
      </c>
      <c r="AK42" s="35"/>
      <c r="AL42" s="36">
        <f t="shared" si="10"/>
        <v>8.6989428742583405E-2</v>
      </c>
      <c r="AM42" s="33">
        <f t="shared" si="11"/>
        <v>0.10533811700883472</v>
      </c>
      <c r="AN42" s="34">
        <f t="shared" si="12"/>
        <v>8.7212285521542879E-2</v>
      </c>
      <c r="AO42" s="28"/>
      <c r="AP42" s="36">
        <f t="shared" si="13"/>
        <v>0.82278454197879314</v>
      </c>
      <c r="AQ42" s="33">
        <f t="shared" si="14"/>
        <v>0.81628966108377987</v>
      </c>
      <c r="AR42" s="33">
        <f t="shared" si="15"/>
        <v>5.4262128490641465E-2</v>
      </c>
      <c r="AS42" s="33">
        <f t="shared" si="16"/>
        <v>0.21540409707488611</v>
      </c>
      <c r="AT42" s="33">
        <f t="shared" si="17"/>
        <v>0.10744927751959518</v>
      </c>
      <c r="AU42" s="37">
        <v>2.91</v>
      </c>
      <c r="AV42" s="38">
        <v>1.37</v>
      </c>
      <c r="AW42" s="28"/>
      <c r="AX42" s="36">
        <f>GB42/C42</f>
        <v>0.11264828462222953</v>
      </c>
      <c r="AY42" s="33">
        <v>0.1055</v>
      </c>
      <c r="AZ42" s="33">
        <f t="shared" si="18"/>
        <v>0.22989757013888537</v>
      </c>
      <c r="BA42" s="33">
        <f t="shared" si="19"/>
        <v>0.24572027483405148</v>
      </c>
      <c r="BB42" s="34">
        <f t="shared" si="20"/>
        <v>0.27103660234631721</v>
      </c>
      <c r="BC42" s="33"/>
      <c r="BD42" s="36">
        <f t="shared" si="21"/>
        <v>0.21301746737753688</v>
      </c>
      <c r="BE42" s="33">
        <f t="shared" si="22"/>
        <v>0.22922324663465787</v>
      </c>
      <c r="BF42" s="34">
        <f t="shared" si="23"/>
        <v>0.25494771569118385</v>
      </c>
      <c r="BG42" s="25"/>
      <c r="BH42" s="39">
        <v>1.7999999999999999E-2</v>
      </c>
      <c r="BI42" s="63">
        <f t="shared" si="24"/>
        <v>1.0124999999999999E-2</v>
      </c>
      <c r="BJ42" s="64">
        <f t="shared" si="25"/>
        <v>1.3499999999999998E-2</v>
      </c>
      <c r="BK42" s="39">
        <v>0.01</v>
      </c>
      <c r="BL42" s="33"/>
      <c r="BM42" s="39">
        <f t="shared" si="26"/>
        <v>6.289246737753687E-2</v>
      </c>
      <c r="BN42" s="34">
        <f t="shared" si="27"/>
        <v>6.072324663465789E-2</v>
      </c>
      <c r="BO42" s="34">
        <f t="shared" si="28"/>
        <v>6.1947715691183847E-2</v>
      </c>
      <c r="BP42" s="28"/>
      <c r="BQ42" s="31">
        <f>Q42/GD42</f>
        <v>1.0999375598716979E-4</v>
      </c>
      <c r="BR42" s="33">
        <f t="shared" si="29"/>
        <v>5.6434686430419032E-3</v>
      </c>
      <c r="BS42" s="32">
        <f>FC42/E42</f>
        <v>1.1475522833476269E-2</v>
      </c>
      <c r="BT42" s="33">
        <f t="shared" si="30"/>
        <v>8.6080321913488203E-2</v>
      </c>
      <c r="BU42" s="33">
        <f t="shared" si="31"/>
        <v>0.82943458652154434</v>
      </c>
      <c r="BV42" s="34">
        <f t="shared" si="32"/>
        <v>0.85365649739504679</v>
      </c>
      <c r="BW42" s="28"/>
      <c r="BX42" s="27">
        <v>82.563000000000002</v>
      </c>
      <c r="BY42" s="28">
        <v>212.46</v>
      </c>
      <c r="BZ42" s="29">
        <f t="shared" si="33"/>
        <v>295.02300000000002</v>
      </c>
      <c r="CA42" s="25">
        <v>6136.8010000000004</v>
      </c>
      <c r="CB42" s="28">
        <v>13.468</v>
      </c>
      <c r="CC42" s="28">
        <v>13.048</v>
      </c>
      <c r="CD42" s="29">
        <f t="shared" si="34"/>
        <v>6110.2850000000008</v>
      </c>
      <c r="CE42" s="28">
        <v>460.03500000000003</v>
      </c>
      <c r="CF42" s="28">
        <v>129.66199999999998</v>
      </c>
      <c r="CG42" s="29">
        <f t="shared" si="35"/>
        <v>589.697</v>
      </c>
      <c r="CH42" s="28">
        <v>0.153</v>
      </c>
      <c r="CI42" s="28">
        <v>0</v>
      </c>
      <c r="CJ42" s="28">
        <v>23.475999999999999</v>
      </c>
      <c r="CK42" s="28">
        <v>8.4769999999989736</v>
      </c>
      <c r="CL42" s="29">
        <f t="shared" si="36"/>
        <v>7027.1109999999999</v>
      </c>
      <c r="CM42" s="28">
        <v>1.2E-2</v>
      </c>
      <c r="CN42" s="25">
        <v>5049.2650000000003</v>
      </c>
      <c r="CO42" s="29">
        <f t="shared" si="37"/>
        <v>5049.277</v>
      </c>
      <c r="CP42" s="28">
        <v>1005.793</v>
      </c>
      <c r="CQ42" s="28">
        <v>49.889999999999873</v>
      </c>
      <c r="CR42" s="29">
        <f t="shared" si="38"/>
        <v>1055.683</v>
      </c>
      <c r="CS42" s="28">
        <v>130.559</v>
      </c>
      <c r="CT42" s="28">
        <v>791.59199999999998</v>
      </c>
      <c r="CU42" s="29">
        <f t="shared" si="39"/>
        <v>7027.1109999999999</v>
      </c>
      <c r="CV42" s="28"/>
      <c r="CW42" s="43">
        <v>755.05799999999999</v>
      </c>
      <c r="CX42" s="28"/>
      <c r="CY42" s="24">
        <v>155</v>
      </c>
      <c r="CZ42" s="25">
        <v>200</v>
      </c>
      <c r="DA42" s="25">
        <v>200</v>
      </c>
      <c r="DB42" s="25">
        <v>150</v>
      </c>
      <c r="DC42" s="25">
        <v>430</v>
      </c>
      <c r="DD42" s="25">
        <v>0</v>
      </c>
      <c r="DE42" s="26">
        <f t="shared" si="40"/>
        <v>1135</v>
      </c>
      <c r="DF42" s="34">
        <f t="shared" si="41"/>
        <v>0.16151730063748815</v>
      </c>
      <c r="DG42" s="69"/>
      <c r="DH42" s="44" t="s">
        <v>218</v>
      </c>
      <c r="DI42" s="45">
        <v>28.4</v>
      </c>
      <c r="DJ42" s="46">
        <v>3</v>
      </c>
      <c r="DK42" s="45" t="s">
        <v>171</v>
      </c>
      <c r="DL42" s="47" t="s">
        <v>172</v>
      </c>
      <c r="DM42" s="48" t="s">
        <v>219</v>
      </c>
      <c r="DN42" s="39" t="s">
        <v>233</v>
      </c>
      <c r="DO42" s="66" t="s">
        <v>176</v>
      </c>
      <c r="DP42" s="67" t="s">
        <v>181</v>
      </c>
      <c r="DQ42" s="25"/>
      <c r="DR42" s="24">
        <v>726.48</v>
      </c>
      <c r="DS42" s="25">
        <v>776.48</v>
      </c>
      <c r="DT42" s="26">
        <v>856.48</v>
      </c>
      <c r="DU42" s="25"/>
      <c r="DV42" s="44">
        <f t="shared" si="42"/>
        <v>3269.0065</v>
      </c>
      <c r="DW42" s="25">
        <v>3377.9969999999998</v>
      </c>
      <c r="DX42" s="26">
        <v>3160.0160000000001</v>
      </c>
      <c r="DY42" s="25"/>
      <c r="DZ42" s="24">
        <v>723.173</v>
      </c>
      <c r="EA42" s="25">
        <v>778.19</v>
      </c>
      <c r="EB42" s="26">
        <v>865.52200000000005</v>
      </c>
      <c r="EC42" s="68">
        <v>3394.9</v>
      </c>
      <c r="ED42" s="25"/>
      <c r="EE42" s="24">
        <v>55.366</v>
      </c>
      <c r="EF42" s="25">
        <v>34.582000000000001</v>
      </c>
      <c r="EG42" s="25">
        <v>120.824</v>
      </c>
      <c r="EH42" s="25">
        <v>96.599000000000004</v>
      </c>
      <c r="EI42" s="25">
        <v>531.74699999999996</v>
      </c>
      <c r="EJ42" s="25">
        <v>189.68700000000001</v>
      </c>
      <c r="EK42" s="25">
        <v>14.905000000000001</v>
      </c>
      <c r="EL42" s="25">
        <v>3.0160000000005311</v>
      </c>
      <c r="EM42" s="26">
        <v>5090.0749999999998</v>
      </c>
      <c r="EN42" s="26">
        <f t="shared" si="43"/>
        <v>6136.8010000000004</v>
      </c>
      <c r="EO42" s="45"/>
      <c r="EP42" s="36">
        <f t="shared" si="68"/>
        <v>9.0219643752502323E-3</v>
      </c>
      <c r="EQ42" s="33">
        <f t="shared" si="68"/>
        <v>5.6351835426959422E-3</v>
      </c>
      <c r="ER42" s="33">
        <f t="shared" si="68"/>
        <v>1.9688433762150671E-2</v>
      </c>
      <c r="ES42" s="33">
        <f t="shared" si="68"/>
        <v>1.5740937338525399E-2</v>
      </c>
      <c r="ET42" s="33">
        <f t="shared" si="68"/>
        <v>8.6648890847201968E-2</v>
      </c>
      <c r="EU42" s="33">
        <f t="shared" si="68"/>
        <v>3.0909752491566859E-2</v>
      </c>
      <c r="EV42" s="33">
        <f t="shared" si="68"/>
        <v>2.4287898532150544E-3</v>
      </c>
      <c r="EW42" s="33">
        <f t="shared" si="68"/>
        <v>4.9146126784957358E-4</v>
      </c>
      <c r="EX42" s="33">
        <f t="shared" si="68"/>
        <v>0.82943458652154434</v>
      </c>
      <c r="EY42" s="39">
        <f t="shared" si="45"/>
        <v>1</v>
      </c>
      <c r="EZ42" s="45"/>
      <c r="FA42" s="27">
        <v>12.373000000000001</v>
      </c>
      <c r="FB42" s="28">
        <v>58.05</v>
      </c>
      <c r="FC42" s="42">
        <f t="shared" si="46"/>
        <v>70.423000000000002</v>
      </c>
      <c r="FE42" s="27">
        <v>13.468</v>
      </c>
      <c r="FF42" s="28">
        <v>13.048</v>
      </c>
      <c r="FG42" s="42">
        <f t="shared" si="47"/>
        <v>26.515999999999998</v>
      </c>
      <c r="FH42" s="54"/>
      <c r="FI42" s="55">
        <v>5694.63</v>
      </c>
      <c r="FJ42" s="7">
        <v>371.78800000000001</v>
      </c>
      <c r="FK42" s="7">
        <v>70.382000000000005</v>
      </c>
      <c r="FL42" s="56">
        <f t="shared" si="48"/>
        <v>6136.7999999999993</v>
      </c>
      <c r="FM42" s="57">
        <f t="shared" si="49"/>
        <v>0.92794779037935093</v>
      </c>
      <c r="FN42" s="58">
        <f t="shared" si="50"/>
        <v>6.0583365923608405E-2</v>
      </c>
      <c r="FO42" s="59">
        <f t="shared" si="51"/>
        <v>1.1468843697040805E-2</v>
      </c>
      <c r="FP42" s="61">
        <f t="shared" si="52"/>
        <v>1</v>
      </c>
      <c r="FR42" s="24">
        <v>5090.0749999999998</v>
      </c>
      <c r="FS42" s="25">
        <v>1046.7260000000003</v>
      </c>
      <c r="FT42" s="26">
        <f t="shared" si="53"/>
        <v>6136.8010000000004</v>
      </c>
      <c r="FV42" s="36">
        <f t="shared" si="54"/>
        <v>0.82943458652154434</v>
      </c>
      <c r="FW42" s="33">
        <f t="shared" si="55"/>
        <v>0.17056541347845566</v>
      </c>
      <c r="FX42" s="34">
        <f t="shared" si="56"/>
        <v>1</v>
      </c>
      <c r="FY42" s="45"/>
      <c r="FZ42" s="44">
        <f t="shared" si="57"/>
        <v>758.20100000000002</v>
      </c>
      <c r="GA42" s="25">
        <v>724.81</v>
      </c>
      <c r="GB42" s="26">
        <v>791.59199999999998</v>
      </c>
      <c r="GD42" s="44">
        <f t="shared" si="58"/>
        <v>5891.2435000000005</v>
      </c>
      <c r="GE42" s="25">
        <v>5645.6859999999997</v>
      </c>
      <c r="GF42" s="26">
        <v>6136.8010000000004</v>
      </c>
      <c r="GH42" s="44">
        <f t="shared" si="59"/>
        <v>920.46849999999995</v>
      </c>
      <c r="GI42" s="25">
        <v>825.21</v>
      </c>
      <c r="GJ42" s="26">
        <v>1015.727</v>
      </c>
      <c r="GL42" s="44">
        <f t="shared" si="60"/>
        <v>6811.7119999999995</v>
      </c>
      <c r="GM42" s="45">
        <f t="shared" si="61"/>
        <v>6470.8959999999997</v>
      </c>
      <c r="GN42" s="46">
        <f t="shared" si="61"/>
        <v>7152.5280000000002</v>
      </c>
      <c r="GP42" s="44">
        <f t="shared" si="62"/>
        <v>4846.7479999999996</v>
      </c>
      <c r="GQ42" s="25">
        <v>4644.2309999999998</v>
      </c>
      <c r="GR42" s="26">
        <v>5049.2650000000003</v>
      </c>
      <c r="GS42" s="25"/>
      <c r="GT42" s="44">
        <f t="shared" si="63"/>
        <v>6758.9375</v>
      </c>
      <c r="GU42" s="25">
        <v>6490.7640000000001</v>
      </c>
      <c r="GV42" s="26">
        <f>C42</f>
        <v>7027.1109999999999</v>
      </c>
      <c r="GW42" s="25"/>
      <c r="GX42" s="61">
        <f>DX42/C42</f>
        <v>0.44968921082931523</v>
      </c>
      <c r="GY42" s="62"/>
    </row>
    <row r="43" spans="1:222" ht="13.5" customHeight="1" x14ac:dyDescent="0.25">
      <c r="A43" s="1"/>
      <c r="B43" s="71" t="s">
        <v>220</v>
      </c>
      <c r="C43" s="72">
        <v>4092.261</v>
      </c>
      <c r="D43" s="73">
        <v>3956.569</v>
      </c>
      <c r="E43" s="73">
        <v>3424.377</v>
      </c>
      <c r="F43" s="73">
        <v>1340.5429999999999</v>
      </c>
      <c r="G43" s="73">
        <v>2951.0459999999998</v>
      </c>
      <c r="H43" s="73">
        <f t="shared" si="0"/>
        <v>5432.8040000000001</v>
      </c>
      <c r="I43" s="74">
        <f t="shared" si="1"/>
        <v>4764.92</v>
      </c>
      <c r="J43" s="25"/>
      <c r="K43" s="75">
        <v>89.352999999999994</v>
      </c>
      <c r="L43" s="76">
        <v>19.102</v>
      </c>
      <c r="M43" s="76">
        <v>0.64700000000000002</v>
      </c>
      <c r="N43" s="77">
        <f t="shared" si="2"/>
        <v>109.102</v>
      </c>
      <c r="O43" s="76">
        <v>62.085000000000001</v>
      </c>
      <c r="P43" s="77">
        <f t="shared" si="3"/>
        <v>47.017000000000003</v>
      </c>
      <c r="Q43" s="76">
        <v>2.859</v>
      </c>
      <c r="R43" s="77">
        <f t="shared" si="4"/>
        <v>44.158000000000001</v>
      </c>
      <c r="S43" s="76">
        <v>5.6749999999999998</v>
      </c>
      <c r="T43" s="76">
        <v>8.8999999999999996E-2</v>
      </c>
      <c r="U43" s="76">
        <v>0</v>
      </c>
      <c r="V43" s="77">
        <f t="shared" si="5"/>
        <v>49.921999999999997</v>
      </c>
      <c r="W43" s="76">
        <v>10.741</v>
      </c>
      <c r="X43" s="78">
        <f t="shared" si="6"/>
        <v>39.180999999999997</v>
      </c>
      <c r="Y43" s="28"/>
      <c r="Z43" s="79">
        <f t="shared" si="64"/>
        <v>2.2583455514108307E-2</v>
      </c>
      <c r="AA43" s="80">
        <f t="shared" si="65"/>
        <v>4.8279203522041446E-3</v>
      </c>
      <c r="AB43" s="81">
        <f t="shared" si="7"/>
        <v>0.54049936447686875</v>
      </c>
      <c r="AC43" s="81">
        <f t="shared" si="8"/>
        <v>0.54091847669829318</v>
      </c>
      <c r="AD43" s="81">
        <f t="shared" si="9"/>
        <v>0.56905464611097867</v>
      </c>
      <c r="AE43" s="80">
        <f t="shared" si="66"/>
        <v>1.5691625749481432E-2</v>
      </c>
      <c r="AF43" s="80">
        <f t="shared" si="67"/>
        <v>9.9027718207366031E-3</v>
      </c>
      <c r="AG43" s="80">
        <f>X43/DV43</f>
        <v>2.0392395256781222E-2</v>
      </c>
      <c r="AH43" s="80">
        <f>(P43+S43+T43)/DV43</f>
        <v>2.7470738726632034E-2</v>
      </c>
      <c r="AI43" s="80">
        <f>R43/DV43</f>
        <v>2.2982756686887658E-2</v>
      </c>
      <c r="AJ43" s="82">
        <f>X43/FZ43</f>
        <v>7.9959755841219241E-2</v>
      </c>
      <c r="AK43" s="35"/>
      <c r="AL43" s="83">
        <f t="shared" si="10"/>
        <v>5.2783728411701293E-2</v>
      </c>
      <c r="AM43" s="81">
        <f t="shared" si="11"/>
        <v>0.10321163844149346</v>
      </c>
      <c r="AN43" s="82">
        <f t="shared" si="12"/>
        <v>5.9388744735447627E-2</v>
      </c>
      <c r="AO43" s="28"/>
      <c r="AP43" s="83">
        <f t="shared" si="13"/>
        <v>0.86177602524488395</v>
      </c>
      <c r="AQ43" s="81">
        <f t="shared" si="14"/>
        <v>0.83464854660001275</v>
      </c>
      <c r="AR43" s="81">
        <f t="shared" si="15"/>
        <v>2.4324939196204719E-2</v>
      </c>
      <c r="AS43" s="81">
        <f t="shared" si="16"/>
        <v>0.28710131147548995</v>
      </c>
      <c r="AT43" s="81">
        <f t="shared" si="17"/>
        <v>0.11853716075294317</v>
      </c>
      <c r="AU43" s="84">
        <v>3.27</v>
      </c>
      <c r="AV43" s="85">
        <v>1.33</v>
      </c>
      <c r="AW43" s="28"/>
      <c r="AX43" s="83">
        <f>GB43/C43</f>
        <v>0.12548930774454511</v>
      </c>
      <c r="AY43" s="81">
        <v>0.12509999999999999</v>
      </c>
      <c r="AZ43" s="81">
        <f t="shared" si="18"/>
        <v>0.26432772323050097</v>
      </c>
      <c r="BA43" s="81">
        <f t="shared" si="19"/>
        <v>0.28529288594374941</v>
      </c>
      <c r="BB43" s="82">
        <f t="shared" si="20"/>
        <v>0.30625804865699791</v>
      </c>
      <c r="BC43" s="33"/>
      <c r="BD43" s="83">
        <f t="shared" si="21"/>
        <v>0.224593692999352</v>
      </c>
      <c r="BE43" s="81">
        <f t="shared" si="22"/>
        <v>0.24570943121274316</v>
      </c>
      <c r="BF43" s="82">
        <f t="shared" si="23"/>
        <v>0.26831376381058669</v>
      </c>
      <c r="BG43" s="25"/>
      <c r="BH43" s="86">
        <v>2.1000000000000001E-2</v>
      </c>
      <c r="BI43" s="83">
        <f t="shared" si="24"/>
        <v>1.18125E-2</v>
      </c>
      <c r="BJ43" s="82">
        <f t="shared" si="25"/>
        <v>1.575E-2</v>
      </c>
      <c r="BK43" s="86">
        <v>1.4999999999999999E-2</v>
      </c>
      <c r="BL43" s="33"/>
      <c r="BM43" s="86">
        <f t="shared" si="26"/>
        <v>7.2781192999351985E-2</v>
      </c>
      <c r="BN43" s="82">
        <f t="shared" si="27"/>
        <v>7.4959431212743149E-2</v>
      </c>
      <c r="BO43" s="82">
        <f t="shared" si="28"/>
        <v>7.2313763810586684E-2</v>
      </c>
      <c r="BP43" s="28"/>
      <c r="BQ43" s="79">
        <f>Q43/GD43</f>
        <v>8.563642858052153E-4</v>
      </c>
      <c r="BR43" s="81">
        <f t="shared" si="29"/>
        <v>5.4167219264508064E-2</v>
      </c>
      <c r="BS43" s="80">
        <f>FC43/E43</f>
        <v>1.6836639190135901E-2</v>
      </c>
      <c r="BT43" s="81">
        <f t="shared" si="30"/>
        <v>0.10940123907742812</v>
      </c>
      <c r="BU43" s="81">
        <f t="shared" si="31"/>
        <v>0.77876296914738063</v>
      </c>
      <c r="BV43" s="82">
        <f t="shared" si="32"/>
        <v>0.84100488570637066</v>
      </c>
      <c r="BW43" s="28"/>
      <c r="BX43" s="75">
        <v>84.233999999999995</v>
      </c>
      <c r="BY43" s="76">
        <v>85.962999999999994</v>
      </c>
      <c r="BZ43" s="77">
        <f t="shared" si="33"/>
        <v>170.197</v>
      </c>
      <c r="CA43" s="73">
        <v>3424.377</v>
      </c>
      <c r="CB43" s="76">
        <v>8.6969999999999992</v>
      </c>
      <c r="CC43" s="76">
        <v>4.7729999999999997</v>
      </c>
      <c r="CD43" s="77">
        <f t="shared" si="34"/>
        <v>3410.9069999999997</v>
      </c>
      <c r="CE43" s="76">
        <v>313.68799999999999</v>
      </c>
      <c r="CF43" s="76">
        <v>148.97200000000001</v>
      </c>
      <c r="CG43" s="77">
        <f t="shared" si="35"/>
        <v>462.65999999999997</v>
      </c>
      <c r="CH43" s="76">
        <v>5.9</v>
      </c>
      <c r="CI43" s="76">
        <v>0</v>
      </c>
      <c r="CJ43" s="76">
        <v>22.757999999999999</v>
      </c>
      <c r="CK43" s="76">
        <v>19.839000000000187</v>
      </c>
      <c r="CL43" s="77">
        <f t="shared" si="36"/>
        <v>4092.261</v>
      </c>
      <c r="CM43" s="76">
        <v>100.741</v>
      </c>
      <c r="CN43" s="73">
        <v>2951.0459999999998</v>
      </c>
      <c r="CO43" s="77">
        <f t="shared" si="37"/>
        <v>3051.7869999999998</v>
      </c>
      <c r="CP43" s="76">
        <v>403.88099999999997</v>
      </c>
      <c r="CQ43" s="76">
        <v>43.051000000000272</v>
      </c>
      <c r="CR43" s="77">
        <f t="shared" si="38"/>
        <v>446.93200000000024</v>
      </c>
      <c r="CS43" s="76">
        <v>80.007000000000005</v>
      </c>
      <c r="CT43" s="76">
        <v>513.53499999999997</v>
      </c>
      <c r="CU43" s="77">
        <f t="shared" si="39"/>
        <v>4092.261</v>
      </c>
      <c r="CV43" s="28"/>
      <c r="CW43" s="88">
        <v>485.08499999999998</v>
      </c>
      <c r="CX43" s="28"/>
      <c r="CY43" s="72">
        <v>150</v>
      </c>
      <c r="CZ43" s="73">
        <v>90</v>
      </c>
      <c r="DA43" s="73">
        <v>100</v>
      </c>
      <c r="DB43" s="73">
        <v>100</v>
      </c>
      <c r="DC43" s="73">
        <v>140</v>
      </c>
      <c r="DD43" s="73">
        <v>0</v>
      </c>
      <c r="DE43" s="74">
        <f t="shared" si="40"/>
        <v>580</v>
      </c>
      <c r="DF43" s="86">
        <f t="shared" si="41"/>
        <v>0.14173094042633155</v>
      </c>
      <c r="DG43" s="69"/>
      <c r="DH43" s="89" t="s">
        <v>231</v>
      </c>
      <c r="DI43" s="90">
        <v>26.9</v>
      </c>
      <c r="DJ43" s="91">
        <v>2</v>
      </c>
      <c r="DK43" s="90" t="s">
        <v>171</v>
      </c>
      <c r="DL43" s="92" t="s">
        <v>172</v>
      </c>
      <c r="DM43" s="90"/>
      <c r="DN43" s="86" t="s">
        <v>233</v>
      </c>
      <c r="DO43" s="83"/>
      <c r="DP43" s="82"/>
      <c r="DQ43" s="25"/>
      <c r="DR43" s="72">
        <v>504.31799999999998</v>
      </c>
      <c r="DS43" s="73">
        <v>544.31799999999998</v>
      </c>
      <c r="DT43" s="74">
        <v>584.31799999999998</v>
      </c>
      <c r="DU43" s="25"/>
      <c r="DV43" s="89">
        <f t="shared" si="42"/>
        <v>1921.3534999999999</v>
      </c>
      <c r="DW43" s="73">
        <v>1934.78</v>
      </c>
      <c r="DX43" s="74">
        <v>1907.9269999999999</v>
      </c>
      <c r="DY43" s="25"/>
      <c r="DZ43" s="72">
        <v>501.51299999999998</v>
      </c>
      <c r="EA43" s="73">
        <v>548.66399999999999</v>
      </c>
      <c r="EB43" s="74">
        <v>599.13900000000001</v>
      </c>
      <c r="EC43" s="93">
        <v>2232.9789999999998</v>
      </c>
      <c r="ED43" s="25"/>
      <c r="EE43" s="72">
        <v>136.62499922000001</v>
      </c>
      <c r="EF43" s="73">
        <v>11.299096070000001</v>
      </c>
      <c r="EG43" s="73">
        <v>84.360553320000008</v>
      </c>
      <c r="EH43" s="73">
        <v>90.93232098</v>
      </c>
      <c r="EI43" s="73">
        <v>328.07605555000004</v>
      </c>
      <c r="EJ43" s="73">
        <v>91.996003040000005</v>
      </c>
      <c r="EK43" s="73">
        <v>14.30969292</v>
      </c>
      <c r="EL43" s="73">
        <v>2.7889999955732492E-4</v>
      </c>
      <c r="EM43" s="74">
        <v>2666.7779999999998</v>
      </c>
      <c r="EN43" s="93">
        <f t="shared" si="43"/>
        <v>3424.3769999999995</v>
      </c>
      <c r="EO43" s="45"/>
      <c r="EP43" s="83">
        <f t="shared" si="68"/>
        <v>3.9897768037806591E-2</v>
      </c>
      <c r="EQ43" s="81">
        <f t="shared" si="68"/>
        <v>3.2996063429931934E-3</v>
      </c>
      <c r="ER43" s="81">
        <f t="shared" si="68"/>
        <v>2.4635299594641599E-2</v>
      </c>
      <c r="ES43" s="81">
        <f t="shared" si="68"/>
        <v>2.6554412957451826E-2</v>
      </c>
      <c r="ET43" s="81">
        <f t="shared" si="68"/>
        <v>9.5806056269505391E-2</v>
      </c>
      <c r="EU43" s="81">
        <f t="shared" si="68"/>
        <v>2.6865033563769417E-2</v>
      </c>
      <c r="EV43" s="81">
        <f t="shared" si="68"/>
        <v>4.178772640979659E-3</v>
      </c>
      <c r="EW43" s="81">
        <f t="shared" si="68"/>
        <v>8.1445471557987031E-8</v>
      </c>
      <c r="EX43" s="81">
        <f t="shared" si="68"/>
        <v>0.77876296914738075</v>
      </c>
      <c r="EY43" s="86">
        <f t="shared" si="45"/>
        <v>1</v>
      </c>
      <c r="EZ43" s="45"/>
      <c r="FA43" s="75">
        <v>8.9789999999999992</v>
      </c>
      <c r="FB43" s="76">
        <v>48.676000000000002</v>
      </c>
      <c r="FC43" s="87">
        <f t="shared" si="46"/>
        <v>57.655000000000001</v>
      </c>
      <c r="FE43" s="75">
        <v>8.6969999999999992</v>
      </c>
      <c r="FF43" s="76">
        <v>4.7729999999999997</v>
      </c>
      <c r="FG43" s="87">
        <f t="shared" si="47"/>
        <v>13.469999999999999</v>
      </c>
      <c r="FH43" s="54"/>
      <c r="FI43" s="94">
        <v>3094.8919999999998</v>
      </c>
      <c r="FJ43" s="95">
        <v>273.29899999999998</v>
      </c>
      <c r="FK43" s="95">
        <v>56.183999999999997</v>
      </c>
      <c r="FL43" s="96">
        <f t="shared" si="48"/>
        <v>3424.375</v>
      </c>
      <c r="FM43" s="97">
        <f t="shared" si="49"/>
        <v>0.90378302609965322</v>
      </c>
      <c r="FN43" s="98">
        <f t="shared" si="50"/>
        <v>7.9809892316116071E-2</v>
      </c>
      <c r="FO43" s="99">
        <f t="shared" si="51"/>
        <v>1.6407081584230699E-2</v>
      </c>
      <c r="FP43" s="100">
        <f t="shared" si="52"/>
        <v>0.99999999999999989</v>
      </c>
      <c r="FR43" s="72">
        <v>2666.7779999999998</v>
      </c>
      <c r="FS43" s="73">
        <v>757.59900000000016</v>
      </c>
      <c r="FT43" s="74">
        <f t="shared" si="53"/>
        <v>3424.377</v>
      </c>
      <c r="FV43" s="83">
        <f t="shared" si="54"/>
        <v>0.77876296914738063</v>
      </c>
      <c r="FW43" s="81">
        <f t="shared" si="55"/>
        <v>0.22123703085261937</v>
      </c>
      <c r="FX43" s="82">
        <f t="shared" si="56"/>
        <v>1</v>
      </c>
      <c r="FY43" s="45"/>
      <c r="FZ43" s="89">
        <f t="shared" si="57"/>
        <v>490.00900000000001</v>
      </c>
      <c r="GA43" s="73">
        <v>466.483</v>
      </c>
      <c r="GB43" s="74">
        <v>513.53499999999997</v>
      </c>
      <c r="GD43" s="89">
        <f t="shared" si="58"/>
        <v>3338.5325000000003</v>
      </c>
      <c r="GE43" s="73">
        <v>3252.6880000000001</v>
      </c>
      <c r="GF43" s="74">
        <v>3424.377</v>
      </c>
      <c r="GH43" s="89">
        <f t="shared" si="59"/>
        <v>1203.4949999999999</v>
      </c>
      <c r="GI43" s="73">
        <v>1066.4469999999999</v>
      </c>
      <c r="GJ43" s="74">
        <v>1340.5429999999999</v>
      </c>
      <c r="GL43" s="89">
        <f t="shared" si="60"/>
        <v>4542.0275000000001</v>
      </c>
      <c r="GM43" s="90">
        <f t="shared" si="61"/>
        <v>4319.1350000000002</v>
      </c>
      <c r="GN43" s="91">
        <f t="shared" si="61"/>
        <v>4764.92</v>
      </c>
      <c r="GP43" s="89">
        <f t="shared" si="62"/>
        <v>2868.3289999999997</v>
      </c>
      <c r="GQ43" s="73">
        <v>2785.6120000000001</v>
      </c>
      <c r="GR43" s="74">
        <v>2951.0459999999998</v>
      </c>
      <c r="GS43" s="25"/>
      <c r="GT43" s="89">
        <f t="shared" si="63"/>
        <v>3956.569</v>
      </c>
      <c r="GU43" s="73">
        <v>3820.877</v>
      </c>
      <c r="GV43" s="74">
        <f>C43</f>
        <v>4092.261</v>
      </c>
      <c r="GW43" s="25"/>
      <c r="GX43" s="100">
        <f>DX43/C43</f>
        <v>0.46622808271515426</v>
      </c>
      <c r="GY43" s="62"/>
    </row>
    <row r="44" spans="1:222" ht="13.5" customHeight="1" x14ac:dyDescent="0.25">
      <c r="A44" s="1"/>
      <c r="B44" s="101" t="s">
        <v>221</v>
      </c>
      <c r="C44" s="25">
        <v>404986.58999999991</v>
      </c>
      <c r="D44" s="25">
        <v>390920.10249999998</v>
      </c>
      <c r="E44" s="25">
        <v>322222.52999999997</v>
      </c>
      <c r="F44" s="25">
        <v>134679.26700000002</v>
      </c>
      <c r="G44" s="25">
        <v>267595.40699999995</v>
      </c>
      <c r="H44" s="25">
        <f t="shared" ref="H44:I44" si="69">SUM(H5:H43)</f>
        <v>539665.85700000008</v>
      </c>
      <c r="I44" s="25">
        <f t="shared" si="69"/>
        <v>456901.79699999996</v>
      </c>
      <c r="J44" s="25"/>
      <c r="K44" s="28">
        <v>8614.0940000000028</v>
      </c>
      <c r="L44" s="28">
        <v>2179.3040000000001</v>
      </c>
      <c r="M44" s="28">
        <v>45.376000000000005</v>
      </c>
      <c r="N44" s="102">
        <f t="shared" si="2"/>
        <v>10838.774000000003</v>
      </c>
      <c r="O44" s="28">
        <v>5315.3739999999998</v>
      </c>
      <c r="P44" s="102">
        <f t="shared" si="3"/>
        <v>5523.4000000000033</v>
      </c>
      <c r="Q44" s="28">
        <v>498.08600000000001</v>
      </c>
      <c r="R44" s="102">
        <f t="shared" si="4"/>
        <v>5025.314000000003</v>
      </c>
      <c r="S44" s="28">
        <v>846.69539999999995</v>
      </c>
      <c r="T44" s="28">
        <v>372.06499999999994</v>
      </c>
      <c r="U44" s="28">
        <v>-150.536</v>
      </c>
      <c r="V44" s="29">
        <f t="shared" si="5"/>
        <v>6093.5384000000022</v>
      </c>
      <c r="W44" s="28">
        <v>1184.9169999999999</v>
      </c>
      <c r="X44" s="29">
        <f t="shared" si="6"/>
        <v>4908.6214000000018</v>
      </c>
      <c r="Y44" s="28"/>
      <c r="Z44" s="31">
        <f t="shared" si="64"/>
        <v>2.2035433698373193E-2</v>
      </c>
      <c r="AA44" s="32">
        <f t="shared" si="65"/>
        <v>5.5748066831636019E-3</v>
      </c>
      <c r="AB44" s="33">
        <f t="shared" si="7"/>
        <v>0.44083423888054574</v>
      </c>
      <c r="AC44" s="33">
        <f t="shared" si="8"/>
        <v>0.45487038800512353</v>
      </c>
      <c r="AD44" s="33">
        <f t="shared" si="9"/>
        <v>0.4904036194499487</v>
      </c>
      <c r="AE44" s="32">
        <f t="shared" si="66"/>
        <v>1.3597085353266017E-2</v>
      </c>
      <c r="AF44" s="32">
        <f t="shared" si="67"/>
        <v>1.2556584756344174E-2</v>
      </c>
      <c r="AG44" s="32">
        <f>X44/DV44</f>
        <v>2.5169492109171986E-2</v>
      </c>
      <c r="AH44" s="32">
        <f>(P44+S44+T44)/DV44</f>
        <v>3.4571163501542782E-2</v>
      </c>
      <c r="AI44" s="32">
        <f>R44/DV44</f>
        <v>2.5767846155157034E-2</v>
      </c>
      <c r="AJ44" s="34">
        <f>X44/FZ44</f>
        <v>9.383400861707579E-2</v>
      </c>
      <c r="AK44" s="28"/>
      <c r="AL44" s="33">
        <f t="shared" si="10"/>
        <v>5.4089051565060754E-2</v>
      </c>
      <c r="AM44" s="33">
        <f t="shared" si="11"/>
        <v>8.4134641265683097E-2</v>
      </c>
      <c r="AN44" s="33">
        <f t="shared" si="12"/>
        <v>6.7989897419238873E-2</v>
      </c>
      <c r="AO44" s="28"/>
      <c r="AP44" s="33">
        <f t="shared" si="13"/>
        <v>0.83046771124291019</v>
      </c>
      <c r="AQ44" s="33">
        <f t="shared" si="14"/>
        <v>0.77212004350584484</v>
      </c>
      <c r="AR44" s="33">
        <f t="shared" si="15"/>
        <v>4.7596622890649261E-2</v>
      </c>
      <c r="AS44" s="33">
        <f t="shared" si="16"/>
        <v>0.34645106767609274</v>
      </c>
      <c r="AT44" s="33">
        <f t="shared" si="17"/>
        <v>0.14741446871117395</v>
      </c>
      <c r="AU44" s="33"/>
      <c r="AV44" s="33"/>
      <c r="AW44" s="28"/>
      <c r="AX44" s="33">
        <f>GB44/C44</f>
        <v>0.13514120060123472</v>
      </c>
      <c r="AY44" s="33"/>
      <c r="AZ44" s="33">
        <f t="shared" si="18"/>
        <v>0.27029823916462198</v>
      </c>
      <c r="BA44" s="33">
        <f t="shared" si="19"/>
        <v>0.28241388990964078</v>
      </c>
      <c r="BB44" s="34">
        <f t="shared" si="20"/>
        <v>0.30092030510771961</v>
      </c>
      <c r="BC44" s="28"/>
      <c r="BD44" s="36">
        <f t="shared" si="21"/>
        <v>0.22493251013643686</v>
      </c>
      <c r="BE44" s="33">
        <f t="shared" si="22"/>
        <v>0.23884178212272886</v>
      </c>
      <c r="BF44" s="33">
        <f t="shared" si="23"/>
        <v>0.25895218026976952</v>
      </c>
      <c r="BG44" s="32" t="s">
        <v>234</v>
      </c>
      <c r="BH44" s="32">
        <f>AVERAGE(BH5:BH43)</f>
        <v>2.2076923076923088E-2</v>
      </c>
      <c r="BI44" s="32">
        <f>AVERAGE(BI5:BI43)</f>
        <v>1.2418269230769229E-2</v>
      </c>
      <c r="BJ44" s="32">
        <f>AVERAGE(BJ5:BJ43)</f>
        <v>1.6557692307692308E-2</v>
      </c>
      <c r="BK44" s="32">
        <f>AVERAGE(BK5:BK43)</f>
        <v>1.2526315789473691E-2</v>
      </c>
      <c r="BL44" s="32"/>
      <c r="BM44" s="33"/>
      <c r="BN44" s="33"/>
      <c r="BO44" s="33"/>
      <c r="BP44" s="28"/>
      <c r="BQ44" s="31">
        <f>Q44/GD44</f>
        <v>1.5864867964548301E-3</v>
      </c>
      <c r="BR44" s="32">
        <f t="shared" si="29"/>
        <v>7.3876320118400007E-2</v>
      </c>
      <c r="BS44" s="32">
        <f>FC44/E44</f>
        <v>2.0159415916695827E-2</v>
      </c>
      <c r="BT44" s="33">
        <f t="shared" si="30"/>
        <v>0.11524267396822316</v>
      </c>
      <c r="BU44" s="33">
        <f t="shared" si="31"/>
        <v>0.71865231770106208</v>
      </c>
      <c r="BV44" s="33">
        <f t="shared" si="32"/>
        <v>0.80158414216085905</v>
      </c>
      <c r="BW44" s="28"/>
      <c r="BX44" s="28">
        <v>3408.5539999999992</v>
      </c>
      <c r="BY44" s="28">
        <v>10659.550999999999</v>
      </c>
      <c r="BZ44" s="29">
        <f t="shared" ref="BZ44" si="70">SUM(BZ5:BZ43)</f>
        <v>14068.104999999996</v>
      </c>
      <c r="CA44" s="28">
        <v>322222.52999999997</v>
      </c>
      <c r="CB44" s="28">
        <v>1092.1290000000001</v>
      </c>
      <c r="CC44" s="28">
        <v>543.92599999999993</v>
      </c>
      <c r="CD44" s="29">
        <f t="shared" ref="CD44" si="71">SUM(CD5:CD43)</f>
        <v>320586.47499999998</v>
      </c>
      <c r="CE44" s="28">
        <v>45390.024999999994</v>
      </c>
      <c r="CF44" s="28">
        <v>18210.674999999996</v>
      </c>
      <c r="CG44" s="29">
        <f t="shared" ref="CG44" si="72">SUM(CG5:CG43)</f>
        <v>63600.700000000026</v>
      </c>
      <c r="CH44" s="28">
        <v>1362.2730000000001</v>
      </c>
      <c r="CI44" s="28">
        <v>146.46300000000002</v>
      </c>
      <c r="CJ44" s="28">
        <v>2651.2480000000005</v>
      </c>
      <c r="CK44" s="28">
        <v>2571.32600000001</v>
      </c>
      <c r="CL44" s="103">
        <f t="shared" ref="CL44" si="73">SUM(CL5:CL43)</f>
        <v>404986.58999999997</v>
      </c>
      <c r="CM44" s="28">
        <v>2648.9209999999998</v>
      </c>
      <c r="CN44" s="28">
        <v>267595.40699999995</v>
      </c>
      <c r="CO44" s="29">
        <f t="shared" ref="CO44" si="74">SUM(CO5:CO43)</f>
        <v>270244.32799999998</v>
      </c>
      <c r="CP44" s="28">
        <v>70319.481999999989</v>
      </c>
      <c r="CQ44" s="28">
        <v>3683.9320000000093</v>
      </c>
      <c r="CR44" s="29">
        <f t="shared" ref="CR44" si="75">SUM(CR5:CR43)</f>
        <v>74003.414000000019</v>
      </c>
      <c r="CS44" s="28">
        <v>6008.4739999999993</v>
      </c>
      <c r="CT44" s="28">
        <v>54730.373999999989</v>
      </c>
      <c r="CU44" s="29">
        <f t="shared" ref="CU44" si="76">SUM(CU5:CU43)</f>
        <v>404986.58999999985</v>
      </c>
      <c r="CV44" s="25"/>
      <c r="CW44" s="25">
        <f>SUM(CW5:CW43)</f>
        <v>59700.883000000009</v>
      </c>
      <c r="CX44" s="28"/>
      <c r="CY44" s="25">
        <f t="shared" ref="CY44:DD44" si="77">SUM(CY5:CY43)</f>
        <v>13805</v>
      </c>
      <c r="CZ44" s="25">
        <f t="shared" si="77"/>
        <v>15377</v>
      </c>
      <c r="DA44" s="25">
        <f t="shared" si="77"/>
        <v>18749</v>
      </c>
      <c r="DB44" s="25">
        <f t="shared" si="77"/>
        <v>14750</v>
      </c>
      <c r="DC44" s="25">
        <f t="shared" si="77"/>
        <v>13185</v>
      </c>
      <c r="DD44" s="25">
        <f t="shared" si="77"/>
        <v>2096.5</v>
      </c>
      <c r="DE44" s="25">
        <f t="shared" ref="DE44" si="78">SUM(DE5:DE43)</f>
        <v>77962.5</v>
      </c>
      <c r="DF44" s="33">
        <f t="shared" si="41"/>
        <v>0.19250637409994245</v>
      </c>
      <c r="DG44" s="25"/>
      <c r="DH44" s="45"/>
      <c r="DI44" s="25">
        <f>SUM(DI5:DI43)</f>
        <v>2219.0000000000005</v>
      </c>
      <c r="DJ44" s="25">
        <f>SUM(DJ5:DJ43)</f>
        <v>205</v>
      </c>
      <c r="DK44" s="104"/>
      <c r="DL44" s="104">
        <v>33</v>
      </c>
      <c r="DM44" s="104">
        <v>24</v>
      </c>
      <c r="DN44" s="105"/>
      <c r="DO44" s="104">
        <v>22</v>
      </c>
      <c r="DQ44" s="25"/>
      <c r="DR44" s="25">
        <v>51888.896999999997</v>
      </c>
      <c r="DS44" s="25">
        <v>54214.726999999999</v>
      </c>
      <c r="DT44" s="25">
        <v>57767.385999999999</v>
      </c>
      <c r="DU44" s="25"/>
      <c r="DV44" s="25">
        <f>SUM(DV5:DV43)</f>
        <v>195022.66389440798</v>
      </c>
      <c r="DW44" s="25">
        <v>198076.27478881602</v>
      </c>
      <c r="DX44" s="25">
        <v>191969.05300000001</v>
      </c>
      <c r="DY44" s="25"/>
      <c r="DZ44" s="25">
        <v>51275.733999999997</v>
      </c>
      <c r="EA44" s="25">
        <v>54446.499000000003</v>
      </c>
      <c r="EB44" s="25">
        <v>59030.876000000004</v>
      </c>
      <c r="EC44" s="25">
        <v>227960.52899999995</v>
      </c>
      <c r="ED44" s="25"/>
      <c r="EE44" s="25">
        <f t="shared" ref="EE44:EM44" si="79">SUM(EE5:EE43)</f>
        <v>14155.615890559999</v>
      </c>
      <c r="EF44" s="25">
        <f t="shared" si="79"/>
        <v>1995.87526656</v>
      </c>
      <c r="EG44" s="25">
        <f t="shared" si="79"/>
        <v>11986.485010450002</v>
      </c>
      <c r="EH44" s="25">
        <f t="shared" si="79"/>
        <v>4358.0917261300019</v>
      </c>
      <c r="EI44" s="25">
        <f t="shared" si="79"/>
        <v>44480.874727080001</v>
      </c>
      <c r="EJ44" s="25">
        <f t="shared" si="79"/>
        <v>11060.110169199997</v>
      </c>
      <c r="EK44" s="25">
        <f t="shared" si="79"/>
        <v>1553.2918785100001</v>
      </c>
      <c r="EL44" s="25">
        <f t="shared" si="79"/>
        <v>1066.2173315099958</v>
      </c>
      <c r="EM44" s="25">
        <f t="shared" si="79"/>
        <v>231565.96799999999</v>
      </c>
      <c r="EN44" s="25">
        <f t="shared" ref="EN44" si="80">SUM(EN5:EN43)</f>
        <v>322222.52999999997</v>
      </c>
      <c r="EO44" s="25"/>
      <c r="EP44" s="33">
        <f t="shared" si="68"/>
        <v>4.3931179767473121E-2</v>
      </c>
      <c r="EQ44" s="33">
        <f t="shared" si="68"/>
        <v>6.1940897384177331E-3</v>
      </c>
      <c r="ER44" s="33">
        <f t="shared" si="68"/>
        <v>3.719940070748623E-2</v>
      </c>
      <c r="ES44" s="33">
        <f t="shared" si="68"/>
        <v>1.3525099334705125E-2</v>
      </c>
      <c r="ET44" s="33">
        <f t="shared" si="68"/>
        <v>0.1380439621248086</v>
      </c>
      <c r="EU44" s="33">
        <f t="shared" si="68"/>
        <v>3.4324447049683328E-2</v>
      </c>
      <c r="EV44" s="33">
        <f t="shared" si="68"/>
        <v>4.820556397809924E-3</v>
      </c>
      <c r="EW44" s="33">
        <f t="shared" si="68"/>
        <v>3.3089471785538891E-3</v>
      </c>
      <c r="EX44" s="33">
        <f t="shared" si="68"/>
        <v>0.71865231770106208</v>
      </c>
      <c r="EY44" s="39">
        <f t="shared" si="45"/>
        <v>1</v>
      </c>
      <c r="EZ44" s="45"/>
      <c r="FA44" s="28">
        <f t="shared" ref="FA44:FB44" si="81">SUM(FA5:FA43)</f>
        <v>2826.529</v>
      </c>
      <c r="FB44" s="28">
        <f t="shared" si="81"/>
        <v>3669.2890000000002</v>
      </c>
      <c r="FC44" s="28">
        <f>SUM(FC5:FC43)</f>
        <v>6495.8179999999975</v>
      </c>
      <c r="FE44" s="28">
        <f t="shared" ref="FE44:FF44" si="82">SUM(FE5:FE43)</f>
        <v>1092.1290000000001</v>
      </c>
      <c r="FF44" s="28">
        <f t="shared" si="82"/>
        <v>543.92599999999993</v>
      </c>
      <c r="FG44" s="28">
        <f>SUM(FG5:FG43)</f>
        <v>1636.0550000000003</v>
      </c>
      <c r="FI44" s="25">
        <v>285859.97099999996</v>
      </c>
      <c r="FJ44" s="25">
        <v>27737.792000000001</v>
      </c>
      <c r="FK44" s="25">
        <v>6363.1309999999994</v>
      </c>
      <c r="FL44" s="106">
        <f>SUM(FL5:FL43)</f>
        <v>319960.89399999991</v>
      </c>
      <c r="FM44" s="107">
        <f t="shared" si="49"/>
        <v>0.89342159107731467</v>
      </c>
      <c r="FN44" s="107">
        <f t="shared" si="50"/>
        <v>8.6691194205751929E-2</v>
      </c>
      <c r="FO44" s="107">
        <f t="shared" si="51"/>
        <v>1.9887214716933506E-2</v>
      </c>
      <c r="FP44" s="107">
        <f t="shared" si="52"/>
        <v>1</v>
      </c>
      <c r="FR44" s="25">
        <f>SUM(FR5:FR43)</f>
        <v>231565.96799999999</v>
      </c>
      <c r="FS44" s="25">
        <f>SUM(FS5:FS43)</f>
        <v>90656.56200000002</v>
      </c>
      <c r="FT44" s="25">
        <f>SUM(FT5:FT43)</f>
        <v>322222.52999999997</v>
      </c>
      <c r="FV44" s="33">
        <f>FR44/FT44</f>
        <v>0.71865231770106208</v>
      </c>
      <c r="FW44" s="33">
        <f>FS44/FT44</f>
        <v>0.28134768229893803</v>
      </c>
      <c r="FX44" s="34">
        <f t="shared" ref="FX44" si="83">FV44+FW44</f>
        <v>1</v>
      </c>
      <c r="FY44" s="45"/>
      <c r="FZ44" s="25">
        <f>SUM(FZ5:FZ43)</f>
        <v>52311.752128499997</v>
      </c>
      <c r="GA44" s="25">
        <f t="shared" ref="GA44:GB44" si="84">SUM(GA5:GA43)</f>
        <v>49893.13025699999</v>
      </c>
      <c r="GB44" s="25">
        <f t="shared" si="84"/>
        <v>54730.373999999989</v>
      </c>
      <c r="GD44" s="25">
        <f>SUM(GD5:GD43)</f>
        <v>313955.33899999992</v>
      </c>
      <c r="GE44" s="25">
        <f t="shared" ref="GE44:GF44" si="85">SUM(GE5:GE43)</f>
        <v>305688.14800000004</v>
      </c>
      <c r="GF44" s="25">
        <f t="shared" si="85"/>
        <v>322222.52999999997</v>
      </c>
      <c r="GH44" s="25">
        <f>SUM(GH5:GH43)</f>
        <v>125217.4475427</v>
      </c>
      <c r="GI44" s="25">
        <f t="shared" ref="GI44:GJ44" si="86">SUM(GI5:GI43)</f>
        <v>115755.62808539999</v>
      </c>
      <c r="GJ44" s="25">
        <f t="shared" si="86"/>
        <v>134679.26700000002</v>
      </c>
      <c r="GL44" s="25">
        <f>SUM(GL5:GL43)</f>
        <v>439172.78654270002</v>
      </c>
      <c r="GM44" s="25">
        <f>SUM(GM5:GM43)</f>
        <v>421443.77608539996</v>
      </c>
      <c r="GN44" s="25">
        <f>SUM(GN5:GN43)</f>
        <v>456901.79699999996</v>
      </c>
      <c r="GP44" s="25">
        <f>SUM(GP5:GP43)</f>
        <v>259077.63716165506</v>
      </c>
      <c r="GQ44" s="25">
        <f t="shared" ref="GQ44:GR44" si="87">SUM(GQ5:GQ43)</f>
        <v>250559.86732331</v>
      </c>
      <c r="GR44" s="25">
        <f t="shared" si="87"/>
        <v>267595.40699999995</v>
      </c>
      <c r="GS44" s="25"/>
      <c r="GT44" s="25">
        <f>SUM(GT5:GT43)</f>
        <v>390920.10249999998</v>
      </c>
      <c r="GU44" s="25">
        <f>SUM(GU5:GU43)</f>
        <v>376853.61499999999</v>
      </c>
      <c r="GV44" s="25">
        <f>SUM(GV5:GV43)</f>
        <v>404986.58999999991</v>
      </c>
      <c r="GW44" s="25"/>
      <c r="GX44" s="107">
        <f>DX44/C44</f>
        <v>0.4740133568373216</v>
      </c>
      <c r="GY44" s="1"/>
    </row>
    <row r="45" spans="1:222" ht="13.5" customHeight="1" x14ac:dyDescent="0.25">
      <c r="A45" s="1"/>
      <c r="B45" s="1"/>
      <c r="C45" s="108"/>
      <c r="D45" s="108"/>
      <c r="E45" s="108"/>
      <c r="F45" s="108"/>
      <c r="G45" s="108"/>
      <c r="H45" s="108"/>
      <c r="I45" s="108"/>
      <c r="J45" s="1"/>
      <c r="K45" s="109"/>
      <c r="L45" s="109"/>
      <c r="M45" s="109"/>
      <c r="N45" s="108"/>
      <c r="O45" s="109"/>
      <c r="P45" s="108"/>
      <c r="Q45" s="109"/>
      <c r="R45" s="108"/>
      <c r="S45" s="109"/>
      <c r="T45" s="109"/>
      <c r="U45" s="109"/>
      <c r="V45" s="109"/>
      <c r="W45" s="109"/>
      <c r="X45" s="109"/>
      <c r="Y45" s="1"/>
      <c r="Z45" s="9"/>
      <c r="AA45" s="9"/>
      <c r="AB45" s="107"/>
      <c r="AC45" s="107"/>
      <c r="AD45" s="107"/>
      <c r="AE45" s="110"/>
      <c r="AF45" s="110"/>
      <c r="AG45" s="9"/>
      <c r="AH45" s="9"/>
      <c r="AI45" s="110"/>
      <c r="AJ45" s="58"/>
      <c r="AL45" s="107"/>
      <c r="AM45" s="107"/>
      <c r="AN45" s="107"/>
      <c r="AP45" s="107"/>
      <c r="AQ45" s="107"/>
      <c r="AR45" s="107"/>
      <c r="AS45" s="107"/>
      <c r="AT45" s="107"/>
      <c r="AU45" s="107"/>
      <c r="AV45" s="107"/>
      <c r="AX45" s="9"/>
      <c r="AY45" s="32"/>
      <c r="AZ45" s="9"/>
      <c r="BA45" s="9"/>
      <c r="BB45" s="9"/>
      <c r="BD45" s="107"/>
      <c r="BE45" s="107"/>
      <c r="BF45" s="107"/>
      <c r="BG45" s="126" t="s">
        <v>235</v>
      </c>
      <c r="BH45" s="9">
        <f>MEDIAN(BH5:BH43)</f>
        <v>2.1000000000000001E-2</v>
      </c>
      <c r="BI45" s="9">
        <f t="shared" ref="BI45:BK45" si="88">MEDIAN(BI5:BI43)</f>
        <v>1.18125E-2</v>
      </c>
      <c r="BJ45" s="9">
        <f t="shared" si="88"/>
        <v>1.575E-2</v>
      </c>
      <c r="BK45" s="9">
        <f t="shared" si="88"/>
        <v>1.2500000000000001E-2</v>
      </c>
      <c r="BL45" s="107"/>
      <c r="BM45" s="107"/>
      <c r="BN45" s="107"/>
      <c r="BO45" s="107"/>
      <c r="BQ45" s="9"/>
      <c r="BR45" s="9"/>
      <c r="BS45" s="9"/>
      <c r="BT45" s="9"/>
      <c r="BU45" s="9"/>
      <c r="BV45" s="107"/>
      <c r="BX45" s="109"/>
      <c r="BY45" s="109"/>
      <c r="BZ45" s="109"/>
      <c r="CA45" s="109"/>
      <c r="CB45" s="109"/>
      <c r="CC45" s="109"/>
      <c r="CD45" s="109"/>
      <c r="CE45" s="109"/>
      <c r="CF45" s="109"/>
      <c r="CG45" s="109"/>
      <c r="CH45" s="109"/>
      <c r="CI45" s="109"/>
      <c r="CJ45" s="109"/>
      <c r="CK45" s="109"/>
      <c r="CL45" s="111"/>
      <c r="CM45" s="109"/>
      <c r="CN45" s="109"/>
      <c r="CO45" s="109"/>
      <c r="CP45" s="109"/>
      <c r="CQ45" s="109"/>
      <c r="CR45" s="109"/>
      <c r="CS45" s="109"/>
      <c r="CT45" s="109"/>
      <c r="CU45" s="109"/>
      <c r="CY45" s="33">
        <f t="shared" ref="CY45:DD45" si="89">CY44/$DE$44</f>
        <v>0.17707231040564375</v>
      </c>
      <c r="CZ45" s="33">
        <f t="shared" si="89"/>
        <v>0.19723585056918391</v>
      </c>
      <c r="DA45" s="33">
        <f t="shared" si="89"/>
        <v>0.24048741382074715</v>
      </c>
      <c r="DB45" s="33">
        <f t="shared" si="89"/>
        <v>0.18919352252685587</v>
      </c>
      <c r="DC45" s="33">
        <f t="shared" si="89"/>
        <v>0.16911976911976911</v>
      </c>
      <c r="DD45" s="33">
        <f t="shared" si="89"/>
        <v>2.6891133557800224E-2</v>
      </c>
      <c r="DE45" s="112"/>
      <c r="DF45" s="33">
        <f>CY45+CZ45+DA45+DB45+DC45+DD45</f>
        <v>1</v>
      </c>
      <c r="DG45" s="108"/>
      <c r="DI45" s="1"/>
      <c r="DJ45" s="1"/>
      <c r="DK45" s="7"/>
      <c r="DL45" s="1"/>
      <c r="DM45" s="1"/>
      <c r="DN45" s="25"/>
      <c r="DO45" s="104" t="s">
        <v>177</v>
      </c>
      <c r="DP45" s="104">
        <f>COUNTIF(DP5:DP43,"=a-")</f>
        <v>12</v>
      </c>
      <c r="DQ45" s="108"/>
      <c r="DR45" s="108"/>
      <c r="DS45" s="108"/>
      <c r="DT45" s="108"/>
      <c r="DU45" s="108"/>
      <c r="DV45" s="108"/>
      <c r="DW45" s="108"/>
      <c r="DX45" s="108"/>
      <c r="DY45" s="108"/>
      <c r="DZ45" s="108"/>
      <c r="EA45" s="108"/>
      <c r="EB45" s="108"/>
      <c r="EC45" s="108"/>
      <c r="ED45" s="108"/>
      <c r="EE45" s="25"/>
      <c r="EF45" s="25"/>
      <c r="EG45" s="25"/>
      <c r="EH45" s="25"/>
      <c r="EI45" s="25"/>
      <c r="EJ45" s="25"/>
      <c r="EK45" s="25"/>
      <c r="EL45" s="25"/>
      <c r="EM45" s="25"/>
      <c r="EN45" s="25"/>
      <c r="EO45" s="1"/>
      <c r="EP45" s="1"/>
      <c r="EQ45" s="1"/>
      <c r="ER45" s="1"/>
      <c r="ES45" s="1"/>
      <c r="ET45" s="1"/>
      <c r="EU45" s="1"/>
      <c r="EV45" s="1"/>
      <c r="EW45" s="1"/>
      <c r="EX45" s="1"/>
      <c r="EY45" s="1"/>
      <c r="EZ45" s="1"/>
      <c r="FA45" s="109"/>
      <c r="FB45" s="109"/>
      <c r="FC45" s="109"/>
      <c r="FE45" s="109"/>
      <c r="FF45" s="109"/>
      <c r="FG45" s="109"/>
      <c r="FI45" s="109"/>
      <c r="FJ45" s="109"/>
      <c r="FK45" s="109"/>
      <c r="FL45" s="109"/>
      <c r="FM45" s="109"/>
      <c r="FN45" s="109"/>
      <c r="FO45" s="109"/>
      <c r="FP45" s="109"/>
      <c r="FR45" s="108"/>
      <c r="FS45" s="108"/>
      <c r="FT45" s="108"/>
      <c r="FV45" s="107"/>
      <c r="FW45" s="107"/>
      <c r="FX45" s="113"/>
      <c r="FY45" s="1"/>
      <c r="FZ45" s="108"/>
      <c r="GA45" s="108"/>
      <c r="GB45" s="108"/>
      <c r="GD45" s="108"/>
      <c r="GE45" s="108"/>
      <c r="GF45" s="108"/>
      <c r="GH45" s="108"/>
      <c r="GI45" s="108"/>
      <c r="GJ45" s="108"/>
      <c r="GL45" s="1"/>
      <c r="GP45" s="108"/>
      <c r="GQ45" s="108"/>
      <c r="GR45" s="108"/>
      <c r="GS45" s="1"/>
      <c r="GT45" s="108"/>
      <c r="GU45" s="108"/>
      <c r="GV45" s="108"/>
      <c r="GW45" s="1"/>
      <c r="GX45" s="107"/>
      <c r="GY45" s="1"/>
    </row>
    <row r="46" spans="1:222" ht="13.5" customHeight="1" x14ac:dyDescent="0.25">
      <c r="A46" s="1"/>
      <c r="B46" s="1"/>
      <c r="C46" s="114"/>
      <c r="D46" s="114"/>
      <c r="E46" s="114"/>
      <c r="F46" s="114"/>
      <c r="G46" s="114"/>
      <c r="H46" s="114"/>
      <c r="I46" s="114"/>
      <c r="J46" s="8"/>
      <c r="K46" s="114"/>
      <c r="L46" s="114"/>
      <c r="M46" s="114"/>
      <c r="N46" s="114"/>
      <c r="O46" s="114"/>
      <c r="P46" s="114"/>
      <c r="Q46" s="114"/>
      <c r="R46" s="114"/>
      <c r="S46" s="114"/>
      <c r="T46" s="114"/>
      <c r="U46" s="114"/>
      <c r="V46" s="114"/>
      <c r="W46" s="114"/>
      <c r="X46" s="114"/>
      <c r="Y46" s="8"/>
      <c r="Z46" s="115"/>
      <c r="AA46" s="115"/>
      <c r="AB46" s="115"/>
      <c r="AC46" s="115"/>
      <c r="AD46" s="115"/>
      <c r="AE46" s="115"/>
      <c r="AF46" s="115"/>
      <c r="AG46" s="115"/>
      <c r="AH46" s="8"/>
      <c r="AI46" s="8"/>
      <c r="AJ46" s="115"/>
      <c r="AK46" s="8"/>
      <c r="AL46" s="115"/>
      <c r="AM46" s="115"/>
      <c r="AN46" s="115"/>
      <c r="AO46" s="8"/>
      <c r="AP46" s="115"/>
      <c r="AQ46" s="115"/>
      <c r="AR46" s="115"/>
      <c r="AS46" s="115"/>
      <c r="AT46" s="115"/>
      <c r="AU46" s="8"/>
      <c r="AV46" s="8"/>
      <c r="AW46" s="8"/>
      <c r="AX46" s="115"/>
      <c r="AY46" s="8"/>
      <c r="AZ46" s="115"/>
      <c r="BA46" s="115"/>
      <c r="BB46" s="115"/>
      <c r="BC46" s="8"/>
      <c r="BD46" s="8"/>
      <c r="BE46" s="8"/>
      <c r="BF46" s="8"/>
      <c r="BG46" s="8"/>
      <c r="BH46" s="8"/>
      <c r="BI46" s="8"/>
      <c r="BJ46" s="8"/>
      <c r="BK46" s="8"/>
      <c r="BL46" s="8"/>
      <c r="BM46" s="8"/>
      <c r="BN46" s="8"/>
      <c r="BO46" s="8"/>
      <c r="BP46" s="8"/>
      <c r="BQ46" s="115"/>
      <c r="BR46" s="8"/>
      <c r="BS46" s="115"/>
      <c r="BT46" s="115"/>
      <c r="BU46" s="115"/>
      <c r="BV46" s="8"/>
      <c r="BW46" s="8"/>
      <c r="BX46" s="114"/>
      <c r="BY46" s="114"/>
      <c r="BZ46" s="114"/>
      <c r="CA46" s="114"/>
      <c r="CB46" s="114"/>
      <c r="CC46" s="114"/>
      <c r="CD46" s="114"/>
      <c r="CE46" s="114"/>
      <c r="CF46" s="114"/>
      <c r="CG46" s="114"/>
      <c r="CH46" s="114"/>
      <c r="CI46" s="114"/>
      <c r="CJ46" s="114"/>
      <c r="CK46" s="114"/>
      <c r="CL46" s="116"/>
      <c r="CM46" s="114"/>
      <c r="CN46" s="114"/>
      <c r="CO46" s="114"/>
      <c r="CP46" s="114"/>
      <c r="CQ46" s="114"/>
      <c r="CR46" s="114"/>
      <c r="CS46" s="114"/>
      <c r="CT46" s="114"/>
      <c r="CU46" s="114"/>
      <c r="CV46" s="8"/>
      <c r="CW46" s="8"/>
      <c r="CX46" s="8"/>
      <c r="CY46" s="8"/>
      <c r="CZ46" s="8"/>
      <c r="DA46" s="8"/>
      <c r="DB46" s="8"/>
      <c r="DC46" s="8"/>
      <c r="DD46" s="8"/>
      <c r="DE46" s="7"/>
      <c r="DF46" s="8"/>
      <c r="DG46" s="8"/>
      <c r="DH46" s="8"/>
      <c r="DI46" s="8"/>
      <c r="DJ46" s="8"/>
      <c r="DK46" s="8"/>
      <c r="DL46" s="8"/>
      <c r="DM46" s="8"/>
      <c r="DN46" s="8"/>
      <c r="DO46" s="104" t="s">
        <v>181</v>
      </c>
      <c r="DP46" s="104">
        <f>COUNTIF(DP5:DP43,"=bbb+")</f>
        <v>9</v>
      </c>
      <c r="DQ46" s="8"/>
      <c r="DR46" s="114"/>
      <c r="DS46" s="114"/>
      <c r="DT46" s="114"/>
      <c r="DU46" s="8"/>
      <c r="DV46" s="114"/>
      <c r="DW46" s="114"/>
      <c r="DX46" s="114"/>
      <c r="DY46" s="8"/>
      <c r="DZ46" s="114"/>
      <c r="EA46" s="114"/>
      <c r="EB46" s="114"/>
      <c r="EC46" s="114"/>
      <c r="ED46" s="8"/>
      <c r="EE46" s="114"/>
      <c r="EF46" s="114"/>
      <c r="EG46" s="114"/>
      <c r="EH46" s="114"/>
      <c r="EI46" s="114"/>
      <c r="EJ46" s="114"/>
      <c r="EK46" s="114"/>
      <c r="EL46" s="114"/>
      <c r="EM46" s="114"/>
      <c r="EN46" s="114"/>
      <c r="EO46" s="8"/>
      <c r="EP46" s="8"/>
      <c r="EQ46" s="8"/>
      <c r="ER46" s="8"/>
      <c r="ES46" s="8"/>
      <c r="ET46" s="8"/>
      <c r="EU46" s="8"/>
      <c r="EV46" s="8"/>
      <c r="EW46" s="8"/>
      <c r="EX46" s="8"/>
      <c r="EY46" s="8"/>
      <c r="EZ46" s="8"/>
      <c r="FA46" s="114"/>
      <c r="FB46" s="114"/>
      <c r="FC46" s="114"/>
      <c r="FD46" s="8"/>
      <c r="FE46" s="114"/>
      <c r="FF46" s="114"/>
      <c r="FG46" s="114"/>
      <c r="FH46" s="114"/>
      <c r="FI46" s="114"/>
      <c r="FJ46" s="114"/>
      <c r="FK46" s="114"/>
      <c r="FL46" s="114"/>
      <c r="FM46" s="114"/>
      <c r="FN46" s="114"/>
      <c r="FO46" s="114"/>
      <c r="FP46" s="114"/>
      <c r="FQ46" s="8"/>
      <c r="FR46" s="114"/>
      <c r="FS46" s="114"/>
      <c r="FT46" s="114"/>
      <c r="FU46" s="8"/>
      <c r="FV46" s="8"/>
      <c r="FW46" s="8"/>
      <c r="FX46" s="117"/>
      <c r="FY46" s="8"/>
      <c r="FZ46" s="114"/>
      <c r="GA46" s="114"/>
      <c r="GB46" s="114"/>
      <c r="GC46" s="8"/>
      <c r="GD46" s="114"/>
      <c r="GE46" s="114"/>
      <c r="GF46" s="114"/>
      <c r="GG46" s="8"/>
      <c r="GH46" s="114"/>
      <c r="GI46" s="114"/>
      <c r="GJ46" s="114"/>
      <c r="GK46" s="8"/>
      <c r="GL46" s="8"/>
      <c r="GM46" s="8"/>
      <c r="GN46" s="8"/>
      <c r="GO46" s="8"/>
      <c r="GP46" s="114"/>
      <c r="GQ46" s="114"/>
      <c r="GR46" s="114"/>
      <c r="GS46" s="8"/>
      <c r="GT46" s="114"/>
      <c r="GU46" s="114"/>
      <c r="GV46" s="114"/>
      <c r="GW46" s="8"/>
      <c r="GX46" s="115"/>
      <c r="GY46" s="1"/>
    </row>
    <row r="47" spans="1:222" ht="13.5" customHeight="1" x14ac:dyDescent="0.25">
      <c r="A47" s="1"/>
      <c r="B47" s="8" t="s">
        <v>222</v>
      </c>
      <c r="C47" s="1"/>
      <c r="D47" s="1"/>
      <c r="E47" s="1"/>
      <c r="F47" s="118"/>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BG47" s="1"/>
      <c r="BX47" s="118"/>
      <c r="BY47" s="118"/>
      <c r="BZ47" s="118"/>
      <c r="CA47" s="118"/>
      <c r="CB47" s="118"/>
      <c r="CC47" s="118"/>
      <c r="CD47" s="118"/>
      <c r="CE47" s="118"/>
      <c r="CF47" s="118"/>
      <c r="CG47" s="118"/>
      <c r="CH47" s="118"/>
      <c r="CI47" s="118"/>
      <c r="CJ47" s="118"/>
      <c r="CK47" s="118"/>
      <c r="CL47" s="118"/>
      <c r="CM47" s="118"/>
      <c r="CN47" s="118"/>
      <c r="CO47" s="118"/>
      <c r="CP47" s="118"/>
      <c r="CQ47" s="118"/>
      <c r="CR47" s="118"/>
      <c r="CS47" s="118"/>
      <c r="CT47" s="118"/>
      <c r="CU47" s="118"/>
      <c r="CY47" s="54"/>
      <c r="CZ47" s="7"/>
      <c r="DA47" s="7"/>
      <c r="DB47" s="7"/>
      <c r="DC47" s="7"/>
      <c r="DD47" s="7"/>
      <c r="DE47" s="7"/>
      <c r="DF47" s="1"/>
      <c r="DG47" s="1"/>
      <c r="DI47" s="1"/>
      <c r="DJ47" s="1"/>
      <c r="DK47" s="1"/>
      <c r="DL47" s="1"/>
      <c r="DM47" s="1"/>
      <c r="DN47" s="1"/>
      <c r="DO47" s="104" t="s">
        <v>214</v>
      </c>
      <c r="DP47" s="104">
        <f>COUNTIF(DP5:DP43,"=bbb")</f>
        <v>1</v>
      </c>
      <c r="DQ47" s="1"/>
      <c r="DR47" s="108"/>
      <c r="DS47" s="108"/>
      <c r="DT47" s="108"/>
      <c r="DU47" s="1"/>
      <c r="DV47" s="108"/>
      <c r="DW47" s="108"/>
      <c r="DX47" s="108"/>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E47" s="1"/>
      <c r="FF47" s="1"/>
      <c r="FG47" s="1"/>
      <c r="FI47" s="1"/>
      <c r="FJ47" s="1"/>
      <c r="FK47" s="1"/>
      <c r="FL47" s="9"/>
      <c r="FM47" s="1"/>
      <c r="FN47" s="1"/>
      <c r="FO47" s="1"/>
      <c r="FP47" s="1"/>
      <c r="FR47" s="108"/>
      <c r="FS47" s="108"/>
      <c r="FT47" s="108"/>
      <c r="FX47" s="119"/>
      <c r="FY47" s="1"/>
      <c r="FZ47" s="1"/>
      <c r="GA47" s="1"/>
      <c r="GB47" s="1"/>
      <c r="GD47" s="1"/>
      <c r="GE47" s="1"/>
      <c r="GF47" s="120"/>
      <c r="GH47" s="1"/>
      <c r="GI47" s="1"/>
      <c r="GJ47" s="108"/>
      <c r="GL47" s="1"/>
      <c r="GP47" s="1"/>
      <c r="GQ47" s="1"/>
      <c r="GR47" s="1"/>
      <c r="GS47" s="1"/>
      <c r="GT47" s="1"/>
      <c r="GU47" s="1"/>
      <c r="GV47" s="1"/>
      <c r="GW47" s="1"/>
      <c r="GX47" s="1"/>
      <c r="GY47" s="1"/>
    </row>
    <row r="48" spans="1:222" x14ac:dyDescent="0.25">
      <c r="A48" s="1"/>
      <c r="B48" s="121" t="s">
        <v>236</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BG48" s="1"/>
      <c r="CS48" s="62"/>
      <c r="CY48" s="1"/>
      <c r="CZ48" s="1"/>
      <c r="DA48" s="1"/>
      <c r="DB48" s="1"/>
      <c r="DC48" s="1"/>
      <c r="DD48" s="122" t="s">
        <v>223</v>
      </c>
      <c r="DE48" s="1"/>
      <c r="DF48" s="1"/>
      <c r="DG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E48" s="1"/>
      <c r="FF48" s="1"/>
      <c r="FG48" s="1"/>
      <c r="FI48" s="1"/>
      <c r="FJ48" s="1"/>
      <c r="FK48" s="1"/>
      <c r="FL48" s="1"/>
      <c r="FM48" s="1"/>
      <c r="FN48" s="1"/>
      <c r="FO48" s="1"/>
      <c r="FP48" s="1"/>
      <c r="FY48" s="1"/>
      <c r="FZ48" s="1"/>
      <c r="GA48" s="1"/>
      <c r="GB48" s="1"/>
      <c r="GD48" s="1"/>
      <c r="GE48" s="1"/>
      <c r="GF48" s="1"/>
      <c r="GH48" s="1"/>
      <c r="GI48" s="1"/>
      <c r="GJ48" s="1"/>
      <c r="GL48" s="1"/>
      <c r="GP48" s="1"/>
      <c r="GQ48" s="1"/>
      <c r="GR48" s="1"/>
      <c r="GS48" s="1"/>
      <c r="GT48" s="1"/>
      <c r="GU48" s="1"/>
      <c r="GV48" s="1"/>
      <c r="GW48" s="1"/>
      <c r="GX48" s="1"/>
      <c r="GY48" s="1"/>
      <c r="HN48"/>
    </row>
    <row r="49" spans="1:222" x14ac:dyDescent="0.25">
      <c r="A49" s="1"/>
      <c r="B49" s="123" t="s">
        <v>224</v>
      </c>
      <c r="C49" s="1"/>
      <c r="D49" s="4"/>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BG49" s="1"/>
      <c r="CY49" s="1"/>
      <c r="CZ49" s="1"/>
      <c r="DA49" s="1"/>
      <c r="DB49" s="1"/>
      <c r="DC49" s="1"/>
      <c r="DD49" s="1"/>
      <c r="DE49" s="1"/>
      <c r="DF49" s="1"/>
      <c r="DG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E49" s="1"/>
      <c r="FF49" s="1"/>
      <c r="FG49" s="1"/>
      <c r="FI49" s="1"/>
      <c r="FJ49" s="1"/>
      <c r="FK49" s="1"/>
      <c r="FL49" s="1"/>
      <c r="FM49" s="1"/>
      <c r="FN49" s="1"/>
      <c r="FO49" s="1"/>
      <c r="FP49" s="1"/>
      <c r="FY49" s="1"/>
      <c r="FZ49" s="1"/>
      <c r="GA49" s="1"/>
      <c r="GB49" s="1"/>
      <c r="GD49" s="1"/>
      <c r="GE49" s="1"/>
      <c r="GF49" s="1"/>
      <c r="GH49" s="1"/>
      <c r="GI49" s="1"/>
      <c r="GJ49" s="1"/>
      <c r="GL49" s="1"/>
      <c r="GP49" s="1"/>
      <c r="GQ49" s="1"/>
      <c r="GR49" s="1"/>
      <c r="GS49" s="1"/>
      <c r="GT49" s="1"/>
      <c r="GU49" s="1"/>
      <c r="GV49" s="1"/>
      <c r="GW49" s="1"/>
      <c r="GX49" s="1"/>
      <c r="GY49" s="1"/>
      <c r="HN49"/>
    </row>
    <row r="50" spans="1:222" x14ac:dyDescent="0.25">
      <c r="A50" s="1"/>
      <c r="B50" s="123"/>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BG50" s="1"/>
      <c r="CY50" s="1"/>
      <c r="CZ50" s="1"/>
      <c r="DA50" s="1"/>
      <c r="DB50" s="1"/>
      <c r="DC50" s="1"/>
      <c r="DD50" s="1"/>
      <c r="DE50" s="1"/>
      <c r="DF50" s="1"/>
      <c r="DG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E50" s="1"/>
      <c r="FF50" s="1"/>
      <c r="FG50" s="1"/>
      <c r="FI50" s="1"/>
      <c r="FJ50" s="1"/>
      <c r="FK50" s="1"/>
      <c r="FL50" s="1"/>
      <c r="FM50" s="1"/>
      <c r="FN50" s="1"/>
      <c r="FO50" s="1"/>
      <c r="FP50" s="1"/>
      <c r="FY50" s="1"/>
      <c r="FZ50" s="1"/>
      <c r="GA50" s="1"/>
      <c r="GB50" s="1"/>
      <c r="GD50" s="1"/>
      <c r="GE50" s="1"/>
      <c r="GF50" s="1"/>
      <c r="GH50" s="1"/>
      <c r="GI50" s="1"/>
      <c r="GJ50" s="1"/>
      <c r="GL50" s="1"/>
      <c r="GP50" s="1"/>
      <c r="GQ50" s="1"/>
      <c r="GR50" s="1"/>
      <c r="GS50" s="1"/>
      <c r="GT50" s="1"/>
      <c r="GU50" s="1"/>
      <c r="GV50" s="1"/>
      <c r="GW50" s="1"/>
      <c r="GX50" s="1"/>
      <c r="GY50" s="1"/>
    </row>
    <row r="51" spans="1:222" x14ac:dyDescent="0.25">
      <c r="AK51"/>
      <c r="AL51"/>
      <c r="AM51"/>
      <c r="AN51"/>
      <c r="AO51"/>
      <c r="AP51"/>
      <c r="AQ51"/>
      <c r="AR51"/>
      <c r="AS51"/>
      <c r="AT51"/>
      <c r="AU51"/>
      <c r="AV51"/>
      <c r="AW51"/>
      <c r="AX51"/>
      <c r="AY51"/>
      <c r="AZ51"/>
      <c r="BA51"/>
      <c r="BB51"/>
      <c r="BC51"/>
      <c r="BD51"/>
      <c r="BE51"/>
      <c r="BF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DH51"/>
      <c r="FD51"/>
      <c r="FH51"/>
      <c r="FQ51"/>
      <c r="FR51"/>
      <c r="FS51"/>
      <c r="FT51"/>
      <c r="FU51"/>
      <c r="FV51"/>
      <c r="FW51"/>
      <c r="FX51"/>
      <c r="GC51"/>
      <c r="GG51"/>
      <c r="GK51"/>
      <c r="GM51"/>
      <c r="GN51"/>
      <c r="GO51"/>
    </row>
    <row r="52" spans="1:222" x14ac:dyDescent="0.25">
      <c r="AK52"/>
      <c r="AL52"/>
      <c r="AM52"/>
      <c r="AN52"/>
      <c r="AO52"/>
      <c r="AP52"/>
      <c r="AQ52"/>
      <c r="AR52"/>
      <c r="AS52"/>
      <c r="AT52"/>
      <c r="AU52"/>
      <c r="AV52"/>
      <c r="AW52"/>
      <c r="AX52"/>
      <c r="AY52"/>
      <c r="AZ52"/>
      <c r="BA52"/>
      <c r="BB52"/>
      <c r="BC52"/>
      <c r="BD52"/>
      <c r="BE52"/>
      <c r="BF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DH52"/>
      <c r="DI52" s="124"/>
      <c r="DJ52" s="124"/>
      <c r="FD52"/>
      <c r="FH52"/>
      <c r="FQ52"/>
      <c r="FR52"/>
      <c r="FS52"/>
      <c r="FT52"/>
      <c r="FU52"/>
      <c r="FV52"/>
      <c r="FW52"/>
      <c r="FX52"/>
      <c r="GC52"/>
      <c r="GG52"/>
      <c r="GK52"/>
      <c r="GM52"/>
      <c r="GN52"/>
      <c r="GO52"/>
    </row>
    <row r="53" spans="1:222" x14ac:dyDescent="0.25">
      <c r="AK53"/>
      <c r="AL53"/>
      <c r="AM53"/>
      <c r="AN53"/>
      <c r="AO53"/>
      <c r="AP53"/>
      <c r="AQ53"/>
      <c r="AR53"/>
      <c r="AS53"/>
      <c r="AT53"/>
      <c r="AU53"/>
      <c r="AV53"/>
      <c r="AW53"/>
      <c r="AX53"/>
      <c r="AY53"/>
      <c r="AZ53"/>
      <c r="BA53"/>
      <c r="BB53"/>
      <c r="BC53"/>
      <c r="BD53"/>
      <c r="BE53"/>
      <c r="BF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DH53"/>
      <c r="FD53"/>
      <c r="FH53"/>
      <c r="FQ53"/>
      <c r="FR53"/>
      <c r="FS53"/>
      <c r="FT53"/>
      <c r="FU53"/>
      <c r="FV53"/>
      <c r="FW53"/>
      <c r="FX53"/>
      <c r="GC53"/>
      <c r="GG53"/>
      <c r="GK53"/>
      <c r="GM53"/>
      <c r="GN53"/>
      <c r="GO53"/>
    </row>
    <row r="54" spans="1:222" x14ac:dyDescent="0.25">
      <c r="AK54"/>
      <c r="AL54"/>
      <c r="AM54"/>
      <c r="AN54"/>
      <c r="AO54"/>
      <c r="AP54"/>
      <c r="AQ54"/>
      <c r="AR54"/>
      <c r="AS54"/>
      <c r="AT54"/>
      <c r="AU54"/>
      <c r="AV54"/>
      <c r="AW54"/>
      <c r="AX54"/>
      <c r="AY54"/>
      <c r="AZ54"/>
      <c r="BA54"/>
      <c r="BB54"/>
      <c r="BC54"/>
      <c r="BD54"/>
      <c r="BE54"/>
      <c r="BF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DH54"/>
      <c r="FD54"/>
      <c r="FH54"/>
      <c r="FQ54"/>
      <c r="FR54"/>
      <c r="FS54"/>
      <c r="FT54"/>
      <c r="FU54"/>
      <c r="FV54"/>
      <c r="FW54"/>
      <c r="FX54"/>
      <c r="GC54"/>
      <c r="GG54"/>
      <c r="GK54"/>
      <c r="GM54"/>
      <c r="GN54"/>
      <c r="GO54"/>
    </row>
    <row r="55" spans="1:222" x14ac:dyDescent="0.25">
      <c r="AK55"/>
      <c r="AL55"/>
      <c r="AM55"/>
      <c r="AN55"/>
      <c r="AO55"/>
      <c r="AP55"/>
      <c r="AQ55"/>
      <c r="AR55"/>
      <c r="AS55"/>
      <c r="AT55"/>
      <c r="AU55"/>
      <c r="AV55"/>
      <c r="AW55"/>
      <c r="AX55"/>
      <c r="AY55"/>
      <c r="AZ55"/>
      <c r="BA55"/>
      <c r="BB55"/>
      <c r="BC55"/>
      <c r="BD55"/>
      <c r="BE55"/>
      <c r="BF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DH55"/>
      <c r="FD55"/>
      <c r="FH55"/>
      <c r="FQ55"/>
      <c r="FR55"/>
      <c r="FS55"/>
      <c r="FT55"/>
      <c r="FU55"/>
      <c r="FV55"/>
      <c r="FW55"/>
      <c r="FX55"/>
      <c r="GC55"/>
      <c r="GG55"/>
      <c r="GK55"/>
      <c r="GM55"/>
      <c r="GN55"/>
      <c r="GO55"/>
    </row>
    <row r="56" spans="1:222" x14ac:dyDescent="0.25">
      <c r="AK56"/>
      <c r="AL56"/>
      <c r="AM56"/>
      <c r="AN56"/>
      <c r="AO56"/>
      <c r="AP56"/>
      <c r="AQ56"/>
      <c r="AR56"/>
      <c r="AS56"/>
      <c r="AT56"/>
      <c r="AU56"/>
      <c r="AV56"/>
      <c r="AW56"/>
      <c r="AX56"/>
      <c r="AY56"/>
      <c r="AZ56"/>
      <c r="BA56"/>
      <c r="BB56"/>
      <c r="BC56"/>
      <c r="BD56"/>
      <c r="BE56"/>
      <c r="BF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DH56"/>
      <c r="FD56"/>
      <c r="FH56"/>
      <c r="FQ56"/>
      <c r="FR56"/>
      <c r="FS56"/>
      <c r="FT56"/>
      <c r="FU56"/>
      <c r="FV56"/>
      <c r="FW56"/>
      <c r="FX56"/>
      <c r="GC56"/>
      <c r="GG56"/>
      <c r="GK56"/>
      <c r="GM56"/>
      <c r="GN56"/>
      <c r="GO56"/>
    </row>
    <row r="57" spans="1:222" x14ac:dyDescent="0.25">
      <c r="AK57"/>
      <c r="AL57"/>
      <c r="AM57"/>
      <c r="AN57"/>
      <c r="AO57"/>
      <c r="AP57"/>
      <c r="AQ57"/>
      <c r="AR57"/>
      <c r="AS57"/>
      <c r="AT57"/>
      <c r="AU57"/>
      <c r="AV57"/>
      <c r="AW57"/>
      <c r="AX57"/>
      <c r="AY57"/>
      <c r="AZ57"/>
      <c r="BA57"/>
      <c r="BB57"/>
      <c r="BC57"/>
      <c r="BD57"/>
      <c r="BE57"/>
      <c r="BF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DH57"/>
      <c r="FD57"/>
      <c r="FH57"/>
      <c r="FQ57"/>
      <c r="FR57"/>
      <c r="FS57"/>
      <c r="FT57"/>
      <c r="FU57"/>
      <c r="FV57"/>
      <c r="FW57"/>
      <c r="FX57"/>
      <c r="GC57"/>
      <c r="GG57"/>
      <c r="GK57"/>
      <c r="GM57"/>
      <c r="GN57"/>
      <c r="GO57"/>
    </row>
    <row r="58" spans="1:222" x14ac:dyDescent="0.25">
      <c r="AK58"/>
      <c r="AL58"/>
      <c r="AM58"/>
      <c r="AN58"/>
      <c r="AO58"/>
      <c r="AP58"/>
      <c r="AQ58"/>
      <c r="AR58"/>
      <c r="AS58"/>
      <c r="AT58"/>
      <c r="AU58"/>
      <c r="AV58"/>
      <c r="AW58"/>
      <c r="AX58"/>
      <c r="AY58"/>
      <c r="AZ58"/>
      <c r="BA58"/>
      <c r="BB58"/>
      <c r="BC58"/>
      <c r="BD58"/>
      <c r="BE58"/>
      <c r="BF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DH58"/>
      <c r="FD58"/>
      <c r="FH58"/>
      <c r="FQ58"/>
      <c r="FR58"/>
      <c r="FS58"/>
      <c r="FT58"/>
      <c r="FU58"/>
      <c r="FV58"/>
      <c r="FW58"/>
      <c r="FX58"/>
      <c r="GC58"/>
      <c r="GG58"/>
      <c r="GK58"/>
      <c r="GM58"/>
      <c r="GN58"/>
      <c r="GO58"/>
    </row>
    <row r="59" spans="1:222" x14ac:dyDescent="0.25">
      <c r="AK59"/>
      <c r="AL59"/>
      <c r="AM59"/>
      <c r="AN59"/>
      <c r="AO59"/>
      <c r="AP59"/>
      <c r="AQ59"/>
      <c r="AR59"/>
      <c r="AS59"/>
      <c r="AT59"/>
      <c r="AU59"/>
      <c r="AV59"/>
      <c r="AW59"/>
      <c r="AX59"/>
      <c r="AY59"/>
      <c r="AZ59"/>
      <c r="BA59"/>
      <c r="BB59"/>
      <c r="BC59"/>
      <c r="BD59"/>
      <c r="BE59"/>
      <c r="BF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DH59"/>
      <c r="FD59"/>
      <c r="FH59"/>
      <c r="FQ59"/>
      <c r="FR59"/>
      <c r="FS59"/>
      <c r="FT59"/>
      <c r="FU59"/>
      <c r="FV59"/>
      <c r="FW59"/>
      <c r="FX59"/>
      <c r="GC59"/>
      <c r="GG59"/>
      <c r="GK59"/>
      <c r="GM59"/>
      <c r="GN59"/>
      <c r="GO59"/>
    </row>
    <row r="60" spans="1:222" x14ac:dyDescent="0.25">
      <c r="AK60"/>
      <c r="AL60"/>
      <c r="AM60"/>
      <c r="AN60"/>
      <c r="AO60"/>
      <c r="AP60"/>
      <c r="AQ60"/>
      <c r="AR60"/>
      <c r="AS60"/>
      <c r="AT60"/>
      <c r="AU60"/>
      <c r="AV60"/>
      <c r="AW60"/>
      <c r="AX60"/>
      <c r="AY60"/>
      <c r="AZ60"/>
      <c r="BA60"/>
      <c r="BB60"/>
      <c r="BC60"/>
      <c r="BD60"/>
      <c r="BE60"/>
      <c r="BF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DH60"/>
      <c r="FD60"/>
      <c r="FH60"/>
      <c r="FQ60"/>
      <c r="FR60"/>
      <c r="FS60"/>
      <c r="FT60"/>
      <c r="FU60"/>
      <c r="FV60"/>
      <c r="FW60"/>
      <c r="FX60"/>
      <c r="GC60"/>
      <c r="GG60"/>
      <c r="GK60"/>
      <c r="GM60"/>
      <c r="GN60"/>
      <c r="GO60"/>
    </row>
    <row r="61" spans="1:222" x14ac:dyDescent="0.25">
      <c r="AK61"/>
      <c r="AL61"/>
      <c r="AM61"/>
      <c r="AN61"/>
      <c r="AO61"/>
      <c r="AP61"/>
      <c r="AQ61"/>
      <c r="AR61"/>
      <c r="AS61"/>
      <c r="AT61"/>
      <c r="AU61"/>
      <c r="AV61"/>
      <c r="AW61"/>
      <c r="AX61"/>
      <c r="AY61"/>
      <c r="AZ61"/>
      <c r="BA61"/>
      <c r="BB61"/>
      <c r="BC61"/>
      <c r="BD61"/>
      <c r="BE61"/>
      <c r="BF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DH61"/>
      <c r="FD61"/>
      <c r="FH61"/>
      <c r="FQ61"/>
      <c r="FR61"/>
      <c r="FS61"/>
      <c r="FT61"/>
      <c r="FU61"/>
      <c r="FV61"/>
      <c r="FW61"/>
      <c r="FX61"/>
      <c r="GC61"/>
      <c r="GG61"/>
      <c r="GK61"/>
      <c r="GM61"/>
      <c r="GN61"/>
      <c r="GO61"/>
    </row>
    <row r="62" spans="1:222" x14ac:dyDescent="0.25">
      <c r="AK62"/>
      <c r="AL62"/>
      <c r="AM62"/>
      <c r="AN62"/>
      <c r="AO62"/>
      <c r="AP62"/>
      <c r="AQ62"/>
      <c r="AR62"/>
      <c r="AS62"/>
      <c r="AT62"/>
      <c r="AU62"/>
      <c r="AV62"/>
      <c r="AW62"/>
      <c r="AX62"/>
      <c r="AY62"/>
      <c r="AZ62"/>
      <c r="BA62"/>
      <c r="BB62"/>
      <c r="BC62"/>
      <c r="BD62"/>
      <c r="BE62"/>
      <c r="BF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DH62"/>
      <c r="FD62"/>
      <c r="FH62"/>
      <c r="FQ62"/>
      <c r="FR62"/>
      <c r="FS62"/>
      <c r="FT62"/>
      <c r="FU62"/>
      <c r="FV62"/>
      <c r="FW62"/>
      <c r="FX62"/>
      <c r="GC62"/>
      <c r="GG62"/>
      <c r="GK62"/>
      <c r="GM62"/>
      <c r="GN62"/>
      <c r="GO62"/>
    </row>
    <row r="63" spans="1:222" x14ac:dyDescent="0.25">
      <c r="AK63"/>
      <c r="AL63"/>
      <c r="AM63"/>
      <c r="AN63"/>
      <c r="AO63"/>
      <c r="AP63"/>
      <c r="AQ63"/>
      <c r="AR63"/>
      <c r="AS63"/>
      <c r="AT63"/>
      <c r="AU63"/>
      <c r="AV63"/>
      <c r="AW63"/>
      <c r="AX63"/>
      <c r="AY63"/>
      <c r="AZ63"/>
      <c r="BA63"/>
      <c r="BB63"/>
      <c r="BC63"/>
      <c r="BD63"/>
      <c r="BE63"/>
      <c r="BF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DH63"/>
      <c r="FD63"/>
      <c r="FH63"/>
      <c r="FQ63"/>
      <c r="FR63"/>
      <c r="FS63"/>
      <c r="FT63"/>
      <c r="FU63"/>
      <c r="FV63"/>
      <c r="FW63"/>
      <c r="FX63"/>
      <c r="GC63"/>
      <c r="GG63"/>
      <c r="GK63"/>
      <c r="GM63"/>
      <c r="GN63"/>
      <c r="GO63"/>
    </row>
    <row r="64" spans="1:222" x14ac:dyDescent="0.25">
      <c r="AK64"/>
      <c r="AL64"/>
      <c r="AM64"/>
      <c r="AN64"/>
      <c r="AO64"/>
      <c r="AP64"/>
      <c r="AQ64"/>
      <c r="AR64"/>
      <c r="AS64"/>
      <c r="AT64"/>
      <c r="AU64"/>
      <c r="AV64"/>
      <c r="AW64"/>
      <c r="AX64"/>
      <c r="AY64"/>
      <c r="AZ64"/>
      <c r="BA64"/>
      <c r="BB64"/>
      <c r="BC64"/>
      <c r="BD64"/>
      <c r="BE64"/>
      <c r="BF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DH64"/>
      <c r="FD64"/>
      <c r="FH64"/>
      <c r="FQ64"/>
      <c r="FR64"/>
      <c r="FS64"/>
      <c r="FT64"/>
      <c r="FU64"/>
      <c r="FV64"/>
      <c r="FW64"/>
      <c r="FX64"/>
      <c r="GC64"/>
      <c r="GG64"/>
      <c r="GK64"/>
      <c r="GM64"/>
      <c r="GN64"/>
      <c r="GO64"/>
    </row>
    <row r="65" spans="37:197" x14ac:dyDescent="0.25">
      <c r="AK65"/>
      <c r="AL65"/>
      <c r="AM65"/>
      <c r="AN65"/>
      <c r="AO65"/>
      <c r="AP65"/>
      <c r="AQ65"/>
      <c r="AR65"/>
      <c r="AS65"/>
      <c r="AT65"/>
      <c r="AU65"/>
      <c r="AV65"/>
      <c r="AW65"/>
      <c r="AX65"/>
      <c r="AY65"/>
      <c r="AZ65"/>
      <c r="BA65"/>
      <c r="BB65"/>
      <c r="BC65"/>
      <c r="BD65"/>
      <c r="BE65"/>
      <c r="BF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DH65"/>
      <c r="FD65"/>
      <c r="FH65"/>
      <c r="FQ65"/>
      <c r="FR65"/>
      <c r="FS65"/>
      <c r="FT65"/>
      <c r="FU65"/>
      <c r="FV65"/>
      <c r="FW65"/>
      <c r="FX65"/>
      <c r="GC65"/>
      <c r="GG65"/>
      <c r="GK65"/>
      <c r="GM65"/>
      <c r="GN65"/>
      <c r="GO65"/>
    </row>
    <row r="66" spans="37:197" x14ac:dyDescent="0.25">
      <c r="AK66"/>
      <c r="AL66"/>
      <c r="AM66"/>
      <c r="AN66"/>
      <c r="AO66"/>
      <c r="AP66"/>
      <c r="AQ66"/>
      <c r="AR66"/>
      <c r="AS66"/>
      <c r="AT66"/>
      <c r="AU66"/>
      <c r="AV66"/>
      <c r="AW66"/>
      <c r="AX66"/>
      <c r="AY66"/>
      <c r="AZ66"/>
      <c r="BA66"/>
      <c r="BB66"/>
      <c r="BC66"/>
      <c r="BD66"/>
      <c r="BE66"/>
      <c r="BF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DH66"/>
      <c r="FD66"/>
      <c r="FH66"/>
      <c r="FQ66"/>
      <c r="FR66"/>
      <c r="FS66"/>
      <c r="FT66"/>
      <c r="FU66"/>
      <c r="FV66"/>
      <c r="FW66"/>
      <c r="FX66"/>
      <c r="GC66"/>
      <c r="GG66"/>
      <c r="GK66"/>
      <c r="GM66"/>
      <c r="GN66"/>
      <c r="GO66"/>
    </row>
    <row r="67" spans="37:197" x14ac:dyDescent="0.25">
      <c r="AK67"/>
      <c r="AL67"/>
      <c r="AM67"/>
      <c r="AN67"/>
      <c r="AO67"/>
      <c r="AP67"/>
      <c r="AQ67"/>
      <c r="AR67"/>
      <c r="AS67"/>
      <c r="AT67"/>
      <c r="AU67"/>
      <c r="AV67"/>
      <c r="AW67"/>
      <c r="AX67"/>
      <c r="AY67"/>
      <c r="AZ67"/>
      <c r="BA67"/>
      <c r="BB67"/>
      <c r="BC67"/>
      <c r="BD67"/>
      <c r="BE67"/>
      <c r="BF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DH67"/>
      <c r="FD67"/>
      <c r="FH67"/>
      <c r="FQ67"/>
      <c r="FR67"/>
      <c r="FS67"/>
      <c r="FT67"/>
      <c r="FU67"/>
      <c r="FV67"/>
      <c r="FW67"/>
      <c r="FX67"/>
      <c r="GC67"/>
      <c r="GG67"/>
      <c r="GK67"/>
      <c r="GM67"/>
      <c r="GN67"/>
      <c r="GO67"/>
    </row>
    <row r="68" spans="37:197" x14ac:dyDescent="0.25">
      <c r="AK68"/>
      <c r="AL68"/>
      <c r="AM68"/>
      <c r="AN68"/>
      <c r="AO68"/>
      <c r="AP68"/>
      <c r="AQ68"/>
      <c r="AR68"/>
      <c r="AS68"/>
      <c r="AT68"/>
      <c r="AU68"/>
      <c r="AV68"/>
      <c r="AW68"/>
      <c r="AX68"/>
      <c r="AY68"/>
      <c r="AZ68"/>
      <c r="BA68"/>
      <c r="BB68"/>
      <c r="BC68"/>
      <c r="BD68"/>
      <c r="BE68"/>
      <c r="BF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DH68"/>
      <c r="FD68"/>
      <c r="FH68"/>
      <c r="FQ68"/>
      <c r="FR68"/>
      <c r="FS68"/>
      <c r="FT68"/>
      <c r="FU68"/>
      <c r="FV68"/>
      <c r="FW68"/>
      <c r="FX68"/>
      <c r="GC68"/>
      <c r="GG68"/>
      <c r="GK68"/>
      <c r="GM68"/>
      <c r="GN68"/>
      <c r="GO68"/>
    </row>
    <row r="69" spans="37:197" x14ac:dyDescent="0.25">
      <c r="AK69"/>
      <c r="AL69"/>
      <c r="AM69"/>
      <c r="AN69"/>
      <c r="AO69"/>
      <c r="AP69"/>
      <c r="AQ69"/>
      <c r="AR69"/>
      <c r="AS69"/>
      <c r="AT69"/>
      <c r="AU69"/>
      <c r="AV69"/>
      <c r="AW69"/>
      <c r="AX69"/>
      <c r="AY69"/>
      <c r="AZ69"/>
      <c r="BA69"/>
      <c r="BB69"/>
      <c r="BC69"/>
      <c r="BD69"/>
      <c r="BE69"/>
      <c r="BF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DH69"/>
      <c r="FD69"/>
      <c r="FH69"/>
      <c r="FQ69"/>
      <c r="FR69"/>
      <c r="FS69"/>
      <c r="FT69"/>
      <c r="FU69"/>
      <c r="FV69"/>
      <c r="FW69"/>
      <c r="FX69"/>
      <c r="GC69"/>
      <c r="GG69"/>
      <c r="GK69"/>
      <c r="GM69"/>
      <c r="GN69"/>
      <c r="GO69"/>
    </row>
    <row r="70" spans="37:197" x14ac:dyDescent="0.25">
      <c r="AK70"/>
      <c r="AL70"/>
      <c r="AM70"/>
      <c r="AN70"/>
      <c r="AO70"/>
      <c r="AP70"/>
      <c r="AQ70"/>
      <c r="AR70"/>
      <c r="AS70"/>
      <c r="AT70"/>
      <c r="AU70"/>
      <c r="AV70"/>
      <c r="AW70"/>
      <c r="AX70"/>
      <c r="AY70"/>
      <c r="AZ70"/>
      <c r="BA70"/>
      <c r="BB70"/>
      <c r="BC70"/>
      <c r="BD70"/>
      <c r="BE70"/>
      <c r="BF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DH70"/>
      <c r="FD70"/>
      <c r="FH70"/>
      <c r="FQ70"/>
      <c r="FR70"/>
      <c r="FS70"/>
      <c r="FT70"/>
      <c r="FU70"/>
      <c r="FV70"/>
      <c r="FW70"/>
      <c r="FX70"/>
      <c r="GC70"/>
      <c r="GG70"/>
      <c r="GK70"/>
      <c r="GM70"/>
      <c r="GN70"/>
      <c r="GO70"/>
    </row>
    <row r="71" spans="37:197" x14ac:dyDescent="0.25">
      <c r="AK71"/>
      <c r="AL71"/>
      <c r="AM71"/>
      <c r="AN71"/>
      <c r="AO71"/>
      <c r="AP71"/>
      <c r="AQ71"/>
      <c r="AR71"/>
      <c r="AS71"/>
      <c r="AT71"/>
      <c r="AU71"/>
      <c r="AV71"/>
      <c r="AW71"/>
      <c r="AX71"/>
      <c r="AY71"/>
      <c r="AZ71"/>
      <c r="BA71"/>
      <c r="BB71"/>
      <c r="BC71"/>
      <c r="BD71"/>
      <c r="BE71"/>
      <c r="BF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DH71"/>
      <c r="FD71"/>
      <c r="FH71"/>
      <c r="FQ71"/>
      <c r="FR71"/>
      <c r="FS71"/>
      <c r="FT71"/>
      <c r="FU71"/>
      <c r="FV71"/>
      <c r="FW71"/>
      <c r="FX71"/>
      <c r="GC71"/>
      <c r="GG71"/>
      <c r="GK71"/>
      <c r="GM71"/>
      <c r="GN71"/>
      <c r="GO71"/>
    </row>
    <row r="72" spans="37:197" x14ac:dyDescent="0.25">
      <c r="AK72"/>
      <c r="AL72"/>
      <c r="AM72"/>
      <c r="AN72"/>
      <c r="AO72"/>
      <c r="AP72"/>
      <c r="AQ72"/>
      <c r="AR72"/>
      <c r="AS72"/>
      <c r="AT72"/>
      <c r="AU72"/>
      <c r="AV72"/>
      <c r="AW72"/>
      <c r="AX72"/>
      <c r="AY72"/>
      <c r="AZ72"/>
      <c r="BA72"/>
      <c r="BB72"/>
      <c r="BC72"/>
      <c r="BD72"/>
      <c r="BE72"/>
      <c r="BF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DH72"/>
      <c r="FD72"/>
      <c r="FH72"/>
      <c r="FQ72"/>
      <c r="FR72"/>
      <c r="FS72"/>
      <c r="FT72"/>
      <c r="FU72"/>
      <c r="FV72"/>
      <c r="FW72"/>
      <c r="FX72"/>
      <c r="GC72"/>
      <c r="GG72"/>
      <c r="GK72"/>
      <c r="GM72"/>
      <c r="GN72"/>
      <c r="GO72"/>
    </row>
    <row r="73" spans="37:197" x14ac:dyDescent="0.25">
      <c r="AK73"/>
      <c r="AL73"/>
      <c r="AM73"/>
      <c r="AN73"/>
      <c r="AO73"/>
      <c r="AP73"/>
      <c r="AQ73"/>
      <c r="AR73"/>
      <c r="AS73"/>
      <c r="AT73"/>
      <c r="AU73"/>
      <c r="AV73"/>
      <c r="AW73"/>
      <c r="AX73"/>
      <c r="AY73"/>
      <c r="AZ73"/>
      <c r="BA73"/>
      <c r="BB73"/>
      <c r="BC73"/>
      <c r="BD73"/>
      <c r="BE73"/>
      <c r="BF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DH73"/>
      <c r="FD73"/>
      <c r="FH73"/>
      <c r="FQ73"/>
      <c r="FR73"/>
      <c r="FS73"/>
      <c r="FT73"/>
      <c r="FU73"/>
      <c r="FV73"/>
      <c r="FW73"/>
      <c r="FX73"/>
      <c r="GC73"/>
      <c r="GG73"/>
      <c r="GK73"/>
      <c r="GM73"/>
      <c r="GN73"/>
      <c r="GO73"/>
    </row>
    <row r="74" spans="37:197" x14ac:dyDescent="0.25">
      <c r="AK74"/>
      <c r="AL74"/>
      <c r="AM74"/>
      <c r="AN74"/>
      <c r="AO74"/>
      <c r="AP74"/>
      <c r="AQ74"/>
      <c r="AR74"/>
      <c r="AS74"/>
      <c r="AT74"/>
      <c r="AU74"/>
      <c r="AV74"/>
      <c r="AW74"/>
      <c r="AX74"/>
      <c r="AY74"/>
      <c r="AZ74"/>
      <c r="BA74"/>
      <c r="BB74"/>
      <c r="BC74"/>
      <c r="BD74"/>
      <c r="BE74"/>
      <c r="BF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DH74"/>
      <c r="FD74"/>
      <c r="FH74"/>
      <c r="FQ74"/>
      <c r="FR74"/>
      <c r="FS74"/>
      <c r="FT74"/>
      <c r="FU74"/>
      <c r="FV74"/>
      <c r="FW74"/>
      <c r="FX74"/>
      <c r="GC74"/>
      <c r="GG74"/>
      <c r="GK74"/>
      <c r="GM74"/>
      <c r="GN74"/>
      <c r="GO74"/>
    </row>
    <row r="75" spans="37:197" x14ac:dyDescent="0.25">
      <c r="AK75"/>
      <c r="AL75"/>
      <c r="AM75"/>
      <c r="AN75"/>
      <c r="AO75"/>
      <c r="AP75"/>
      <c r="AQ75"/>
      <c r="AR75"/>
      <c r="AS75"/>
      <c r="AT75"/>
      <c r="AU75"/>
      <c r="AV75"/>
      <c r="AW75"/>
      <c r="AX75"/>
      <c r="AY75"/>
      <c r="AZ75"/>
      <c r="BA75"/>
      <c r="BB75"/>
      <c r="BC75"/>
      <c r="BD75"/>
      <c r="BE75"/>
      <c r="BF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DH75"/>
      <c r="FD75"/>
      <c r="FH75"/>
      <c r="FQ75"/>
      <c r="FR75"/>
      <c r="FS75"/>
      <c r="FT75"/>
      <c r="FU75"/>
      <c r="FV75"/>
      <c r="FW75"/>
      <c r="FX75"/>
      <c r="GC75"/>
      <c r="GG75"/>
      <c r="GK75"/>
      <c r="GM75"/>
      <c r="GN75"/>
      <c r="GO75"/>
    </row>
    <row r="76" spans="37:197" x14ac:dyDescent="0.25">
      <c r="AK76"/>
      <c r="AL76"/>
      <c r="AM76"/>
      <c r="AN76"/>
      <c r="AO76"/>
      <c r="AP76"/>
      <c r="AQ76"/>
      <c r="AR76"/>
      <c r="AS76"/>
      <c r="AT76"/>
      <c r="AU76"/>
      <c r="AV76"/>
      <c r="AW76"/>
      <c r="AX76"/>
      <c r="AY76"/>
      <c r="AZ76"/>
      <c r="BA76"/>
      <c r="BB76"/>
      <c r="BC76"/>
      <c r="BD76"/>
      <c r="BE76"/>
      <c r="BF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DH76"/>
      <c r="FD76"/>
      <c r="FH76"/>
      <c r="FQ76"/>
      <c r="FR76"/>
      <c r="FS76"/>
      <c r="FT76"/>
      <c r="FU76"/>
      <c r="FV76"/>
      <c r="FW76"/>
      <c r="FX76"/>
      <c r="GC76"/>
      <c r="GG76"/>
      <c r="GK76"/>
      <c r="GM76"/>
      <c r="GN76"/>
      <c r="GO76"/>
    </row>
    <row r="77" spans="37:197" x14ac:dyDescent="0.25">
      <c r="AK77"/>
      <c r="AL77"/>
      <c r="AM77"/>
      <c r="AN77"/>
      <c r="AO77"/>
      <c r="AP77"/>
      <c r="AQ77"/>
      <c r="AR77"/>
      <c r="AS77"/>
      <c r="AT77"/>
      <c r="AU77"/>
      <c r="AV77"/>
      <c r="AW77"/>
      <c r="AX77"/>
      <c r="AY77"/>
      <c r="AZ77"/>
      <c r="BA77"/>
      <c r="BB77"/>
      <c r="BC77"/>
      <c r="BD77"/>
      <c r="BE77"/>
      <c r="BF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DH77"/>
      <c r="FD77"/>
      <c r="FH77"/>
      <c r="FQ77"/>
      <c r="FR77"/>
      <c r="FS77"/>
      <c r="FT77"/>
      <c r="FU77"/>
      <c r="FV77"/>
      <c r="FW77"/>
      <c r="FX77"/>
      <c r="GC77"/>
      <c r="GG77"/>
      <c r="GK77"/>
      <c r="GM77"/>
      <c r="GN77"/>
      <c r="GO77"/>
    </row>
    <row r="78" spans="37:197" x14ac:dyDescent="0.25">
      <c r="AK78"/>
      <c r="AL78"/>
      <c r="AM78"/>
      <c r="AN78"/>
      <c r="AO78"/>
      <c r="AP78"/>
      <c r="AQ78"/>
      <c r="AR78"/>
      <c r="AS78"/>
      <c r="AT78"/>
      <c r="AU78"/>
      <c r="AV78"/>
      <c r="AW78"/>
      <c r="AX78"/>
      <c r="AY78"/>
      <c r="AZ78"/>
      <c r="BA78"/>
      <c r="BB78"/>
      <c r="BC78"/>
      <c r="BD78"/>
      <c r="BE78"/>
      <c r="BF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DH78"/>
      <c r="FD78"/>
      <c r="FH78"/>
      <c r="FQ78"/>
      <c r="FR78"/>
      <c r="FS78"/>
      <c r="FT78"/>
      <c r="FU78"/>
      <c r="FV78"/>
      <c r="FW78"/>
      <c r="FX78"/>
      <c r="GC78"/>
      <c r="GG78"/>
      <c r="GK78"/>
      <c r="GM78"/>
      <c r="GN78"/>
      <c r="GO78"/>
    </row>
    <row r="79" spans="37:197" x14ac:dyDescent="0.25">
      <c r="AK79"/>
      <c r="AL79"/>
      <c r="AM79"/>
      <c r="AN79"/>
      <c r="AO79"/>
      <c r="AP79"/>
      <c r="AQ79"/>
      <c r="AR79"/>
      <c r="AS79"/>
      <c r="AT79"/>
      <c r="AU79"/>
      <c r="AV79"/>
      <c r="AW79"/>
      <c r="AX79"/>
      <c r="AY79"/>
      <c r="AZ79"/>
      <c r="BA79"/>
      <c r="BB79"/>
      <c r="BC79"/>
      <c r="BD79"/>
      <c r="BE79"/>
      <c r="BF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DH79"/>
      <c r="FD79"/>
      <c r="FH79"/>
      <c r="FQ79"/>
      <c r="FR79"/>
      <c r="FS79"/>
      <c r="FT79"/>
      <c r="FU79"/>
      <c r="FV79"/>
      <c r="FW79"/>
      <c r="FX79"/>
      <c r="GC79"/>
      <c r="GG79"/>
      <c r="GK79"/>
      <c r="GM79"/>
      <c r="GN79"/>
      <c r="GO79"/>
    </row>
    <row r="80" spans="37:197" x14ac:dyDescent="0.25">
      <c r="AK80"/>
      <c r="AL80"/>
      <c r="AM80"/>
      <c r="AN80"/>
      <c r="AO80"/>
      <c r="AP80"/>
      <c r="AQ80"/>
      <c r="AR80"/>
      <c r="AS80"/>
      <c r="AT80"/>
      <c r="AU80"/>
      <c r="AV80"/>
      <c r="AW80"/>
      <c r="AX80"/>
      <c r="AY80"/>
      <c r="AZ80"/>
      <c r="BA80"/>
      <c r="BB80"/>
      <c r="BC80"/>
      <c r="BD80"/>
      <c r="BE80"/>
      <c r="BF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DH80"/>
      <c r="FD80"/>
      <c r="FH80"/>
      <c r="FQ80"/>
      <c r="FR80"/>
      <c r="FS80"/>
      <c r="FT80"/>
      <c r="FU80"/>
      <c r="FV80"/>
      <c r="FW80"/>
      <c r="FX80"/>
      <c r="GC80"/>
      <c r="GG80"/>
      <c r="GK80"/>
      <c r="GM80"/>
      <c r="GN80"/>
      <c r="GO80"/>
    </row>
    <row r="81" spans="37:197" x14ac:dyDescent="0.25">
      <c r="AK81"/>
      <c r="AL81"/>
      <c r="AM81"/>
      <c r="AN81"/>
      <c r="AO81"/>
      <c r="AP81"/>
      <c r="AQ81"/>
      <c r="AR81"/>
      <c r="AS81"/>
      <c r="AT81"/>
      <c r="AU81"/>
      <c r="AV81"/>
      <c r="AW81"/>
      <c r="AX81"/>
      <c r="AY81"/>
      <c r="AZ81"/>
      <c r="BA81"/>
      <c r="BB81"/>
      <c r="BC81"/>
      <c r="BD81"/>
      <c r="BE81"/>
      <c r="BF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DH81"/>
      <c r="FD81"/>
      <c r="FH81"/>
      <c r="FQ81"/>
      <c r="FR81"/>
      <c r="FS81"/>
      <c r="FT81"/>
      <c r="FU81"/>
      <c r="FV81"/>
      <c r="FW81"/>
      <c r="FX81"/>
      <c r="GC81"/>
      <c r="GG81"/>
      <c r="GK81"/>
      <c r="GM81"/>
      <c r="GN81"/>
      <c r="GO81"/>
    </row>
    <row r="82" spans="37:197" x14ac:dyDescent="0.25">
      <c r="AK82"/>
      <c r="AL82"/>
      <c r="AM82"/>
      <c r="AN82"/>
      <c r="AO82"/>
      <c r="AP82"/>
      <c r="AQ82"/>
      <c r="AR82"/>
      <c r="AS82"/>
      <c r="AT82"/>
      <c r="AU82"/>
      <c r="AV82"/>
      <c r="AW82"/>
      <c r="AX82"/>
      <c r="AY82"/>
      <c r="AZ82"/>
      <c r="BA82"/>
      <c r="BB82"/>
      <c r="BC82"/>
      <c r="BD82"/>
      <c r="BE82"/>
      <c r="BF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DH82"/>
      <c r="FD82"/>
      <c r="FH82"/>
      <c r="FQ82"/>
      <c r="FR82"/>
      <c r="FS82"/>
      <c r="FT82"/>
      <c r="FU82"/>
      <c r="FV82"/>
      <c r="FW82"/>
      <c r="FX82"/>
      <c r="GC82"/>
      <c r="GG82"/>
      <c r="GK82"/>
      <c r="GM82"/>
      <c r="GN82"/>
      <c r="GO82"/>
    </row>
    <row r="83" spans="37:197" x14ac:dyDescent="0.25">
      <c r="AK83"/>
      <c r="AL83"/>
      <c r="AM83"/>
      <c r="AN83"/>
      <c r="AO83"/>
      <c r="AP83"/>
      <c r="AQ83"/>
      <c r="AR83"/>
      <c r="AS83"/>
      <c r="AT83"/>
      <c r="AU83"/>
      <c r="AV83"/>
      <c r="AW83"/>
      <c r="AX83"/>
      <c r="AY83"/>
      <c r="AZ83"/>
      <c r="BA83"/>
      <c r="BB83"/>
      <c r="BC83"/>
      <c r="BD83"/>
      <c r="BE83"/>
      <c r="BF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DH83"/>
      <c r="FD83"/>
      <c r="FH83"/>
      <c r="FQ83"/>
      <c r="FR83"/>
      <c r="FS83"/>
      <c r="FT83"/>
      <c r="FU83"/>
      <c r="FV83"/>
      <c r="FW83"/>
      <c r="FX83"/>
      <c r="GC83"/>
      <c r="GG83"/>
      <c r="GK83"/>
      <c r="GM83"/>
      <c r="GN83"/>
      <c r="GO83"/>
    </row>
    <row r="84" spans="37:197" x14ac:dyDescent="0.25">
      <c r="AK84"/>
      <c r="AL84"/>
      <c r="AM84"/>
      <c r="AN84"/>
      <c r="AO84"/>
      <c r="AP84"/>
      <c r="AQ84"/>
      <c r="AR84"/>
      <c r="AS84"/>
      <c r="AT84"/>
      <c r="AU84"/>
      <c r="AV84"/>
      <c r="AW84"/>
      <c r="AX84"/>
      <c r="AY84"/>
      <c r="AZ84"/>
      <c r="BA84"/>
      <c r="BB84"/>
      <c r="BC84"/>
      <c r="BD84"/>
      <c r="BE84"/>
      <c r="BF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DH84"/>
      <c r="FD84"/>
      <c r="FH84"/>
      <c r="FQ84"/>
      <c r="FR84"/>
      <c r="FS84"/>
      <c r="FT84"/>
      <c r="FU84"/>
      <c r="FV84"/>
      <c r="FW84"/>
      <c r="FX84"/>
      <c r="GC84"/>
      <c r="GG84"/>
      <c r="GK84"/>
      <c r="GM84"/>
      <c r="GN84"/>
      <c r="GO84"/>
    </row>
    <row r="85" spans="37:197" x14ac:dyDescent="0.25">
      <c r="AK85"/>
      <c r="AL85"/>
      <c r="AM85"/>
      <c r="AN85"/>
      <c r="AO85"/>
      <c r="AP85"/>
      <c r="AQ85"/>
      <c r="AR85"/>
      <c r="AS85"/>
      <c r="AT85"/>
      <c r="AU85"/>
      <c r="AV85"/>
      <c r="AW85"/>
      <c r="AX85"/>
      <c r="AY85"/>
      <c r="AZ85"/>
      <c r="BA85"/>
      <c r="BB85"/>
      <c r="BC85"/>
      <c r="BD85"/>
      <c r="BE85"/>
      <c r="BF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DH85"/>
      <c r="FD85"/>
      <c r="FH85"/>
      <c r="FQ85"/>
      <c r="FR85"/>
      <c r="FS85"/>
      <c r="FT85"/>
      <c r="FU85"/>
      <c r="FV85"/>
      <c r="FW85"/>
      <c r="FX85"/>
      <c r="GC85"/>
      <c r="GG85"/>
      <c r="GK85"/>
      <c r="GM85"/>
      <c r="GN85"/>
      <c r="GO85"/>
    </row>
    <row r="86" spans="37:197" x14ac:dyDescent="0.25">
      <c r="AK86"/>
      <c r="AL86"/>
      <c r="AM86"/>
      <c r="AN86"/>
      <c r="AO86"/>
      <c r="AP86"/>
      <c r="AQ86"/>
      <c r="AR86"/>
      <c r="AS86"/>
      <c r="AT86"/>
      <c r="AU86"/>
      <c r="AV86"/>
      <c r="AW86"/>
      <c r="AX86"/>
      <c r="AY86"/>
      <c r="AZ86"/>
      <c r="BA86"/>
      <c r="BB86"/>
      <c r="BC86"/>
      <c r="BD86"/>
      <c r="BE86"/>
      <c r="BF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DH86"/>
      <c r="FD86"/>
      <c r="FH86"/>
      <c r="FQ86"/>
      <c r="FR86"/>
      <c r="FS86"/>
      <c r="FT86"/>
      <c r="FU86"/>
      <c r="FV86"/>
      <c r="FW86"/>
      <c r="FX86"/>
      <c r="GC86"/>
      <c r="GG86"/>
      <c r="GK86"/>
      <c r="GM86"/>
      <c r="GN86"/>
      <c r="GO86"/>
    </row>
    <row r="87" spans="37:197" x14ac:dyDescent="0.25">
      <c r="AK87"/>
      <c r="AL87"/>
      <c r="AM87"/>
      <c r="AN87"/>
      <c r="AO87"/>
      <c r="AP87"/>
      <c r="AQ87"/>
      <c r="AR87"/>
      <c r="AS87"/>
      <c r="AT87"/>
      <c r="AU87"/>
      <c r="AV87"/>
      <c r="AW87"/>
      <c r="AX87"/>
      <c r="AY87"/>
      <c r="AZ87"/>
      <c r="BA87"/>
      <c r="BB87"/>
      <c r="BC87"/>
      <c r="BD87"/>
      <c r="BE87"/>
      <c r="BF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DH87"/>
      <c r="FD87"/>
      <c r="FH87"/>
      <c r="FQ87"/>
      <c r="FR87"/>
      <c r="FS87"/>
      <c r="FT87"/>
      <c r="FU87"/>
      <c r="FV87"/>
      <c r="FW87"/>
      <c r="FX87"/>
      <c r="GC87"/>
      <c r="GG87"/>
      <c r="GK87"/>
      <c r="GM87"/>
      <c r="GN87"/>
      <c r="GO87"/>
    </row>
    <row r="88" spans="37:197" x14ac:dyDescent="0.25">
      <c r="AK88"/>
      <c r="AL88"/>
      <c r="AM88"/>
      <c r="AN88"/>
      <c r="AO88"/>
      <c r="AP88"/>
      <c r="AQ88"/>
      <c r="AR88"/>
      <c r="AS88"/>
      <c r="AT88"/>
      <c r="AU88"/>
      <c r="AV88"/>
      <c r="AW88"/>
      <c r="AX88"/>
      <c r="AY88"/>
      <c r="AZ88"/>
      <c r="BA88"/>
      <c r="BB88"/>
      <c r="BC88"/>
      <c r="BD88"/>
      <c r="BE88"/>
      <c r="BF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DH88"/>
      <c r="FD88"/>
      <c r="FH88"/>
      <c r="FQ88"/>
      <c r="FR88"/>
      <c r="FS88"/>
      <c r="FT88"/>
      <c r="FU88"/>
      <c r="FV88"/>
      <c r="FW88"/>
      <c r="FX88"/>
      <c r="GC88"/>
      <c r="GG88"/>
      <c r="GK88"/>
      <c r="GM88"/>
      <c r="GN88"/>
      <c r="GO88"/>
    </row>
    <row r="89" spans="37:197" x14ac:dyDescent="0.25">
      <c r="AK89"/>
      <c r="AL89"/>
      <c r="AM89"/>
      <c r="AN89"/>
      <c r="AO89"/>
      <c r="AP89"/>
      <c r="AQ89"/>
      <c r="AR89"/>
      <c r="AS89"/>
      <c r="AT89"/>
      <c r="AU89"/>
      <c r="AV89"/>
      <c r="AW89"/>
      <c r="AX89"/>
      <c r="AY89"/>
      <c r="AZ89"/>
      <c r="BA89"/>
      <c r="BB89"/>
      <c r="BC89"/>
      <c r="BD89"/>
      <c r="BE89"/>
      <c r="BF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DH89"/>
      <c r="FD89"/>
      <c r="FH89"/>
      <c r="FQ89"/>
      <c r="FR89"/>
      <c r="FS89"/>
      <c r="FT89"/>
      <c r="FU89"/>
      <c r="FV89"/>
      <c r="FW89"/>
      <c r="FX89"/>
      <c r="GC89"/>
      <c r="GG89"/>
      <c r="GK89"/>
      <c r="GM89"/>
      <c r="GN89"/>
      <c r="GO89"/>
    </row>
    <row r="90" spans="37:197" x14ac:dyDescent="0.25">
      <c r="AK90"/>
      <c r="AL90"/>
      <c r="AM90"/>
      <c r="AN90"/>
      <c r="AO90"/>
      <c r="AP90"/>
      <c r="AQ90"/>
      <c r="AR90"/>
      <c r="AS90"/>
      <c r="AT90"/>
      <c r="AU90"/>
      <c r="AV90"/>
      <c r="AW90"/>
      <c r="AX90"/>
      <c r="AY90"/>
      <c r="AZ90"/>
      <c r="BA90"/>
      <c r="BB90"/>
      <c r="BC90"/>
      <c r="BD90"/>
      <c r="BE90"/>
      <c r="BF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DH90"/>
      <c r="FD90"/>
      <c r="FH90"/>
      <c r="FQ90"/>
      <c r="FR90"/>
      <c r="FS90"/>
      <c r="FT90"/>
      <c r="FU90"/>
      <c r="FV90"/>
      <c r="FW90"/>
      <c r="FX90"/>
      <c r="GC90"/>
      <c r="GG90"/>
      <c r="GK90"/>
      <c r="GM90"/>
      <c r="GN90"/>
      <c r="GO90"/>
    </row>
    <row r="91" spans="37:197" x14ac:dyDescent="0.25">
      <c r="AK91"/>
      <c r="AL91"/>
      <c r="AM91"/>
      <c r="AN91"/>
      <c r="AO91"/>
      <c r="AP91"/>
      <c r="AQ91"/>
      <c r="AR91"/>
      <c r="AS91"/>
      <c r="AT91"/>
      <c r="AU91"/>
      <c r="AV91"/>
      <c r="AW91"/>
      <c r="AX91"/>
      <c r="AY91"/>
      <c r="AZ91"/>
      <c r="BA91"/>
      <c r="BB91"/>
      <c r="BC91"/>
      <c r="BD91"/>
      <c r="BE91"/>
      <c r="BF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DH91"/>
      <c r="FD91"/>
      <c r="FH91"/>
      <c r="FQ91"/>
      <c r="FR91"/>
      <c r="FS91"/>
      <c r="FT91"/>
      <c r="FU91"/>
      <c r="FV91"/>
      <c r="FW91"/>
      <c r="FX91"/>
      <c r="GC91"/>
      <c r="GG91"/>
      <c r="GK91"/>
      <c r="GM91"/>
      <c r="GN91"/>
      <c r="GO91"/>
    </row>
    <row r="92" spans="37:197" x14ac:dyDescent="0.25">
      <c r="AK92"/>
      <c r="AL92"/>
      <c r="AM92"/>
      <c r="AN92"/>
      <c r="AO92"/>
      <c r="AP92"/>
      <c r="AQ92"/>
      <c r="AR92"/>
      <c r="AS92"/>
      <c r="AT92"/>
      <c r="AU92"/>
      <c r="AV92"/>
      <c r="AW92"/>
      <c r="AX92"/>
      <c r="AY92"/>
      <c r="AZ92"/>
      <c r="BA92"/>
      <c r="BB92"/>
      <c r="BC92"/>
      <c r="BD92"/>
      <c r="BE92"/>
      <c r="BF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DH92"/>
      <c r="FD92"/>
      <c r="FH92"/>
      <c r="FQ92"/>
      <c r="FR92"/>
      <c r="FS92"/>
      <c r="FT92"/>
      <c r="FU92"/>
      <c r="FV92"/>
      <c r="FW92"/>
      <c r="FX92"/>
      <c r="GC92"/>
      <c r="GG92"/>
      <c r="GK92"/>
      <c r="GM92"/>
      <c r="GN92"/>
      <c r="GO92"/>
    </row>
    <row r="93" spans="37:197" x14ac:dyDescent="0.25">
      <c r="AK93"/>
      <c r="AL93"/>
      <c r="AM93"/>
      <c r="AN93"/>
      <c r="AO93"/>
      <c r="AP93"/>
      <c r="AQ93"/>
      <c r="AR93"/>
      <c r="AS93"/>
      <c r="AT93"/>
      <c r="AU93"/>
      <c r="AV93"/>
      <c r="AW93"/>
      <c r="AX93"/>
      <c r="AY93"/>
      <c r="AZ93"/>
      <c r="BA93"/>
      <c r="BB93"/>
      <c r="BC93"/>
      <c r="BD93"/>
      <c r="BE93"/>
      <c r="BF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DH93"/>
      <c r="FD93"/>
      <c r="FH93"/>
      <c r="FQ93"/>
      <c r="FR93"/>
      <c r="FS93"/>
      <c r="FT93"/>
      <c r="FU93"/>
      <c r="FV93"/>
      <c r="FW93"/>
      <c r="FX93"/>
      <c r="GC93"/>
      <c r="GG93"/>
      <c r="GK93"/>
      <c r="GM93"/>
      <c r="GN93"/>
      <c r="GO93"/>
    </row>
    <row r="94" spans="37:197" x14ac:dyDescent="0.25">
      <c r="AK94"/>
      <c r="AL94"/>
      <c r="AM94"/>
      <c r="AN94"/>
      <c r="AO94"/>
      <c r="AP94"/>
      <c r="AQ94"/>
      <c r="AR94"/>
      <c r="AS94"/>
      <c r="AT94"/>
      <c r="AU94"/>
      <c r="AV94"/>
      <c r="AW94"/>
      <c r="AX94"/>
      <c r="AY94"/>
      <c r="AZ94"/>
      <c r="BA94"/>
      <c r="BB94"/>
      <c r="BC94"/>
      <c r="BD94"/>
      <c r="BE94"/>
      <c r="BF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DH94"/>
      <c r="FD94"/>
      <c r="FH94"/>
      <c r="FQ94"/>
      <c r="FR94"/>
      <c r="FS94"/>
      <c r="FT94"/>
      <c r="FU94"/>
      <c r="FV94"/>
      <c r="FW94"/>
      <c r="FX94"/>
      <c r="GC94"/>
      <c r="GG94"/>
      <c r="GK94"/>
      <c r="GM94"/>
      <c r="GN94"/>
      <c r="GO94"/>
    </row>
    <row r="95" spans="37:197" x14ac:dyDescent="0.25">
      <c r="AK95"/>
      <c r="AL95"/>
      <c r="AM95"/>
      <c r="AN95"/>
      <c r="AO95"/>
      <c r="AP95"/>
      <c r="AQ95"/>
      <c r="AR95"/>
      <c r="AS95"/>
      <c r="AT95"/>
      <c r="AU95"/>
      <c r="AV95"/>
      <c r="AW95"/>
      <c r="AX95"/>
      <c r="AY95"/>
      <c r="AZ95"/>
      <c r="BA95"/>
      <c r="BB95"/>
      <c r="BC95"/>
      <c r="BD95"/>
      <c r="BE95"/>
      <c r="BF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DH95"/>
      <c r="FD95"/>
      <c r="FH95"/>
      <c r="FQ95"/>
      <c r="FR95"/>
      <c r="FS95"/>
      <c r="FT95"/>
      <c r="FU95"/>
      <c r="FV95"/>
      <c r="FW95"/>
      <c r="FX95"/>
      <c r="GC95"/>
      <c r="GG95"/>
      <c r="GK95"/>
      <c r="GM95"/>
      <c r="GN95"/>
      <c r="GO95"/>
    </row>
    <row r="96" spans="37:197" x14ac:dyDescent="0.25">
      <c r="AK96"/>
      <c r="AL96"/>
      <c r="AM96"/>
      <c r="AN96"/>
      <c r="AO96"/>
      <c r="AP96"/>
      <c r="AQ96"/>
      <c r="AR96"/>
      <c r="AS96"/>
      <c r="AT96"/>
      <c r="AU96"/>
      <c r="AV96"/>
      <c r="AW96"/>
      <c r="AX96"/>
      <c r="AY96"/>
      <c r="AZ96"/>
      <c r="BA96"/>
      <c r="BB96"/>
      <c r="BC96"/>
      <c r="BD96"/>
      <c r="BE96"/>
      <c r="BF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DH96"/>
      <c r="FD96"/>
      <c r="FH96"/>
      <c r="FQ96"/>
      <c r="FR96"/>
      <c r="FS96"/>
      <c r="FT96"/>
      <c r="FU96"/>
      <c r="FV96"/>
      <c r="FW96"/>
      <c r="FX96"/>
      <c r="GC96"/>
      <c r="GG96"/>
      <c r="GK96"/>
      <c r="GM96"/>
      <c r="GN96"/>
      <c r="GO96"/>
    </row>
    <row r="97" spans="37:197" x14ac:dyDescent="0.25">
      <c r="AK97"/>
      <c r="AL97"/>
      <c r="AM97"/>
      <c r="AN97"/>
      <c r="AO97"/>
      <c r="AP97"/>
      <c r="AQ97"/>
      <c r="AR97"/>
      <c r="AS97"/>
      <c r="AT97"/>
      <c r="AU97"/>
      <c r="AV97"/>
      <c r="AW97"/>
      <c r="AX97"/>
      <c r="AY97"/>
      <c r="AZ97"/>
      <c r="BA97"/>
      <c r="BB97"/>
      <c r="BC97"/>
      <c r="BD97"/>
      <c r="BE97"/>
      <c r="BF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DH97"/>
      <c r="FD97"/>
      <c r="FH97"/>
      <c r="FQ97"/>
      <c r="FR97"/>
      <c r="FS97"/>
      <c r="FT97"/>
      <c r="FU97"/>
      <c r="FV97"/>
      <c r="FW97"/>
      <c r="FX97"/>
      <c r="GC97"/>
      <c r="GG97"/>
      <c r="GK97"/>
      <c r="GM97"/>
      <c r="GN97"/>
      <c r="GO97"/>
    </row>
    <row r="98" spans="37:197" x14ac:dyDescent="0.25">
      <c r="AK98"/>
      <c r="AL98"/>
      <c r="AM98"/>
      <c r="AN98"/>
      <c r="AO98"/>
      <c r="AP98"/>
      <c r="AQ98"/>
      <c r="AR98"/>
      <c r="AS98"/>
      <c r="AT98"/>
      <c r="AU98"/>
      <c r="AV98"/>
      <c r="AW98"/>
      <c r="AX98"/>
      <c r="AY98"/>
      <c r="AZ98"/>
      <c r="BA98"/>
      <c r="BB98"/>
      <c r="BC98"/>
      <c r="BD98"/>
      <c r="BE98"/>
      <c r="BF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DH98"/>
      <c r="FD98"/>
      <c r="FH98"/>
      <c r="FQ98"/>
      <c r="FR98"/>
      <c r="FS98"/>
      <c r="FT98"/>
      <c r="FU98"/>
      <c r="FV98"/>
      <c r="FW98"/>
      <c r="FX98"/>
      <c r="GC98"/>
      <c r="GG98"/>
      <c r="GK98"/>
      <c r="GM98"/>
      <c r="GN98"/>
      <c r="GO98"/>
    </row>
    <row r="99" spans="37:197" x14ac:dyDescent="0.25">
      <c r="AK99"/>
      <c r="AL99"/>
      <c r="AM99"/>
      <c r="AN99"/>
      <c r="AO99"/>
      <c r="AP99"/>
      <c r="AQ99"/>
      <c r="AR99"/>
      <c r="AS99"/>
      <c r="AT99"/>
      <c r="AU99"/>
      <c r="AV99"/>
      <c r="AW99"/>
      <c r="AX99"/>
      <c r="AY99"/>
      <c r="AZ99"/>
      <c r="BA99"/>
      <c r="BB99"/>
      <c r="BC99"/>
      <c r="BD99"/>
      <c r="BE99"/>
      <c r="BF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DH99"/>
      <c r="FD99"/>
      <c r="FH99"/>
      <c r="FQ99"/>
      <c r="FR99"/>
      <c r="FS99"/>
      <c r="FT99"/>
      <c r="FU99"/>
      <c r="FV99"/>
      <c r="FW99"/>
      <c r="FX99"/>
      <c r="GC99"/>
      <c r="GG99"/>
      <c r="GK99"/>
      <c r="GM99"/>
      <c r="GN99"/>
      <c r="GO99"/>
    </row>
    <row r="100" spans="37:197" x14ac:dyDescent="0.25">
      <c r="AK100"/>
      <c r="AL100"/>
      <c r="AM100"/>
      <c r="AN100"/>
      <c r="AO100"/>
      <c r="AP100"/>
      <c r="AQ100"/>
      <c r="AR100"/>
      <c r="AS100"/>
      <c r="AT100"/>
      <c r="AU100"/>
      <c r="AV100"/>
      <c r="AW100"/>
      <c r="AX100"/>
      <c r="AY100"/>
      <c r="AZ100"/>
      <c r="BA100"/>
      <c r="BB100"/>
      <c r="BC100"/>
      <c r="BD100"/>
      <c r="BE100"/>
      <c r="BF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DH100"/>
      <c r="FD100"/>
      <c r="FH100"/>
      <c r="FQ100"/>
      <c r="FR100"/>
      <c r="FS100"/>
      <c r="FT100"/>
      <c r="FU100"/>
      <c r="FV100"/>
      <c r="FW100"/>
      <c r="FX100"/>
      <c r="GC100"/>
      <c r="GG100"/>
      <c r="GK100"/>
      <c r="GM100"/>
      <c r="GN100"/>
      <c r="GO100"/>
    </row>
    <row r="101" spans="37:197" x14ac:dyDescent="0.25">
      <c r="AK101"/>
      <c r="AL101"/>
      <c r="AM101"/>
      <c r="AN101"/>
      <c r="AO101"/>
      <c r="AP101"/>
      <c r="AQ101"/>
      <c r="AR101"/>
      <c r="AS101"/>
      <c r="AT101"/>
      <c r="AU101"/>
      <c r="AV101"/>
      <c r="AW101"/>
      <c r="AX101"/>
      <c r="AY101"/>
      <c r="AZ101"/>
      <c r="BA101"/>
      <c r="BB101"/>
      <c r="BC101"/>
      <c r="BD101"/>
      <c r="BE101"/>
      <c r="BF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DH101"/>
      <c r="FD101"/>
      <c r="FH101"/>
      <c r="FQ101"/>
      <c r="FR101"/>
      <c r="FS101"/>
      <c r="FT101"/>
      <c r="FU101"/>
      <c r="FV101"/>
      <c r="FW101"/>
      <c r="FX101"/>
      <c r="GC101"/>
      <c r="GG101"/>
      <c r="GK101"/>
      <c r="GM101"/>
      <c r="GN101"/>
      <c r="GO101"/>
    </row>
    <row r="102" spans="37:197" x14ac:dyDescent="0.25">
      <c r="AK102"/>
      <c r="AL102"/>
      <c r="AM102"/>
      <c r="AN102"/>
      <c r="AO102"/>
      <c r="AP102"/>
      <c r="AQ102"/>
      <c r="AR102"/>
      <c r="AS102"/>
      <c r="AT102"/>
      <c r="AU102"/>
      <c r="AV102"/>
      <c r="AW102"/>
      <c r="AX102"/>
      <c r="AY102"/>
      <c r="AZ102"/>
      <c r="BA102"/>
      <c r="BB102"/>
      <c r="BC102"/>
      <c r="BD102"/>
      <c r="BE102"/>
      <c r="BF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DH102"/>
      <c r="FD102"/>
      <c r="FH102"/>
      <c r="FQ102"/>
      <c r="FR102"/>
      <c r="FS102"/>
      <c r="FT102"/>
      <c r="FU102"/>
      <c r="FV102"/>
      <c r="FW102"/>
      <c r="FX102"/>
      <c r="GC102"/>
      <c r="GG102"/>
      <c r="GK102"/>
      <c r="GM102"/>
      <c r="GN102"/>
      <c r="GO102"/>
    </row>
    <row r="103" spans="37:197" x14ac:dyDescent="0.25">
      <c r="AK103"/>
      <c r="AL103"/>
      <c r="AM103"/>
      <c r="AN103"/>
      <c r="AO103"/>
      <c r="AP103"/>
      <c r="AQ103"/>
      <c r="AR103"/>
      <c r="AS103"/>
      <c r="AT103"/>
      <c r="AU103"/>
      <c r="AV103"/>
      <c r="AW103"/>
      <c r="AX103"/>
      <c r="AY103"/>
      <c r="AZ103"/>
      <c r="BA103"/>
      <c r="BB103"/>
      <c r="BC103"/>
      <c r="BD103"/>
      <c r="BE103"/>
      <c r="BF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DH103"/>
      <c r="FD103"/>
      <c r="FH103"/>
      <c r="FQ103"/>
      <c r="FR103"/>
      <c r="FS103"/>
      <c r="FT103"/>
      <c r="FU103"/>
      <c r="FV103"/>
      <c r="FW103"/>
      <c r="FX103"/>
      <c r="GC103"/>
      <c r="GG103"/>
      <c r="GK103"/>
      <c r="GM103"/>
      <c r="GN103"/>
      <c r="GO103"/>
    </row>
    <row r="104" spans="37:197" x14ac:dyDescent="0.25">
      <c r="AK104"/>
      <c r="AL104"/>
      <c r="AM104"/>
      <c r="AN104"/>
      <c r="AO104"/>
      <c r="AP104"/>
      <c r="AQ104"/>
      <c r="AR104"/>
      <c r="AS104"/>
      <c r="AT104"/>
      <c r="AU104"/>
      <c r="AV104"/>
      <c r="AW104"/>
      <c r="AX104"/>
      <c r="AY104"/>
      <c r="AZ104"/>
      <c r="BA104"/>
      <c r="BB104"/>
      <c r="BC104"/>
      <c r="BD104"/>
      <c r="BE104"/>
      <c r="BF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DH104"/>
      <c r="FD104"/>
      <c r="FH104"/>
      <c r="FQ104"/>
      <c r="FR104"/>
      <c r="FS104"/>
      <c r="FT104"/>
      <c r="FU104"/>
      <c r="FV104"/>
      <c r="FW104"/>
      <c r="FX104"/>
      <c r="GC104"/>
      <c r="GG104"/>
      <c r="GK104"/>
      <c r="GM104"/>
      <c r="GN104"/>
      <c r="GO104"/>
    </row>
    <row r="105" spans="37:197" x14ac:dyDescent="0.25">
      <c r="AK105"/>
      <c r="AL105"/>
      <c r="AM105"/>
      <c r="AN105"/>
      <c r="AO105"/>
      <c r="AP105"/>
      <c r="AQ105"/>
      <c r="AR105"/>
      <c r="AS105"/>
      <c r="AT105"/>
      <c r="AU105"/>
      <c r="AV105"/>
      <c r="AW105"/>
      <c r="AX105"/>
      <c r="AY105"/>
      <c r="AZ105"/>
      <c r="BA105"/>
      <c r="BB105"/>
      <c r="BC105"/>
      <c r="BD105"/>
      <c r="BE105"/>
      <c r="BF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DH105"/>
      <c r="FD105"/>
      <c r="FH105"/>
      <c r="FQ105"/>
      <c r="FR105"/>
      <c r="FS105"/>
      <c r="FT105"/>
      <c r="FU105"/>
      <c r="FV105"/>
      <c r="FW105"/>
      <c r="FX105"/>
      <c r="GC105"/>
      <c r="GG105"/>
      <c r="GK105"/>
      <c r="GM105"/>
      <c r="GN105"/>
      <c r="GO105"/>
    </row>
    <row r="106" spans="37:197" x14ac:dyDescent="0.25">
      <c r="AK106"/>
      <c r="AL106"/>
      <c r="AM106"/>
      <c r="AN106"/>
      <c r="AO106"/>
      <c r="AP106"/>
      <c r="AQ106"/>
      <c r="AR106"/>
      <c r="AS106"/>
      <c r="AT106"/>
      <c r="AU106"/>
      <c r="AV106"/>
      <c r="AW106"/>
      <c r="AX106"/>
      <c r="AY106"/>
      <c r="AZ106"/>
      <c r="BA106"/>
      <c r="BB106"/>
      <c r="BC106"/>
      <c r="BD106"/>
      <c r="BE106"/>
      <c r="BF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DH106"/>
      <c r="FD106"/>
      <c r="FH106"/>
      <c r="FQ106"/>
      <c r="FR106"/>
      <c r="FS106"/>
      <c r="FT106"/>
      <c r="FU106"/>
      <c r="FV106"/>
      <c r="FW106"/>
      <c r="FX106"/>
      <c r="GC106"/>
      <c r="GG106"/>
      <c r="GK106"/>
      <c r="GM106"/>
      <c r="GN106"/>
      <c r="GO106"/>
    </row>
    <row r="107" spans="37:197" x14ac:dyDescent="0.25">
      <c r="AK107"/>
      <c r="AL107"/>
      <c r="AM107"/>
      <c r="AN107"/>
      <c r="AO107"/>
      <c r="AP107"/>
      <c r="AQ107"/>
      <c r="AR107"/>
      <c r="AS107"/>
      <c r="AT107"/>
      <c r="AU107"/>
      <c r="AV107"/>
      <c r="AW107"/>
      <c r="AX107"/>
      <c r="AY107"/>
      <c r="AZ107"/>
      <c r="BA107"/>
      <c r="BB107"/>
      <c r="BC107"/>
      <c r="BD107"/>
      <c r="BE107"/>
      <c r="BF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DH107"/>
      <c r="FD107"/>
      <c r="FH107"/>
      <c r="FQ107"/>
      <c r="FR107"/>
      <c r="FS107"/>
      <c r="FT107"/>
      <c r="FU107"/>
      <c r="FV107"/>
      <c r="FW107"/>
      <c r="FX107"/>
      <c r="GC107"/>
      <c r="GG107"/>
      <c r="GK107"/>
      <c r="GM107"/>
      <c r="GN107"/>
      <c r="GO107"/>
    </row>
    <row r="108" spans="37:197" x14ac:dyDescent="0.25">
      <c r="AK108"/>
      <c r="AL108"/>
      <c r="AM108"/>
      <c r="AN108"/>
      <c r="AO108"/>
      <c r="AP108"/>
      <c r="AQ108"/>
      <c r="AR108"/>
      <c r="AS108"/>
      <c r="AT108"/>
      <c r="AU108"/>
      <c r="AV108"/>
      <c r="AW108"/>
      <c r="AX108"/>
      <c r="AY108"/>
      <c r="AZ108"/>
      <c r="BA108"/>
      <c r="BB108"/>
      <c r="BC108"/>
      <c r="BD108"/>
      <c r="BE108"/>
      <c r="BF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DH108"/>
      <c r="FH108"/>
    </row>
    <row r="109" spans="37:197" x14ac:dyDescent="0.25">
      <c r="AK109"/>
      <c r="AL109"/>
      <c r="AM109"/>
      <c r="AN109"/>
      <c r="AO109"/>
      <c r="AP109"/>
      <c r="AQ109"/>
      <c r="AR109"/>
      <c r="AS109"/>
      <c r="AT109"/>
      <c r="AU109"/>
      <c r="AV109"/>
      <c r="AW109"/>
      <c r="AX109"/>
      <c r="AY109"/>
      <c r="AZ109"/>
      <c r="BA109"/>
      <c r="BB109"/>
      <c r="BC109"/>
      <c r="BD109"/>
      <c r="BE109"/>
      <c r="BF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DH109"/>
      <c r="FH109"/>
    </row>
    <row r="110" spans="37:197" x14ac:dyDescent="0.25">
      <c r="AK110"/>
      <c r="AL110"/>
      <c r="AM110"/>
      <c r="AN110"/>
      <c r="AO110"/>
      <c r="AP110"/>
      <c r="AQ110"/>
      <c r="AR110"/>
      <c r="AS110"/>
      <c r="AT110"/>
      <c r="AU110"/>
      <c r="AV110"/>
      <c r="AW110"/>
      <c r="AX110"/>
      <c r="AY110"/>
      <c r="AZ110"/>
      <c r="BA110"/>
      <c r="BB110"/>
      <c r="BC110"/>
      <c r="BD110"/>
      <c r="BE110"/>
      <c r="BF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DH110"/>
      <c r="FH110"/>
    </row>
    <row r="111" spans="37:197" x14ac:dyDescent="0.25">
      <c r="AK111"/>
      <c r="AL111"/>
      <c r="AM111"/>
      <c r="AN111"/>
      <c r="AO111"/>
      <c r="AP111"/>
      <c r="AQ111"/>
      <c r="AR111"/>
      <c r="AS111"/>
      <c r="AT111"/>
      <c r="AU111"/>
      <c r="AV111"/>
      <c r="AW111"/>
      <c r="AX111"/>
      <c r="AY111"/>
      <c r="AZ111"/>
      <c r="BA111"/>
      <c r="BB111"/>
      <c r="BC111"/>
      <c r="BD111"/>
      <c r="BE111"/>
      <c r="BF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DH111"/>
      <c r="FH111"/>
    </row>
    <row r="112" spans="37:197" x14ac:dyDescent="0.25">
      <c r="AK112"/>
      <c r="AL112"/>
      <c r="AM112"/>
      <c r="AN112"/>
      <c r="AO112"/>
      <c r="AP112"/>
      <c r="AQ112"/>
      <c r="AR112"/>
      <c r="AS112"/>
      <c r="AT112"/>
      <c r="AU112"/>
      <c r="AV112"/>
      <c r="AW112"/>
      <c r="AX112"/>
      <c r="AY112"/>
      <c r="AZ112"/>
      <c r="BA112"/>
      <c r="BB112"/>
      <c r="BC112"/>
      <c r="BD112"/>
      <c r="BE112"/>
      <c r="BF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DH112"/>
      <c r="FH112"/>
    </row>
    <row r="113" spans="37:164" x14ac:dyDescent="0.25">
      <c r="AK113"/>
      <c r="AL113"/>
      <c r="AM113"/>
      <c r="AN113"/>
      <c r="AO113"/>
      <c r="AP113"/>
      <c r="AQ113"/>
      <c r="AR113"/>
      <c r="AS113"/>
      <c r="AT113"/>
      <c r="AU113"/>
      <c r="AV113"/>
      <c r="AW113"/>
      <c r="AX113"/>
      <c r="AY113"/>
      <c r="AZ113"/>
      <c r="BA113"/>
      <c r="BB113"/>
      <c r="BC113"/>
      <c r="BD113"/>
      <c r="BE113"/>
      <c r="BF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DH113"/>
      <c r="FH113"/>
    </row>
    <row r="114" spans="37:164" x14ac:dyDescent="0.25">
      <c r="AK114"/>
      <c r="AL114"/>
      <c r="AM114"/>
      <c r="AN114"/>
      <c r="AO114"/>
      <c r="AP114"/>
      <c r="AQ114"/>
      <c r="AR114"/>
      <c r="AS114"/>
      <c r="AT114"/>
      <c r="AU114"/>
      <c r="AV114"/>
      <c r="AW114"/>
      <c r="AX114"/>
      <c r="AY114"/>
      <c r="AZ114"/>
      <c r="BA114"/>
      <c r="BB114"/>
      <c r="BC114"/>
      <c r="BD114"/>
      <c r="BE114"/>
      <c r="BF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DH114"/>
      <c r="FH114"/>
    </row>
    <row r="115" spans="37:164" x14ac:dyDescent="0.25">
      <c r="AK115"/>
      <c r="AL115"/>
      <c r="AM115"/>
      <c r="AN115"/>
      <c r="AO115"/>
      <c r="AP115"/>
      <c r="AQ115"/>
      <c r="AR115"/>
      <c r="AS115"/>
      <c r="AT115"/>
      <c r="AU115"/>
      <c r="AV115"/>
      <c r="AW115"/>
      <c r="AX115"/>
      <c r="AY115"/>
      <c r="AZ115"/>
      <c r="BA115"/>
      <c r="BB115"/>
      <c r="BC115"/>
      <c r="BD115"/>
      <c r="BE115"/>
      <c r="BF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DH115"/>
      <c r="FH115"/>
    </row>
    <row r="116" spans="37:164" x14ac:dyDescent="0.25">
      <c r="AK116"/>
      <c r="AL116"/>
      <c r="AM116"/>
      <c r="AN116"/>
      <c r="AO116"/>
      <c r="AP116"/>
      <c r="AQ116"/>
      <c r="AR116"/>
      <c r="AS116"/>
      <c r="AT116"/>
      <c r="AU116"/>
      <c r="AV116"/>
      <c r="AW116"/>
      <c r="AX116"/>
      <c r="AY116"/>
      <c r="AZ116"/>
      <c r="BA116"/>
      <c r="BB116"/>
      <c r="BC116"/>
      <c r="BD116"/>
      <c r="BE116"/>
      <c r="BF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DH116"/>
    </row>
    <row r="117" spans="37:164" x14ac:dyDescent="0.25">
      <c r="AK117"/>
      <c r="AL117"/>
      <c r="AM117"/>
      <c r="AN117"/>
      <c r="AO117"/>
      <c r="AP117"/>
      <c r="AQ117"/>
      <c r="AR117"/>
      <c r="AS117"/>
      <c r="AT117"/>
      <c r="AU117"/>
      <c r="AV117"/>
      <c r="AW117"/>
      <c r="AX117"/>
      <c r="AY117"/>
      <c r="AZ117"/>
      <c r="BA117"/>
      <c r="BB117"/>
      <c r="BC117"/>
      <c r="BD117"/>
      <c r="BE117"/>
      <c r="BF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DH117"/>
    </row>
    <row r="118" spans="37:164" x14ac:dyDescent="0.25">
      <c r="AK118"/>
      <c r="AL118"/>
      <c r="AM118"/>
      <c r="AN118"/>
      <c r="AO118"/>
      <c r="AP118"/>
      <c r="AQ118"/>
      <c r="AR118"/>
      <c r="AS118"/>
      <c r="AT118"/>
      <c r="AU118"/>
      <c r="AV118"/>
      <c r="AW118"/>
      <c r="AX118"/>
      <c r="AY118"/>
      <c r="AZ118"/>
      <c r="BA118"/>
      <c r="BB118"/>
      <c r="BC118"/>
      <c r="BD118"/>
      <c r="BE118"/>
      <c r="BF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DH118"/>
    </row>
    <row r="119" spans="37:164" x14ac:dyDescent="0.25">
      <c r="AK119"/>
      <c r="AL119"/>
      <c r="AM119"/>
      <c r="AN119"/>
      <c r="AO119"/>
      <c r="AP119"/>
      <c r="AQ119"/>
      <c r="AR119"/>
      <c r="AS119"/>
      <c r="AT119"/>
      <c r="AU119"/>
      <c r="AV119"/>
      <c r="AW119"/>
      <c r="AX119"/>
      <c r="AY119"/>
      <c r="AZ119"/>
      <c r="BA119"/>
      <c r="BB119"/>
      <c r="BC119"/>
      <c r="BD119"/>
      <c r="BE119"/>
      <c r="BF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DH119"/>
    </row>
    <row r="120" spans="37:164" x14ac:dyDescent="0.25">
      <c r="AK120"/>
      <c r="AL120"/>
      <c r="AM120"/>
      <c r="AN120"/>
      <c r="AO120"/>
      <c r="AP120"/>
      <c r="AQ120"/>
      <c r="AR120"/>
      <c r="AS120"/>
      <c r="AT120"/>
      <c r="AU120"/>
      <c r="AV120"/>
      <c r="AW120"/>
      <c r="AX120"/>
      <c r="AY120"/>
      <c r="AZ120"/>
      <c r="BA120"/>
      <c r="BB120"/>
      <c r="BC120"/>
      <c r="BD120"/>
      <c r="BE120"/>
      <c r="BF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DH120"/>
    </row>
    <row r="121" spans="37:164" x14ac:dyDescent="0.25">
      <c r="AK121"/>
      <c r="AL121"/>
      <c r="AM121"/>
      <c r="AN121"/>
      <c r="AO121"/>
      <c r="AP121"/>
      <c r="AQ121"/>
      <c r="AR121"/>
      <c r="AS121"/>
      <c r="AT121"/>
      <c r="AU121"/>
      <c r="AV121"/>
      <c r="AW121"/>
      <c r="AX121"/>
      <c r="AY121"/>
      <c r="AZ121"/>
      <c r="BA121"/>
      <c r="BB121"/>
      <c r="BC121"/>
      <c r="BD121"/>
      <c r="BE121"/>
      <c r="BF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DH121"/>
    </row>
    <row r="122" spans="37:164" x14ac:dyDescent="0.25">
      <c r="AK122"/>
      <c r="AL122"/>
      <c r="AM122"/>
      <c r="AN122"/>
      <c r="AO122"/>
      <c r="AP122"/>
      <c r="AQ122"/>
      <c r="AR122"/>
      <c r="AS122"/>
      <c r="AT122"/>
      <c r="AU122"/>
      <c r="AV122"/>
      <c r="AW122"/>
      <c r="AX122"/>
      <c r="AY122"/>
      <c r="AZ122"/>
      <c r="BA122"/>
      <c r="BB122"/>
      <c r="BC122"/>
      <c r="BD122"/>
      <c r="BE122"/>
      <c r="BF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DH122"/>
    </row>
    <row r="123" spans="37:164" x14ac:dyDescent="0.25">
      <c r="AK123"/>
      <c r="AL123"/>
      <c r="AM123"/>
      <c r="AN123"/>
      <c r="AO123"/>
      <c r="AP123"/>
      <c r="AQ123"/>
      <c r="AR123"/>
      <c r="AS123"/>
      <c r="AT123"/>
      <c r="AU123"/>
      <c r="AV123"/>
      <c r="AW123"/>
      <c r="AX123"/>
      <c r="AY123"/>
      <c r="AZ123"/>
      <c r="BA123"/>
      <c r="BB123"/>
      <c r="BC123"/>
      <c r="BD123"/>
      <c r="BE123"/>
      <c r="BF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DH123"/>
    </row>
    <row r="124" spans="37:164" x14ac:dyDescent="0.25">
      <c r="AK124"/>
      <c r="AL124"/>
      <c r="AM124"/>
      <c r="AN124"/>
      <c r="AO124"/>
      <c r="AP124"/>
      <c r="AQ124"/>
      <c r="AR124"/>
      <c r="AS124"/>
      <c r="AT124"/>
      <c r="AU124"/>
      <c r="AV124"/>
      <c r="AW124"/>
      <c r="AX124"/>
      <c r="AY124"/>
      <c r="AZ124"/>
      <c r="BA124"/>
      <c r="BB124"/>
      <c r="BC124"/>
      <c r="BD124"/>
      <c r="BE124"/>
      <c r="BF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DH124"/>
    </row>
    <row r="125" spans="37:164" x14ac:dyDescent="0.25">
      <c r="AK125"/>
      <c r="AL125"/>
      <c r="AM125"/>
      <c r="AN125"/>
      <c r="AO125"/>
      <c r="AP125"/>
      <c r="AQ125"/>
      <c r="AR125"/>
      <c r="AS125"/>
      <c r="AT125"/>
      <c r="AU125"/>
      <c r="AV125"/>
      <c r="AW125"/>
      <c r="AX125"/>
      <c r="AY125"/>
      <c r="AZ125"/>
      <c r="BA125"/>
      <c r="BB125"/>
      <c r="BC125"/>
      <c r="BD125"/>
      <c r="BE125"/>
      <c r="BF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DH125"/>
    </row>
    <row r="126" spans="37:164" x14ac:dyDescent="0.25">
      <c r="AK126"/>
      <c r="AL126"/>
      <c r="AM126"/>
      <c r="AN126"/>
      <c r="AO126"/>
      <c r="AP126"/>
      <c r="AQ126"/>
      <c r="AR126"/>
      <c r="AS126"/>
      <c r="AT126"/>
      <c r="AU126"/>
      <c r="AV126"/>
      <c r="AW126"/>
      <c r="AX126"/>
      <c r="AY126"/>
      <c r="AZ126"/>
      <c r="BA126"/>
      <c r="BB126"/>
      <c r="BC126"/>
      <c r="BD126"/>
      <c r="BE126"/>
      <c r="BF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DH126"/>
    </row>
    <row r="127" spans="37:164" x14ac:dyDescent="0.25">
      <c r="AK127"/>
      <c r="AL127"/>
      <c r="AM127"/>
      <c r="AN127"/>
      <c r="AO127"/>
      <c r="AP127"/>
      <c r="AQ127"/>
      <c r="AR127"/>
      <c r="AS127"/>
      <c r="AT127"/>
      <c r="AU127"/>
      <c r="AV127"/>
      <c r="AW127"/>
      <c r="AX127"/>
      <c r="AY127"/>
      <c r="AZ127"/>
      <c r="BA127"/>
      <c r="BB127"/>
      <c r="BC127"/>
      <c r="BD127"/>
      <c r="BE127"/>
      <c r="BF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DH127"/>
    </row>
    <row r="128" spans="37:164" x14ac:dyDescent="0.25">
      <c r="AK128"/>
      <c r="AL128"/>
      <c r="AM128"/>
      <c r="AN128"/>
      <c r="AO128"/>
      <c r="AP128"/>
      <c r="AQ128"/>
      <c r="AR128"/>
      <c r="AS128"/>
      <c r="AT128"/>
      <c r="AU128"/>
      <c r="AV128"/>
      <c r="AW128"/>
      <c r="AX128"/>
      <c r="AY128"/>
      <c r="AZ128"/>
      <c r="BA128"/>
      <c r="BB128"/>
      <c r="BC128"/>
      <c r="BD128"/>
      <c r="BE128"/>
      <c r="BF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DH128"/>
    </row>
    <row r="129" spans="37:112" x14ac:dyDescent="0.25">
      <c r="AK129"/>
      <c r="AL129"/>
      <c r="AM129"/>
      <c r="AN129"/>
      <c r="AO129"/>
      <c r="AP129"/>
      <c r="AQ129"/>
      <c r="AR129"/>
      <c r="AS129"/>
      <c r="AT129"/>
      <c r="AU129"/>
      <c r="AV129"/>
      <c r="AW129"/>
      <c r="AX129"/>
      <c r="AY129"/>
      <c r="AZ129"/>
      <c r="BA129"/>
      <c r="BB129"/>
      <c r="BC129"/>
      <c r="BD129"/>
      <c r="BE129"/>
      <c r="BF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DH129"/>
    </row>
    <row r="130" spans="37:112" x14ac:dyDescent="0.25">
      <c r="AK130"/>
      <c r="AL130"/>
      <c r="AM130"/>
      <c r="AN130"/>
      <c r="AO130"/>
      <c r="AP130"/>
      <c r="AQ130"/>
      <c r="AR130"/>
      <c r="AS130"/>
      <c r="AT130"/>
      <c r="AU130"/>
      <c r="AV130"/>
      <c r="AW130"/>
      <c r="AX130"/>
      <c r="AY130"/>
      <c r="AZ130"/>
      <c r="BA130"/>
      <c r="BB130"/>
      <c r="BC130"/>
      <c r="BD130"/>
      <c r="BE130"/>
      <c r="BF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DH130"/>
    </row>
    <row r="131" spans="37:112" x14ac:dyDescent="0.25">
      <c r="AK131"/>
      <c r="AL131"/>
      <c r="AM131"/>
      <c r="AN131"/>
      <c r="AO131"/>
      <c r="AP131"/>
      <c r="AQ131"/>
      <c r="AR131"/>
      <c r="AS131"/>
      <c r="AT131"/>
      <c r="AU131"/>
      <c r="AV131"/>
      <c r="AW131"/>
      <c r="AX131"/>
      <c r="AY131"/>
      <c r="AZ131"/>
      <c r="BA131"/>
      <c r="BB131"/>
      <c r="BC131"/>
      <c r="BD131"/>
      <c r="BE131"/>
      <c r="BF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DH131"/>
    </row>
    <row r="132" spans="37:112" x14ac:dyDescent="0.25">
      <c r="AK132"/>
      <c r="AL132"/>
      <c r="AM132"/>
      <c r="AN132"/>
      <c r="AO132"/>
      <c r="AP132"/>
      <c r="AQ132"/>
      <c r="AR132"/>
      <c r="AS132"/>
      <c r="AT132"/>
      <c r="AU132"/>
      <c r="AV132"/>
      <c r="AW132"/>
      <c r="AX132"/>
      <c r="AY132"/>
      <c r="AZ132"/>
      <c r="BA132"/>
      <c r="BB132"/>
      <c r="BC132"/>
      <c r="BD132"/>
      <c r="BE132"/>
      <c r="BF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DH132"/>
    </row>
    <row r="133" spans="37:112" x14ac:dyDescent="0.25">
      <c r="AK133"/>
      <c r="AL133"/>
      <c r="AM133"/>
      <c r="AN133"/>
      <c r="AO133"/>
      <c r="AP133"/>
      <c r="AQ133"/>
      <c r="AR133"/>
      <c r="AS133"/>
      <c r="AT133"/>
      <c r="AU133"/>
      <c r="AV133"/>
      <c r="AW133"/>
      <c r="AX133"/>
      <c r="AY133"/>
      <c r="AZ133"/>
      <c r="BA133"/>
      <c r="BB133"/>
      <c r="BC133"/>
      <c r="BD133"/>
      <c r="BE133"/>
      <c r="BF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DH133"/>
    </row>
    <row r="134" spans="37:112" x14ac:dyDescent="0.25">
      <c r="AK134"/>
      <c r="AL134"/>
      <c r="AM134"/>
      <c r="AN134"/>
      <c r="AO134"/>
      <c r="AP134"/>
      <c r="AQ134"/>
      <c r="AR134"/>
      <c r="AS134"/>
      <c r="AT134"/>
      <c r="AU134"/>
      <c r="AV134"/>
      <c r="AW134"/>
      <c r="AX134"/>
      <c r="AY134"/>
      <c r="AZ134"/>
      <c r="BA134"/>
      <c r="BB134"/>
      <c r="BC134"/>
      <c r="BD134"/>
      <c r="BE134"/>
      <c r="BF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DH134"/>
    </row>
    <row r="135" spans="37:112" x14ac:dyDescent="0.25">
      <c r="AK135"/>
      <c r="AL135"/>
      <c r="AM135"/>
      <c r="AN135"/>
      <c r="AO135"/>
      <c r="AP135"/>
      <c r="AQ135"/>
      <c r="AR135"/>
      <c r="AS135"/>
      <c r="AT135"/>
      <c r="AU135"/>
      <c r="AV135"/>
      <c r="AW135"/>
      <c r="AX135"/>
      <c r="AY135"/>
      <c r="AZ135"/>
      <c r="BA135"/>
      <c r="BB135"/>
      <c r="BC135"/>
      <c r="BD135"/>
      <c r="BE135"/>
      <c r="BF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DH135"/>
    </row>
    <row r="136" spans="37:112" x14ac:dyDescent="0.25">
      <c r="AK136"/>
      <c r="AL136"/>
      <c r="AM136"/>
      <c r="AN136"/>
      <c r="AO136"/>
      <c r="AP136"/>
      <c r="AQ136"/>
      <c r="AR136"/>
      <c r="AS136"/>
      <c r="AT136"/>
      <c r="AU136"/>
      <c r="AV136"/>
      <c r="AW136"/>
      <c r="AX136"/>
      <c r="AY136"/>
      <c r="AZ136"/>
      <c r="BA136"/>
      <c r="BB136"/>
      <c r="BC136"/>
      <c r="BD136"/>
      <c r="BE136"/>
      <c r="BF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DH136"/>
    </row>
    <row r="137" spans="37:112" x14ac:dyDescent="0.25">
      <c r="AK137"/>
      <c r="AL137"/>
      <c r="AM137"/>
      <c r="AN137"/>
      <c r="AO137"/>
      <c r="AP137"/>
      <c r="AQ137"/>
      <c r="AR137"/>
      <c r="AS137"/>
      <c r="AT137"/>
      <c r="AU137"/>
      <c r="AV137"/>
      <c r="AW137"/>
      <c r="AX137"/>
      <c r="AY137"/>
      <c r="AZ137"/>
      <c r="BA137"/>
      <c r="BB137"/>
      <c r="BC137"/>
      <c r="BD137"/>
      <c r="BE137"/>
      <c r="BF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DH137"/>
    </row>
    <row r="138" spans="37:112" x14ac:dyDescent="0.25">
      <c r="AK138"/>
      <c r="AL138"/>
      <c r="AM138"/>
      <c r="AN138"/>
      <c r="AO138"/>
      <c r="AP138"/>
      <c r="AQ138"/>
      <c r="AR138"/>
      <c r="AS138"/>
      <c r="AT138"/>
      <c r="AU138"/>
      <c r="AV138"/>
      <c r="AW138"/>
      <c r="AX138"/>
      <c r="AY138"/>
      <c r="AZ138"/>
      <c r="BA138"/>
      <c r="BB138"/>
      <c r="BC138"/>
      <c r="BD138"/>
      <c r="BE138"/>
      <c r="BF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DH138"/>
    </row>
    <row r="139" spans="37:112" x14ac:dyDescent="0.25">
      <c r="AK139"/>
      <c r="AL139"/>
      <c r="AM139"/>
      <c r="AN139"/>
      <c r="AO139"/>
      <c r="AP139"/>
      <c r="AQ139"/>
      <c r="AR139"/>
      <c r="AS139"/>
      <c r="AT139"/>
      <c r="AU139"/>
      <c r="AV139"/>
      <c r="AW139"/>
      <c r="AX139"/>
      <c r="AY139"/>
      <c r="AZ139"/>
      <c r="BA139"/>
      <c r="BB139"/>
      <c r="BC139"/>
      <c r="BD139"/>
      <c r="BE139"/>
      <c r="BF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DH139"/>
    </row>
    <row r="140" spans="37:112" x14ac:dyDescent="0.25">
      <c r="AK140"/>
      <c r="AL140"/>
      <c r="AM140"/>
      <c r="AN140"/>
      <c r="AO140"/>
      <c r="AP140"/>
      <c r="AQ140"/>
      <c r="AR140"/>
      <c r="AS140"/>
      <c r="AT140"/>
      <c r="AU140"/>
      <c r="AV140"/>
      <c r="AW140"/>
      <c r="AX140"/>
      <c r="AY140"/>
      <c r="AZ140"/>
      <c r="BA140"/>
      <c r="BB140"/>
      <c r="BC140"/>
      <c r="BD140"/>
      <c r="BE140"/>
      <c r="BF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DH140"/>
    </row>
    <row r="141" spans="37:112" x14ac:dyDescent="0.25">
      <c r="AK141"/>
      <c r="AL141"/>
      <c r="AM141"/>
      <c r="AN141"/>
      <c r="AO141"/>
      <c r="AP141"/>
      <c r="AQ141"/>
      <c r="AR141"/>
      <c r="AS141"/>
      <c r="AT141"/>
      <c r="AU141"/>
      <c r="AV141"/>
      <c r="AW141"/>
      <c r="AX141"/>
      <c r="AY141"/>
      <c r="AZ141"/>
      <c r="BA141"/>
      <c r="BB141"/>
      <c r="BC141"/>
      <c r="BD141"/>
      <c r="BE141"/>
      <c r="BF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DH141"/>
    </row>
    <row r="142" spans="37:112" x14ac:dyDescent="0.25">
      <c r="AK142"/>
      <c r="AL142"/>
      <c r="AM142"/>
      <c r="AN142"/>
      <c r="AO142"/>
      <c r="AP142"/>
      <c r="AQ142"/>
      <c r="AR142"/>
      <c r="AS142"/>
      <c r="AT142"/>
      <c r="AU142"/>
      <c r="AV142"/>
      <c r="AW142"/>
      <c r="AX142"/>
      <c r="AY142"/>
      <c r="AZ142"/>
      <c r="BA142"/>
      <c r="BB142"/>
      <c r="BC142"/>
      <c r="BD142"/>
      <c r="BE142"/>
      <c r="BF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DH142"/>
    </row>
    <row r="143" spans="37:112" x14ac:dyDescent="0.25">
      <c r="AK143"/>
      <c r="AL143"/>
      <c r="AM143"/>
      <c r="AN143"/>
      <c r="AO143"/>
      <c r="AP143"/>
      <c r="AQ143"/>
      <c r="AR143"/>
      <c r="AS143"/>
      <c r="AT143"/>
      <c r="AU143"/>
      <c r="AV143"/>
      <c r="AW143"/>
      <c r="AX143"/>
      <c r="AY143"/>
      <c r="AZ143"/>
      <c r="BA143"/>
      <c r="BB143"/>
      <c r="BC143"/>
      <c r="BD143"/>
      <c r="BE143"/>
      <c r="BF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DH143"/>
    </row>
    <row r="144" spans="37:112" x14ac:dyDescent="0.25">
      <c r="AK144"/>
      <c r="AL144"/>
      <c r="AM144"/>
      <c r="AN144"/>
      <c r="AO144"/>
      <c r="AP144"/>
      <c r="AQ144"/>
      <c r="AR144"/>
      <c r="AS144"/>
      <c r="AT144"/>
      <c r="AU144"/>
      <c r="AV144"/>
      <c r="AW144"/>
      <c r="AX144"/>
      <c r="AY144"/>
      <c r="AZ144"/>
      <c r="BA144"/>
      <c r="BB144"/>
      <c r="BC144"/>
      <c r="BD144"/>
      <c r="BE144"/>
      <c r="BF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DH144"/>
    </row>
    <row r="145" spans="37:112" x14ac:dyDescent="0.25">
      <c r="AK145"/>
      <c r="AL145"/>
      <c r="AM145"/>
      <c r="AN145"/>
      <c r="AO145"/>
      <c r="AP145"/>
      <c r="AQ145"/>
      <c r="AR145"/>
      <c r="AS145"/>
      <c r="AT145"/>
      <c r="AU145"/>
      <c r="AV145"/>
      <c r="AW145"/>
      <c r="AX145"/>
      <c r="AY145"/>
      <c r="AZ145"/>
      <c r="BA145"/>
      <c r="BB145"/>
      <c r="BC145"/>
      <c r="BD145"/>
      <c r="BE145"/>
      <c r="BF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DH145"/>
    </row>
    <row r="146" spans="37:112" x14ac:dyDescent="0.25">
      <c r="AK146"/>
      <c r="AL146"/>
      <c r="AM146"/>
      <c r="AN146"/>
      <c r="AO146"/>
      <c r="AP146"/>
      <c r="AQ146"/>
      <c r="AR146"/>
      <c r="AS146"/>
      <c r="AT146"/>
      <c r="AU146"/>
      <c r="AV146"/>
      <c r="AW146"/>
      <c r="AX146"/>
      <c r="AY146"/>
      <c r="AZ146"/>
      <c r="BA146"/>
      <c r="BB146"/>
      <c r="BC146"/>
      <c r="BD146"/>
      <c r="BE146"/>
      <c r="BF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DH146"/>
    </row>
    <row r="147" spans="37:112" x14ac:dyDescent="0.25">
      <c r="AK147"/>
      <c r="AL147"/>
      <c r="AM147"/>
      <c r="AN147"/>
      <c r="AO147"/>
      <c r="AP147"/>
      <c r="AQ147"/>
      <c r="AR147"/>
      <c r="AS147"/>
      <c r="AT147"/>
      <c r="AU147"/>
      <c r="AV147"/>
      <c r="AW147"/>
      <c r="AX147"/>
      <c r="AY147"/>
      <c r="AZ147"/>
      <c r="BA147"/>
      <c r="BB147"/>
      <c r="BC147"/>
      <c r="BD147"/>
      <c r="BE147"/>
      <c r="BF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DH147"/>
    </row>
    <row r="148" spans="37:112" x14ac:dyDescent="0.25">
      <c r="AK148"/>
      <c r="AL148"/>
      <c r="AM148"/>
      <c r="AN148"/>
      <c r="AO148"/>
      <c r="AP148"/>
      <c r="AQ148"/>
      <c r="AR148"/>
      <c r="AS148"/>
      <c r="AT148"/>
      <c r="AU148"/>
      <c r="AV148"/>
      <c r="AW148"/>
      <c r="AX148"/>
      <c r="AY148"/>
      <c r="AZ148"/>
      <c r="BA148"/>
      <c r="BB148"/>
      <c r="BC148"/>
      <c r="BD148"/>
      <c r="BE148"/>
      <c r="BF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DH148"/>
    </row>
    <row r="149" spans="37:112" x14ac:dyDescent="0.25">
      <c r="AK149"/>
      <c r="AL149"/>
      <c r="AM149"/>
      <c r="AN149"/>
      <c r="AO149"/>
      <c r="AP149"/>
      <c r="AQ149"/>
      <c r="AR149"/>
      <c r="AS149"/>
      <c r="AT149"/>
      <c r="AU149"/>
      <c r="AV149"/>
      <c r="AW149"/>
      <c r="AX149"/>
      <c r="AY149"/>
      <c r="AZ149"/>
      <c r="BA149"/>
      <c r="BB149"/>
      <c r="BC149"/>
      <c r="BD149"/>
      <c r="BE149"/>
      <c r="BF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DH149"/>
    </row>
    <row r="150" spans="37:112" x14ac:dyDescent="0.25">
      <c r="AK150"/>
      <c r="AL150"/>
      <c r="AM150"/>
      <c r="AN150"/>
      <c r="AO150"/>
      <c r="AP150"/>
      <c r="AQ150"/>
      <c r="AR150"/>
      <c r="AS150"/>
      <c r="AT150"/>
      <c r="AU150"/>
      <c r="AV150"/>
      <c r="AW150"/>
      <c r="AX150"/>
      <c r="AY150"/>
      <c r="AZ150"/>
      <c r="BA150"/>
      <c r="BB150"/>
      <c r="BC150"/>
      <c r="BD150"/>
      <c r="BE150"/>
      <c r="BF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DH150"/>
    </row>
    <row r="151" spans="37:112" x14ac:dyDescent="0.25">
      <c r="AK151"/>
      <c r="AL151"/>
      <c r="AM151"/>
      <c r="AN151"/>
      <c r="AO151"/>
      <c r="AP151"/>
      <c r="AQ151"/>
      <c r="AR151"/>
      <c r="AS151"/>
      <c r="AT151"/>
      <c r="AU151"/>
      <c r="AV151"/>
      <c r="AW151"/>
      <c r="AX151"/>
      <c r="AY151"/>
      <c r="AZ151"/>
      <c r="BA151"/>
      <c r="BB151"/>
      <c r="BC151"/>
      <c r="BD151"/>
      <c r="BE151"/>
      <c r="BF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DH151"/>
    </row>
    <row r="152" spans="37:112" x14ac:dyDescent="0.25">
      <c r="AK152"/>
      <c r="AL152"/>
      <c r="AM152"/>
      <c r="AN152"/>
      <c r="AO152"/>
      <c r="AP152"/>
      <c r="AQ152"/>
      <c r="AR152"/>
      <c r="AS152"/>
      <c r="AT152"/>
      <c r="AU152"/>
      <c r="AV152"/>
      <c r="AW152"/>
      <c r="AX152"/>
      <c r="AY152"/>
      <c r="AZ152"/>
      <c r="BA152"/>
      <c r="BB152"/>
      <c r="BC152"/>
      <c r="BD152"/>
      <c r="BE152"/>
      <c r="BF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DH152"/>
    </row>
    <row r="153" spans="37:112" x14ac:dyDescent="0.25">
      <c r="AK153"/>
      <c r="AL153"/>
      <c r="AM153"/>
      <c r="AN153"/>
      <c r="AO153"/>
      <c r="AP153"/>
      <c r="AQ153"/>
      <c r="AR153"/>
      <c r="AS153"/>
      <c r="AT153"/>
      <c r="AU153"/>
      <c r="AV153"/>
      <c r="AW153"/>
      <c r="AX153"/>
      <c r="AY153"/>
      <c r="AZ153"/>
      <c r="BA153"/>
      <c r="BB153"/>
      <c r="BC153"/>
      <c r="BD153"/>
      <c r="BE153"/>
      <c r="BF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DH153"/>
    </row>
    <row r="154" spans="37:112" x14ac:dyDescent="0.25">
      <c r="AK154"/>
      <c r="AL154"/>
      <c r="AM154"/>
      <c r="AN154"/>
      <c r="AO154"/>
      <c r="AP154"/>
      <c r="AQ154"/>
      <c r="AR154"/>
      <c r="AS154"/>
      <c r="AT154"/>
      <c r="AU154"/>
      <c r="AV154"/>
      <c r="AW154"/>
      <c r="AX154"/>
      <c r="AY154"/>
      <c r="AZ154"/>
      <c r="BA154"/>
      <c r="BB154"/>
      <c r="BC154"/>
      <c r="BD154"/>
      <c r="BE154"/>
      <c r="BF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DH154"/>
    </row>
    <row r="155" spans="37:112" x14ac:dyDescent="0.25">
      <c r="AK155"/>
      <c r="AL155"/>
      <c r="AM155"/>
      <c r="AN155"/>
      <c r="AO155"/>
      <c r="AP155"/>
      <c r="AQ155"/>
      <c r="AR155"/>
      <c r="AS155"/>
      <c r="AT155"/>
      <c r="AU155"/>
      <c r="AV155"/>
      <c r="AW155"/>
      <c r="AX155"/>
      <c r="AY155"/>
      <c r="AZ155"/>
      <c r="BA155"/>
      <c r="BB155"/>
      <c r="BC155"/>
      <c r="BD155"/>
      <c r="BE155"/>
      <c r="BF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DH155"/>
    </row>
    <row r="156" spans="37:112" x14ac:dyDescent="0.25">
      <c r="AK156"/>
      <c r="AL156"/>
      <c r="AM156"/>
      <c r="AN156"/>
      <c r="AO156"/>
      <c r="AP156"/>
      <c r="AQ156"/>
      <c r="AR156"/>
      <c r="AS156"/>
      <c r="AT156"/>
      <c r="AU156"/>
      <c r="AV156"/>
      <c r="AW156"/>
      <c r="AX156"/>
      <c r="AY156"/>
      <c r="AZ156"/>
      <c r="BA156"/>
      <c r="BB156"/>
      <c r="BC156"/>
      <c r="BD156"/>
      <c r="BE156"/>
      <c r="BF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DH156"/>
    </row>
    <row r="157" spans="37:112" x14ac:dyDescent="0.25">
      <c r="AK157"/>
      <c r="AL157"/>
      <c r="AM157"/>
      <c r="AN157"/>
      <c r="AO157"/>
      <c r="AP157"/>
      <c r="AQ157"/>
      <c r="AR157"/>
      <c r="AS157"/>
      <c r="AT157"/>
      <c r="AU157"/>
      <c r="AV157"/>
      <c r="AW157"/>
      <c r="AX157"/>
      <c r="AY157"/>
      <c r="AZ157"/>
      <c r="BA157"/>
      <c r="BB157"/>
      <c r="BC157"/>
      <c r="BD157"/>
      <c r="BE157"/>
      <c r="BF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DH157"/>
    </row>
    <row r="158" spans="37:112" x14ac:dyDescent="0.25">
      <c r="AK158"/>
      <c r="AL158"/>
      <c r="AM158"/>
      <c r="AN158"/>
      <c r="AO158"/>
      <c r="AP158"/>
      <c r="AQ158"/>
      <c r="AR158"/>
      <c r="AS158"/>
      <c r="AT158"/>
      <c r="AU158"/>
      <c r="AV158"/>
      <c r="AW158"/>
      <c r="AX158"/>
      <c r="AY158"/>
      <c r="AZ158"/>
      <c r="BA158"/>
      <c r="BB158"/>
      <c r="BC158"/>
      <c r="BD158"/>
      <c r="BE158"/>
      <c r="BF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DH158"/>
    </row>
    <row r="159" spans="37:112" x14ac:dyDescent="0.25">
      <c r="AK159"/>
      <c r="AL159"/>
      <c r="AM159"/>
      <c r="AN159"/>
      <c r="AO159"/>
      <c r="AP159"/>
      <c r="AQ159"/>
      <c r="AR159"/>
      <c r="AS159"/>
      <c r="AT159"/>
      <c r="AU159"/>
      <c r="AV159"/>
      <c r="AW159"/>
      <c r="AX159"/>
      <c r="AY159"/>
      <c r="AZ159"/>
      <c r="BA159"/>
      <c r="BB159"/>
      <c r="BC159"/>
      <c r="BD159"/>
      <c r="BE159"/>
      <c r="BF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DH159"/>
    </row>
    <row r="160" spans="37:112" x14ac:dyDescent="0.25">
      <c r="AK160"/>
      <c r="AL160"/>
      <c r="AM160"/>
      <c r="AN160"/>
      <c r="AO160"/>
      <c r="AP160"/>
      <c r="AQ160"/>
      <c r="AR160"/>
      <c r="AS160"/>
      <c r="AT160"/>
      <c r="AU160"/>
      <c r="AV160"/>
      <c r="AW160"/>
      <c r="AX160"/>
      <c r="AY160"/>
      <c r="AZ160"/>
      <c r="BA160"/>
      <c r="BB160"/>
      <c r="BC160"/>
      <c r="BD160"/>
      <c r="BE160"/>
      <c r="BF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DH160"/>
    </row>
    <row r="161" spans="37:112" x14ac:dyDescent="0.25">
      <c r="AK161"/>
      <c r="AL161"/>
      <c r="AM161"/>
      <c r="AN161"/>
      <c r="AO161"/>
      <c r="AP161"/>
      <c r="AQ161"/>
      <c r="AR161"/>
      <c r="AS161"/>
      <c r="AT161"/>
      <c r="AU161"/>
      <c r="AV161"/>
      <c r="AW161"/>
      <c r="AX161"/>
      <c r="AY161"/>
      <c r="AZ161"/>
      <c r="BA161"/>
      <c r="BB161"/>
      <c r="BC161"/>
      <c r="BD161"/>
      <c r="BE161"/>
      <c r="BF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DH161"/>
    </row>
    <row r="162" spans="37:112" x14ac:dyDescent="0.25">
      <c r="AK162"/>
      <c r="AL162"/>
      <c r="AM162"/>
      <c r="AN162"/>
      <c r="AO162"/>
      <c r="AP162"/>
      <c r="AQ162"/>
      <c r="AR162"/>
      <c r="AS162"/>
      <c r="AT162"/>
      <c r="AU162"/>
      <c r="AV162"/>
      <c r="AW162"/>
      <c r="AX162"/>
      <c r="AY162"/>
      <c r="AZ162"/>
      <c r="BA162"/>
      <c r="BB162"/>
      <c r="BC162"/>
      <c r="BD162"/>
      <c r="BE162"/>
      <c r="BF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DH162"/>
    </row>
    <row r="163" spans="37:112" x14ac:dyDescent="0.25">
      <c r="AK163"/>
      <c r="AL163"/>
      <c r="AM163"/>
      <c r="AN163"/>
      <c r="AO163"/>
      <c r="AP163"/>
      <c r="AQ163"/>
      <c r="AR163"/>
      <c r="AS163"/>
      <c r="AT163"/>
      <c r="AU163"/>
      <c r="AV163"/>
      <c r="AW163"/>
      <c r="AX163"/>
      <c r="AY163"/>
      <c r="AZ163"/>
      <c r="BA163"/>
      <c r="BB163"/>
      <c r="BC163"/>
      <c r="BD163"/>
      <c r="BE163"/>
      <c r="BF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DH163"/>
    </row>
  </sheetData>
  <pageMargins left="0.7" right="0.7" top="0.75" bottom="0.75" header="0.3" footer="0.3"/>
  <ignoredErrors>
    <ignoredError sqref="CY44" formulaRange="1"/>
  </ignoredErrors>
</worksheet>
</file>

<file path=docMetadata/LabelInfo.xml><?xml version="1.0" encoding="utf-8"?>
<clbl:labelList xmlns:clbl="http://schemas.microsoft.com/office/2020/mipLabelMetadata">
  <clbl:label id="{210f7242-1640-41a4-9c4f-28b1303f2cda}" enabled="0" method="" siteId="{210f7242-1640-41a4-9c4f-28b1303f2cd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Tore Øystein Gløersen</dc:creator>
  <cp:lastModifiedBy>Ole Tøger Tøssebro</cp:lastModifiedBy>
  <dcterms:created xsi:type="dcterms:W3CDTF">2026-07-02T16:43:27Z</dcterms:created>
  <dcterms:modified xsi:type="dcterms:W3CDTF">2026-07-09T10:15:39Z</dcterms:modified>
</cp:coreProperties>
</file>