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ikanett.Eika.no\Home\Konsern\KO-EBK\H803006\Desktop\junk\"/>
    </mc:Choice>
  </mc:AlternateContent>
  <xr:revisionPtr revIDLastSave="0" documentId="8_{F230742A-284B-4F45-8476-F8C6158DC374}" xr6:coauthVersionLast="31" xr6:coauthVersionMax="31" xr10:uidLastSave="{00000000-0000-0000-0000-000000000000}"/>
  <bookViews>
    <workbookView xWindow="0" yWindow="0" windowWidth="27720" windowHeight="12240" xr2:uid="{5D732F05-FF43-4B6B-AE38-BAD41EE37687}"/>
  </bookViews>
  <sheets>
    <sheet name="Figures" sheetId="1" r:id="rId1"/>
  </sheet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V72" i="1" l="1"/>
  <c r="CU72" i="1"/>
  <c r="ED5" i="1"/>
  <c r="FP5" i="1"/>
  <c r="DB5" i="1"/>
  <c r="CO5" i="1"/>
  <c r="AV5" i="1"/>
  <c r="CB5" i="1"/>
  <c r="BQ5" i="1"/>
  <c r="EG5" i="1"/>
  <c r="EF5" i="1"/>
  <c r="BJ5" i="1"/>
  <c r="AY5" i="1"/>
  <c r="AX5" i="1"/>
  <c r="AW5" i="1"/>
  <c r="AA5" i="1"/>
  <c r="N5" i="1"/>
  <c r="P5" i="1" s="1"/>
  <c r="AN5" i="1"/>
  <c r="ED71" i="1"/>
  <c r="BC71" i="1" s="1"/>
  <c r="DB71" i="1"/>
  <c r="CB71" i="1"/>
  <c r="BQ71" i="1"/>
  <c r="EG71" i="1"/>
  <c r="EF71" i="1"/>
  <c r="BJ71" i="1"/>
  <c r="AY71" i="1"/>
  <c r="AX71" i="1"/>
  <c r="AW71" i="1"/>
  <c r="N71" i="1"/>
  <c r="P71" i="1" s="1"/>
  <c r="AV71" i="1"/>
  <c r="ED69" i="1"/>
  <c r="DO69" i="1"/>
  <c r="DB69" i="1"/>
  <c r="CO69" i="1"/>
  <c r="AV69" i="1"/>
  <c r="CB69" i="1"/>
  <c r="BQ69" i="1"/>
  <c r="EG69" i="1"/>
  <c r="EF69" i="1"/>
  <c r="BJ69" i="1"/>
  <c r="AY69" i="1"/>
  <c r="AX69" i="1"/>
  <c r="AW69" i="1"/>
  <c r="AA69" i="1"/>
  <c r="N69" i="1"/>
  <c r="P69" i="1" s="1"/>
  <c r="ED68" i="1"/>
  <c r="DO68" i="1"/>
  <c r="AW68" i="1"/>
  <c r="DB68" i="1"/>
  <c r="AV68" i="1"/>
  <c r="CB68" i="1"/>
  <c r="BQ68" i="1"/>
  <c r="EG68" i="1"/>
  <c r="EF68" i="1"/>
  <c r="BJ68" i="1"/>
  <c r="AY68" i="1"/>
  <c r="AX68" i="1"/>
  <c r="AP68" i="1"/>
  <c r="AA68" i="1"/>
  <c r="N68" i="1"/>
  <c r="P68" i="1" s="1"/>
  <c r="ED67" i="1"/>
  <c r="DB67" i="1"/>
  <c r="AX67" i="1"/>
  <c r="AV67" i="1"/>
  <c r="CB67" i="1"/>
  <c r="BQ67" i="1"/>
  <c r="EG67" i="1"/>
  <c r="EF67" i="1"/>
  <c r="BJ67" i="1"/>
  <c r="BC67" i="1"/>
  <c r="AY67" i="1"/>
  <c r="AP67" i="1"/>
  <c r="AA67" i="1"/>
  <c r="N67" i="1"/>
  <c r="P67" i="1" s="1"/>
  <c r="AN67" i="1"/>
  <c r="ED64" i="1"/>
  <c r="DO64" i="1"/>
  <c r="FP64" i="1"/>
  <c r="DB64" i="1"/>
  <c r="AW64" i="1"/>
  <c r="AV64" i="1"/>
  <c r="CB64" i="1"/>
  <c r="BY64" i="1"/>
  <c r="BQ64" i="1"/>
  <c r="EG64" i="1"/>
  <c r="EF64" i="1"/>
  <c r="BJ64" i="1"/>
  <c r="AY64" i="1"/>
  <c r="AX64" i="1"/>
  <c r="AP64" i="1"/>
  <c r="AA64" i="1"/>
  <c r="N64" i="1"/>
  <c r="P64" i="1" s="1"/>
  <c r="AN64" i="1"/>
  <c r="EF66" i="1"/>
  <c r="ED66" i="1"/>
  <c r="FP66" i="1"/>
  <c r="DB66" i="1"/>
  <c r="CO66" i="1"/>
  <c r="AV66" i="1"/>
  <c r="CB66" i="1"/>
  <c r="BQ66" i="1"/>
  <c r="EG66" i="1"/>
  <c r="EH66" i="1" s="1"/>
  <c r="BJ66" i="1"/>
  <c r="AY66" i="1"/>
  <c r="AW66" i="1"/>
  <c r="AE66" i="1"/>
  <c r="AA66" i="1"/>
  <c r="Z66" i="1"/>
  <c r="H66" i="1"/>
  <c r="ED65" i="1"/>
  <c r="DB65" i="1"/>
  <c r="CB65" i="1"/>
  <c r="BQ65" i="1"/>
  <c r="EG65" i="1"/>
  <c r="EF65" i="1"/>
  <c r="BJ65" i="1"/>
  <c r="AY65" i="1"/>
  <c r="AX65" i="1"/>
  <c r="AW65" i="1"/>
  <c r="AA65" i="1"/>
  <c r="Z65" i="1"/>
  <c r="H65" i="1"/>
  <c r="ED63" i="1"/>
  <c r="FP63" i="1"/>
  <c r="DB63" i="1"/>
  <c r="CO63" i="1"/>
  <c r="AV63" i="1"/>
  <c r="CB63" i="1"/>
  <c r="BQ63" i="1"/>
  <c r="EG63" i="1"/>
  <c r="EF63" i="1"/>
  <c r="BJ63" i="1"/>
  <c r="AY63" i="1"/>
  <c r="AX63" i="1"/>
  <c r="AW63" i="1"/>
  <c r="AP63" i="1"/>
  <c r="AA63" i="1"/>
  <c r="N63" i="1"/>
  <c r="P63" i="1" s="1"/>
  <c r="ED62" i="1"/>
  <c r="FP62" i="1"/>
  <c r="DB62" i="1"/>
  <c r="CO62" i="1"/>
  <c r="AV62" i="1"/>
  <c r="CB62" i="1"/>
  <c r="BY62" i="1"/>
  <c r="BQ62" i="1"/>
  <c r="EG62" i="1"/>
  <c r="EF62" i="1"/>
  <c r="BJ62" i="1"/>
  <c r="AY62" i="1"/>
  <c r="AX62" i="1"/>
  <c r="AW62" i="1"/>
  <c r="AP62" i="1"/>
  <c r="AA62" i="1"/>
  <c r="N62" i="1"/>
  <c r="P62" i="1" s="1"/>
  <c r="AN62" i="1"/>
  <c r="ED61" i="1"/>
  <c r="BC61" i="1" s="1"/>
  <c r="DO61" i="1"/>
  <c r="FP61" i="1"/>
  <c r="DB61" i="1"/>
  <c r="AV61" i="1"/>
  <c r="CB61" i="1"/>
  <c r="BY61" i="1"/>
  <c r="BQ61" i="1"/>
  <c r="EG61" i="1"/>
  <c r="EF61" i="1"/>
  <c r="EH61" i="1" s="1"/>
  <c r="BJ61" i="1"/>
  <c r="AY61" i="1"/>
  <c r="AX61" i="1"/>
  <c r="AP61" i="1"/>
  <c r="AA61" i="1"/>
  <c r="ED60" i="1"/>
  <c r="BC60" i="1" s="1"/>
  <c r="DB60" i="1"/>
  <c r="AX60" i="1"/>
  <c r="CO60" i="1"/>
  <c r="CB60" i="1"/>
  <c r="AQ60" i="1"/>
  <c r="BQ60" i="1"/>
  <c r="EG60" i="1"/>
  <c r="EF60" i="1"/>
  <c r="BJ60" i="1"/>
  <c r="AY60" i="1"/>
  <c r="AA60" i="1"/>
  <c r="N60" i="1"/>
  <c r="AB60" i="1" s="1"/>
  <c r="AN60" i="1"/>
  <c r="H60" i="1"/>
  <c r="EP59" i="1"/>
  <c r="ED59" i="1"/>
  <c r="FP59" i="1"/>
  <c r="DB59" i="1"/>
  <c r="CB59" i="1"/>
  <c r="BQ59" i="1"/>
  <c r="EG59" i="1"/>
  <c r="EF59" i="1"/>
  <c r="BJ59" i="1"/>
  <c r="AY59" i="1"/>
  <c r="AX59" i="1"/>
  <c r="AW59" i="1"/>
  <c r="AA59" i="1"/>
  <c r="N59" i="1"/>
  <c r="Z59" i="1"/>
  <c r="EP58" i="1"/>
  <c r="ED58" i="1"/>
  <c r="BC58" i="1" s="1"/>
  <c r="FP58" i="1"/>
  <c r="DB58" i="1"/>
  <c r="AW58" i="1"/>
  <c r="CB58" i="1"/>
  <c r="BQ58" i="1"/>
  <c r="EG58" i="1"/>
  <c r="EF58" i="1"/>
  <c r="EH58" i="1" s="1"/>
  <c r="BJ58" i="1"/>
  <c r="AY58" i="1"/>
  <c r="AX58" i="1"/>
  <c r="AA58" i="1"/>
  <c r="N58" i="1"/>
  <c r="AN58" i="1"/>
  <c r="ED57" i="1"/>
  <c r="DO57" i="1"/>
  <c r="FP57" i="1"/>
  <c r="DB57" i="1"/>
  <c r="AW57" i="1"/>
  <c r="AV57" i="1"/>
  <c r="CB57" i="1"/>
  <c r="BQ57" i="1"/>
  <c r="EG57" i="1"/>
  <c r="EF57" i="1"/>
  <c r="BJ57" i="1"/>
  <c r="AY57" i="1"/>
  <c r="AX57" i="1"/>
  <c r="AA57" i="1"/>
  <c r="N57" i="1"/>
  <c r="P57" i="1" s="1"/>
  <c r="H57" i="1"/>
  <c r="ED56" i="1"/>
  <c r="FP56" i="1"/>
  <c r="AW56" i="1"/>
  <c r="CO56" i="1"/>
  <c r="AV56" i="1"/>
  <c r="CB56" i="1"/>
  <c r="BQ56" i="1"/>
  <c r="EG56" i="1"/>
  <c r="EF56" i="1"/>
  <c r="BJ56" i="1"/>
  <c r="AY56" i="1"/>
  <c r="AX56" i="1"/>
  <c r="AP56" i="1"/>
  <c r="AA56" i="1"/>
  <c r="N56" i="1"/>
  <c r="P56" i="1" s="1"/>
  <c r="AN56" i="1"/>
  <c r="ED55" i="1"/>
  <c r="BC55" i="1" s="1"/>
  <c r="DB55" i="1"/>
  <c r="AX55" i="1"/>
  <c r="AV55" i="1"/>
  <c r="CB55" i="1"/>
  <c r="BQ55" i="1"/>
  <c r="EG55" i="1"/>
  <c r="EF55" i="1"/>
  <c r="BJ55" i="1"/>
  <c r="AY55" i="1"/>
  <c r="AA55" i="1"/>
  <c r="Z55" i="1"/>
  <c r="AN55" i="1"/>
  <c r="AL55" i="1"/>
  <c r="ED54" i="1"/>
  <c r="BC54" i="1" s="1"/>
  <c r="CB54" i="1"/>
  <c r="BQ54" i="1"/>
  <c r="EG54" i="1"/>
  <c r="EF54" i="1"/>
  <c r="BJ54" i="1"/>
  <c r="AY54" i="1"/>
  <c r="AA54" i="1"/>
  <c r="AP54" i="1"/>
  <c r="H54" i="1"/>
  <c r="FP27" i="1"/>
  <c r="AN27" i="1"/>
  <c r="EP27" i="1"/>
  <c r="EG27" i="1"/>
  <c r="ED27" i="1"/>
  <c r="DB27" i="1"/>
  <c r="AY27" i="1"/>
  <c r="AV27" i="1"/>
  <c r="CB27" i="1"/>
  <c r="BQ27" i="1"/>
  <c r="EF27" i="1"/>
  <c r="BJ27" i="1"/>
  <c r="AX27" i="1"/>
  <c r="AW27" i="1"/>
  <c r="AE27" i="1"/>
  <c r="AA27" i="1"/>
  <c r="N27" i="1"/>
  <c r="Z27" i="1"/>
  <c r="I27" i="1"/>
  <c r="EG12" i="1"/>
  <c r="ED12" i="1"/>
  <c r="BC12" i="1" s="1"/>
  <c r="FP12" i="1"/>
  <c r="DB12" i="1"/>
  <c r="AY12" i="1"/>
  <c r="AV12" i="1"/>
  <c r="CB12" i="1"/>
  <c r="AQ12" i="1"/>
  <c r="BQ12" i="1"/>
  <c r="EF12" i="1"/>
  <c r="BJ12" i="1"/>
  <c r="AX12" i="1"/>
  <c r="AW12" i="1"/>
  <c r="AP12" i="1"/>
  <c r="AA12" i="1"/>
  <c r="AN12" i="1"/>
  <c r="FP52" i="1"/>
  <c r="DB52" i="1"/>
  <c r="AV52" i="1"/>
  <c r="CB52" i="1"/>
  <c r="AQ52" i="1"/>
  <c r="EG52" i="1"/>
  <c r="EF52" i="1"/>
  <c r="BJ52" i="1"/>
  <c r="AY52" i="1"/>
  <c r="AX52" i="1"/>
  <c r="AW52" i="1"/>
  <c r="AP52" i="1"/>
  <c r="AN52" i="1"/>
  <c r="BN52" i="1"/>
  <c r="AA52" i="1"/>
  <c r="FP49" i="1"/>
  <c r="DB49" i="1"/>
  <c r="CO49" i="1"/>
  <c r="CP49" i="1" s="1"/>
  <c r="AV49" i="1"/>
  <c r="CB49" i="1"/>
  <c r="EG49" i="1"/>
  <c r="EF49" i="1"/>
  <c r="BJ49" i="1"/>
  <c r="AX49" i="1"/>
  <c r="AP49" i="1"/>
  <c r="H49" i="1"/>
  <c r="AN49" i="1"/>
  <c r="AA49" i="1"/>
  <c r="EP48" i="1"/>
  <c r="ED48" i="1"/>
  <c r="BC48" i="1" s="1"/>
  <c r="AX48" i="1"/>
  <c r="AV48" i="1"/>
  <c r="CB48" i="1"/>
  <c r="BQ48" i="1"/>
  <c r="EG48" i="1"/>
  <c r="EF48" i="1"/>
  <c r="BJ48" i="1"/>
  <c r="AP48" i="1"/>
  <c r="Z48" i="1"/>
  <c r="AA48" i="1"/>
  <c r="N48" i="1"/>
  <c r="P48" i="1" s="1"/>
  <c r="R48" i="1" s="1"/>
  <c r="DB46" i="1"/>
  <c r="AV46" i="1"/>
  <c r="CB46" i="1"/>
  <c r="EG46" i="1"/>
  <c r="EF46" i="1"/>
  <c r="BJ46" i="1"/>
  <c r="AX46" i="1"/>
  <c r="AP46" i="1"/>
  <c r="H46" i="1"/>
  <c r="BN46" i="1"/>
  <c r="EP45" i="1"/>
  <c r="ED45" i="1"/>
  <c r="BC45" i="1" s="1"/>
  <c r="DB45" i="1"/>
  <c r="AW45" i="1"/>
  <c r="CB45" i="1"/>
  <c r="BQ45" i="1"/>
  <c r="EG45" i="1"/>
  <c r="EF45" i="1"/>
  <c r="BJ45" i="1"/>
  <c r="AY45" i="1"/>
  <c r="AX45" i="1"/>
  <c r="AA45" i="1"/>
  <c r="N45" i="1"/>
  <c r="ED44" i="1"/>
  <c r="BC44" i="1" s="1"/>
  <c r="DB44" i="1"/>
  <c r="AW44" i="1"/>
  <c r="CB44" i="1"/>
  <c r="BQ44" i="1"/>
  <c r="EG44" i="1"/>
  <c r="EF44" i="1"/>
  <c r="BJ44" i="1"/>
  <c r="AY44" i="1"/>
  <c r="AX44" i="1"/>
  <c r="AA44" i="1"/>
  <c r="N44" i="1"/>
  <c r="AB44" i="1" s="1"/>
  <c r="ED43" i="1"/>
  <c r="BC43" i="1" s="1"/>
  <c r="DB43" i="1"/>
  <c r="AW43" i="1"/>
  <c r="CB43" i="1"/>
  <c r="BQ43" i="1"/>
  <c r="EG43" i="1"/>
  <c r="EF43" i="1"/>
  <c r="BJ43" i="1"/>
  <c r="AY43" i="1"/>
  <c r="AX43" i="1"/>
  <c r="AA43" i="1"/>
  <c r="N43" i="1"/>
  <c r="AB43" i="1" s="1"/>
  <c r="ED42" i="1"/>
  <c r="DB42" i="1"/>
  <c r="AW42" i="1"/>
  <c r="CB42" i="1"/>
  <c r="BQ42" i="1"/>
  <c r="EG42" i="1"/>
  <c r="EF42" i="1"/>
  <c r="BJ42" i="1"/>
  <c r="BC42" i="1"/>
  <c r="AY42" i="1"/>
  <c r="AX42" i="1"/>
  <c r="AA42" i="1"/>
  <c r="N42" i="1"/>
  <c r="AB42" i="1" s="1"/>
  <c r="AL42" i="1"/>
  <c r="FP42" i="1"/>
  <c r="ED51" i="1"/>
  <c r="FP51" i="1"/>
  <c r="CB51" i="1"/>
  <c r="BQ51" i="1"/>
  <c r="EG51" i="1"/>
  <c r="EF51" i="1"/>
  <c r="BJ51" i="1"/>
  <c r="AY51" i="1"/>
  <c r="AX51" i="1"/>
  <c r="AE51" i="1"/>
  <c r="AA51" i="1"/>
  <c r="N51" i="1"/>
  <c r="AC51" i="1" s="1"/>
  <c r="Z51" i="1"/>
  <c r="AN51" i="1"/>
  <c r="BN51" i="1"/>
  <c r="H51" i="1"/>
  <c r="ED40" i="1"/>
  <c r="FP40" i="1"/>
  <c r="DB40" i="1"/>
  <c r="CB40" i="1"/>
  <c r="BQ40" i="1"/>
  <c r="EG40" i="1"/>
  <c r="EF40" i="1"/>
  <c r="BJ40" i="1"/>
  <c r="AY40" i="1"/>
  <c r="AX40" i="1"/>
  <c r="AW40" i="1"/>
  <c r="N40" i="1"/>
  <c r="P40" i="1" s="1"/>
  <c r="AE40" i="1"/>
  <c r="ED39" i="1"/>
  <c r="FP39" i="1"/>
  <c r="DB39" i="1"/>
  <c r="AV39" i="1"/>
  <c r="CB39" i="1"/>
  <c r="BQ39" i="1"/>
  <c r="EG39" i="1"/>
  <c r="EF39" i="1"/>
  <c r="BJ39" i="1"/>
  <c r="AY39" i="1"/>
  <c r="AX39" i="1"/>
  <c r="AW39" i="1"/>
  <c r="AP39" i="1"/>
  <c r="AE39" i="1"/>
  <c r="AA39" i="1"/>
  <c r="N39" i="1"/>
  <c r="P39" i="1" s="1"/>
  <c r="EP38" i="1"/>
  <c r="ED38" i="1"/>
  <c r="BC38" i="1" s="1"/>
  <c r="DO38" i="1"/>
  <c r="DB38" i="1"/>
  <c r="AW38" i="1"/>
  <c r="CO38" i="1"/>
  <c r="CB38" i="1"/>
  <c r="BQ38" i="1"/>
  <c r="EG38" i="1"/>
  <c r="EF38" i="1"/>
  <c r="BJ38" i="1"/>
  <c r="AY38" i="1"/>
  <c r="AX38" i="1"/>
  <c r="AA38" i="1"/>
  <c r="N38" i="1"/>
  <c r="AB38" i="1" s="1"/>
  <c r="ED37" i="1"/>
  <c r="BC37" i="1" s="1"/>
  <c r="DB37" i="1"/>
  <c r="AW37" i="1"/>
  <c r="CB37" i="1"/>
  <c r="BQ37" i="1"/>
  <c r="EG37" i="1"/>
  <c r="EF37" i="1"/>
  <c r="BJ37" i="1"/>
  <c r="AY37" i="1"/>
  <c r="AX37" i="1"/>
  <c r="AA37" i="1"/>
  <c r="N37" i="1"/>
  <c r="ED36" i="1"/>
  <c r="BC36" i="1" s="1"/>
  <c r="DO36" i="1"/>
  <c r="DB36" i="1"/>
  <c r="AW36" i="1"/>
  <c r="CB36" i="1"/>
  <c r="BQ36" i="1"/>
  <c r="EG36" i="1"/>
  <c r="EF36" i="1"/>
  <c r="BJ36" i="1"/>
  <c r="AY36" i="1"/>
  <c r="AX36" i="1"/>
  <c r="AA36" i="1"/>
  <c r="N36" i="1"/>
  <c r="ED35" i="1"/>
  <c r="BC35" i="1" s="1"/>
  <c r="DB35" i="1"/>
  <c r="AW35" i="1"/>
  <c r="CB35" i="1"/>
  <c r="BQ35" i="1"/>
  <c r="EG35" i="1"/>
  <c r="EF35" i="1"/>
  <c r="BJ35" i="1"/>
  <c r="AY35" i="1"/>
  <c r="AX35" i="1"/>
  <c r="AA35" i="1"/>
  <c r="N35" i="1"/>
  <c r="ED41" i="1"/>
  <c r="DB41" i="1"/>
  <c r="AW41" i="1"/>
  <c r="CB41" i="1"/>
  <c r="BQ41" i="1"/>
  <c r="EG41" i="1"/>
  <c r="EF41" i="1"/>
  <c r="BJ41" i="1"/>
  <c r="BC41" i="1"/>
  <c r="AY41" i="1"/>
  <c r="AX41" i="1"/>
  <c r="AA41" i="1"/>
  <c r="N41" i="1"/>
  <c r="ED34" i="1"/>
  <c r="DO34" i="1"/>
  <c r="DB34" i="1"/>
  <c r="AW34" i="1"/>
  <c r="CB34" i="1"/>
  <c r="BQ34" i="1"/>
  <c r="EG34" i="1"/>
  <c r="EF34" i="1"/>
  <c r="BJ34" i="1"/>
  <c r="AY34" i="1"/>
  <c r="AX34" i="1"/>
  <c r="AA34" i="1"/>
  <c r="ED33" i="1"/>
  <c r="DB33" i="1"/>
  <c r="AW33" i="1"/>
  <c r="CB33" i="1"/>
  <c r="BQ33" i="1"/>
  <c r="EG33" i="1"/>
  <c r="EF33" i="1"/>
  <c r="BJ33" i="1"/>
  <c r="BC33" i="1"/>
  <c r="AY33" i="1"/>
  <c r="AX33" i="1"/>
  <c r="H33" i="1"/>
  <c r="AP33" i="1"/>
  <c r="Z33" i="1"/>
  <c r="ED32" i="1"/>
  <c r="BC32" i="1" s="1"/>
  <c r="FP32" i="1"/>
  <c r="DB32" i="1"/>
  <c r="AW32" i="1"/>
  <c r="CB32" i="1"/>
  <c r="BQ32" i="1"/>
  <c r="EG32" i="1"/>
  <c r="EF32" i="1"/>
  <c r="BJ32" i="1"/>
  <c r="AY32" i="1"/>
  <c r="AX32" i="1"/>
  <c r="N32" i="1"/>
  <c r="P32" i="1" s="1"/>
  <c r="H32" i="1"/>
  <c r="AP32" i="1"/>
  <c r="BN32" i="1"/>
  <c r="Z32" i="1"/>
  <c r="EP31" i="1"/>
  <c r="ED31" i="1"/>
  <c r="DO31" i="1"/>
  <c r="FP31" i="1"/>
  <c r="DB31" i="1"/>
  <c r="AW31" i="1"/>
  <c r="AV31" i="1"/>
  <c r="CB31" i="1"/>
  <c r="BQ31" i="1"/>
  <c r="EG31" i="1"/>
  <c r="EF31" i="1"/>
  <c r="EH31" i="1" s="1"/>
  <c r="BJ31" i="1"/>
  <c r="AY31" i="1"/>
  <c r="AX31" i="1"/>
  <c r="AA31" i="1"/>
  <c r="N31" i="1"/>
  <c r="Z31" i="1"/>
  <c r="EP30" i="1"/>
  <c r="ED30" i="1"/>
  <c r="FP30" i="1"/>
  <c r="DB30" i="1"/>
  <c r="AW30" i="1"/>
  <c r="CB30" i="1"/>
  <c r="BQ30" i="1"/>
  <c r="EG30" i="1"/>
  <c r="EF30" i="1"/>
  <c r="BJ30" i="1"/>
  <c r="BC30" i="1"/>
  <c r="AY30" i="1"/>
  <c r="AX30" i="1"/>
  <c r="AA30" i="1"/>
  <c r="N30" i="1"/>
  <c r="Z30" i="1"/>
  <c r="ED29" i="1"/>
  <c r="BC29" i="1" s="1"/>
  <c r="FP29" i="1"/>
  <c r="DB29" i="1"/>
  <c r="AW29" i="1"/>
  <c r="CO29" i="1"/>
  <c r="CB29" i="1"/>
  <c r="BQ29" i="1"/>
  <c r="EG29" i="1"/>
  <c r="EF29" i="1"/>
  <c r="BJ29" i="1"/>
  <c r="AY29" i="1"/>
  <c r="AX29" i="1"/>
  <c r="AA29" i="1"/>
  <c r="N29" i="1"/>
  <c r="ED28" i="1"/>
  <c r="BC28" i="1" s="1"/>
  <c r="FP28" i="1"/>
  <c r="DB28" i="1"/>
  <c r="AW28" i="1"/>
  <c r="CO28" i="1"/>
  <c r="CB28" i="1"/>
  <c r="BQ28" i="1"/>
  <c r="EG28" i="1"/>
  <c r="EF28" i="1"/>
  <c r="BJ28" i="1"/>
  <c r="AY28" i="1"/>
  <c r="AX28" i="1"/>
  <c r="AA28" i="1"/>
  <c r="N28" i="1"/>
  <c r="P28" i="1" s="1"/>
  <c r="EP26" i="1"/>
  <c r="EF26" i="1"/>
  <c r="ED26" i="1"/>
  <c r="FP26" i="1"/>
  <c r="DB26" i="1"/>
  <c r="AX26" i="1"/>
  <c r="CB26" i="1"/>
  <c r="BQ26" i="1"/>
  <c r="EG26" i="1"/>
  <c r="BJ26" i="1"/>
  <c r="AY26" i="1"/>
  <c r="AW26" i="1"/>
  <c r="AA26" i="1"/>
  <c r="H26" i="1"/>
  <c r="AE26" i="1"/>
  <c r="EP25" i="1"/>
  <c r="EF25" i="1"/>
  <c r="ED25" i="1"/>
  <c r="BC25" i="1" s="1"/>
  <c r="FP25" i="1"/>
  <c r="DB25" i="1"/>
  <c r="AX25" i="1"/>
  <c r="CO25" i="1"/>
  <c r="CB25" i="1"/>
  <c r="BQ25" i="1"/>
  <c r="EG25" i="1"/>
  <c r="BJ25" i="1"/>
  <c r="AY25" i="1"/>
  <c r="AW25" i="1"/>
  <c r="AA25" i="1"/>
  <c r="H25" i="1"/>
  <c r="AE25" i="1"/>
  <c r="EP24" i="1"/>
  <c r="EF24" i="1"/>
  <c r="ED24" i="1"/>
  <c r="BC24" i="1" s="1"/>
  <c r="FP24" i="1"/>
  <c r="DB24" i="1"/>
  <c r="AX24" i="1"/>
  <c r="AW24" i="1"/>
  <c r="CO24" i="1"/>
  <c r="CB24" i="1"/>
  <c r="BQ24" i="1"/>
  <c r="EG24" i="1"/>
  <c r="BJ24" i="1"/>
  <c r="AA24" i="1"/>
  <c r="H24" i="1"/>
  <c r="AE24" i="1"/>
  <c r="EP23" i="1"/>
  <c r="ED23" i="1"/>
  <c r="FP23" i="1"/>
  <c r="DB23" i="1"/>
  <c r="AX23" i="1"/>
  <c r="CB23" i="1"/>
  <c r="BQ23" i="1"/>
  <c r="EG23" i="1"/>
  <c r="EF23" i="1"/>
  <c r="BJ23" i="1"/>
  <c r="AY23" i="1"/>
  <c r="AA23" i="1"/>
  <c r="N23" i="1"/>
  <c r="H23" i="1"/>
  <c r="Z23" i="1"/>
  <c r="EP22" i="1"/>
  <c r="ED22" i="1"/>
  <c r="BC22" i="1" s="1"/>
  <c r="DO22" i="1"/>
  <c r="FP22" i="1"/>
  <c r="DB22" i="1"/>
  <c r="AX22" i="1"/>
  <c r="AW22" i="1"/>
  <c r="CB22" i="1"/>
  <c r="BQ22" i="1"/>
  <c r="EG22" i="1"/>
  <c r="EF22" i="1"/>
  <c r="BJ22" i="1"/>
  <c r="AA22" i="1"/>
  <c r="N22" i="1"/>
  <c r="H22" i="1"/>
  <c r="AN22" i="1"/>
  <c r="Z22" i="1"/>
  <c r="EP70" i="1"/>
  <c r="EF70" i="1"/>
  <c r="ED70" i="1"/>
  <c r="FP70" i="1"/>
  <c r="AX70" i="1"/>
  <c r="AW70" i="1"/>
  <c r="CO70" i="1"/>
  <c r="AV70" i="1"/>
  <c r="CB70" i="1"/>
  <c r="BQ70" i="1"/>
  <c r="EG70" i="1"/>
  <c r="BJ70" i="1"/>
  <c r="AA70" i="1"/>
  <c r="N70" i="1"/>
  <c r="H70" i="1"/>
  <c r="AN70" i="1"/>
  <c r="Z70" i="1"/>
  <c r="EP21" i="1"/>
  <c r="EF21" i="1"/>
  <c r="ED21" i="1"/>
  <c r="DO21" i="1"/>
  <c r="FP21" i="1"/>
  <c r="AX21" i="1"/>
  <c r="AW21" i="1"/>
  <c r="AV21" i="1"/>
  <c r="CB21" i="1"/>
  <c r="BQ21" i="1"/>
  <c r="EG21" i="1"/>
  <c r="BJ21" i="1"/>
  <c r="AP21" i="1"/>
  <c r="AA21" i="1"/>
  <c r="N21" i="1"/>
  <c r="H21" i="1"/>
  <c r="Z21" i="1"/>
  <c r="EP20" i="1"/>
  <c r="ED20" i="1"/>
  <c r="FP20" i="1"/>
  <c r="DB20" i="1"/>
  <c r="CB20" i="1"/>
  <c r="BQ20" i="1"/>
  <c r="EG20" i="1"/>
  <c r="EF20" i="1"/>
  <c r="BJ20" i="1"/>
  <c r="AY20" i="1"/>
  <c r="AX20" i="1"/>
  <c r="AW20" i="1"/>
  <c r="N20" i="1"/>
  <c r="P20" i="1" s="1"/>
  <c r="Z20" i="1"/>
  <c r="H20" i="1"/>
  <c r="AE20" i="1"/>
  <c r="EP19" i="1"/>
  <c r="EF19" i="1"/>
  <c r="ED19" i="1"/>
  <c r="FP19" i="1"/>
  <c r="CB19" i="1"/>
  <c r="BQ19" i="1"/>
  <c r="EG19" i="1"/>
  <c r="BJ19" i="1"/>
  <c r="N19" i="1"/>
  <c r="P19" i="1" s="1"/>
  <c r="Z19" i="1"/>
  <c r="H19" i="1"/>
  <c r="AE19" i="1"/>
  <c r="ED18" i="1"/>
  <c r="FP18" i="1"/>
  <c r="AV18" i="1"/>
  <c r="CB18" i="1"/>
  <c r="BQ18" i="1"/>
  <c r="EG18" i="1"/>
  <c r="EF18" i="1"/>
  <c r="EH18" i="1" s="1"/>
  <c r="BJ18" i="1"/>
  <c r="AY18" i="1"/>
  <c r="AX18" i="1"/>
  <c r="AW18" i="1"/>
  <c r="AP18" i="1"/>
  <c r="Z18" i="1"/>
  <c r="AN18" i="1"/>
  <c r="H18" i="1"/>
  <c r="AA18" i="1"/>
  <c r="ED17" i="1"/>
  <c r="FP17" i="1"/>
  <c r="DB17" i="1"/>
  <c r="AV17" i="1"/>
  <c r="CB17" i="1"/>
  <c r="AQ17" i="1"/>
  <c r="BQ17" i="1"/>
  <c r="EG17" i="1"/>
  <c r="EF17" i="1"/>
  <c r="BJ17" i="1"/>
  <c r="AX17" i="1"/>
  <c r="AW17" i="1"/>
  <c r="AP17" i="1"/>
  <c r="Z17" i="1"/>
  <c r="AN17" i="1"/>
  <c r="H17" i="1"/>
  <c r="AA17" i="1"/>
  <c r="EP16" i="1"/>
  <c r="ED16" i="1"/>
  <c r="BC16" i="1" s="1"/>
  <c r="DB16" i="1"/>
  <c r="CO16" i="1"/>
  <c r="CB16" i="1"/>
  <c r="BQ16" i="1"/>
  <c r="EG16" i="1"/>
  <c r="EF16" i="1"/>
  <c r="BJ16" i="1"/>
  <c r="AY16" i="1"/>
  <c r="AX16" i="1"/>
  <c r="AW16" i="1"/>
  <c r="AE16" i="1"/>
  <c r="AA16" i="1"/>
  <c r="Z16" i="1"/>
  <c r="ED53" i="1"/>
  <c r="DB53" i="1"/>
  <c r="CB53" i="1"/>
  <c r="BQ53" i="1"/>
  <c r="EG53" i="1"/>
  <c r="EF53" i="1"/>
  <c r="EH53" i="1" s="1"/>
  <c r="BJ53" i="1"/>
  <c r="AY53" i="1"/>
  <c r="AX53" i="1"/>
  <c r="AW53" i="1"/>
  <c r="AE53" i="1"/>
  <c r="AA53" i="1"/>
  <c r="N53" i="1"/>
  <c r="ED47" i="1"/>
  <c r="FP47" i="1"/>
  <c r="DB47" i="1"/>
  <c r="AV47" i="1"/>
  <c r="CB47" i="1"/>
  <c r="BQ47" i="1"/>
  <c r="EG47" i="1"/>
  <c r="EF47" i="1"/>
  <c r="BJ47" i="1"/>
  <c r="AY47" i="1"/>
  <c r="AX47" i="1"/>
  <c r="AW47" i="1"/>
  <c r="AE47" i="1"/>
  <c r="AA47" i="1"/>
  <c r="N47" i="1"/>
  <c r="P47" i="1" s="1"/>
  <c r="AN47" i="1"/>
  <c r="ED15" i="1"/>
  <c r="FP15" i="1"/>
  <c r="DB15" i="1"/>
  <c r="AW15" i="1"/>
  <c r="AV15" i="1"/>
  <c r="CB15" i="1"/>
  <c r="BQ15" i="1"/>
  <c r="EG15" i="1"/>
  <c r="EF15" i="1"/>
  <c r="BJ15" i="1"/>
  <c r="AY15" i="1"/>
  <c r="AX15" i="1"/>
  <c r="AE15" i="1"/>
  <c r="AA15" i="1"/>
  <c r="N15" i="1"/>
  <c r="P15" i="1" s="1"/>
  <c r="ED14" i="1"/>
  <c r="FP14" i="1"/>
  <c r="DB14" i="1"/>
  <c r="AW14" i="1"/>
  <c r="AV14" i="1"/>
  <c r="CB14" i="1"/>
  <c r="BQ14" i="1"/>
  <c r="EG14" i="1"/>
  <c r="EF14" i="1"/>
  <c r="BJ14" i="1"/>
  <c r="AY14" i="1"/>
  <c r="AX14" i="1"/>
  <c r="AP14" i="1"/>
  <c r="AE14" i="1"/>
  <c r="AA14" i="1"/>
  <c r="N14" i="1"/>
  <c r="P14" i="1" s="1"/>
  <c r="AN14" i="1"/>
  <c r="ED13" i="1"/>
  <c r="FP13" i="1"/>
  <c r="DB13" i="1"/>
  <c r="AW13" i="1"/>
  <c r="CO13" i="1"/>
  <c r="AV13" i="1"/>
  <c r="CB13" i="1"/>
  <c r="BY13" i="1"/>
  <c r="BQ13" i="1"/>
  <c r="EG13" i="1"/>
  <c r="EF13" i="1"/>
  <c r="BJ13" i="1"/>
  <c r="AY13" i="1"/>
  <c r="AX13" i="1"/>
  <c r="AP13" i="1"/>
  <c r="AE13" i="1"/>
  <c r="AA13" i="1"/>
  <c r="N13" i="1"/>
  <c r="P13" i="1" s="1"/>
  <c r="ED11" i="1"/>
  <c r="FP11" i="1"/>
  <c r="DB11" i="1"/>
  <c r="AW11" i="1"/>
  <c r="AV11" i="1"/>
  <c r="CB11" i="1"/>
  <c r="BY11" i="1"/>
  <c r="CE11" i="1" s="1"/>
  <c r="BQ11" i="1"/>
  <c r="EG11" i="1"/>
  <c r="EF11" i="1"/>
  <c r="BJ11" i="1"/>
  <c r="AY11" i="1"/>
  <c r="AX11" i="1"/>
  <c r="AP11" i="1"/>
  <c r="AE11" i="1"/>
  <c r="AA11" i="1"/>
  <c r="N11" i="1"/>
  <c r="P11" i="1" s="1"/>
  <c r="AN11" i="1"/>
  <c r="ED50" i="1"/>
  <c r="FP50" i="1"/>
  <c r="DB50" i="1"/>
  <c r="AW50" i="1"/>
  <c r="AV50" i="1"/>
  <c r="CB50" i="1"/>
  <c r="BY50" i="1"/>
  <c r="BQ50" i="1"/>
  <c r="EG50" i="1"/>
  <c r="EF50" i="1"/>
  <c r="BJ50" i="1"/>
  <c r="AY50" i="1"/>
  <c r="AX50" i="1"/>
  <c r="AP50" i="1"/>
  <c r="AE50" i="1"/>
  <c r="AA50" i="1"/>
  <c r="N50" i="1"/>
  <c r="P50" i="1" s="1"/>
  <c r="ED10" i="1"/>
  <c r="BC10" i="1" s="1"/>
  <c r="FP10" i="1"/>
  <c r="DB10" i="1"/>
  <c r="AW10" i="1"/>
  <c r="AV10" i="1"/>
  <c r="CB10" i="1"/>
  <c r="BQ10" i="1"/>
  <c r="EG10" i="1"/>
  <c r="EF10" i="1"/>
  <c r="EH10" i="1" s="1"/>
  <c r="BJ10" i="1"/>
  <c r="AY10" i="1"/>
  <c r="AX10" i="1"/>
  <c r="AP10" i="1"/>
  <c r="AA10" i="1"/>
  <c r="BN10" i="1"/>
  <c r="EP9" i="1"/>
  <c r="ED9" i="1"/>
  <c r="BC9" i="1" s="1"/>
  <c r="DB9" i="1"/>
  <c r="AW9" i="1"/>
  <c r="CB9" i="1"/>
  <c r="AQ9" i="1"/>
  <c r="BQ9" i="1"/>
  <c r="EG9" i="1"/>
  <c r="EF9" i="1"/>
  <c r="EH9" i="1" s="1"/>
  <c r="BJ9" i="1"/>
  <c r="AY9" i="1"/>
  <c r="AX9" i="1"/>
  <c r="N9" i="1"/>
  <c r="P9" i="1" s="1"/>
  <c r="H9" i="1"/>
  <c r="BN9" i="1"/>
  <c r="AV9" i="1"/>
  <c r="EP8" i="1"/>
  <c r="ED8" i="1"/>
  <c r="DO8" i="1"/>
  <c r="FP8" i="1"/>
  <c r="DB8" i="1"/>
  <c r="AW8" i="1"/>
  <c r="AV8" i="1"/>
  <c r="CB8" i="1"/>
  <c r="AQ8" i="1"/>
  <c r="BQ8" i="1"/>
  <c r="EG8" i="1"/>
  <c r="EF8" i="1"/>
  <c r="BJ8" i="1"/>
  <c r="AY8" i="1"/>
  <c r="AX8" i="1"/>
  <c r="AA8" i="1"/>
  <c r="AE8" i="1"/>
  <c r="N8" i="1"/>
  <c r="P8" i="1" s="1"/>
  <c r="AH8" i="1" s="1"/>
  <c r="AP8" i="1"/>
  <c r="BN8" i="1"/>
  <c r="ED7" i="1"/>
  <c r="FP7" i="1"/>
  <c r="DB7" i="1"/>
  <c r="AY7" i="1"/>
  <c r="AV7" i="1"/>
  <c r="CB7" i="1"/>
  <c r="AQ7" i="1"/>
  <c r="BQ7" i="1"/>
  <c r="EG7" i="1"/>
  <c r="EF7" i="1"/>
  <c r="BJ7" i="1"/>
  <c r="AX7" i="1"/>
  <c r="AW7" i="1"/>
  <c r="AP7" i="1"/>
  <c r="AA7" i="1"/>
  <c r="AE7" i="1"/>
  <c r="N7" i="1"/>
  <c r="P7" i="1" s="1"/>
  <c r="AN7" i="1"/>
  <c r="FN72" i="1"/>
  <c r="EW72" i="1"/>
  <c r="EC72" i="1"/>
  <c r="EB72" i="1"/>
  <c r="DN72" i="1"/>
  <c r="DJ72" i="1"/>
  <c r="DF72" i="1"/>
  <c r="DD72" i="1"/>
  <c r="DC72" i="1"/>
  <c r="DB6" i="1"/>
  <c r="CZ72" i="1"/>
  <c r="CY72" i="1"/>
  <c r="CX72" i="1"/>
  <c r="CT72" i="1"/>
  <c r="CS72" i="1"/>
  <c r="CL72" i="1"/>
  <c r="CG72" i="1"/>
  <c r="CD72" i="1"/>
  <c r="CC72" i="1"/>
  <c r="CB6" i="1"/>
  <c r="CA72" i="1"/>
  <c r="BZ72" i="1"/>
  <c r="AQ6" i="1"/>
  <c r="BW72" i="1"/>
  <c r="BU72" i="1"/>
  <c r="BT72" i="1"/>
  <c r="BS72" i="1"/>
  <c r="BR72" i="1"/>
  <c r="BP72" i="1"/>
  <c r="BO72" i="1"/>
  <c r="BM72" i="1"/>
  <c r="BL72" i="1"/>
  <c r="BI72" i="1"/>
  <c r="BH72" i="1"/>
  <c r="AY6" i="1"/>
  <c r="AX6" i="1"/>
  <c r="AW6" i="1"/>
  <c r="AP6" i="1"/>
  <c r="W72" i="1"/>
  <c r="U72" i="1"/>
  <c r="T72" i="1"/>
  <c r="S72" i="1"/>
  <c r="Q72" i="1"/>
  <c r="O72" i="1"/>
  <c r="M72" i="1"/>
  <c r="L72" i="1"/>
  <c r="K72" i="1"/>
  <c r="G72" i="1"/>
  <c r="F72" i="1"/>
  <c r="E72" i="1"/>
  <c r="D72" i="1"/>
  <c r="C72" i="1"/>
  <c r="EH33" i="1" l="1"/>
  <c r="EH51" i="1"/>
  <c r="EH44" i="1"/>
  <c r="BD44" i="1" s="1"/>
  <c r="EH45" i="1"/>
  <c r="EH48" i="1"/>
  <c r="EH54" i="1"/>
  <c r="AD51" i="1"/>
  <c r="EH43" i="1"/>
  <c r="BD43" i="1" s="1"/>
  <c r="EH55" i="1"/>
  <c r="EH27" i="1"/>
  <c r="EH47" i="1"/>
  <c r="EH16" i="1"/>
  <c r="BD16" i="1" s="1"/>
  <c r="EH46" i="1"/>
  <c r="EH52" i="1"/>
  <c r="EH60" i="1"/>
  <c r="EH62" i="1"/>
  <c r="EH67" i="1"/>
  <c r="BD67" i="1" s="1"/>
  <c r="AB71" i="1"/>
  <c r="EH40" i="1"/>
  <c r="EH42" i="1"/>
  <c r="BD42" i="1" s="1"/>
  <c r="EH12" i="1"/>
  <c r="BD12" i="1" s="1"/>
  <c r="CE61" i="1"/>
  <c r="CI72" i="1"/>
  <c r="CO8" i="1"/>
  <c r="CP8" i="1" s="1"/>
  <c r="DS21" i="1"/>
  <c r="CN72" i="1"/>
  <c r="DH72" i="1"/>
  <c r="FI72" i="1"/>
  <c r="DT8" i="1"/>
  <c r="CK72" i="1"/>
  <c r="DI72" i="1"/>
  <c r="DM72" i="1"/>
  <c r="ES72" i="1"/>
  <c r="FM72" i="1"/>
  <c r="CO7" i="1"/>
  <c r="CP7" i="1" s="1"/>
  <c r="EH8" i="1"/>
  <c r="AN9" i="1"/>
  <c r="AN10" i="1"/>
  <c r="AN50" i="1"/>
  <c r="CO11" i="1"/>
  <c r="AN13" i="1"/>
  <c r="CO22" i="1"/>
  <c r="CP22" i="1" s="1"/>
  <c r="DS22" i="1"/>
  <c r="DW22" i="1"/>
  <c r="CO36" i="1"/>
  <c r="CP36" i="1" s="1"/>
  <c r="AN61" i="1"/>
  <c r="AV19" i="1"/>
  <c r="DG72" i="1"/>
  <c r="CO50" i="1"/>
  <c r="CP50" i="1" s="1"/>
  <c r="DS34" i="1"/>
  <c r="DW34" i="1"/>
  <c r="CO41" i="1"/>
  <c r="CP41" i="1" s="1"/>
  <c r="CO44" i="1"/>
  <c r="CP44" i="1" s="1"/>
  <c r="CO55" i="1"/>
  <c r="CP55" i="1" s="1"/>
  <c r="DO56" i="1"/>
  <c r="DO58" i="1"/>
  <c r="DQ58" i="1" s="1"/>
  <c r="AN66" i="1"/>
  <c r="CM72" i="1"/>
  <c r="DK72" i="1"/>
  <c r="FA72" i="1"/>
  <c r="DW21" i="1"/>
  <c r="CO26" i="1"/>
  <c r="CP26" i="1" s="1"/>
  <c r="CJ72" i="1"/>
  <c r="DL72" i="1"/>
  <c r="DX8" i="1"/>
  <c r="AD9" i="1"/>
  <c r="DO9" i="1"/>
  <c r="DT9" i="1" s="1"/>
  <c r="CO14" i="1"/>
  <c r="CP14" i="1" s="1"/>
  <c r="AN15" i="1"/>
  <c r="CO15" i="1"/>
  <c r="CP15" i="1" s="1"/>
  <c r="CO23" i="1"/>
  <c r="CO30" i="1"/>
  <c r="CP30" i="1" s="1"/>
  <c r="DT38" i="1"/>
  <c r="DX38" i="1"/>
  <c r="CO39" i="1"/>
  <c r="CO40" i="1"/>
  <c r="CP40" i="1" s="1"/>
  <c r="CO43" i="1"/>
  <c r="CP43" i="1" s="1"/>
  <c r="CO12" i="1"/>
  <c r="P27" i="1"/>
  <c r="AH27" i="1" s="1"/>
  <c r="AB27" i="1"/>
  <c r="DO62" i="1"/>
  <c r="DU62" i="1" s="1"/>
  <c r="DO63" i="1"/>
  <c r="DW63" i="1" s="1"/>
  <c r="AV65" i="1"/>
  <c r="CO47" i="1"/>
  <c r="CP47" i="1" s="1"/>
  <c r="CO53" i="1"/>
  <c r="CP53" i="1" s="1"/>
  <c r="CO19" i="1"/>
  <c r="CO20" i="1"/>
  <c r="CO21" i="1"/>
  <c r="DT21" i="1"/>
  <c r="DX21" i="1"/>
  <c r="DO70" i="1"/>
  <c r="DT22" i="1"/>
  <c r="DX22" i="1"/>
  <c r="DO23" i="1"/>
  <c r="DX23" i="1" s="1"/>
  <c r="DO24" i="1"/>
  <c r="DW24" i="1" s="1"/>
  <c r="DO28" i="1"/>
  <c r="DX28" i="1" s="1"/>
  <c r="DO30" i="1"/>
  <c r="DV30" i="1" s="1"/>
  <c r="CO31" i="1"/>
  <c r="CP31" i="1" s="1"/>
  <c r="DT31" i="1"/>
  <c r="DX31" i="1"/>
  <c r="DO32" i="1"/>
  <c r="DT32" i="1" s="1"/>
  <c r="DO41" i="1"/>
  <c r="DT41" i="1" s="1"/>
  <c r="CO35" i="1"/>
  <c r="DS36" i="1"/>
  <c r="DW36" i="1"/>
  <c r="CO37" i="1"/>
  <c r="CP37" i="1" s="1"/>
  <c r="AN39" i="1"/>
  <c r="AN42" i="1"/>
  <c r="DO43" i="1"/>
  <c r="DY43" i="1" s="1"/>
  <c r="DO44" i="1"/>
  <c r="DX44" i="1" s="1"/>
  <c r="CO45" i="1"/>
  <c r="CP45" i="1" s="1"/>
  <c r="DO45" i="1"/>
  <c r="DQ45" i="1" s="1"/>
  <c r="CO54" i="1"/>
  <c r="CP54" i="1" s="1"/>
  <c r="AN57" i="1"/>
  <c r="CO57" i="1"/>
  <c r="CP57" i="1" s="1"/>
  <c r="DT57" i="1"/>
  <c r="DX57" i="1"/>
  <c r="CO65" i="1"/>
  <c r="DO66" i="1"/>
  <c r="CO64" i="1"/>
  <c r="CP64" i="1" s="1"/>
  <c r="CO67" i="1"/>
  <c r="CP67" i="1" s="1"/>
  <c r="AN71" i="1"/>
  <c r="DO16" i="1"/>
  <c r="CO17" i="1"/>
  <c r="CP17" i="1" s="1"/>
  <c r="CO18" i="1"/>
  <c r="CP18" i="1" s="1"/>
  <c r="EH20" i="1"/>
  <c r="BD20" i="1" s="1"/>
  <c r="AN21" i="1"/>
  <c r="DS70" i="1"/>
  <c r="DW70" i="1"/>
  <c r="DO29" i="1"/>
  <c r="DY29" i="1" s="1"/>
  <c r="EH30" i="1"/>
  <c r="BD30" i="1" s="1"/>
  <c r="EH32" i="1"/>
  <c r="BD32" i="1" s="1"/>
  <c r="CO34" i="1"/>
  <c r="CP34" i="1" s="1"/>
  <c r="DO35" i="1"/>
  <c r="DS35" i="1" s="1"/>
  <c r="DO37" i="1"/>
  <c r="DT37" i="1" s="1"/>
  <c r="DS38" i="1"/>
  <c r="DW38" i="1"/>
  <c r="CO51" i="1"/>
  <c r="CP51" i="1" s="1"/>
  <c r="DO42" i="1"/>
  <c r="DS42" i="1" s="1"/>
  <c r="AN45" i="1"/>
  <c r="AN46" i="1"/>
  <c r="CO48" i="1"/>
  <c r="CP48" i="1" s="1"/>
  <c r="DO48" i="1"/>
  <c r="DQ48" i="1" s="1"/>
  <c r="EH49" i="1"/>
  <c r="CO27" i="1"/>
  <c r="EH56" i="1"/>
  <c r="DT56" i="1"/>
  <c r="DX56" i="1"/>
  <c r="CO58" i="1"/>
  <c r="CO59" i="1"/>
  <c r="CP59" i="1" s="1"/>
  <c r="DO59" i="1"/>
  <c r="DQ59" i="1" s="1"/>
  <c r="CO61" i="1"/>
  <c r="CP61" i="1" s="1"/>
  <c r="AN63" i="1"/>
  <c r="EH63" i="1"/>
  <c r="DS66" i="1"/>
  <c r="DW66" i="1"/>
  <c r="CE64" i="1"/>
  <c r="CO68" i="1"/>
  <c r="BD45" i="1"/>
  <c r="BD9" i="1"/>
  <c r="AY72" i="1"/>
  <c r="CE50" i="1"/>
  <c r="CB72" i="1"/>
  <c r="CE13" i="1"/>
  <c r="AS13" i="1" s="1"/>
  <c r="CE62" i="1"/>
  <c r="AS62" i="1" s="1"/>
  <c r="AB37" i="1"/>
  <c r="BB27" i="1"/>
  <c r="AC62" i="1"/>
  <c r="AC64" i="1"/>
  <c r="AB68" i="1"/>
  <c r="AD19" i="1"/>
  <c r="AB31" i="1"/>
  <c r="AD40" i="1"/>
  <c r="AC42" i="1"/>
  <c r="R27" i="1"/>
  <c r="AI27" i="1" s="1"/>
  <c r="AC67" i="1"/>
  <c r="BB19" i="1"/>
  <c r="AB58" i="1"/>
  <c r="BY17" i="1"/>
  <c r="CE17" i="1" s="1"/>
  <c r="AS17" i="1" s="1"/>
  <c r="EL46" i="1"/>
  <c r="BE46" i="1" s="1"/>
  <c r="BF46" i="1" s="1"/>
  <c r="BN48" i="1"/>
  <c r="BV48" i="1" s="1"/>
  <c r="AR48" i="1" s="1"/>
  <c r="BV10" i="1"/>
  <c r="AR10" i="1" s="1"/>
  <c r="BV51" i="1"/>
  <c r="AR51" i="1" s="1"/>
  <c r="BV8" i="1"/>
  <c r="AR8" i="1" s="1"/>
  <c r="BB7" i="1"/>
  <c r="R7" i="1"/>
  <c r="AH7" i="1"/>
  <c r="EH7" i="1"/>
  <c r="BD7" i="1" s="1"/>
  <c r="R8" i="1"/>
  <c r="DV8" i="1"/>
  <c r="DQ8" i="1"/>
  <c r="DU8" i="1"/>
  <c r="DY8" i="1"/>
  <c r="DR8" i="1"/>
  <c r="BV9" i="1"/>
  <c r="AR9" i="1" s="1"/>
  <c r="BN7" i="1"/>
  <c r="BV7" i="1" s="1"/>
  <c r="AR7" i="1" s="1"/>
  <c r="BA7" i="1"/>
  <c r="BC7" i="1"/>
  <c r="BD8" i="1"/>
  <c r="BC8" i="1"/>
  <c r="R9" i="1"/>
  <c r="AH9" i="1"/>
  <c r="DY9" i="1"/>
  <c r="DU9" i="1"/>
  <c r="DX9" i="1"/>
  <c r="DQ9" i="1"/>
  <c r="DV9" i="1"/>
  <c r="AB7" i="1"/>
  <c r="DO7" i="1"/>
  <c r="AB8" i="1"/>
  <c r="AN8" i="1"/>
  <c r="AB9" i="1"/>
  <c r="CO9" i="1"/>
  <c r="FP9" i="1"/>
  <c r="DR9" i="1"/>
  <c r="EH50" i="1"/>
  <c r="BD50" i="1" s="1"/>
  <c r="EH11" i="1"/>
  <c r="BD11" i="1" s="1"/>
  <c r="CP11" i="1"/>
  <c r="EH13" i="1"/>
  <c r="BD13" i="1" s="1"/>
  <c r="CP13" i="1"/>
  <c r="EH14" i="1"/>
  <c r="BD14" i="1" s="1"/>
  <c r="R15" i="1"/>
  <c r="AH15" i="1"/>
  <c r="BB15" i="1"/>
  <c r="AC53" i="1"/>
  <c r="P53" i="1"/>
  <c r="BD53" i="1"/>
  <c r="AV53" i="1"/>
  <c r="BN16" i="1"/>
  <c r="BV16" i="1" s="1"/>
  <c r="AR16" i="1" s="1"/>
  <c r="BA16" i="1"/>
  <c r="DT16" i="1"/>
  <c r="DX16" i="1"/>
  <c r="DO6" i="1"/>
  <c r="DU6" i="1" s="1"/>
  <c r="AP72" i="1"/>
  <c r="AA72" i="1"/>
  <c r="BQ6" i="1"/>
  <c r="BY6" i="1"/>
  <c r="AW72" i="1"/>
  <c r="ED6" i="1"/>
  <c r="FP6" i="1"/>
  <c r="AC7" i="1"/>
  <c r="BY7" i="1"/>
  <c r="CE7" i="1" s="1"/>
  <c r="AS7" i="1" s="1"/>
  <c r="DY7" i="1"/>
  <c r="AC8" i="1"/>
  <c r="BY8" i="1"/>
  <c r="CE8" i="1" s="1"/>
  <c r="AS8" i="1" s="1"/>
  <c r="AA9" i="1"/>
  <c r="BB9" i="1"/>
  <c r="AC9" i="1"/>
  <c r="AP9" i="1"/>
  <c r="BY9" i="1"/>
  <c r="CE9" i="1" s="1"/>
  <c r="AS9" i="1" s="1"/>
  <c r="H10" i="1"/>
  <c r="AE10" i="1"/>
  <c r="CO10" i="1"/>
  <c r="R50" i="1"/>
  <c r="AH50" i="1"/>
  <c r="BB50" i="1"/>
  <c r="R11" i="1"/>
  <c r="AH11" i="1"/>
  <c r="BB11" i="1"/>
  <c r="R13" i="1"/>
  <c r="AH13" i="1"/>
  <c r="BB13" i="1"/>
  <c r="R14" i="1"/>
  <c r="AH14" i="1"/>
  <c r="BB14" i="1"/>
  <c r="BC14" i="1"/>
  <c r="BN15" i="1"/>
  <c r="BV15" i="1" s="1"/>
  <c r="AR15" i="1" s="1"/>
  <c r="BD47" i="1"/>
  <c r="BC47" i="1"/>
  <c r="BN53" i="1"/>
  <c r="BV53" i="1" s="1"/>
  <c r="AR53" i="1" s="1"/>
  <c r="DY16" i="1"/>
  <c r="DU16" i="1"/>
  <c r="DQ16" i="1"/>
  <c r="BD18" i="1"/>
  <c r="BC18" i="1"/>
  <c r="N72" i="1"/>
  <c r="P72" i="1" s="1"/>
  <c r="BB72" i="1" s="1"/>
  <c r="Z72" i="1"/>
  <c r="Z6" i="1"/>
  <c r="BJ6" i="1"/>
  <c r="AX72" i="1"/>
  <c r="FP72" i="1"/>
  <c r="EF6" i="1"/>
  <c r="EP6" i="1"/>
  <c r="H7" i="1"/>
  <c r="Z7" i="1"/>
  <c r="AD7" i="1"/>
  <c r="EP7" i="1"/>
  <c r="H8" i="1"/>
  <c r="BB8" i="1"/>
  <c r="Z8" i="1"/>
  <c r="AD8" i="1"/>
  <c r="EL9" i="1"/>
  <c r="BE9" i="1" s="1"/>
  <c r="BF9" i="1" s="1"/>
  <c r="N10" i="1"/>
  <c r="AD10" i="1" s="1"/>
  <c r="Z10" i="1"/>
  <c r="BY10" i="1"/>
  <c r="CE10" i="1" s="1"/>
  <c r="AS10" i="1" s="1"/>
  <c r="AQ10" i="1"/>
  <c r="EP10" i="1"/>
  <c r="BN50" i="1"/>
  <c r="BV50" i="1" s="1"/>
  <c r="AR50" i="1" s="1"/>
  <c r="BC50" i="1"/>
  <c r="BN11" i="1"/>
  <c r="BV11" i="1" s="1"/>
  <c r="AR11" i="1" s="1"/>
  <c r="BC11" i="1"/>
  <c r="BN13" i="1"/>
  <c r="BV13" i="1" s="1"/>
  <c r="AR13" i="1" s="1"/>
  <c r="BC13" i="1"/>
  <c r="BN14" i="1"/>
  <c r="BV14" i="1" s="1"/>
  <c r="AR14" i="1" s="1"/>
  <c r="EH15" i="1"/>
  <c r="BD15" i="1" s="1"/>
  <c r="R47" i="1"/>
  <c r="AH47" i="1"/>
  <c r="BB47" i="1"/>
  <c r="AN16" i="1"/>
  <c r="CP16" i="1"/>
  <c r="DR16" i="1"/>
  <c r="DV16" i="1"/>
  <c r="EH17" i="1"/>
  <c r="BD17" i="1" s="1"/>
  <c r="BC17" i="1"/>
  <c r="AE72" i="1"/>
  <c r="AC72" i="1"/>
  <c r="H6" i="1"/>
  <c r="I6" i="1"/>
  <c r="N6" i="1"/>
  <c r="P6" i="1" s="1"/>
  <c r="BB6" i="1" s="1"/>
  <c r="AA6" i="1"/>
  <c r="AE6" i="1"/>
  <c r="CO6" i="1"/>
  <c r="EG6" i="1"/>
  <c r="EG72" i="1" s="1"/>
  <c r="I7" i="1"/>
  <c r="I8" i="1"/>
  <c r="DS8" i="1"/>
  <c r="DW8" i="1"/>
  <c r="AE9" i="1"/>
  <c r="Z9" i="1"/>
  <c r="DS9" i="1"/>
  <c r="DW9" i="1"/>
  <c r="DO10" i="1"/>
  <c r="DS10" i="1" s="1"/>
  <c r="BD10" i="1"/>
  <c r="AS50" i="1"/>
  <c r="AS11" i="1"/>
  <c r="BC15" i="1"/>
  <c r="BN47" i="1"/>
  <c r="BV47" i="1" s="1"/>
  <c r="AR47" i="1" s="1"/>
  <c r="BA47" i="1"/>
  <c r="AN53" i="1"/>
  <c r="DS16" i="1"/>
  <c r="DW16" i="1"/>
  <c r="R19" i="1"/>
  <c r="AB50" i="1"/>
  <c r="DO50" i="1"/>
  <c r="DW50" i="1" s="1"/>
  <c r="AB11" i="1"/>
  <c r="DO11" i="1"/>
  <c r="AB13" i="1"/>
  <c r="DO13" i="1"/>
  <c r="DW13" i="1" s="1"/>
  <c r="AB14" i="1"/>
  <c r="DO14" i="1"/>
  <c r="AB15" i="1"/>
  <c r="AP15" i="1"/>
  <c r="DO15" i="1"/>
  <c r="AB47" i="1"/>
  <c r="AP47" i="1"/>
  <c r="DO47" i="1"/>
  <c r="DR47" i="1" s="1"/>
  <c r="AB53" i="1"/>
  <c r="AP53" i="1"/>
  <c r="BC53" i="1"/>
  <c r="DO53" i="1"/>
  <c r="DT53" i="1" s="1"/>
  <c r="AP16" i="1"/>
  <c r="I17" i="1"/>
  <c r="N17" i="1"/>
  <c r="P17" i="1" s="1"/>
  <c r="BB17" i="1" s="1"/>
  <c r="AE17" i="1"/>
  <c r="I18" i="1"/>
  <c r="N18" i="1"/>
  <c r="P18" i="1" s="1"/>
  <c r="AE18" i="1"/>
  <c r="I19" i="1"/>
  <c r="AA19" i="1"/>
  <c r="AD20" i="1"/>
  <c r="AC21" i="1"/>
  <c r="EH21" i="1"/>
  <c r="BD21" i="1" s="1"/>
  <c r="CP70" i="1"/>
  <c r="DY70" i="1"/>
  <c r="DU70" i="1"/>
  <c r="DQ70" i="1"/>
  <c r="DV70" i="1"/>
  <c r="DR70" i="1"/>
  <c r="EL70" i="1"/>
  <c r="BE70" i="1" s="1"/>
  <c r="BF70" i="1" s="1"/>
  <c r="AC22" i="1"/>
  <c r="EH22" i="1"/>
  <c r="BD22" i="1" s="1"/>
  <c r="AC23" i="1"/>
  <c r="P23" i="1"/>
  <c r="AD23" i="1"/>
  <c r="AV23" i="1"/>
  <c r="DT23" i="1"/>
  <c r="AN24" i="1"/>
  <c r="R28" i="1"/>
  <c r="AH28" i="1"/>
  <c r="BB28" i="1"/>
  <c r="AV28" i="1"/>
  <c r="BY29" i="1"/>
  <c r="CE29" i="1" s="1"/>
  <c r="AS29" i="1" s="1"/>
  <c r="AQ29" i="1"/>
  <c r="AB29" i="1"/>
  <c r="EH29" i="1"/>
  <c r="BD29" i="1" s="1"/>
  <c r="DS29" i="1"/>
  <c r="DW29" i="1"/>
  <c r="DU30" i="1"/>
  <c r="AD31" i="1"/>
  <c r="AC31" i="1"/>
  <c r="P31" i="1"/>
  <c r="BB31" i="1" s="1"/>
  <c r="AC50" i="1"/>
  <c r="AQ50" i="1"/>
  <c r="AC11" i="1"/>
  <c r="AQ11" i="1"/>
  <c r="AC13" i="1"/>
  <c r="AQ13" i="1"/>
  <c r="AC14" i="1"/>
  <c r="AC15" i="1"/>
  <c r="AC47" i="1"/>
  <c r="FP53" i="1"/>
  <c r="AV16" i="1"/>
  <c r="FP16" i="1"/>
  <c r="DO17" i="1"/>
  <c r="AQ18" i="1"/>
  <c r="DB18" i="1"/>
  <c r="DO18" i="1"/>
  <c r="DU18" i="1" s="1"/>
  <c r="AB19" i="1"/>
  <c r="AX19" i="1"/>
  <c r="BC19" i="1"/>
  <c r="AV20" i="1"/>
  <c r="CP20" i="1"/>
  <c r="BN21" i="1"/>
  <c r="BV21" i="1" s="1"/>
  <c r="AR21" i="1" s="1"/>
  <c r="P21" i="1"/>
  <c r="BB21" i="1" s="1"/>
  <c r="AD21" i="1"/>
  <c r="BC70" i="1"/>
  <c r="EL22" i="1"/>
  <c r="BE22" i="1" s="1"/>
  <c r="BF22" i="1" s="1"/>
  <c r="P22" i="1"/>
  <c r="AD22" i="1"/>
  <c r="AV22" i="1"/>
  <c r="DY23" i="1"/>
  <c r="DR23" i="1"/>
  <c r="AV24" i="1"/>
  <c r="AV25" i="1"/>
  <c r="BC26" i="1"/>
  <c r="BN28" i="1"/>
  <c r="BV28" i="1" s="1"/>
  <c r="AR28" i="1" s="1"/>
  <c r="EL28" i="1"/>
  <c r="BE28" i="1" s="1"/>
  <c r="BF28" i="1" s="1"/>
  <c r="AC29" i="1"/>
  <c r="P29" i="1"/>
  <c r="BB29" i="1" s="1"/>
  <c r="AV29" i="1"/>
  <c r="DT29" i="1"/>
  <c r="DX29" i="1"/>
  <c r="BY30" i="1"/>
  <c r="CE30" i="1" s="1"/>
  <c r="AS30" i="1" s="1"/>
  <c r="AQ30" i="1"/>
  <c r="AB30" i="1"/>
  <c r="DU31" i="1"/>
  <c r="DY31" i="1"/>
  <c r="DV31" i="1"/>
  <c r="DQ31" i="1"/>
  <c r="BV32" i="1"/>
  <c r="AR32" i="1" s="1"/>
  <c r="DU32" i="1"/>
  <c r="EL33" i="1"/>
  <c r="BE33" i="1" s="1"/>
  <c r="BF33" i="1" s="1"/>
  <c r="H50" i="1"/>
  <c r="Z50" i="1"/>
  <c r="AD50" i="1"/>
  <c r="EP50" i="1"/>
  <c r="H11" i="1"/>
  <c r="Z11" i="1"/>
  <c r="AD11" i="1"/>
  <c r="EP11" i="1"/>
  <c r="H13" i="1"/>
  <c r="Z13" i="1"/>
  <c r="AD13" i="1"/>
  <c r="EP13" i="1"/>
  <c r="H14" i="1"/>
  <c r="Z14" i="1"/>
  <c r="AD14" i="1"/>
  <c r="EP14" i="1"/>
  <c r="H15" i="1"/>
  <c r="Z15" i="1"/>
  <c r="AD15" i="1"/>
  <c r="EP15" i="1"/>
  <c r="H47" i="1"/>
  <c r="Z47" i="1"/>
  <c r="AD47" i="1"/>
  <c r="EP47" i="1"/>
  <c r="H53" i="1"/>
  <c r="Z53" i="1"/>
  <c r="AD53" i="1"/>
  <c r="EP53" i="1"/>
  <c r="H16" i="1"/>
  <c r="AY17" i="1"/>
  <c r="DY17" i="1"/>
  <c r="DY18" i="1"/>
  <c r="AQ19" i="1"/>
  <c r="AP19" i="1"/>
  <c r="AC19" i="1"/>
  <c r="AW19" i="1"/>
  <c r="CP21" i="1"/>
  <c r="DY21" i="1"/>
  <c r="DU21" i="1"/>
  <c r="DQ21" i="1"/>
  <c r="DV21" i="1"/>
  <c r="DR21" i="1"/>
  <c r="EL21" i="1"/>
  <c r="BE21" i="1" s="1"/>
  <c r="BF21" i="1" s="1"/>
  <c r="AC70" i="1"/>
  <c r="DT70" i="1"/>
  <c r="DX70" i="1"/>
  <c r="EH70" i="1"/>
  <c r="BD70" i="1" s="1"/>
  <c r="AN23" i="1"/>
  <c r="CP23" i="1"/>
  <c r="EL24" i="1"/>
  <c r="BE24" i="1" s="1"/>
  <c r="BF24" i="1" s="1"/>
  <c r="DY24" i="1"/>
  <c r="DU24" i="1"/>
  <c r="DQ24" i="1"/>
  <c r="DV24" i="1"/>
  <c r="DR24" i="1"/>
  <c r="EH24" i="1"/>
  <c r="BD24" i="1" s="1"/>
  <c r="EH25" i="1"/>
  <c r="BD25" i="1" s="1"/>
  <c r="AN26" i="1"/>
  <c r="CP28" i="1"/>
  <c r="DU28" i="1"/>
  <c r="DQ28" i="1"/>
  <c r="BN29" i="1"/>
  <c r="BV29" i="1" s="1"/>
  <c r="AR29" i="1" s="1"/>
  <c r="EL29" i="1"/>
  <c r="BE29" i="1" s="1"/>
  <c r="BF29" i="1" s="1"/>
  <c r="AD30" i="1"/>
  <c r="AC30" i="1"/>
  <c r="P30" i="1"/>
  <c r="BB30" i="1" s="1"/>
  <c r="AV30" i="1"/>
  <c r="DT30" i="1"/>
  <c r="BC31" i="1"/>
  <c r="BD31" i="1"/>
  <c r="R32" i="1"/>
  <c r="AH32" i="1"/>
  <c r="AM33" i="1"/>
  <c r="BA33" i="1"/>
  <c r="AL33" i="1"/>
  <c r="I9" i="1"/>
  <c r="I10" i="1"/>
  <c r="I50" i="1"/>
  <c r="I11" i="1"/>
  <c r="I13" i="1"/>
  <c r="I14" i="1"/>
  <c r="I15" i="1"/>
  <c r="I47" i="1"/>
  <c r="I53" i="1"/>
  <c r="I16" i="1"/>
  <c r="N16" i="1"/>
  <c r="EP17" i="1"/>
  <c r="EP18" i="1"/>
  <c r="AY19" i="1"/>
  <c r="BY19" i="1"/>
  <c r="CE19" i="1" s="1"/>
  <c r="AS19" i="1" s="1"/>
  <c r="CP19" i="1"/>
  <c r="DB19" i="1"/>
  <c r="AH19" i="1" s="1"/>
  <c r="EH19" i="1"/>
  <c r="BD19" i="1" s="1"/>
  <c r="AN20" i="1"/>
  <c r="AH20" i="1"/>
  <c r="R20" i="1"/>
  <c r="BC20" i="1"/>
  <c r="BC21" i="1"/>
  <c r="BN70" i="1"/>
  <c r="BV70" i="1" s="1"/>
  <c r="AR70" i="1" s="1"/>
  <c r="P70" i="1"/>
  <c r="AD70" i="1"/>
  <c r="DY22" i="1"/>
  <c r="DU22" i="1"/>
  <c r="DQ22" i="1"/>
  <c r="DV22" i="1"/>
  <c r="DR22" i="1"/>
  <c r="AB23" i="1"/>
  <c r="EH23" i="1"/>
  <c r="BD23" i="1" s="1"/>
  <c r="CP24" i="1"/>
  <c r="AN25" i="1"/>
  <c r="CP25" i="1"/>
  <c r="AV26" i="1"/>
  <c r="EH26" i="1"/>
  <c r="BD26" i="1" s="1"/>
  <c r="BY28" i="1"/>
  <c r="CE28" i="1" s="1"/>
  <c r="AS28" i="1" s="1"/>
  <c r="AQ28" i="1"/>
  <c r="AB28" i="1"/>
  <c r="EH28" i="1"/>
  <c r="BD28" i="1" s="1"/>
  <c r="CP29" i="1"/>
  <c r="DU29" i="1"/>
  <c r="DQ29" i="1"/>
  <c r="DV29" i="1"/>
  <c r="BN30" i="1"/>
  <c r="BV30" i="1" s="1"/>
  <c r="AR30" i="1" s="1"/>
  <c r="BY31" i="1"/>
  <c r="CE31" i="1" s="1"/>
  <c r="AS31" i="1" s="1"/>
  <c r="AQ31" i="1"/>
  <c r="AV32" i="1"/>
  <c r="AV33" i="1"/>
  <c r="BD33" i="1"/>
  <c r="I20" i="1"/>
  <c r="AA20" i="1"/>
  <c r="BB20" i="1"/>
  <c r="EL23" i="1"/>
  <c r="BE23" i="1" s="1"/>
  <c r="BF23" i="1" s="1"/>
  <c r="Z24" i="1"/>
  <c r="Z25" i="1"/>
  <c r="EL25" i="1"/>
  <c r="BE25" i="1" s="1"/>
  <c r="BF25" i="1" s="1"/>
  <c r="Z26" i="1"/>
  <c r="AC28" i="1"/>
  <c r="AN28" i="1"/>
  <c r="AN29" i="1"/>
  <c r="AN30" i="1"/>
  <c r="DS31" i="1"/>
  <c r="DW31" i="1"/>
  <c r="AE32" i="1"/>
  <c r="DS32" i="1"/>
  <c r="AE33" i="1"/>
  <c r="FP33" i="1"/>
  <c r="H34" i="1"/>
  <c r="FP34" i="1"/>
  <c r="AN34" i="1"/>
  <c r="AE34" i="1"/>
  <c r="AC36" i="1"/>
  <c r="P36" i="1"/>
  <c r="BB36" i="1" s="1"/>
  <c r="BY37" i="1"/>
  <c r="CE37" i="1" s="1"/>
  <c r="AS37" i="1" s="1"/>
  <c r="AQ37" i="1"/>
  <c r="BY38" i="1"/>
  <c r="CE38" i="1" s="1"/>
  <c r="AS38" i="1" s="1"/>
  <c r="AQ38" i="1"/>
  <c r="CP39" i="1"/>
  <c r="BB40" i="1"/>
  <c r="R40" i="1"/>
  <c r="AH40" i="1"/>
  <c r="DO19" i="1"/>
  <c r="AB20" i="1"/>
  <c r="AP20" i="1"/>
  <c r="AQ20" i="1"/>
  <c r="DO20" i="1"/>
  <c r="I21" i="1"/>
  <c r="AE21" i="1"/>
  <c r="I70" i="1"/>
  <c r="AE70" i="1"/>
  <c r="I22" i="1"/>
  <c r="AE22" i="1"/>
  <c r="I23" i="1"/>
  <c r="AE23" i="1"/>
  <c r="AW23" i="1"/>
  <c r="I24" i="1"/>
  <c r="N24" i="1"/>
  <c r="I25" i="1"/>
  <c r="N25" i="1"/>
  <c r="I26" i="1"/>
  <c r="N26" i="1"/>
  <c r="H28" i="1"/>
  <c r="Z28" i="1"/>
  <c r="AD28" i="1"/>
  <c r="EP28" i="1"/>
  <c r="H29" i="1"/>
  <c r="Z29" i="1"/>
  <c r="AD29" i="1"/>
  <c r="EP29" i="1"/>
  <c r="H30" i="1"/>
  <c r="DR30" i="1"/>
  <c r="EL30" i="1"/>
  <c r="BE30" i="1" s="1"/>
  <c r="BF30" i="1" s="1"/>
  <c r="H31" i="1"/>
  <c r="DR31" i="1"/>
  <c r="AN31" i="1"/>
  <c r="AB32" i="1"/>
  <c r="CO32" i="1"/>
  <c r="EP32" i="1"/>
  <c r="AN32" i="1"/>
  <c r="N33" i="1"/>
  <c r="P33" i="1" s="1"/>
  <c r="BB33" i="1" s="1"/>
  <c r="CO33" i="1"/>
  <c r="AN33" i="1"/>
  <c r="N34" i="1"/>
  <c r="P34" i="1" s="1"/>
  <c r="BB34" i="1" s="1"/>
  <c r="Z34" i="1"/>
  <c r="EH34" i="1"/>
  <c r="BD34" i="1" s="1"/>
  <c r="BY41" i="1"/>
  <c r="CE41" i="1" s="1"/>
  <c r="AS41" i="1" s="1"/>
  <c r="AQ41" i="1"/>
  <c r="AB41" i="1"/>
  <c r="EH41" i="1"/>
  <c r="BD41" i="1" s="1"/>
  <c r="DX41" i="1"/>
  <c r="DQ41" i="1"/>
  <c r="EH35" i="1"/>
  <c r="BD35" i="1" s="1"/>
  <c r="CP35" i="1"/>
  <c r="DX35" i="1"/>
  <c r="DQ35" i="1"/>
  <c r="AC37" i="1"/>
  <c r="P37" i="1"/>
  <c r="BB37" i="1" s="1"/>
  <c r="AC38" i="1"/>
  <c r="P38" i="1"/>
  <c r="BB38" i="1" s="1"/>
  <c r="DY38" i="1"/>
  <c r="DU38" i="1"/>
  <c r="DQ38" i="1"/>
  <c r="BC39" i="1"/>
  <c r="BN40" i="1"/>
  <c r="BV40" i="1" s="1"/>
  <c r="AR40" i="1" s="1"/>
  <c r="BA40" i="1"/>
  <c r="BD40" i="1"/>
  <c r="BC40" i="1"/>
  <c r="DY19" i="1"/>
  <c r="AC20" i="1"/>
  <c r="DY20" i="1"/>
  <c r="AB21" i="1"/>
  <c r="DB21" i="1"/>
  <c r="AB70" i="1"/>
  <c r="AP70" i="1"/>
  <c r="DB70" i="1"/>
  <c r="AB22" i="1"/>
  <c r="AP22" i="1"/>
  <c r="AP23" i="1"/>
  <c r="BC23" i="1"/>
  <c r="AP24" i="1"/>
  <c r="AP25" i="1"/>
  <c r="DO25" i="1"/>
  <c r="DS25" i="1" s="1"/>
  <c r="AP26" i="1"/>
  <c r="AQ26" i="1"/>
  <c r="DO26" i="1"/>
  <c r="I28" i="1"/>
  <c r="AE28" i="1"/>
  <c r="I29" i="1"/>
  <c r="AE29" i="1"/>
  <c r="I30" i="1"/>
  <c r="AE30" i="1"/>
  <c r="I31" i="1"/>
  <c r="AE31" i="1"/>
  <c r="AA32" i="1"/>
  <c r="BB32" i="1"/>
  <c r="AC32" i="1"/>
  <c r="AA33" i="1"/>
  <c r="EP33" i="1"/>
  <c r="BN34" i="1"/>
  <c r="DX34" i="1"/>
  <c r="DT34" i="1"/>
  <c r="DY34" i="1"/>
  <c r="DU34" i="1"/>
  <c r="DQ34" i="1"/>
  <c r="DV34" i="1"/>
  <c r="AC41" i="1"/>
  <c r="P41" i="1"/>
  <c r="BB41" i="1" s="1"/>
  <c r="BY35" i="1"/>
  <c r="CE35" i="1" s="1"/>
  <c r="AS35" i="1" s="1"/>
  <c r="AQ35" i="1"/>
  <c r="AB35" i="1"/>
  <c r="EH36" i="1"/>
  <c r="BD36" i="1" s="1"/>
  <c r="DX36" i="1"/>
  <c r="DT36" i="1"/>
  <c r="DY36" i="1"/>
  <c r="DU36" i="1"/>
  <c r="DQ36" i="1"/>
  <c r="DV36" i="1"/>
  <c r="DY37" i="1"/>
  <c r="DU37" i="1"/>
  <c r="BA38" i="1"/>
  <c r="BN38" i="1"/>
  <c r="BV38" i="1" s="1"/>
  <c r="AR38" i="1" s="1"/>
  <c r="CP38" i="1"/>
  <c r="DR38" i="1"/>
  <c r="DV38" i="1"/>
  <c r="R39" i="1"/>
  <c r="AH39" i="1"/>
  <c r="BB39" i="1"/>
  <c r="EH39" i="1"/>
  <c r="BD39" i="1" s="1"/>
  <c r="BD51" i="1"/>
  <c r="AV51" i="1"/>
  <c r="AY21" i="1"/>
  <c r="AY70" i="1"/>
  <c r="AY22" i="1"/>
  <c r="AY24" i="1"/>
  <c r="AP28" i="1"/>
  <c r="AP29" i="1"/>
  <c r="AP30" i="1"/>
  <c r="AP31" i="1"/>
  <c r="AD32" i="1"/>
  <c r="AD33" i="1"/>
  <c r="BN33" i="1"/>
  <c r="BV33" i="1" s="1"/>
  <c r="AR33" i="1" s="1"/>
  <c r="DO33" i="1"/>
  <c r="DS33" i="1" s="1"/>
  <c r="AP34" i="1"/>
  <c r="BV34" i="1"/>
  <c r="AR34" i="1" s="1"/>
  <c r="AV34" i="1"/>
  <c r="BC34" i="1"/>
  <c r="AV41" i="1"/>
  <c r="AC35" i="1"/>
  <c r="P35" i="1"/>
  <c r="BB35" i="1" s="1"/>
  <c r="BY36" i="1"/>
  <c r="CE36" i="1" s="1"/>
  <c r="AS36" i="1" s="1"/>
  <c r="AQ36" i="1"/>
  <c r="AB36" i="1"/>
  <c r="EH37" i="1"/>
  <c r="BD37" i="1" s="1"/>
  <c r="EH38" i="1"/>
  <c r="BD38" i="1" s="1"/>
  <c r="BN39" i="1"/>
  <c r="BV39" i="1" s="1"/>
  <c r="AR39" i="1" s="1"/>
  <c r="BA39" i="1"/>
  <c r="AN40" i="1"/>
  <c r="AV40" i="1"/>
  <c r="AN41" i="1"/>
  <c r="FP41" i="1"/>
  <c r="AV35" i="1"/>
  <c r="AN35" i="1"/>
  <c r="FP35" i="1"/>
  <c r="AV36" i="1"/>
  <c r="AN36" i="1"/>
  <c r="FP36" i="1"/>
  <c r="AV37" i="1"/>
  <c r="AN37" i="1"/>
  <c r="FP37" i="1"/>
  <c r="AV38" i="1"/>
  <c r="FP38" i="1"/>
  <c r="AB39" i="1"/>
  <c r="AQ39" i="1"/>
  <c r="DO39" i="1"/>
  <c r="DT39" i="1" s="1"/>
  <c r="AB40" i="1"/>
  <c r="AP40" i="1"/>
  <c r="AQ40" i="1"/>
  <c r="DO40" i="1"/>
  <c r="DU40" i="1" s="1"/>
  <c r="AB51" i="1"/>
  <c r="AP51" i="1"/>
  <c r="AP42" i="1"/>
  <c r="AV42" i="1"/>
  <c r="BY43" i="1"/>
  <c r="CE43" i="1" s="1"/>
  <c r="AS43" i="1" s="1"/>
  <c r="AQ43" i="1"/>
  <c r="DV43" i="1"/>
  <c r="AC45" i="1"/>
  <c r="P45" i="1"/>
  <c r="BB45" i="1" s="1"/>
  <c r="DY45" i="1"/>
  <c r="DU45" i="1"/>
  <c r="DR34" i="1"/>
  <c r="EP34" i="1"/>
  <c r="H41" i="1"/>
  <c r="Z41" i="1"/>
  <c r="AD41" i="1"/>
  <c r="EL41" i="1"/>
  <c r="BE41" i="1" s="1"/>
  <c r="BF41" i="1" s="1"/>
  <c r="EP41" i="1"/>
  <c r="H35" i="1"/>
  <c r="Z35" i="1"/>
  <c r="AD35" i="1"/>
  <c r="EL35" i="1"/>
  <c r="BE35" i="1" s="1"/>
  <c r="BF35" i="1" s="1"/>
  <c r="EP35" i="1"/>
  <c r="H36" i="1"/>
  <c r="Z36" i="1"/>
  <c r="AD36" i="1"/>
  <c r="DR36" i="1"/>
  <c r="EL36" i="1"/>
  <c r="BE36" i="1" s="1"/>
  <c r="BF36" i="1" s="1"/>
  <c r="EP36" i="1"/>
  <c r="H37" i="1"/>
  <c r="Z37" i="1"/>
  <c r="AD37" i="1"/>
  <c r="DR37" i="1"/>
  <c r="EL37" i="1"/>
  <c r="BE37" i="1" s="1"/>
  <c r="BF37" i="1" s="1"/>
  <c r="EP37" i="1"/>
  <c r="H38" i="1"/>
  <c r="Z38" i="1"/>
  <c r="AD38" i="1"/>
  <c r="AC39" i="1"/>
  <c r="BY39" i="1"/>
  <c r="CE39" i="1" s="1"/>
  <c r="AS39" i="1" s="1"/>
  <c r="DY39" i="1"/>
  <c r="AC40" i="1"/>
  <c r="BY40" i="1"/>
  <c r="CE40" i="1" s="1"/>
  <c r="AS40" i="1" s="1"/>
  <c r="P51" i="1"/>
  <c r="BB51" i="1" s="1"/>
  <c r="BC51" i="1"/>
  <c r="DB51" i="1"/>
  <c r="DO51" i="1"/>
  <c r="DX51" i="1" s="1"/>
  <c r="AD42" i="1"/>
  <c r="BN42" i="1"/>
  <c r="BV42" i="1" s="1"/>
  <c r="AR42" i="1" s="1"/>
  <c r="AC43" i="1"/>
  <c r="P43" i="1"/>
  <c r="DU44" i="1"/>
  <c r="EL45" i="1"/>
  <c r="BE45" i="1" s="1"/>
  <c r="BF45" i="1" s="1"/>
  <c r="AL49" i="1"/>
  <c r="AM49" i="1"/>
  <c r="BA49" i="1"/>
  <c r="I32" i="1"/>
  <c r="I33" i="1"/>
  <c r="I34" i="1"/>
  <c r="I41" i="1"/>
  <c r="AE41" i="1"/>
  <c r="I35" i="1"/>
  <c r="AE35" i="1"/>
  <c r="I36" i="1"/>
  <c r="AE36" i="1"/>
  <c r="I37" i="1"/>
  <c r="AE37" i="1"/>
  <c r="I38" i="1"/>
  <c r="AE38" i="1"/>
  <c r="H39" i="1"/>
  <c r="Z39" i="1"/>
  <c r="AD39" i="1"/>
  <c r="EP39" i="1"/>
  <c r="H40" i="1"/>
  <c r="Z40" i="1"/>
  <c r="EP40" i="1"/>
  <c r="AW51" i="1"/>
  <c r="H42" i="1"/>
  <c r="AE42" i="1"/>
  <c r="Z42" i="1"/>
  <c r="CO42" i="1"/>
  <c r="BN43" i="1"/>
  <c r="BV43" i="1" s="1"/>
  <c r="AR43" i="1" s="1"/>
  <c r="BY44" i="1"/>
  <c r="CE44" i="1" s="1"/>
  <c r="AS44" i="1" s="1"/>
  <c r="AQ44" i="1"/>
  <c r="DR48" i="1"/>
  <c r="DV48" i="1"/>
  <c r="AP41" i="1"/>
  <c r="AP35" i="1"/>
  <c r="AP36" i="1"/>
  <c r="AP37" i="1"/>
  <c r="AP38" i="1"/>
  <c r="I39" i="1"/>
  <c r="I40" i="1"/>
  <c r="AA40" i="1"/>
  <c r="I51" i="1"/>
  <c r="EP51" i="1"/>
  <c r="AM42" i="1"/>
  <c r="BA42" i="1"/>
  <c r="P42" i="1"/>
  <c r="BB42" i="1" s="1"/>
  <c r="DT42" i="1"/>
  <c r="DY42" i="1"/>
  <c r="DV42" i="1"/>
  <c r="AC44" i="1"/>
  <c r="P44" i="1"/>
  <c r="BB44" i="1" s="1"/>
  <c r="AB45" i="1"/>
  <c r="DT45" i="1"/>
  <c r="DX45" i="1"/>
  <c r="AL48" i="1"/>
  <c r="BA48" i="1"/>
  <c r="CP27" i="1"/>
  <c r="AV43" i="1"/>
  <c r="AN43" i="1"/>
  <c r="FP43" i="1"/>
  <c r="AV44" i="1"/>
  <c r="AN44" i="1"/>
  <c r="FP44" i="1"/>
  <c r="AV45" i="1"/>
  <c r="AE46" i="1"/>
  <c r="DO46" i="1"/>
  <c r="DW46" i="1" s="1"/>
  <c r="FP48" i="1"/>
  <c r="AY48" i="1"/>
  <c r="AW48" i="1"/>
  <c r="AE49" i="1"/>
  <c r="DO49" i="1"/>
  <c r="DV49" i="1" s="1"/>
  <c r="N52" i="1"/>
  <c r="P52" i="1" s="1"/>
  <c r="BB52" i="1" s="1"/>
  <c r="Z52" i="1"/>
  <c r="CP12" i="1"/>
  <c r="DO12" i="1"/>
  <c r="DQ12" i="1" s="1"/>
  <c r="AQ27" i="1"/>
  <c r="V27" i="1"/>
  <c r="X27" i="1" s="1"/>
  <c r="DR42" i="1"/>
  <c r="EL42" i="1"/>
  <c r="BE42" i="1" s="1"/>
  <c r="BF42" i="1" s="1"/>
  <c r="EP42" i="1"/>
  <c r="H43" i="1"/>
  <c r="Z43" i="1"/>
  <c r="AD43" i="1"/>
  <c r="EL43" i="1"/>
  <c r="BE43" i="1" s="1"/>
  <c r="BF43" i="1" s="1"/>
  <c r="EP43" i="1"/>
  <c r="H44" i="1"/>
  <c r="Z44" i="1"/>
  <c r="AD44" i="1"/>
  <c r="DR44" i="1"/>
  <c r="EL44" i="1"/>
  <c r="BE44" i="1" s="1"/>
  <c r="BF44" i="1" s="1"/>
  <c r="EP44" i="1"/>
  <c r="H45" i="1"/>
  <c r="Z45" i="1"/>
  <c r="AD45" i="1"/>
  <c r="FP45" i="1"/>
  <c r="N46" i="1"/>
  <c r="P46" i="1" s="1"/>
  <c r="EP46" i="1"/>
  <c r="AN48" i="1"/>
  <c r="AB48" i="1"/>
  <c r="BY48" i="1"/>
  <c r="CE48" i="1" s="1"/>
  <c r="AS48" i="1" s="1"/>
  <c r="AQ48" i="1"/>
  <c r="BD48" i="1"/>
  <c r="EL48" i="1"/>
  <c r="BE48" i="1" s="1"/>
  <c r="BF48" i="1" s="1"/>
  <c r="N49" i="1"/>
  <c r="P49" i="1" s="1"/>
  <c r="BB49" i="1" s="1"/>
  <c r="BY52" i="1"/>
  <c r="CE52" i="1" s="1"/>
  <c r="AS52" i="1" s="1"/>
  <c r="EP52" i="1"/>
  <c r="BA52" i="1"/>
  <c r="AE12" i="1"/>
  <c r="N54" i="1"/>
  <c r="Z54" i="1"/>
  <c r="BY54" i="1"/>
  <c r="CE54" i="1" s="1"/>
  <c r="AS54" i="1" s="1"/>
  <c r="AQ54" i="1"/>
  <c r="BD55" i="1"/>
  <c r="I42" i="1"/>
  <c r="I43" i="1"/>
  <c r="AE43" i="1"/>
  <c r="I44" i="1"/>
  <c r="AE44" i="1"/>
  <c r="I45" i="1"/>
  <c r="AE45" i="1"/>
  <c r="AA46" i="1"/>
  <c r="Z46" i="1"/>
  <c r="CO46" i="1"/>
  <c r="FP46" i="1"/>
  <c r="AY46" i="1"/>
  <c r="AW46" i="1"/>
  <c r="ED46" i="1"/>
  <c r="H48" i="1"/>
  <c r="AC48" i="1"/>
  <c r="AE48" i="1"/>
  <c r="AD48" i="1"/>
  <c r="DB48" i="1"/>
  <c r="AH48" i="1" s="1"/>
  <c r="Z49" i="1"/>
  <c r="BN49" i="1"/>
  <c r="BY49" i="1"/>
  <c r="CE49" i="1" s="1"/>
  <c r="AS49" i="1" s="1"/>
  <c r="H52" i="1"/>
  <c r="CO52" i="1"/>
  <c r="ED52" i="1"/>
  <c r="N12" i="1"/>
  <c r="AD12" i="1" s="1"/>
  <c r="Z12" i="1"/>
  <c r="BY12" i="1"/>
  <c r="CE12" i="1" s="1"/>
  <c r="AS12" i="1" s="1"/>
  <c r="AP27" i="1"/>
  <c r="BC27" i="1"/>
  <c r="BD27" i="1"/>
  <c r="BN54" i="1"/>
  <c r="BV54" i="1" s="1"/>
  <c r="AR54" i="1" s="1"/>
  <c r="AV54" i="1"/>
  <c r="BD54" i="1"/>
  <c r="FP54" i="1"/>
  <c r="DB54" i="1"/>
  <c r="AP43" i="1"/>
  <c r="AP44" i="1"/>
  <c r="AP45" i="1"/>
  <c r="AB46" i="1"/>
  <c r="BQ46" i="1"/>
  <c r="BV46" i="1" s="1"/>
  <c r="AR46" i="1" s="1"/>
  <c r="BY46" i="1"/>
  <c r="CE46" i="1" s="1"/>
  <c r="AS46" i="1" s="1"/>
  <c r="AQ46" i="1"/>
  <c r="V48" i="1"/>
  <c r="X48" i="1" s="1"/>
  <c r="BB48" i="1"/>
  <c r="DS48" i="1"/>
  <c r="BQ49" i="1"/>
  <c r="AQ49" i="1"/>
  <c r="DQ49" i="1"/>
  <c r="DU49" i="1"/>
  <c r="ED49" i="1"/>
  <c r="EP49" i="1"/>
  <c r="AE52" i="1"/>
  <c r="BQ52" i="1"/>
  <c r="BV52" i="1" s="1"/>
  <c r="AR52" i="1" s="1"/>
  <c r="DO52" i="1"/>
  <c r="DR52" i="1" s="1"/>
  <c r="EP12" i="1"/>
  <c r="BY27" i="1"/>
  <c r="CE27" i="1" s="1"/>
  <c r="AS27" i="1" s="1"/>
  <c r="DO27" i="1"/>
  <c r="DV27" i="1" s="1"/>
  <c r="AX54" i="1"/>
  <c r="H12" i="1"/>
  <c r="AC27" i="1"/>
  <c r="DO54" i="1"/>
  <c r="DX54" i="1" s="1"/>
  <c r="BN55" i="1"/>
  <c r="BV55" i="1" s="1"/>
  <c r="AR55" i="1" s="1"/>
  <c r="DO55" i="1"/>
  <c r="DT55" i="1" s="1"/>
  <c r="R56" i="1"/>
  <c r="BB56" i="1"/>
  <c r="R57" i="1"/>
  <c r="AH57" i="1"/>
  <c r="BB57" i="1"/>
  <c r="CP58" i="1"/>
  <c r="DY58" i="1"/>
  <c r="DU58" i="1"/>
  <c r="DY59" i="1"/>
  <c r="DU59" i="1"/>
  <c r="I46" i="1"/>
  <c r="I48" i="1"/>
  <c r="I49" i="1"/>
  <c r="AW49" i="1"/>
  <c r="I52" i="1"/>
  <c r="I12" i="1"/>
  <c r="H27" i="1"/>
  <c r="AD27" i="1"/>
  <c r="AE54" i="1"/>
  <c r="AW54" i="1"/>
  <c r="H55" i="1"/>
  <c r="AE55" i="1"/>
  <c r="AW55" i="1"/>
  <c r="BN56" i="1"/>
  <c r="BV56" i="1" s="1"/>
  <c r="AR56" i="1" s="1"/>
  <c r="EL56" i="1"/>
  <c r="BE56" i="1" s="1"/>
  <c r="BF56" i="1" s="1"/>
  <c r="DS58" i="1"/>
  <c r="AL60" i="1"/>
  <c r="BA60" i="1"/>
  <c r="EP54" i="1"/>
  <c r="AN54" i="1"/>
  <c r="AM55" i="1"/>
  <c r="BA55" i="1"/>
  <c r="N55" i="1"/>
  <c r="FP55" i="1"/>
  <c r="CP56" i="1"/>
  <c r="DY56" i="1"/>
  <c r="DU56" i="1"/>
  <c r="DQ56" i="1"/>
  <c r="DV56" i="1"/>
  <c r="DY57" i="1"/>
  <c r="DU57" i="1"/>
  <c r="DQ57" i="1"/>
  <c r="DV57" i="1"/>
  <c r="AC58" i="1"/>
  <c r="P58" i="1"/>
  <c r="BB58" i="1" s="1"/>
  <c r="AD58" i="1"/>
  <c r="BD58" i="1"/>
  <c r="AV58" i="1"/>
  <c r="AN59" i="1"/>
  <c r="AB59" i="1"/>
  <c r="EH59" i="1"/>
  <c r="BD59" i="1" s="1"/>
  <c r="DY48" i="1"/>
  <c r="AY49" i="1"/>
  <c r="DY49" i="1"/>
  <c r="DY52" i="1"/>
  <c r="AP55" i="1"/>
  <c r="EP55" i="1"/>
  <c r="AC56" i="1"/>
  <c r="DS56" i="1"/>
  <c r="DW56" i="1"/>
  <c r="BD56" i="1"/>
  <c r="BC56" i="1"/>
  <c r="AC57" i="1"/>
  <c r="EH57" i="1"/>
  <c r="BD57" i="1" s="1"/>
  <c r="DS57" i="1"/>
  <c r="DW57" i="1"/>
  <c r="BC57" i="1"/>
  <c r="AC59" i="1"/>
  <c r="P59" i="1"/>
  <c r="BB59" i="1" s="1"/>
  <c r="AD59" i="1"/>
  <c r="AV59" i="1"/>
  <c r="DT59" i="1"/>
  <c r="BD60" i="1"/>
  <c r="H56" i="1"/>
  <c r="Z56" i="1"/>
  <c r="AD56" i="1"/>
  <c r="DR56" i="1"/>
  <c r="EP56" i="1"/>
  <c r="Z57" i="1"/>
  <c r="AD57" i="1"/>
  <c r="DR57" i="1"/>
  <c r="EL57" i="1"/>
  <c r="BE57" i="1" s="1"/>
  <c r="BF57" i="1" s="1"/>
  <c r="EP57" i="1"/>
  <c r="H58" i="1"/>
  <c r="Z58" i="1"/>
  <c r="EL58" i="1"/>
  <c r="BE58" i="1" s="1"/>
  <c r="BF58" i="1" s="1"/>
  <c r="H59" i="1"/>
  <c r="EL59" i="1"/>
  <c r="BE59" i="1" s="1"/>
  <c r="BF59" i="1" s="1"/>
  <c r="AC60" i="1"/>
  <c r="AP60" i="1"/>
  <c r="AV60" i="1"/>
  <c r="BY60" i="1"/>
  <c r="CE60" i="1" s="1"/>
  <c r="AS60" i="1" s="1"/>
  <c r="DY61" i="1"/>
  <c r="DX61" i="1"/>
  <c r="DT61" i="1"/>
  <c r="DV61" i="1"/>
  <c r="CP62" i="1"/>
  <c r="R63" i="1"/>
  <c r="AH63" i="1"/>
  <c r="BB63" i="1"/>
  <c r="DT63" i="1"/>
  <c r="BD63" i="1"/>
  <c r="BC63" i="1"/>
  <c r="I54" i="1"/>
  <c r="I55" i="1"/>
  <c r="I56" i="1"/>
  <c r="AE56" i="1"/>
  <c r="I57" i="1"/>
  <c r="AE57" i="1"/>
  <c r="I58" i="1"/>
  <c r="AE58" i="1"/>
  <c r="I59" i="1"/>
  <c r="AE59" i="1"/>
  <c r="AD60" i="1"/>
  <c r="BN60" i="1"/>
  <c r="BV60" i="1" s="1"/>
  <c r="AR60" i="1" s="1"/>
  <c r="CP60" i="1"/>
  <c r="DO60" i="1"/>
  <c r="DV60" i="1" s="1"/>
  <c r="H61" i="1"/>
  <c r="DS61" i="1"/>
  <c r="DW61" i="1"/>
  <c r="BD61" i="1"/>
  <c r="AB56" i="1"/>
  <c r="DB56" i="1"/>
  <c r="AH56" i="1" s="1"/>
  <c r="AB57" i="1"/>
  <c r="AP57" i="1"/>
  <c r="AP58" i="1"/>
  <c r="AP59" i="1"/>
  <c r="BC59" i="1"/>
  <c r="AE60" i="1"/>
  <c r="Z60" i="1"/>
  <c r="DS60" i="1"/>
  <c r="EP60" i="1"/>
  <c r="AE61" i="1"/>
  <c r="AS61" i="1"/>
  <c r="BD62" i="1"/>
  <c r="BC62" i="1"/>
  <c r="P60" i="1"/>
  <c r="FP60" i="1"/>
  <c r="AW60" i="1"/>
  <c r="N61" i="1"/>
  <c r="AD61" i="1" s="1"/>
  <c r="Z61" i="1"/>
  <c r="DQ61" i="1"/>
  <c r="DU61" i="1"/>
  <c r="R62" i="1"/>
  <c r="AH62" i="1"/>
  <c r="BB62" i="1"/>
  <c r="AC63" i="1"/>
  <c r="CP63" i="1"/>
  <c r="DU63" i="1"/>
  <c r="DR61" i="1"/>
  <c r="EL61" i="1"/>
  <c r="BE61" i="1" s="1"/>
  <c r="BF61" i="1" s="1"/>
  <c r="EP61" i="1"/>
  <c r="H62" i="1"/>
  <c r="Z62" i="1"/>
  <c r="AD62" i="1"/>
  <c r="EL62" i="1"/>
  <c r="BE62" i="1" s="1"/>
  <c r="BF62" i="1" s="1"/>
  <c r="EP62" i="1"/>
  <c r="H63" i="1"/>
  <c r="Z63" i="1"/>
  <c r="AD63" i="1"/>
  <c r="EL63" i="1"/>
  <c r="BE63" i="1" s="1"/>
  <c r="BF63" i="1" s="1"/>
  <c r="EP63" i="1"/>
  <c r="EH65" i="1"/>
  <c r="BD65" i="1" s="1"/>
  <c r="DO65" i="1"/>
  <c r="DV65" i="1" s="1"/>
  <c r="BD66" i="1"/>
  <c r="BC66" i="1"/>
  <c r="BN64" i="1"/>
  <c r="BV64" i="1" s="1"/>
  <c r="AR64" i="1" s="1"/>
  <c r="DY64" i="1"/>
  <c r="DU64" i="1"/>
  <c r="DQ64" i="1"/>
  <c r="DX64" i="1"/>
  <c r="DT64" i="1"/>
  <c r="DV64" i="1"/>
  <c r="I60" i="1"/>
  <c r="I61" i="1"/>
  <c r="AW61" i="1"/>
  <c r="I62" i="1"/>
  <c r="AE62" i="1"/>
  <c r="I63" i="1"/>
  <c r="AE63" i="1"/>
  <c r="I65" i="1"/>
  <c r="N65" i="1"/>
  <c r="P65" i="1" s="1"/>
  <c r="CP65" i="1"/>
  <c r="DR65" i="1"/>
  <c r="CP66" i="1"/>
  <c r="DS64" i="1"/>
  <c r="DW64" i="1"/>
  <c r="BC64" i="1"/>
  <c r="AB62" i="1"/>
  <c r="AB63" i="1"/>
  <c r="AQ63" i="1"/>
  <c r="AE65" i="1"/>
  <c r="BC65" i="1"/>
  <c r="AS64" i="1"/>
  <c r="EL64" i="1"/>
  <c r="BE64" i="1" s="1"/>
  <c r="BF64" i="1" s="1"/>
  <c r="AQ61" i="1"/>
  <c r="AQ62" i="1"/>
  <c r="FP65" i="1"/>
  <c r="AQ65" i="1"/>
  <c r="AP65" i="1"/>
  <c r="DT65" i="1"/>
  <c r="DY66" i="1"/>
  <c r="DU66" i="1"/>
  <c r="DQ66" i="1"/>
  <c r="DX66" i="1"/>
  <c r="DT66" i="1"/>
  <c r="DV66" i="1"/>
  <c r="R64" i="1"/>
  <c r="AH64" i="1"/>
  <c r="BB64" i="1"/>
  <c r="EH64" i="1"/>
  <c r="BD64" i="1" s="1"/>
  <c r="R67" i="1"/>
  <c r="AH67" i="1"/>
  <c r="I66" i="1"/>
  <c r="N66" i="1"/>
  <c r="DR66" i="1"/>
  <c r="EL66" i="1"/>
  <c r="BE66" i="1" s="1"/>
  <c r="BF66" i="1" s="1"/>
  <c r="EP66" i="1"/>
  <c r="H64" i="1"/>
  <c r="Z64" i="1"/>
  <c r="AD64" i="1"/>
  <c r="DR64" i="1"/>
  <c r="EP64" i="1"/>
  <c r="H67" i="1"/>
  <c r="BB67" i="1"/>
  <c r="Z67" i="1"/>
  <c r="AD67" i="1"/>
  <c r="DO67" i="1"/>
  <c r="DR67" i="1" s="1"/>
  <c r="BY68" i="1"/>
  <c r="CE68" i="1" s="1"/>
  <c r="AS68" i="1" s="1"/>
  <c r="AQ68" i="1"/>
  <c r="DX68" i="1"/>
  <c r="DY68" i="1"/>
  <c r="DU68" i="1"/>
  <c r="DQ68" i="1"/>
  <c r="DV68" i="1"/>
  <c r="AB66" i="1"/>
  <c r="AP66" i="1"/>
  <c r="AX66" i="1"/>
  <c r="I64" i="1"/>
  <c r="AE64" i="1"/>
  <c r="I67" i="1"/>
  <c r="AE67" i="1"/>
  <c r="R68" i="1"/>
  <c r="AH68" i="1"/>
  <c r="BB68" i="1"/>
  <c r="EH68" i="1"/>
  <c r="BD68" i="1" s="1"/>
  <c r="DS68" i="1"/>
  <c r="DW68" i="1"/>
  <c r="BC68" i="1"/>
  <c r="CP69" i="1"/>
  <c r="DY69" i="1"/>
  <c r="DU69" i="1"/>
  <c r="DQ69" i="1"/>
  <c r="DV69" i="1"/>
  <c r="AH71" i="1"/>
  <c r="R71" i="1"/>
  <c r="AB64" i="1"/>
  <c r="AB67" i="1"/>
  <c r="AW67" i="1"/>
  <c r="FP67" i="1"/>
  <c r="EP67" i="1"/>
  <c r="DT68" i="1"/>
  <c r="BY69" i="1"/>
  <c r="CE69" i="1" s="1"/>
  <c r="AS69" i="1" s="1"/>
  <c r="AQ69" i="1"/>
  <c r="AB69" i="1"/>
  <c r="DS69" i="1"/>
  <c r="DW69" i="1"/>
  <c r="BC69" i="1"/>
  <c r="EP65" i="1"/>
  <c r="AQ64" i="1"/>
  <c r="CP68" i="1"/>
  <c r="R69" i="1"/>
  <c r="AH69" i="1"/>
  <c r="BB69" i="1"/>
  <c r="EH69" i="1"/>
  <c r="BD69" i="1" s="1"/>
  <c r="DT69" i="1"/>
  <c r="DX69" i="1"/>
  <c r="AC68" i="1"/>
  <c r="AN68" i="1"/>
  <c r="FP68" i="1"/>
  <c r="AC69" i="1"/>
  <c r="AN69" i="1"/>
  <c r="FP69" i="1"/>
  <c r="AA71" i="1"/>
  <c r="AD71" i="1"/>
  <c r="R5" i="1"/>
  <c r="AH5" i="1"/>
  <c r="BB5" i="1"/>
  <c r="H68" i="1"/>
  <c r="Z68" i="1"/>
  <c r="AD68" i="1"/>
  <c r="DR68" i="1"/>
  <c r="EP68" i="1"/>
  <c r="H69" i="1"/>
  <c r="Z69" i="1"/>
  <c r="AD69" i="1"/>
  <c r="DR69" i="1"/>
  <c r="EP69" i="1"/>
  <c r="H71" i="1"/>
  <c r="BB71" i="1"/>
  <c r="Z71" i="1"/>
  <c r="DO71" i="1"/>
  <c r="DR71" i="1" s="1"/>
  <c r="CP5" i="1"/>
  <c r="I68" i="1"/>
  <c r="AE68" i="1"/>
  <c r="I69" i="1"/>
  <c r="AE69" i="1"/>
  <c r="I71" i="1"/>
  <c r="AP69" i="1"/>
  <c r="AE71" i="1"/>
  <c r="AC71" i="1"/>
  <c r="AP71" i="1"/>
  <c r="EH71" i="1"/>
  <c r="BD71" i="1" s="1"/>
  <c r="CO71" i="1"/>
  <c r="FP71" i="1"/>
  <c r="AC5" i="1"/>
  <c r="EH5" i="1"/>
  <c r="BD5" i="1" s="1"/>
  <c r="BC5" i="1"/>
  <c r="EP71" i="1"/>
  <c r="H5" i="1"/>
  <c r="Z5" i="1"/>
  <c r="AD5" i="1"/>
  <c r="EL5" i="1"/>
  <c r="BE5" i="1" s="1"/>
  <c r="BF5" i="1" s="1"/>
  <c r="EP5" i="1"/>
  <c r="I5" i="1"/>
  <c r="AE5" i="1"/>
  <c r="AB5" i="1"/>
  <c r="AP5" i="1"/>
  <c r="DO5" i="1"/>
  <c r="DX5" i="1" s="1"/>
  <c r="DW67" i="1" l="1"/>
  <c r="DW65" i="1"/>
  <c r="DS65" i="1"/>
  <c r="AB17" i="1"/>
  <c r="DX65" i="1"/>
  <c r="DS46" i="1"/>
  <c r="DW43" i="1"/>
  <c r="DR32" i="1"/>
  <c r="DX62" i="1"/>
  <c r="DS59" i="1"/>
  <c r="DX58" i="1"/>
  <c r="DR59" i="1"/>
  <c r="DV58" i="1"/>
  <c r="DQ42" i="1"/>
  <c r="DX42" i="1"/>
  <c r="DW45" i="1"/>
  <c r="DR45" i="1"/>
  <c r="DS43" i="1"/>
  <c r="DT43" i="1"/>
  <c r="DV37" i="1"/>
  <c r="DX37" i="1"/>
  <c r="AC18" i="1"/>
  <c r="DS30" i="1"/>
  <c r="DQ43" i="1"/>
  <c r="DR62" i="1"/>
  <c r="DR58" i="1"/>
  <c r="DT58" i="1"/>
  <c r="DW58" i="1"/>
  <c r="DW48" i="1"/>
  <c r="DU46" i="1"/>
  <c r="DU48" i="1"/>
  <c r="DU42" i="1"/>
  <c r="DX48" i="1"/>
  <c r="DX43" i="1"/>
  <c r="DQ37" i="1"/>
  <c r="DR28" i="1"/>
  <c r="DW32" i="1"/>
  <c r="DV28" i="1"/>
  <c r="DQ32" i="1"/>
  <c r="DQ30" i="1"/>
  <c r="DZ30" i="1" s="1"/>
  <c r="DS28" i="1"/>
  <c r="DY63" i="1"/>
  <c r="DQ63" i="1"/>
  <c r="DV63" i="1"/>
  <c r="DX63" i="1"/>
  <c r="DY44" i="1"/>
  <c r="DR35" i="1"/>
  <c r="DU35" i="1"/>
  <c r="DU41" i="1"/>
  <c r="DV23" i="1"/>
  <c r="DW44" i="1"/>
  <c r="DW41" i="1"/>
  <c r="DV62" i="1"/>
  <c r="DS63" i="1"/>
  <c r="DV59" i="1"/>
  <c r="DV44" i="1"/>
  <c r="DT44" i="1"/>
  <c r="DY40" i="1"/>
  <c r="DT48" i="1"/>
  <c r="DU43" i="1"/>
  <c r="DZ43" i="1" s="1"/>
  <c r="DY35" i="1"/>
  <c r="DY41" i="1"/>
  <c r="DW23" i="1"/>
  <c r="DV32" i="1"/>
  <c r="DQ23" i="1"/>
  <c r="AB18" i="1"/>
  <c r="DY30" i="1"/>
  <c r="DR6" i="1"/>
  <c r="DS44" i="1"/>
  <c r="DS41" i="1"/>
  <c r="DQ46" i="1"/>
  <c r="AD72" i="1"/>
  <c r="DY62" i="1"/>
  <c r="DY46" i="1"/>
  <c r="DR43" i="1"/>
  <c r="DR63" i="1"/>
  <c r="DZ63" i="1" s="1"/>
  <c r="DT62" i="1"/>
  <c r="DX59" i="1"/>
  <c r="DW59" i="1"/>
  <c r="DS45" i="1"/>
  <c r="DV45" i="1"/>
  <c r="DQ44" i="1"/>
  <c r="DR41" i="1"/>
  <c r="DV35" i="1"/>
  <c r="DT35" i="1"/>
  <c r="DV41" i="1"/>
  <c r="DR29" i="1"/>
  <c r="DS23" i="1"/>
  <c r="DX30" i="1"/>
  <c r="DY28" i="1"/>
  <c r="DY32" i="1"/>
  <c r="DW30" i="1"/>
  <c r="DU23" i="1"/>
  <c r="AB72" i="1"/>
  <c r="DW28" i="1"/>
  <c r="DW55" i="1"/>
  <c r="DW54" i="1"/>
  <c r="DY6" i="1"/>
  <c r="DS54" i="1"/>
  <c r="DX40" i="1"/>
  <c r="DV6" i="1"/>
  <c r="DQ6" i="1"/>
  <c r="DX24" i="1"/>
  <c r="DW62" i="1"/>
  <c r="DW37" i="1"/>
  <c r="DQ62" i="1"/>
  <c r="DW35" i="1"/>
  <c r="DV5" i="1"/>
  <c r="DR5" i="1"/>
  <c r="DU5" i="1"/>
  <c r="DV10" i="1"/>
  <c r="DW42" i="1"/>
  <c r="DS37" i="1"/>
  <c r="DT24" i="1"/>
  <c r="DX32" i="1"/>
  <c r="DT28" i="1"/>
  <c r="DS24" i="1"/>
  <c r="DT67" i="1"/>
  <c r="DR10" i="1"/>
  <c r="DS62" i="1"/>
  <c r="DQ5" i="1"/>
  <c r="DW5" i="1"/>
  <c r="DZ68" i="1"/>
  <c r="DW60" i="1"/>
  <c r="DX60" i="1"/>
  <c r="DY27" i="1"/>
  <c r="DW51" i="1"/>
  <c r="DT40" i="1"/>
  <c r="DR33" i="1"/>
  <c r="AC33" i="1"/>
  <c r="DB72" i="1"/>
  <c r="AH72" i="1" s="1"/>
  <c r="BV49" i="1"/>
  <c r="AR49" i="1" s="1"/>
  <c r="AC52" i="1"/>
  <c r="AC17" i="1"/>
  <c r="AD52" i="1"/>
  <c r="BX72" i="1"/>
  <c r="AQ72" i="1" s="1"/>
  <c r="EZ72" i="1"/>
  <c r="BY5" i="1"/>
  <c r="CE5" i="1" s="1"/>
  <c r="AS5" i="1" s="1"/>
  <c r="AQ5" i="1"/>
  <c r="BY57" i="1"/>
  <c r="CE57" i="1" s="1"/>
  <c r="AS57" i="1" s="1"/>
  <c r="AQ57" i="1"/>
  <c r="DY71" i="1"/>
  <c r="DU71" i="1"/>
  <c r="DQ71" i="1"/>
  <c r="DX71" i="1"/>
  <c r="DT71" i="1"/>
  <c r="DZ69" i="1"/>
  <c r="BY66" i="1"/>
  <c r="CE66" i="1" s="1"/>
  <c r="AS66" i="1" s="1"/>
  <c r="AQ66" i="1"/>
  <c r="DS5" i="1"/>
  <c r="BY71" i="1"/>
  <c r="CE71" i="1" s="1"/>
  <c r="AS71" i="1" s="1"/>
  <c r="AQ71" i="1"/>
  <c r="DW71" i="1"/>
  <c r="BN69" i="1"/>
  <c r="BV69" i="1" s="1"/>
  <c r="AR69" i="1" s="1"/>
  <c r="AI5" i="1"/>
  <c r="V5" i="1"/>
  <c r="X5" i="1" s="1"/>
  <c r="EL69" i="1"/>
  <c r="BE69" i="1" s="1"/>
  <c r="BF69" i="1" s="1"/>
  <c r="AI69" i="1"/>
  <c r="V69" i="1"/>
  <c r="X69" i="1" s="1"/>
  <c r="DS67" i="1"/>
  <c r="DV67" i="1"/>
  <c r="AC66" i="1"/>
  <c r="P66" i="1"/>
  <c r="DZ66" i="1"/>
  <c r="AN65" i="1"/>
  <c r="AD66" i="1"/>
  <c r="AB65" i="1"/>
  <c r="BN63" i="1"/>
  <c r="BV63" i="1" s="1"/>
  <c r="AR63" i="1" s="1"/>
  <c r="DZ64" i="1"/>
  <c r="AI62" i="1"/>
  <c r="V62" i="1"/>
  <c r="X62" i="1" s="1"/>
  <c r="DZ61" i="1"/>
  <c r="R60" i="1"/>
  <c r="AH60" i="1"/>
  <c r="AC65" i="1"/>
  <c r="BB60" i="1"/>
  <c r="R59" i="1"/>
  <c r="AH59" i="1"/>
  <c r="EL55" i="1"/>
  <c r="BE55" i="1" s="1"/>
  <c r="BF55" i="1" s="1"/>
  <c r="BY55" i="1"/>
  <c r="CE55" i="1" s="1"/>
  <c r="AS55" i="1" s="1"/>
  <c r="AQ55" i="1"/>
  <c r="AL56" i="1"/>
  <c r="BA56" i="1"/>
  <c r="DZ59" i="1"/>
  <c r="AI56" i="1"/>
  <c r="V56" i="1"/>
  <c r="X56" i="1" s="1"/>
  <c r="DR55" i="1"/>
  <c r="DY54" i="1"/>
  <c r="DQ54" i="1"/>
  <c r="DU54" i="1"/>
  <c r="DU27" i="1"/>
  <c r="DU12" i="1"/>
  <c r="DW52" i="1"/>
  <c r="DS52" i="1"/>
  <c r="DX52" i="1"/>
  <c r="DT52" i="1"/>
  <c r="BN27" i="1"/>
  <c r="BV27" i="1" s="1"/>
  <c r="AR27" i="1" s="1"/>
  <c r="P12" i="1"/>
  <c r="AB12" i="1"/>
  <c r="DQ52" i="1"/>
  <c r="BD46" i="1"/>
  <c r="BC46" i="1"/>
  <c r="CP46" i="1"/>
  <c r="BN44" i="1"/>
  <c r="BV44" i="1" s="1"/>
  <c r="AR44" i="1" s="1"/>
  <c r="AC12" i="1"/>
  <c r="R46" i="1"/>
  <c r="AH46" i="1"/>
  <c r="DV54" i="1"/>
  <c r="AJ27" i="1"/>
  <c r="AF27" i="1"/>
  <c r="AG27" i="1"/>
  <c r="DR12" i="1"/>
  <c r="R52" i="1"/>
  <c r="AH52" i="1"/>
  <c r="AD49" i="1"/>
  <c r="DX46" i="1"/>
  <c r="BA43" i="1"/>
  <c r="AL43" i="1"/>
  <c r="BN41" i="1"/>
  <c r="BV41" i="1" s="1"/>
  <c r="AR41" i="1" s="1"/>
  <c r="R43" i="1"/>
  <c r="AH43" i="1"/>
  <c r="EL39" i="1"/>
  <c r="BE39" i="1" s="1"/>
  <c r="BF39" i="1" s="1"/>
  <c r="BA51" i="1"/>
  <c r="AL51" i="1"/>
  <c r="AN38" i="1"/>
  <c r="EL26" i="1"/>
  <c r="BE26" i="1" s="1"/>
  <c r="BF26" i="1" s="1"/>
  <c r="DZ36" i="1"/>
  <c r="BN31" i="1"/>
  <c r="BV31" i="1" s="1"/>
  <c r="AR31" i="1" s="1"/>
  <c r="BY23" i="1"/>
  <c r="CE23" i="1" s="1"/>
  <c r="AS23" i="1" s="1"/>
  <c r="AQ23" i="1"/>
  <c r="BY22" i="1"/>
  <c r="CE22" i="1" s="1"/>
  <c r="AS22" i="1" s="1"/>
  <c r="AQ22" i="1"/>
  <c r="BY70" i="1"/>
  <c r="CE70" i="1" s="1"/>
  <c r="AS70" i="1" s="1"/>
  <c r="AQ70" i="1"/>
  <c r="BY21" i="1"/>
  <c r="CE21" i="1" s="1"/>
  <c r="AS21" i="1" s="1"/>
  <c r="AQ21" i="1"/>
  <c r="EL20" i="1"/>
  <c r="BE20" i="1" s="1"/>
  <c r="BF20" i="1" s="1"/>
  <c r="DV40" i="1"/>
  <c r="DR39" i="1"/>
  <c r="CP33" i="1"/>
  <c r="CP32" i="1"/>
  <c r="EL31" i="1"/>
  <c r="BE31" i="1" s="1"/>
  <c r="BF31" i="1" s="1"/>
  <c r="BN25" i="1"/>
  <c r="BV25" i="1" s="1"/>
  <c r="AR25" i="1" s="1"/>
  <c r="AC24" i="1"/>
  <c r="P24" i="1"/>
  <c r="AD24" i="1"/>
  <c r="DU39" i="1"/>
  <c r="AC34" i="1"/>
  <c r="BY34" i="1"/>
  <c r="CE34" i="1" s="1"/>
  <c r="AS34" i="1" s="1"/>
  <c r="AQ34" i="1"/>
  <c r="DZ29" i="1"/>
  <c r="R70" i="1"/>
  <c r="AH70" i="1"/>
  <c r="AC16" i="1"/>
  <c r="P16" i="1"/>
  <c r="DQ25" i="1"/>
  <c r="AN19" i="1"/>
  <c r="R22" i="1"/>
  <c r="AH22" i="1"/>
  <c r="AL21" i="1"/>
  <c r="BA21" i="1"/>
  <c r="DU19" i="1"/>
  <c r="EL15" i="1"/>
  <c r="BE15" i="1" s="1"/>
  <c r="BF15" i="1" s="1"/>
  <c r="EL13" i="1"/>
  <c r="BE13" i="1" s="1"/>
  <c r="BF13" i="1" s="1"/>
  <c r="EL11" i="1"/>
  <c r="BE11" i="1" s="1"/>
  <c r="BF11" i="1" s="1"/>
  <c r="EL50" i="1"/>
  <c r="BE50" i="1" s="1"/>
  <c r="BF50" i="1" s="1"/>
  <c r="R23" i="1"/>
  <c r="AH23" i="1"/>
  <c r="DZ70" i="1"/>
  <c r="DT19" i="1"/>
  <c r="AH18" i="1"/>
  <c r="R18" i="1"/>
  <c r="BN17" i="1"/>
  <c r="BV17" i="1" s="1"/>
  <c r="AR17" i="1" s="1"/>
  <c r="BY47" i="1"/>
  <c r="CE47" i="1" s="1"/>
  <c r="AS47" i="1" s="1"/>
  <c r="AQ47" i="1"/>
  <c r="DY15" i="1"/>
  <c r="DU15" i="1"/>
  <c r="DQ15" i="1"/>
  <c r="DX15" i="1"/>
  <c r="DT15" i="1"/>
  <c r="DY14" i="1"/>
  <c r="DU14" i="1"/>
  <c r="DQ14" i="1"/>
  <c r="DX14" i="1"/>
  <c r="DT14" i="1"/>
  <c r="DS15" i="1"/>
  <c r="ER72" i="1"/>
  <c r="BK72" i="1"/>
  <c r="BN6" i="1"/>
  <c r="BV6" i="1" s="1"/>
  <c r="DV15" i="1"/>
  <c r="EL10" i="1"/>
  <c r="BE10" i="1" s="1"/>
  <c r="BF10" i="1" s="1"/>
  <c r="FL72" i="1"/>
  <c r="EF72" i="1"/>
  <c r="EH6" i="1"/>
  <c r="EH72" i="1" s="1"/>
  <c r="AD17" i="1"/>
  <c r="AL53" i="1"/>
  <c r="DV13" i="1"/>
  <c r="AI13" i="1"/>
  <c r="V13" i="1"/>
  <c r="X13" i="1" s="1"/>
  <c r="DV50" i="1"/>
  <c r="AI50" i="1"/>
  <c r="V50" i="1"/>
  <c r="X50" i="1" s="1"/>
  <c r="AC10" i="1"/>
  <c r="BA8" i="1"/>
  <c r="AL8" i="1"/>
  <c r="AM8" i="1"/>
  <c r="FJ72" i="1"/>
  <c r="AN72" i="1" s="1"/>
  <c r="AN6" i="1"/>
  <c r="EJ72" i="1"/>
  <c r="EL6" i="1"/>
  <c r="BE6" i="1" s="1"/>
  <c r="BF6" i="1" s="1"/>
  <c r="AC6" i="1"/>
  <c r="DV14" i="1"/>
  <c r="AM9" i="1"/>
  <c r="AL9" i="1"/>
  <c r="BA9" i="1"/>
  <c r="DV7" i="1"/>
  <c r="DZ8" i="1"/>
  <c r="EL67" i="1"/>
  <c r="BE67" i="1" s="1"/>
  <c r="BF67" i="1" s="1"/>
  <c r="BN67" i="1"/>
  <c r="BV67" i="1" s="1"/>
  <c r="AR67" i="1" s="1"/>
  <c r="BN61" i="1"/>
  <c r="BV61" i="1" s="1"/>
  <c r="AR61" i="1" s="1"/>
  <c r="BN58" i="1"/>
  <c r="BV58" i="1" s="1"/>
  <c r="AR58" i="1" s="1"/>
  <c r="EL60" i="1"/>
  <c r="BE60" i="1" s="1"/>
  <c r="BF60" i="1" s="1"/>
  <c r="CP71" i="1"/>
  <c r="BN68" i="1"/>
  <c r="BV68" i="1" s="1"/>
  <c r="AR68" i="1" s="1"/>
  <c r="BY67" i="1"/>
  <c r="CE67" i="1" s="1"/>
  <c r="AS67" i="1" s="1"/>
  <c r="AQ67" i="1"/>
  <c r="AI71" i="1"/>
  <c r="V71" i="1"/>
  <c r="X71" i="1" s="1"/>
  <c r="AI67" i="1"/>
  <c r="V67" i="1"/>
  <c r="X67" i="1" s="1"/>
  <c r="EL71" i="1"/>
  <c r="BE71" i="1" s="1"/>
  <c r="BF71" i="1" s="1"/>
  <c r="DS71" i="1"/>
  <c r="DY5" i="1"/>
  <c r="DV71" i="1"/>
  <c r="DT5" i="1"/>
  <c r="EL68" i="1"/>
  <c r="BE68" i="1" s="1"/>
  <c r="BF68" i="1" s="1"/>
  <c r="AI68" i="1"/>
  <c r="V68" i="1"/>
  <c r="X68" i="1" s="1"/>
  <c r="BN65" i="1"/>
  <c r="BV65" i="1" s="1"/>
  <c r="AR65" i="1" s="1"/>
  <c r="BY65" i="1"/>
  <c r="CE65" i="1" s="1"/>
  <c r="AS65" i="1" s="1"/>
  <c r="AD65" i="1"/>
  <c r="AL64" i="1"/>
  <c r="BA64" i="1"/>
  <c r="DY65" i="1"/>
  <c r="DU65" i="1"/>
  <c r="DQ65" i="1"/>
  <c r="DY60" i="1"/>
  <c r="DU60" i="1"/>
  <c r="DQ60" i="1"/>
  <c r="BN57" i="1"/>
  <c r="BV57" i="1" s="1"/>
  <c r="AR57" i="1" s="1"/>
  <c r="DR60" i="1"/>
  <c r="DZ56" i="1"/>
  <c r="AC55" i="1"/>
  <c r="AB55" i="1"/>
  <c r="P55" i="1"/>
  <c r="AD55" i="1"/>
  <c r="AM60" i="1"/>
  <c r="BN12" i="1"/>
  <c r="BV12" i="1" s="1"/>
  <c r="AR12" i="1" s="1"/>
  <c r="EL27" i="1"/>
  <c r="BE27" i="1" s="1"/>
  <c r="BF27" i="1" s="1"/>
  <c r="DQ27" i="1"/>
  <c r="EL12" i="1"/>
  <c r="BE12" i="1" s="1"/>
  <c r="BF12" i="1" s="1"/>
  <c r="DV52" i="1"/>
  <c r="AB49" i="1"/>
  <c r="BY45" i="1"/>
  <c r="CE45" i="1" s="1"/>
  <c r="AS45" i="1" s="1"/>
  <c r="AQ45" i="1"/>
  <c r="BD52" i="1"/>
  <c r="BC52" i="1"/>
  <c r="CP52" i="1"/>
  <c r="BN45" i="1"/>
  <c r="BV45" i="1" s="1"/>
  <c r="AR45" i="1" s="1"/>
  <c r="EL52" i="1"/>
  <c r="BE52" i="1" s="1"/>
  <c r="BF52" i="1" s="1"/>
  <c r="DR54" i="1"/>
  <c r="DW49" i="1"/>
  <c r="DS49" i="1"/>
  <c r="DX49" i="1"/>
  <c r="DT49" i="1"/>
  <c r="AD46" i="1"/>
  <c r="AM48" i="1"/>
  <c r="R44" i="1"/>
  <c r="AH44" i="1"/>
  <c r="DV46" i="1"/>
  <c r="BN35" i="1"/>
  <c r="BV35" i="1" s="1"/>
  <c r="AR35" i="1" s="1"/>
  <c r="DQ51" i="1"/>
  <c r="DU51" i="1"/>
  <c r="DY51" i="1"/>
  <c r="R51" i="1"/>
  <c r="AH51" i="1"/>
  <c r="EL38" i="1"/>
  <c r="BE38" i="1" s="1"/>
  <c r="BF38" i="1" s="1"/>
  <c r="DT51" i="1"/>
  <c r="DW26" i="1"/>
  <c r="DV26" i="1"/>
  <c r="DR26" i="1"/>
  <c r="DY25" i="1"/>
  <c r="DV25" i="1"/>
  <c r="DR25" i="1"/>
  <c r="BY24" i="1"/>
  <c r="CE24" i="1" s="1"/>
  <c r="AS24" i="1" s="1"/>
  <c r="AQ24" i="1"/>
  <c r="DR40" i="1"/>
  <c r="R37" i="1"/>
  <c r="AH37" i="1"/>
  <c r="AQ33" i="1"/>
  <c r="BY33" i="1"/>
  <c r="CE33" i="1" s="1"/>
  <c r="AS33" i="1" s="1"/>
  <c r="AQ32" i="1"/>
  <c r="BY32" i="1"/>
  <c r="CE32" i="1" s="1"/>
  <c r="AS32" i="1" s="1"/>
  <c r="BN26" i="1"/>
  <c r="BV26" i="1" s="1"/>
  <c r="AR26" i="1" s="1"/>
  <c r="AC25" i="1"/>
  <c r="P25" i="1"/>
  <c r="AD25" i="1"/>
  <c r="DW20" i="1"/>
  <c r="DS20" i="1"/>
  <c r="DW19" i="1"/>
  <c r="DS19" i="1"/>
  <c r="DV19" i="1"/>
  <c r="DR19" i="1"/>
  <c r="AI40" i="1"/>
  <c r="V40" i="1"/>
  <c r="X40" i="1" s="1"/>
  <c r="DQ39" i="1"/>
  <c r="AD34" i="1"/>
  <c r="DV20" i="1"/>
  <c r="AI32" i="1"/>
  <c r="V32" i="1"/>
  <c r="X32" i="1" s="1"/>
  <c r="R30" i="1"/>
  <c r="AH30" i="1"/>
  <c r="DS26" i="1"/>
  <c r="DU20" i="1"/>
  <c r="EL17" i="1"/>
  <c r="BE17" i="1" s="1"/>
  <c r="BF17" i="1" s="1"/>
  <c r="DX25" i="1"/>
  <c r="DX20" i="1"/>
  <c r="DQ19" i="1"/>
  <c r="DW18" i="1"/>
  <c r="DS18" i="1"/>
  <c r="EL53" i="1"/>
  <c r="BE53" i="1" s="1"/>
  <c r="BF53" i="1" s="1"/>
  <c r="R31" i="1"/>
  <c r="AH31" i="1"/>
  <c r="DY26" i="1"/>
  <c r="AB25" i="1"/>
  <c r="BN19" i="1"/>
  <c r="BV19" i="1" s="1"/>
  <c r="AR19" i="1" s="1"/>
  <c r="EL19" i="1"/>
  <c r="BE19" i="1" s="1"/>
  <c r="BF19" i="1" s="1"/>
  <c r="BN18" i="1"/>
  <c r="BV18" i="1" s="1"/>
  <c r="AR18" i="1" s="1"/>
  <c r="BY16" i="1"/>
  <c r="CE16" i="1" s="1"/>
  <c r="AS16" i="1" s="1"/>
  <c r="AQ16" i="1"/>
  <c r="DY53" i="1"/>
  <c r="DU53" i="1"/>
  <c r="DX53" i="1"/>
  <c r="BY15" i="1"/>
  <c r="CE15" i="1" s="1"/>
  <c r="AS15" i="1" s="1"/>
  <c r="AQ15" i="1"/>
  <c r="BY14" i="1"/>
  <c r="CE14" i="1" s="1"/>
  <c r="AS14" i="1" s="1"/>
  <c r="AQ14" i="1"/>
  <c r="DY11" i="1"/>
  <c r="DU11" i="1"/>
  <c r="DQ11" i="1"/>
  <c r="DX11" i="1"/>
  <c r="DT11" i="1"/>
  <c r="DX18" i="1"/>
  <c r="DW53" i="1"/>
  <c r="CO72" i="1"/>
  <c r="CP6" i="1"/>
  <c r="R6" i="1"/>
  <c r="AH6" i="1"/>
  <c r="AB6" i="1"/>
  <c r="AI47" i="1"/>
  <c r="V47" i="1"/>
  <c r="X47" i="1" s="1"/>
  <c r="DR15" i="1"/>
  <c r="BA13" i="1"/>
  <c r="AL13" i="1"/>
  <c r="BA11" i="1"/>
  <c r="AL11" i="1"/>
  <c r="BA50" i="1"/>
  <c r="AL50" i="1"/>
  <c r="R72" i="1"/>
  <c r="DV18" i="1"/>
  <c r="DW47" i="1"/>
  <c r="DR13" i="1"/>
  <c r="DR50" i="1"/>
  <c r="FE72" i="1"/>
  <c r="ED72" i="1"/>
  <c r="BC6" i="1"/>
  <c r="DQ18" i="1"/>
  <c r="AL16" i="1"/>
  <c r="DV47" i="1"/>
  <c r="AI15" i="1"/>
  <c r="V15" i="1"/>
  <c r="X15" i="1" s="1"/>
  <c r="DR14" i="1"/>
  <c r="DW7" i="1"/>
  <c r="DS7" i="1"/>
  <c r="DX7" i="1"/>
  <c r="DT7" i="1"/>
  <c r="DR7" i="1"/>
  <c r="DU7" i="1"/>
  <c r="P61" i="1"/>
  <c r="AB61" i="1"/>
  <c r="BY56" i="1"/>
  <c r="CE56" i="1" s="1"/>
  <c r="AS56" i="1" s="1"/>
  <c r="AQ56" i="1"/>
  <c r="EL54" i="1"/>
  <c r="BE54" i="1" s="1"/>
  <c r="BF54" i="1" s="1"/>
  <c r="AI57" i="1"/>
  <c r="V57" i="1"/>
  <c r="X57" i="1" s="1"/>
  <c r="DY55" i="1"/>
  <c r="DU55" i="1"/>
  <c r="DQ55" i="1"/>
  <c r="DX55" i="1"/>
  <c r="DX27" i="1"/>
  <c r="DT27" i="1"/>
  <c r="DW27" i="1"/>
  <c r="DS27" i="1"/>
  <c r="EL49" i="1"/>
  <c r="BE49" i="1" s="1"/>
  <c r="BF49" i="1" s="1"/>
  <c r="AG48" i="1"/>
  <c r="AF48" i="1"/>
  <c r="AJ48" i="1"/>
  <c r="AL52" i="1"/>
  <c r="R49" i="1"/>
  <c r="AH49" i="1"/>
  <c r="AL46" i="1"/>
  <c r="BA46" i="1"/>
  <c r="DR27" i="1"/>
  <c r="DW12" i="1"/>
  <c r="DS12" i="1"/>
  <c r="DX12" i="1"/>
  <c r="DT12" i="1"/>
  <c r="AC49" i="1"/>
  <c r="R42" i="1"/>
  <c r="AH42" i="1"/>
  <c r="EL51" i="1"/>
  <c r="BE51" i="1" s="1"/>
  <c r="BF51" i="1" s="1"/>
  <c r="DR46" i="1"/>
  <c r="CP42" i="1"/>
  <c r="DS51" i="1"/>
  <c r="BN36" i="1"/>
  <c r="BV36" i="1" s="1"/>
  <c r="AR36" i="1" s="1"/>
  <c r="AB52" i="1"/>
  <c r="DT46" i="1"/>
  <c r="DW40" i="1"/>
  <c r="DS40" i="1"/>
  <c r="EL34" i="1"/>
  <c r="BE34" i="1" s="1"/>
  <c r="BF34" i="1" s="1"/>
  <c r="R35" i="1"/>
  <c r="AH35" i="1"/>
  <c r="DX33" i="1"/>
  <c r="DU33" i="1"/>
  <c r="DY33" i="1"/>
  <c r="DQ33" i="1"/>
  <c r="AL38" i="1"/>
  <c r="R41" i="1"/>
  <c r="AH41" i="1"/>
  <c r="BA34" i="1"/>
  <c r="AL34" i="1"/>
  <c r="AM32" i="1"/>
  <c r="BA32" i="1"/>
  <c r="AL32" i="1"/>
  <c r="BY25" i="1"/>
  <c r="CE25" i="1" s="1"/>
  <c r="AS25" i="1" s="1"/>
  <c r="AQ25" i="1"/>
  <c r="AM40" i="1"/>
  <c r="AL40" i="1"/>
  <c r="R34" i="1"/>
  <c r="AH34" i="1"/>
  <c r="AB33" i="1"/>
  <c r="EL32" i="1"/>
  <c r="BE32" i="1" s="1"/>
  <c r="BF32" i="1" s="1"/>
  <c r="AC26" i="1"/>
  <c r="P26" i="1"/>
  <c r="AD26" i="1"/>
  <c r="BN23" i="1"/>
  <c r="BV23" i="1" s="1"/>
  <c r="AR23" i="1" s="1"/>
  <c r="BN22" i="1"/>
  <c r="BV22" i="1" s="1"/>
  <c r="AR22" i="1" s="1"/>
  <c r="DV51" i="1"/>
  <c r="DQ40" i="1"/>
  <c r="BA30" i="1"/>
  <c r="AL30" i="1"/>
  <c r="DX26" i="1"/>
  <c r="BY26" i="1"/>
  <c r="CE26" i="1" s="1"/>
  <c r="AS26" i="1" s="1"/>
  <c r="DZ22" i="1"/>
  <c r="BB70" i="1"/>
  <c r="AL70" i="1"/>
  <c r="BA70" i="1"/>
  <c r="DR20" i="1"/>
  <c r="DZ21" i="1"/>
  <c r="DQ20" i="1"/>
  <c r="EL18" i="1"/>
  <c r="BE18" i="1" s="1"/>
  <c r="BF18" i="1" s="1"/>
  <c r="R29" i="1"/>
  <c r="AH29" i="1"/>
  <c r="DT25" i="1"/>
  <c r="BB22" i="1"/>
  <c r="R21" i="1"/>
  <c r="AH21" i="1"/>
  <c r="DT20" i="1"/>
  <c r="DX17" i="1"/>
  <c r="DT17" i="1"/>
  <c r="DW17" i="1"/>
  <c r="DS17" i="1"/>
  <c r="EL16" i="1"/>
  <c r="BE16" i="1" s="1"/>
  <c r="BF16" i="1" s="1"/>
  <c r="EL47" i="1"/>
  <c r="BE47" i="1" s="1"/>
  <c r="BF47" i="1" s="1"/>
  <c r="EL14" i="1"/>
  <c r="BE14" i="1" s="1"/>
  <c r="BF14" i="1" s="1"/>
  <c r="DU26" i="1"/>
  <c r="BB23" i="1"/>
  <c r="BB18" i="1"/>
  <c r="BY53" i="1"/>
  <c r="CE53" i="1" s="1"/>
  <c r="AS53" i="1" s="1"/>
  <c r="AQ53" i="1"/>
  <c r="AI19" i="1"/>
  <c r="V19" i="1"/>
  <c r="X19" i="1" s="1"/>
  <c r="DT18" i="1"/>
  <c r="DS53" i="1"/>
  <c r="I72" i="1"/>
  <c r="DV17" i="1"/>
  <c r="AD16" i="1"/>
  <c r="DV53" i="1"/>
  <c r="BA14" i="1"/>
  <c r="AL14" i="1"/>
  <c r="DW11" i="1"/>
  <c r="BJ72" i="1"/>
  <c r="AD6" i="1"/>
  <c r="DR18" i="1"/>
  <c r="DU17" i="1"/>
  <c r="DQ53" i="1"/>
  <c r="DS47" i="1"/>
  <c r="BA15" i="1"/>
  <c r="AL15" i="1"/>
  <c r="DW14" i="1"/>
  <c r="AI14" i="1"/>
  <c r="V14" i="1"/>
  <c r="X14" i="1" s="1"/>
  <c r="DV11" i="1"/>
  <c r="AI11" i="1"/>
  <c r="V11" i="1"/>
  <c r="X11" i="1" s="1"/>
  <c r="CP10" i="1"/>
  <c r="EL7" i="1"/>
  <c r="BE7" i="1" s="1"/>
  <c r="BF7" i="1" s="1"/>
  <c r="CE6" i="1"/>
  <c r="AD18" i="1"/>
  <c r="BB53" i="1"/>
  <c r="R53" i="1"/>
  <c r="AH53" i="1"/>
  <c r="EL8" i="1"/>
  <c r="BE8" i="1" s="1"/>
  <c r="BF8" i="1" s="1"/>
  <c r="DZ9" i="1"/>
  <c r="AI9" i="1"/>
  <c r="V9" i="1"/>
  <c r="X9" i="1" s="1"/>
  <c r="AM7" i="1"/>
  <c r="AL7" i="1"/>
  <c r="AI8" i="1"/>
  <c r="V8" i="1"/>
  <c r="X8" i="1" s="1"/>
  <c r="DQ7" i="1"/>
  <c r="BN5" i="1"/>
  <c r="BV5" i="1" s="1"/>
  <c r="AR5" i="1" s="1"/>
  <c r="BN71" i="1"/>
  <c r="BV71" i="1" s="1"/>
  <c r="AR71" i="1" s="1"/>
  <c r="EL65" i="1"/>
  <c r="BE65" i="1" s="1"/>
  <c r="BF65" i="1" s="1"/>
  <c r="AI63" i="1"/>
  <c r="V63" i="1"/>
  <c r="X63" i="1" s="1"/>
  <c r="DY67" i="1"/>
  <c r="DU67" i="1"/>
  <c r="DQ67" i="1"/>
  <c r="DX67" i="1"/>
  <c r="BN66" i="1"/>
  <c r="BV66" i="1" s="1"/>
  <c r="AR66" i="1" s="1"/>
  <c r="AI64" i="1"/>
  <c r="V64" i="1"/>
  <c r="X64" i="1" s="1"/>
  <c r="AH65" i="1"/>
  <c r="BB65" i="1"/>
  <c r="R65" i="1"/>
  <c r="BN62" i="1"/>
  <c r="BV62" i="1" s="1"/>
  <c r="AR62" i="1" s="1"/>
  <c r="AC61" i="1"/>
  <c r="BY59" i="1"/>
  <c r="CE59" i="1" s="1"/>
  <c r="AS59" i="1" s="1"/>
  <c r="AQ59" i="1"/>
  <c r="BY58" i="1"/>
  <c r="CE58" i="1" s="1"/>
  <c r="AS58" i="1" s="1"/>
  <c r="AQ58" i="1"/>
  <c r="BN59" i="1"/>
  <c r="BV59" i="1" s="1"/>
  <c r="AR59" i="1" s="1"/>
  <c r="BY63" i="1"/>
  <c r="CE63" i="1" s="1"/>
  <c r="AS63" i="1" s="1"/>
  <c r="R58" i="1"/>
  <c r="AH58" i="1"/>
  <c r="DZ57" i="1"/>
  <c r="DS55" i="1"/>
  <c r="DT60" i="1"/>
  <c r="DV55" i="1"/>
  <c r="DY12" i="1"/>
  <c r="BD49" i="1"/>
  <c r="BC49" i="1"/>
  <c r="AI48" i="1"/>
  <c r="DT54" i="1"/>
  <c r="BA54" i="1"/>
  <c r="AL54" i="1"/>
  <c r="DU52" i="1"/>
  <c r="AC54" i="1"/>
  <c r="AD54" i="1"/>
  <c r="AB54" i="1"/>
  <c r="P54" i="1"/>
  <c r="BB46" i="1"/>
  <c r="DV12" i="1"/>
  <c r="DR49" i="1"/>
  <c r="AC46" i="1"/>
  <c r="AQ51" i="1"/>
  <c r="BY51" i="1"/>
  <c r="CE51" i="1" s="1"/>
  <c r="AS51" i="1" s="1"/>
  <c r="BY42" i="1"/>
  <c r="CE42" i="1" s="1"/>
  <c r="AS42" i="1" s="1"/>
  <c r="AQ42" i="1"/>
  <c r="BN37" i="1"/>
  <c r="BV37" i="1" s="1"/>
  <c r="AR37" i="1" s="1"/>
  <c r="BB43" i="1"/>
  <c r="EL40" i="1"/>
  <c r="BE40" i="1" s="1"/>
  <c r="BF40" i="1" s="1"/>
  <c r="R45" i="1"/>
  <c r="AH45" i="1"/>
  <c r="DW39" i="1"/>
  <c r="DS39" i="1"/>
  <c r="DX39" i="1"/>
  <c r="AM39" i="1"/>
  <c r="AL39" i="1"/>
  <c r="DV33" i="1"/>
  <c r="AI39" i="1"/>
  <c r="V39" i="1"/>
  <c r="X39" i="1" s="1"/>
  <c r="DZ34" i="1"/>
  <c r="DV39" i="1"/>
  <c r="DZ38" i="1"/>
  <c r="R38" i="1"/>
  <c r="AH38" i="1"/>
  <c r="R33" i="1"/>
  <c r="AH33" i="1"/>
  <c r="BN24" i="1"/>
  <c r="BV24" i="1" s="1"/>
  <c r="AR24" i="1" s="1"/>
  <c r="DR51" i="1"/>
  <c r="R36" i="1"/>
  <c r="AH36" i="1"/>
  <c r="AB34" i="1"/>
  <c r="DW33" i="1"/>
  <c r="BN20" i="1"/>
  <c r="BV20" i="1" s="1"/>
  <c r="AR20" i="1" s="1"/>
  <c r="DT33" i="1"/>
  <c r="DT26" i="1"/>
  <c r="AB26" i="1"/>
  <c r="AI20" i="1"/>
  <c r="V20" i="1"/>
  <c r="X20" i="1" s="1"/>
  <c r="BA29" i="1"/>
  <c r="AL29" i="1"/>
  <c r="DU25" i="1"/>
  <c r="DZ31" i="1"/>
  <c r="BA28" i="1"/>
  <c r="AL28" i="1"/>
  <c r="AB24" i="1"/>
  <c r="BY20" i="1"/>
  <c r="CE20" i="1" s="1"/>
  <c r="AS20" i="1" s="1"/>
  <c r="AI28" i="1"/>
  <c r="V28" i="1"/>
  <c r="X28" i="1" s="1"/>
  <c r="DQ26" i="1"/>
  <c r="DW25" i="1"/>
  <c r="DX19" i="1"/>
  <c r="AH17" i="1"/>
  <c r="R17" i="1"/>
  <c r="AB16" i="1"/>
  <c r="DY47" i="1"/>
  <c r="DU47" i="1"/>
  <c r="DQ47" i="1"/>
  <c r="DX47" i="1"/>
  <c r="DT47" i="1"/>
  <c r="DY13" i="1"/>
  <c r="DU13" i="1"/>
  <c r="DQ13" i="1"/>
  <c r="DX13" i="1"/>
  <c r="DT13" i="1"/>
  <c r="DY50" i="1"/>
  <c r="DU50" i="1"/>
  <c r="DQ50" i="1"/>
  <c r="DX50" i="1"/>
  <c r="DT50" i="1"/>
  <c r="BY18" i="1"/>
  <c r="CE18" i="1" s="1"/>
  <c r="AS18" i="1" s="1"/>
  <c r="AL47" i="1"/>
  <c r="DW15" i="1"/>
  <c r="DY10" i="1"/>
  <c r="DU10" i="1"/>
  <c r="DQ10" i="1"/>
  <c r="DX10" i="1"/>
  <c r="DT10" i="1"/>
  <c r="FB72" i="1"/>
  <c r="H72" i="1"/>
  <c r="DR17" i="1"/>
  <c r="DR53" i="1"/>
  <c r="DS13" i="1"/>
  <c r="DS11" i="1"/>
  <c r="DS50" i="1"/>
  <c r="BA10" i="1"/>
  <c r="AL10" i="1"/>
  <c r="P10" i="1"/>
  <c r="AB10" i="1"/>
  <c r="EK72" i="1"/>
  <c r="DQ17" i="1"/>
  <c r="DZ16" i="1"/>
  <c r="DS14" i="1"/>
  <c r="DR11" i="1"/>
  <c r="ET72" i="1"/>
  <c r="AV72" i="1" s="1"/>
  <c r="AV6" i="1"/>
  <c r="BQ72" i="1"/>
  <c r="DO72" i="1"/>
  <c r="DW6" i="1"/>
  <c r="DS6" i="1"/>
  <c r="DX6" i="1"/>
  <c r="DT6" i="1"/>
  <c r="BA53" i="1"/>
  <c r="DW10" i="1"/>
  <c r="CP9" i="1"/>
  <c r="AI7" i="1"/>
  <c r="V7" i="1"/>
  <c r="X7" i="1" s="1"/>
  <c r="DZ42" i="1" l="1"/>
  <c r="DZ46" i="1"/>
  <c r="DZ24" i="1"/>
  <c r="DZ37" i="1"/>
  <c r="DZ35" i="1"/>
  <c r="DZ62" i="1"/>
  <c r="DZ44" i="1"/>
  <c r="DZ41" i="1"/>
  <c r="DZ48" i="1"/>
  <c r="DZ45" i="1"/>
  <c r="DZ58" i="1"/>
  <c r="DZ28" i="1"/>
  <c r="DZ23" i="1"/>
  <c r="DZ32" i="1"/>
  <c r="DZ17" i="1"/>
  <c r="DZ7" i="1"/>
  <c r="DZ49" i="1"/>
  <c r="DZ40" i="1"/>
  <c r="BD6" i="1"/>
  <c r="DZ20" i="1"/>
  <c r="DZ6" i="1"/>
  <c r="DZ5" i="1"/>
  <c r="DZ12" i="1"/>
  <c r="FH72" i="1"/>
  <c r="DX72" i="1"/>
  <c r="DU72" i="1"/>
  <c r="DS72" i="1"/>
  <c r="DY72" i="1"/>
  <c r="DW72" i="1"/>
  <c r="DR72" i="1"/>
  <c r="DV72" i="1"/>
  <c r="DT72" i="1"/>
  <c r="DQ72" i="1"/>
  <c r="DZ50" i="1"/>
  <c r="AJ28" i="1"/>
  <c r="AF28" i="1"/>
  <c r="AG28" i="1"/>
  <c r="AM29" i="1"/>
  <c r="AL20" i="1"/>
  <c r="BA20" i="1"/>
  <c r="AM54" i="1"/>
  <c r="DZ67" i="1"/>
  <c r="AG63" i="1"/>
  <c r="AJ63" i="1"/>
  <c r="AF63" i="1"/>
  <c r="AL5" i="1"/>
  <c r="BA5" i="1"/>
  <c r="AI53" i="1"/>
  <c r="V53" i="1"/>
  <c r="X53" i="1" s="1"/>
  <c r="BY72" i="1"/>
  <c r="AG14" i="1"/>
  <c r="AJ14" i="1"/>
  <c r="AF14" i="1"/>
  <c r="AM14" i="1"/>
  <c r="AJ19" i="1"/>
  <c r="AG19" i="1"/>
  <c r="AF19" i="1"/>
  <c r="AI21" i="1"/>
  <c r="V21" i="1"/>
  <c r="X21" i="1" s="1"/>
  <c r="AL23" i="1"/>
  <c r="BA23" i="1"/>
  <c r="AI34" i="1"/>
  <c r="V34" i="1"/>
  <c r="X34" i="1" s="1"/>
  <c r="AI41" i="1"/>
  <c r="V41" i="1"/>
  <c r="X41" i="1" s="1"/>
  <c r="DZ55" i="1"/>
  <c r="AG57" i="1"/>
  <c r="AJ57" i="1"/>
  <c r="AF57" i="1"/>
  <c r="DZ18" i="1"/>
  <c r="AM50" i="1"/>
  <c r="AG47" i="1"/>
  <c r="AJ47" i="1"/>
  <c r="AF47" i="1"/>
  <c r="AI6" i="1"/>
  <c r="V6" i="1"/>
  <c r="X6" i="1" s="1"/>
  <c r="AL18" i="1"/>
  <c r="BA18" i="1"/>
  <c r="AI51" i="1"/>
  <c r="V51" i="1"/>
  <c r="X51" i="1" s="1"/>
  <c r="DZ27" i="1"/>
  <c r="DZ60" i="1"/>
  <c r="AJ68" i="1"/>
  <c r="AF68" i="1"/>
  <c r="AG68" i="1"/>
  <c r="AG67" i="1"/>
  <c r="AJ67" i="1"/>
  <c r="AF67" i="1"/>
  <c r="AG71" i="1"/>
  <c r="AF71" i="1"/>
  <c r="AJ71" i="1"/>
  <c r="AG13" i="1"/>
  <c r="AJ13" i="1"/>
  <c r="AF13" i="1"/>
  <c r="AM53" i="1"/>
  <c r="EX72" i="1"/>
  <c r="AL72" i="1" s="1"/>
  <c r="AL6" i="1"/>
  <c r="DZ14" i="1"/>
  <c r="AI23" i="1"/>
  <c r="V23" i="1"/>
  <c r="X23" i="1" s="1"/>
  <c r="BA41" i="1"/>
  <c r="AL41" i="1"/>
  <c r="AI52" i="1"/>
  <c r="V52" i="1"/>
  <c r="X52" i="1" s="1"/>
  <c r="DZ52" i="1"/>
  <c r="AL27" i="1"/>
  <c r="BA27" i="1"/>
  <c r="DZ71" i="1"/>
  <c r="AL59" i="1"/>
  <c r="BA59" i="1"/>
  <c r="AL66" i="1"/>
  <c r="BA66" i="1"/>
  <c r="AG11" i="1"/>
  <c r="AJ11" i="1"/>
  <c r="AF11" i="1"/>
  <c r="AM15" i="1"/>
  <c r="AI29" i="1"/>
  <c r="V29" i="1"/>
  <c r="X29" i="1" s="1"/>
  <c r="AM46" i="1"/>
  <c r="AI49" i="1"/>
  <c r="V49" i="1"/>
  <c r="X49" i="1" s="1"/>
  <c r="AI72" i="1"/>
  <c r="V72" i="1"/>
  <c r="X72" i="1" s="1"/>
  <c r="BA19" i="1"/>
  <c r="AL19" i="1"/>
  <c r="AI30" i="1"/>
  <c r="V30" i="1"/>
  <c r="X30" i="1" s="1"/>
  <c r="DZ39" i="1"/>
  <c r="AI37" i="1"/>
  <c r="V37" i="1"/>
  <c r="X37" i="1" s="1"/>
  <c r="AI44" i="1"/>
  <c r="V44" i="1"/>
  <c r="X44" i="1" s="1"/>
  <c r="DZ65" i="1"/>
  <c r="AL58" i="1"/>
  <c r="BA58" i="1"/>
  <c r="BA67" i="1"/>
  <c r="AL67" i="1"/>
  <c r="EL72" i="1"/>
  <c r="EO72" i="1" s="1"/>
  <c r="AG50" i="1"/>
  <c r="AJ50" i="1"/>
  <c r="AF50" i="1"/>
  <c r="BN72" i="1"/>
  <c r="BA17" i="1"/>
  <c r="AL17" i="1"/>
  <c r="AI22" i="1"/>
  <c r="V22" i="1"/>
  <c r="X22" i="1" s="1"/>
  <c r="AM51" i="1"/>
  <c r="AG62" i="1"/>
  <c r="AJ62" i="1"/>
  <c r="AF62" i="1"/>
  <c r="AL63" i="1"/>
  <c r="BA63" i="1"/>
  <c r="DZ10" i="1"/>
  <c r="AI33" i="1"/>
  <c r="V33" i="1"/>
  <c r="X33" i="1" s="1"/>
  <c r="AM10" i="1"/>
  <c r="DZ47" i="1"/>
  <c r="AG39" i="1"/>
  <c r="AJ39" i="1"/>
  <c r="AF39" i="1"/>
  <c r="R54" i="1"/>
  <c r="AH54" i="1"/>
  <c r="BB54" i="1"/>
  <c r="AI58" i="1"/>
  <c r="V58" i="1"/>
  <c r="X58" i="1" s="1"/>
  <c r="AL62" i="1"/>
  <c r="BA62" i="1"/>
  <c r="BA71" i="1"/>
  <c r="AL71" i="1"/>
  <c r="AF8" i="1"/>
  <c r="AJ8" i="1"/>
  <c r="AG8" i="1"/>
  <c r="AF9" i="1"/>
  <c r="AJ9" i="1"/>
  <c r="AG9" i="1"/>
  <c r="AM70" i="1"/>
  <c r="AM30" i="1"/>
  <c r="AL22" i="1"/>
  <c r="BA22" i="1"/>
  <c r="R26" i="1"/>
  <c r="AH26" i="1"/>
  <c r="BB26" i="1"/>
  <c r="AM34" i="1"/>
  <c r="AM38" i="1"/>
  <c r="AI35" i="1"/>
  <c r="V35" i="1"/>
  <c r="X35" i="1" s="1"/>
  <c r="BA36" i="1"/>
  <c r="AL36" i="1"/>
  <c r="AI42" i="1"/>
  <c r="V42" i="1"/>
  <c r="X42" i="1" s="1"/>
  <c r="AM52" i="1"/>
  <c r="AM13" i="1"/>
  <c r="DZ11" i="1"/>
  <c r="AI31" i="1"/>
  <c r="V31" i="1"/>
  <c r="X31" i="1" s="1"/>
  <c r="AG40" i="1"/>
  <c r="AJ40" i="1"/>
  <c r="AF40" i="1"/>
  <c r="AL26" i="1"/>
  <c r="BA26" i="1"/>
  <c r="BA35" i="1"/>
  <c r="AL35" i="1"/>
  <c r="BA45" i="1"/>
  <c r="AL45" i="1"/>
  <c r="AL57" i="1"/>
  <c r="BA57" i="1"/>
  <c r="AM64" i="1"/>
  <c r="AL65" i="1"/>
  <c r="BA65" i="1"/>
  <c r="BA68" i="1"/>
  <c r="AL68" i="1"/>
  <c r="DZ15" i="1"/>
  <c r="AM21" i="1"/>
  <c r="DZ25" i="1"/>
  <c r="AI70" i="1"/>
  <c r="V70" i="1"/>
  <c r="X70" i="1" s="1"/>
  <c r="AL25" i="1"/>
  <c r="BA25" i="1"/>
  <c r="AI43" i="1"/>
  <c r="V43" i="1"/>
  <c r="X43" i="1" s="1"/>
  <c r="BB12" i="1"/>
  <c r="R12" i="1"/>
  <c r="AH12" i="1"/>
  <c r="DZ54" i="1"/>
  <c r="BA69" i="1"/>
  <c r="AL69" i="1"/>
  <c r="AI38" i="1"/>
  <c r="V38" i="1"/>
  <c r="X38" i="1" s="1"/>
  <c r="AG7" i="1"/>
  <c r="AJ7" i="1"/>
  <c r="AF7" i="1"/>
  <c r="R10" i="1"/>
  <c r="AH10" i="1"/>
  <c r="BB10" i="1"/>
  <c r="AM47" i="1"/>
  <c r="DZ13" i="1"/>
  <c r="AI17" i="1"/>
  <c r="V17" i="1"/>
  <c r="X17" i="1" s="1"/>
  <c r="DZ26" i="1"/>
  <c r="AM28" i="1"/>
  <c r="AG20" i="1"/>
  <c r="AJ20" i="1"/>
  <c r="AF20" i="1"/>
  <c r="AI36" i="1"/>
  <c r="V36" i="1"/>
  <c r="X36" i="1" s="1"/>
  <c r="AL24" i="1"/>
  <c r="BA24" i="1"/>
  <c r="AI45" i="1"/>
  <c r="V45" i="1"/>
  <c r="X45" i="1" s="1"/>
  <c r="BA37" i="1"/>
  <c r="AL37" i="1"/>
  <c r="V65" i="1"/>
  <c r="X65" i="1" s="1"/>
  <c r="AI65" i="1"/>
  <c r="AG64" i="1"/>
  <c r="AJ64" i="1"/>
  <c r="AF64" i="1"/>
  <c r="CE72" i="1"/>
  <c r="AS6" i="1"/>
  <c r="DZ53" i="1"/>
  <c r="BV72" i="1"/>
  <c r="AR6" i="1"/>
  <c r="DZ33" i="1"/>
  <c r="R61" i="1"/>
  <c r="AH61" i="1"/>
  <c r="BB61" i="1"/>
  <c r="AG15" i="1"/>
  <c r="AJ15" i="1"/>
  <c r="AF15" i="1"/>
  <c r="AM16" i="1"/>
  <c r="BD72" i="1"/>
  <c r="BC72" i="1"/>
  <c r="AM11" i="1"/>
  <c r="CP72" i="1"/>
  <c r="CL73" i="1"/>
  <c r="CK73" i="1"/>
  <c r="CI73" i="1"/>
  <c r="CJ73" i="1"/>
  <c r="CM73" i="1"/>
  <c r="CN73" i="1"/>
  <c r="DZ19" i="1"/>
  <c r="AJ32" i="1"/>
  <c r="AG32" i="1"/>
  <c r="AF32" i="1"/>
  <c r="R25" i="1"/>
  <c r="AH25" i="1"/>
  <c r="BB25" i="1"/>
  <c r="DZ51" i="1"/>
  <c r="AL12" i="1"/>
  <c r="BA12" i="1"/>
  <c r="R55" i="1"/>
  <c r="AH55" i="1"/>
  <c r="BB55" i="1"/>
  <c r="AL61" i="1"/>
  <c r="BA61" i="1"/>
  <c r="AI18" i="1"/>
  <c r="V18" i="1"/>
  <c r="X18" i="1" s="1"/>
  <c r="BB16" i="1"/>
  <c r="R16" i="1"/>
  <c r="AH16" i="1"/>
  <c r="R24" i="1"/>
  <c r="AH24" i="1"/>
  <c r="BB24" i="1"/>
  <c r="BA31" i="1"/>
  <c r="AL31" i="1"/>
  <c r="AM43" i="1"/>
  <c r="AI46" i="1"/>
  <c r="V46" i="1"/>
  <c r="X46" i="1" s="1"/>
  <c r="BA44" i="1"/>
  <c r="AL44" i="1"/>
  <c r="AG56" i="1"/>
  <c r="AJ56" i="1"/>
  <c r="AF56" i="1"/>
  <c r="AM56" i="1"/>
  <c r="AI59" i="1"/>
  <c r="V59" i="1"/>
  <c r="X59" i="1" s="1"/>
  <c r="AI60" i="1"/>
  <c r="V60" i="1"/>
  <c r="X60" i="1" s="1"/>
  <c r="AH66" i="1"/>
  <c r="BB66" i="1"/>
  <c r="R66" i="1"/>
  <c r="AJ69" i="1"/>
  <c r="AF69" i="1"/>
  <c r="AG69" i="1"/>
  <c r="AG5" i="1"/>
  <c r="AJ5" i="1"/>
  <c r="AF5" i="1"/>
  <c r="BE72" i="1" l="1"/>
  <c r="BF72" i="1" s="1"/>
  <c r="EN72" i="1"/>
  <c r="EP72" i="1" s="1"/>
  <c r="CO73" i="1"/>
  <c r="AI16" i="1"/>
  <c r="V16" i="1"/>
  <c r="X16" i="1" s="1"/>
  <c r="AI25" i="1"/>
  <c r="V25" i="1"/>
  <c r="X25" i="1" s="1"/>
  <c r="AJ36" i="1"/>
  <c r="AF36" i="1"/>
  <c r="AG36" i="1"/>
  <c r="AG17" i="1"/>
  <c r="AJ17" i="1"/>
  <c r="AF17" i="1"/>
  <c r="AJ43" i="1"/>
  <c r="AF43" i="1"/>
  <c r="AG43" i="1"/>
  <c r="AJ31" i="1"/>
  <c r="AF31" i="1"/>
  <c r="AG31" i="1"/>
  <c r="AG42" i="1"/>
  <c r="AF42" i="1"/>
  <c r="AJ42" i="1"/>
  <c r="AM36" i="1"/>
  <c r="AJ33" i="1"/>
  <c r="AG33" i="1"/>
  <c r="AF33" i="1"/>
  <c r="AM63" i="1"/>
  <c r="AJ44" i="1"/>
  <c r="AF44" i="1"/>
  <c r="AG44" i="1"/>
  <c r="AG49" i="1"/>
  <c r="AJ49" i="1"/>
  <c r="AF49" i="1"/>
  <c r="AJ29" i="1"/>
  <c r="AF29" i="1"/>
  <c r="AG29" i="1"/>
  <c r="AM66" i="1"/>
  <c r="AM27" i="1"/>
  <c r="FF72" i="1"/>
  <c r="AM72" i="1" s="1"/>
  <c r="AM6" i="1"/>
  <c r="AJ6" i="1"/>
  <c r="AF6" i="1"/>
  <c r="AG6" i="1"/>
  <c r="AJ41" i="1"/>
  <c r="AF41" i="1"/>
  <c r="AG41" i="1"/>
  <c r="AG60" i="1"/>
  <c r="AF60" i="1"/>
  <c r="AJ60" i="1"/>
  <c r="AI55" i="1"/>
  <c r="V55" i="1"/>
  <c r="X55" i="1" s="1"/>
  <c r="AG70" i="1"/>
  <c r="AJ70" i="1"/>
  <c r="AF70" i="1"/>
  <c r="AM35" i="1"/>
  <c r="AJ35" i="1"/>
  <c r="AF35" i="1"/>
  <c r="AG35" i="1"/>
  <c r="AI26" i="1"/>
  <c r="V26" i="1"/>
  <c r="X26" i="1" s="1"/>
  <c r="AM71" i="1"/>
  <c r="AG58" i="1"/>
  <c r="AJ58" i="1"/>
  <c r="AF58" i="1"/>
  <c r="AI54" i="1"/>
  <c r="V54" i="1"/>
  <c r="X54" i="1" s="1"/>
  <c r="AM58" i="1"/>
  <c r="AJ30" i="1"/>
  <c r="AF30" i="1"/>
  <c r="AG30" i="1"/>
  <c r="AM19" i="1"/>
  <c r="AM23" i="1"/>
  <c r="AM5" i="1"/>
  <c r="AM44" i="1"/>
  <c r="AG46" i="1"/>
  <c r="AJ46" i="1"/>
  <c r="AF46" i="1"/>
  <c r="AM61" i="1"/>
  <c r="AI66" i="1"/>
  <c r="V66" i="1"/>
  <c r="X66" i="1" s="1"/>
  <c r="AI24" i="1"/>
  <c r="V24" i="1"/>
  <c r="X24" i="1" s="1"/>
  <c r="AG18" i="1"/>
  <c r="AJ18" i="1"/>
  <c r="AF18" i="1"/>
  <c r="AS72" i="1"/>
  <c r="AM37" i="1"/>
  <c r="AM24" i="1"/>
  <c r="AI12" i="1"/>
  <c r="V12" i="1"/>
  <c r="X12" i="1" s="1"/>
  <c r="AM65" i="1"/>
  <c r="AM57" i="1"/>
  <c r="AM45" i="1"/>
  <c r="AJ37" i="1"/>
  <c r="AF37" i="1"/>
  <c r="AG37" i="1"/>
  <c r="AJ72" i="1"/>
  <c r="AF72" i="1"/>
  <c r="AG72" i="1"/>
  <c r="AG52" i="1"/>
  <c r="AJ52" i="1"/>
  <c r="AF52" i="1"/>
  <c r="AM41" i="1"/>
  <c r="EV72" i="1"/>
  <c r="BA72" i="1" s="1"/>
  <c r="BA6" i="1"/>
  <c r="AG51" i="1"/>
  <c r="AJ51" i="1"/>
  <c r="AF51" i="1"/>
  <c r="AG34" i="1"/>
  <c r="AJ34" i="1"/>
  <c r="AF34" i="1"/>
  <c r="AG53" i="1"/>
  <c r="AJ53" i="1"/>
  <c r="AF53" i="1"/>
  <c r="DZ72" i="1"/>
  <c r="AG59" i="1"/>
  <c r="AJ59" i="1"/>
  <c r="AF59" i="1"/>
  <c r="AM31" i="1"/>
  <c r="AM12" i="1"/>
  <c r="AI61" i="1"/>
  <c r="V61" i="1"/>
  <c r="X61" i="1" s="1"/>
  <c r="AR72" i="1"/>
  <c r="AJ65" i="1"/>
  <c r="AF65" i="1"/>
  <c r="AG65" i="1"/>
  <c r="AJ45" i="1"/>
  <c r="AF45" i="1"/>
  <c r="AG45" i="1"/>
  <c r="AI10" i="1"/>
  <c r="V10" i="1"/>
  <c r="X10" i="1" s="1"/>
  <c r="AJ38" i="1"/>
  <c r="AF38" i="1"/>
  <c r="AG38" i="1"/>
  <c r="AM69" i="1"/>
  <c r="AM25" i="1"/>
  <c r="AM68" i="1"/>
  <c r="AM26" i="1"/>
  <c r="AM22" i="1"/>
  <c r="AM62" i="1"/>
  <c r="AG22" i="1"/>
  <c r="AJ22" i="1"/>
  <c r="AF22" i="1"/>
  <c r="AM17" i="1"/>
  <c r="AM67" i="1"/>
  <c r="AM59" i="1"/>
  <c r="AG23" i="1"/>
  <c r="AJ23" i="1"/>
  <c r="AF23" i="1"/>
  <c r="AM18" i="1"/>
  <c r="AG21" i="1"/>
  <c r="AJ21" i="1"/>
  <c r="AF21" i="1"/>
  <c r="AM20" i="1"/>
  <c r="AG10" i="1" l="1"/>
  <c r="AJ10" i="1"/>
  <c r="AF10" i="1"/>
  <c r="AG12" i="1"/>
  <c r="AJ12" i="1"/>
  <c r="AF12" i="1"/>
  <c r="AG26" i="1"/>
  <c r="AJ26" i="1"/>
  <c r="AF26" i="1"/>
  <c r="AG25" i="1"/>
  <c r="AJ25" i="1"/>
  <c r="AF25" i="1"/>
  <c r="AG66" i="1"/>
  <c r="AJ66" i="1"/>
  <c r="AF66" i="1"/>
  <c r="AF54" i="1"/>
  <c r="AJ54" i="1"/>
  <c r="AG54" i="1"/>
  <c r="FD72" i="1"/>
  <c r="AG61" i="1"/>
  <c r="AJ61" i="1"/>
  <c r="AF61" i="1"/>
  <c r="AG55" i="1"/>
  <c r="AF55" i="1"/>
  <c r="AJ55" i="1"/>
  <c r="AG16" i="1"/>
  <c r="AJ16" i="1"/>
  <c r="AF16" i="1"/>
  <c r="AG24" i="1"/>
  <c r="AJ24" i="1"/>
  <c r="AF24" i="1"/>
</calcChain>
</file>

<file path=xl/sharedStrings.xml><?xml version="1.0" encoding="utf-8"?>
<sst xmlns="http://schemas.openxmlformats.org/spreadsheetml/2006/main" count="387" uniqueCount="225">
  <si>
    <t>Eika banks 2018 figures</t>
  </si>
  <si>
    <t>Key balance sheet figures</t>
  </si>
  <si>
    <t>P&amp;L</t>
  </si>
  <si>
    <t>P&amp;L key figures</t>
  </si>
  <si>
    <t>Growth 2017 - 2018</t>
  </si>
  <si>
    <t>Liquidity</t>
  </si>
  <si>
    <t>Capital ratios</t>
  </si>
  <si>
    <t>Credit quality</t>
  </si>
  <si>
    <t>Balance sheet</t>
  </si>
  <si>
    <t>External funding (31.12.2018) - maturity within</t>
  </si>
  <si>
    <t>Additional information</t>
  </si>
  <si>
    <t>Sector breakdown loan book - 2018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</si>
  <si>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</si>
  <si>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</si>
  <si>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</si>
  <si>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</si>
  <si>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</si>
  <si>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</si>
  <si>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</si>
  <si>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</si>
  <si>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</si>
  <si>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</si>
  <si>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</si>
  <si>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</si>
  <si>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</si>
  <si>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</si>
  <si>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</si>
  <si>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</si>
  <si>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</si>
  <si>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</si>
  <si>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</si>
  <si>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</si>
  <si>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</si>
  <si>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</si>
  <si>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</si>
  <si>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</si>
  <si>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</si>
  <si>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</si>
  <si>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</si>
  <si>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</si>
  <si>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</si>
  <si>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</si>
  <si>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</si>
  <si>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</si>
  <si>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</si>
  <si>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</si>
  <si>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</si>
  <si>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</si>
  <si>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</si>
  <si>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</si>
  <si>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</si>
  <si>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Liquid assets/total assets</t>
  </si>
  <si>
    <t>LCR</t>
  </si>
  <si>
    <t>Equity ratio</t>
  </si>
  <si>
    <t>CET1 ratio</t>
  </si>
  <si>
    <t>Core capital ratio</t>
  </si>
  <si>
    <t>Capital ratio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</si>
  <si>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</si>
  <si>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</si>
  <si>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</si>
  <si>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</si>
  <si>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</si>
  <si>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</si>
  <si>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 and deposits with CB</t>
  </si>
  <si>
    <t>Due from credit institutions</t>
  </si>
  <si>
    <t>Deposits with CB and loans to credit inst.</t>
  </si>
  <si>
    <t>Gross loans to customers</t>
  </si>
  <si>
    <t>Individual impairments</t>
  </si>
  <si>
    <t>Group impairments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</si>
  <si>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</si>
  <si>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</si>
  <si>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</si>
  <si>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</si>
  <si>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</si>
  <si>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</si>
  <si>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</si>
  <si>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</si>
  <si>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</si>
  <si>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</si>
  <si>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</si>
  <si>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</si>
  <si>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</si>
  <si>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</si>
  <si>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</si>
  <si>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</si>
  <si>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</si>
  <si>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</si>
  <si>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01.01.2020 - 31.12.2020</t>
  </si>
  <si>
    <t>01.01.2021 - 31.12.2021</t>
  </si>
  <si>
    <t>01.01.2022 - 31.12.2022</t>
  </si>
  <si>
    <t>01.01.2023 - 31.12.2023</t>
  </si>
  <si>
    <t>From 01.01.24</t>
  </si>
  <si>
    <t>Total</t>
  </si>
  <si>
    <t>External funding in % of total assets</t>
  </si>
  <si>
    <t>Auditing firm</t>
  </si>
  <si>
    <t>Employees</t>
  </si>
  <si>
    <t>Branches</t>
  </si>
  <si>
    <t>Listed on OSE with debt inst.</t>
  </si>
  <si>
    <t>EC/stocks bank</t>
  </si>
  <si>
    <t>CET1 capital</t>
  </si>
  <si>
    <t>Core capital</t>
  </si>
  <si>
    <t>Total capital</t>
  </si>
  <si>
    <t>Average RWA (ARWA)</t>
  </si>
  <si>
    <t>RWA 2017</t>
  </si>
  <si>
    <t>RWA 2018</t>
  </si>
  <si>
    <t>Agriculture</t>
  </si>
  <si>
    <t>Industry</t>
  </si>
  <si>
    <t>Building and construction</t>
  </si>
  <si>
    <t>Trade and hotels</t>
  </si>
  <si>
    <t>Real estate business</t>
  </si>
  <si>
    <t>Service industry</t>
  </si>
  <si>
    <t>Transport</t>
  </si>
  <si>
    <t>Other</t>
  </si>
  <si>
    <t>Retail lending</t>
  </si>
  <si>
    <t>Total lending 2018</t>
  </si>
  <si>
    <t>NPL</t>
  </si>
  <si>
    <t>Doubtfull loans</t>
  </si>
  <si>
    <t>Problem loans</t>
  </si>
  <si>
    <t>Total impairments</t>
  </si>
  <si>
    <t>Retail loans (own book)</t>
  </si>
  <si>
    <t>Corporate loans</t>
  </si>
  <si>
    <t>Gross loans (own book)</t>
  </si>
  <si>
    <t>Average Equity</t>
  </si>
  <si>
    <t>Equity 2017</t>
  </si>
  <si>
    <t>Equity 2018</t>
  </si>
  <si>
    <t>Average loans</t>
  </si>
  <si>
    <t>Gross loans 2017</t>
  </si>
  <si>
    <t>Gross loans 2018</t>
  </si>
  <si>
    <t>Transfer - average</t>
  </si>
  <si>
    <t>Transfer to CB 2017</t>
  </si>
  <si>
    <t>Transfer to CB 2018</t>
  </si>
  <si>
    <t>Average loans transferred</t>
  </si>
  <si>
    <t>Total loans incl. CB 2017</t>
  </si>
  <si>
    <t>Total loans incl. CB 2018</t>
  </si>
  <si>
    <t>Average deposits</t>
  </si>
  <si>
    <t>Deposits 2017</t>
  </si>
  <si>
    <t>Deposits 2018</t>
  </si>
  <si>
    <t>Average total assets</t>
  </si>
  <si>
    <t>Total assets 2017</t>
  </si>
  <si>
    <t>Total assets 2018</t>
  </si>
  <si>
    <t>RWA/total assets 2018</t>
  </si>
  <si>
    <t>Andebu Sparebank</t>
  </si>
  <si>
    <t>yes</t>
  </si>
  <si>
    <t>Arendal og Omegns Sparekasse</t>
  </si>
  <si>
    <t>Askim og Spydeberg Sparebank</t>
  </si>
  <si>
    <t>EC</t>
  </si>
  <si>
    <t>Aurland Sparebank</t>
  </si>
  <si>
    <t>Aurskog Sparebank</t>
  </si>
  <si>
    <t>EC (listed)</t>
  </si>
  <si>
    <t>Skagerak Sparebank</t>
  </si>
  <si>
    <t>Berg Sparebank</t>
  </si>
  <si>
    <t>Birkenes Sparebank</t>
  </si>
  <si>
    <t>Bjugn Sparebank</t>
  </si>
  <si>
    <t>Blaker Sparebank</t>
  </si>
  <si>
    <t>Romsdalsbanken</t>
  </si>
  <si>
    <t>Sparebanken Din</t>
  </si>
  <si>
    <t>Drangedal Sparebank</t>
  </si>
  <si>
    <t>Eidsberg Sparebank</t>
  </si>
  <si>
    <t>Etnedal Sparebank</t>
  </si>
  <si>
    <t>Evje og Hornnes Sparebank</t>
  </si>
  <si>
    <t>Fornebubanken</t>
  </si>
  <si>
    <t>Gildeskål Sparebank</t>
  </si>
  <si>
    <t>Østre Agder Sparebank</t>
  </si>
  <si>
    <t>Grong Sparebank</t>
  </si>
  <si>
    <t>Grue Sparebank</t>
  </si>
  <si>
    <t>Haltdalen Sparebank</t>
  </si>
  <si>
    <t>Harstad Sparebank</t>
  </si>
  <si>
    <t>Hegra Sparebank</t>
  </si>
  <si>
    <t>Hjartdal og Gransherad Sparebank</t>
  </si>
  <si>
    <t>Hjelmeland Sparebank</t>
  </si>
  <si>
    <t>Høland og Setskog Sparebank</t>
  </si>
  <si>
    <t>Hønefoss Sparebank</t>
  </si>
  <si>
    <t>Indre Sogn Sparebank</t>
  </si>
  <si>
    <t>Jernbanepersonalets Sparebank</t>
  </si>
  <si>
    <t>Jæren Sparebank</t>
  </si>
  <si>
    <t>Kvinesdal Sparebank</t>
  </si>
  <si>
    <t>Larvikbanken Brunlanes Sparebank</t>
  </si>
  <si>
    <t>Lillestrøm Sparebank</t>
  </si>
  <si>
    <t>Lofoten Sparebank</t>
  </si>
  <si>
    <t>Marker Sparebank</t>
  </si>
  <si>
    <t>Melhus Sparebank</t>
  </si>
  <si>
    <t>Skue Sparebank</t>
  </si>
  <si>
    <t>Odal Sparebank</t>
  </si>
  <si>
    <t>Ofoten Sparebank</t>
  </si>
  <si>
    <t>Oppdalsbanken</t>
  </si>
  <si>
    <t>Orkla Sparebank</t>
  </si>
  <si>
    <t>Rindal Sparebank</t>
  </si>
  <si>
    <t>Rørosbanken Røros Sparebank</t>
  </si>
  <si>
    <t>Selbu Sparebank</t>
  </si>
  <si>
    <t>Soknedal Sparebank</t>
  </si>
  <si>
    <t>Bien Sparebank</t>
  </si>
  <si>
    <t>Stocks</t>
  </si>
  <si>
    <t>Sparebanken Narvik</t>
  </si>
  <si>
    <t>Stadsbygd Sparebank</t>
  </si>
  <si>
    <t>Strømmen Sparebank</t>
  </si>
  <si>
    <t>Sunndal Sparebank</t>
  </si>
  <si>
    <t>Surnadal Sparebank</t>
  </si>
  <si>
    <t>Tinn Sparebank</t>
  </si>
  <si>
    <t>Tolga-Os Sparebank</t>
  </si>
  <si>
    <t>Totens Sparebank</t>
  </si>
  <si>
    <t>Trøgstad Sparebank</t>
  </si>
  <si>
    <t>Tysnes Sparebank</t>
  </si>
  <si>
    <t>Valle Sparebank</t>
  </si>
  <si>
    <t>RSM</t>
  </si>
  <si>
    <t>Stocks listed</t>
  </si>
  <si>
    <t>Valdres Sparebank</t>
  </si>
  <si>
    <t>Vik Sparebank</t>
  </si>
  <si>
    <t>Ørland Sparebank</t>
  </si>
  <si>
    <t>Ørskog Sparebank</t>
  </si>
  <si>
    <t>Åfjord Sparebank</t>
  </si>
  <si>
    <t>Aasen Sparebank</t>
  </si>
  <si>
    <t>Eika total</t>
  </si>
  <si>
    <t xml:space="preserve">Ernst &amp; Young </t>
  </si>
  <si>
    <t>RSM Norge AS</t>
  </si>
  <si>
    <t>KPMG</t>
  </si>
  <si>
    <t xml:space="preserve">Deloitte </t>
  </si>
  <si>
    <t>BDO AS</t>
  </si>
  <si>
    <t xml:space="preserve">Revisorkonsult </t>
  </si>
  <si>
    <t xml:space="preserve">Valdres Revisjonskontor </t>
  </si>
  <si>
    <t xml:space="preserve">Pricewaterhousecoopers </t>
  </si>
  <si>
    <t xml:space="preserve">Lofotrevisjon </t>
  </si>
  <si>
    <t>Svindal Leidland Myhrer &amp; Co</t>
  </si>
  <si>
    <t>Nidaros Sparebank</t>
  </si>
  <si>
    <t>Vekselbanken (Voss Veksel og Landmandsbank)</t>
  </si>
  <si>
    <t>Hemne Sparebank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</si>
</sst>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[$€-2]\ * #,##0.00_ ;_ [$€-2]\ * \-#,##0.00_ ;_ [$€-2]\ * &quot;-&quot;??_ ;_ @_ "/>
    <numFmt numFmtId="165" formatCode="d/m/yy;@"/>
    <numFmt numFmtId="166" formatCode="#,##0.0"/>
    <numFmt numFmtId="167" formatCode="0.0\ %"/>
    <numFmt numFmtId="168" formatCode="0.0"/>
    <numFmt numFmtId="169" formatCode="0.000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Garamond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8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0" fontId="0" fillId="2" borderId="0" xfId="0" applyFill="1" applyBorder="1"/>
    <xf numFmtId="0" fontId="4" fillId="2" borderId="0" xfId="0" applyFont="1" applyFill="1"/>
    <xf numFmtId="1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Border="1"/>
    <xf numFmtId="10" fontId="5" fillId="2" borderId="0" xfId="1" applyNumberFormat="1" applyFont="1" applyFill="1"/>
    <xf numFmtId="164" fontId="6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5" fillId="2" borderId="10" xfId="2" applyNumberFormat="1" applyFont="1" applyFill="1" applyBorder="1" applyAlignment="1" applyProtection="1">
      <alignment horizontal="left" vertical="top"/>
    </xf>
    <xf numFmtId="3" fontId="5" fillId="2" borderId="11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6" fontId="5" fillId="2" borderId="11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right"/>
    </xf>
    <xf numFmtId="166" fontId="5" fillId="3" borderId="0" xfId="1" applyNumberFormat="1" applyFont="1" applyFill="1" applyBorder="1" applyAlignment="1">
      <alignment horizontal="right"/>
    </xf>
    <xf numFmtId="166" fontId="5" fillId="3" borderId="6" xfId="1" applyNumberFormat="1" applyFont="1" applyFill="1" applyBorder="1" applyAlignment="1">
      <alignment horizontal="right"/>
    </xf>
    <xf numFmtId="10" fontId="5" fillId="2" borderId="11" xfId="1" applyNumberFormat="1" applyFont="1" applyFill="1" applyBorder="1" applyAlignment="1">
      <alignment horizontal="right"/>
    </xf>
    <xf numFmtId="10" fontId="5" fillId="2" borderId="0" xfId="1" applyNumberFormat="1" applyFont="1" applyFill="1" applyBorder="1" applyAlignment="1">
      <alignment horizontal="right"/>
    </xf>
    <xf numFmtId="167" fontId="5" fillId="2" borderId="0" xfId="1" applyNumberFormat="1" applyFont="1" applyFill="1" applyBorder="1" applyAlignment="1">
      <alignment horizontal="right"/>
    </xf>
    <xf numFmtId="167" fontId="5" fillId="2" borderId="6" xfId="1" applyNumberFormat="1" applyFont="1" applyFill="1" applyBorder="1" applyAlignment="1">
      <alignment horizontal="right"/>
    </xf>
    <xf numFmtId="167" fontId="5" fillId="2" borderId="7" xfId="1" applyNumberFormat="1" applyFont="1" applyFill="1" applyBorder="1" applyAlignment="1">
      <alignment horizontal="right"/>
    </xf>
    <xf numFmtId="167" fontId="5" fillId="2" borderId="8" xfId="1" applyNumberFormat="1" applyFont="1" applyFill="1" applyBorder="1" applyAlignment="1">
      <alignment horizontal="right"/>
    </xf>
    <xf numFmtId="167" fontId="5" fillId="2" borderId="9" xfId="1" applyNumberFormat="1" applyFont="1" applyFill="1" applyBorder="1" applyAlignment="1">
      <alignment horizontal="right"/>
    </xf>
    <xf numFmtId="9" fontId="5" fillId="2" borderId="8" xfId="1" applyNumberFormat="1" applyFont="1" applyFill="1" applyBorder="1" applyAlignment="1">
      <alignment horizontal="right"/>
    </xf>
    <xf numFmtId="167" fontId="5" fillId="2" borderId="11" xfId="1" applyNumberFormat="1" applyFont="1" applyFill="1" applyBorder="1" applyAlignment="1">
      <alignment horizontal="right"/>
    </xf>
    <xf numFmtId="166" fontId="5" fillId="2" borderId="7" xfId="1" applyNumberFormat="1" applyFont="1" applyFill="1" applyBorder="1" applyAlignment="1">
      <alignment horizontal="right"/>
    </xf>
    <xf numFmtId="166" fontId="5" fillId="2" borderId="9" xfId="1" applyNumberFormat="1" applyFont="1" applyFill="1" applyBorder="1" applyAlignment="1">
      <alignment horizontal="right"/>
    </xf>
    <xf numFmtId="166" fontId="5" fillId="3" borderId="9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166" fontId="5" fillId="2" borderId="8" xfId="1" applyNumberFormat="1" applyFont="1" applyFill="1" applyBorder="1" applyAlignment="1">
      <alignment horizontal="right"/>
    </xf>
    <xf numFmtId="166" fontId="5" fillId="2" borderId="10" xfId="1" applyNumberFormat="1" applyFont="1" applyFill="1" applyBorder="1" applyAlignment="1">
      <alignment horizontal="right"/>
    </xf>
    <xf numFmtId="167" fontId="5" fillId="2" borderId="10" xfId="1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7" xfId="1" applyNumberFormat="1" applyFont="1" applyFill="1" applyBorder="1" applyAlignment="1">
      <alignment horizontal="right"/>
    </xf>
    <xf numFmtId="167" fontId="5" fillId="2" borderId="10" xfId="1" applyNumberFormat="1" applyFont="1" applyFill="1" applyBorder="1"/>
    <xf numFmtId="2" fontId="0" fillId="2" borderId="0" xfId="0" applyNumberFormat="1" applyFill="1"/>
    <xf numFmtId="164" fontId="5" fillId="2" borderId="11" xfId="2" applyNumberFormat="1" applyFont="1" applyFill="1" applyBorder="1" applyAlignment="1" applyProtection="1">
      <alignment horizontal="left" vertical="top"/>
    </xf>
    <xf numFmtId="9" fontId="5" fillId="2" borderId="6" xfId="1" applyNumberFormat="1" applyFont="1" applyFill="1" applyBorder="1" applyAlignment="1">
      <alignment horizontal="right"/>
    </xf>
    <xf numFmtId="166" fontId="5" fillId="2" borderId="6" xfId="1" applyNumberFormat="1" applyFont="1" applyFill="1" applyBorder="1" applyAlignment="1">
      <alignment horizontal="right"/>
    </xf>
    <xf numFmtId="166" fontId="5" fillId="2" borderId="5" xfId="1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right"/>
    </xf>
    <xf numFmtId="167" fontId="5" fillId="2" borderId="5" xfId="1" applyNumberFormat="1" applyFont="1" applyFill="1" applyBorder="1" applyAlignment="1">
      <alignment horizontal="right"/>
    </xf>
    <xf numFmtId="167" fontId="5" fillId="2" borderId="5" xfId="1" applyNumberFormat="1" applyFont="1" applyFill="1" applyBorder="1"/>
    <xf numFmtId="164" fontId="5" fillId="2" borderId="5" xfId="2" applyNumberFormat="1" applyFont="1" applyFill="1" applyBorder="1" applyAlignment="1" applyProtection="1">
      <alignment horizontal="left" vertical="top"/>
    </xf>
    <xf numFmtId="3" fontId="5" fillId="2" borderId="6" xfId="0" applyNumberFormat="1" applyFont="1" applyFill="1" applyBorder="1" applyAlignment="1">
      <alignment horizontal="center"/>
    </xf>
    <xf numFmtId="10" fontId="0" fillId="2" borderId="0" xfId="1" applyNumberFormat="1" applyFont="1" applyFill="1"/>
    <xf numFmtId="164" fontId="5" fillId="2" borderId="5" xfId="0" applyNumberFormat="1" applyFont="1" applyFill="1" applyBorder="1"/>
    <xf numFmtId="164" fontId="5" fillId="2" borderId="12" xfId="2" applyNumberFormat="1" applyFont="1" applyFill="1" applyBorder="1" applyAlignment="1" applyProtection="1">
      <alignment horizontal="left" vertical="top"/>
    </xf>
    <xf numFmtId="3" fontId="5" fillId="2" borderId="13" xfId="1" applyNumberFormat="1" applyFont="1" applyFill="1" applyBorder="1" applyAlignment="1">
      <alignment horizontal="right"/>
    </xf>
    <xf numFmtId="3" fontId="5" fillId="2" borderId="14" xfId="1" applyNumberFormat="1" applyFont="1" applyFill="1" applyBorder="1" applyAlignment="1">
      <alignment horizontal="right"/>
    </xf>
    <xf numFmtId="3" fontId="5" fillId="2" borderId="15" xfId="1" applyNumberFormat="1" applyFont="1" applyFill="1" applyBorder="1" applyAlignment="1">
      <alignment horizontal="right"/>
    </xf>
    <xf numFmtId="166" fontId="5" fillId="2" borderId="13" xfId="1" applyNumberFormat="1" applyFont="1" applyFill="1" applyBorder="1" applyAlignment="1">
      <alignment horizontal="right"/>
    </xf>
    <xf numFmtId="166" fontId="5" fillId="2" borderId="14" xfId="1" applyNumberFormat="1" applyFont="1" applyFill="1" applyBorder="1" applyAlignment="1">
      <alignment horizontal="right"/>
    </xf>
    <xf numFmtId="166" fontId="5" fillId="3" borderId="14" xfId="1" applyNumberFormat="1" applyFont="1" applyFill="1" applyBorder="1" applyAlignment="1">
      <alignment horizontal="right"/>
    </xf>
    <xf numFmtId="166" fontId="5" fillId="3" borderId="15" xfId="1" applyNumberFormat="1" applyFont="1" applyFill="1" applyBorder="1" applyAlignment="1">
      <alignment horizontal="right"/>
    </xf>
    <xf numFmtId="10" fontId="5" fillId="2" borderId="13" xfId="1" applyNumberFormat="1" applyFont="1" applyFill="1" applyBorder="1" applyAlignment="1">
      <alignment horizontal="right"/>
    </xf>
    <xf numFmtId="10" fontId="5" fillId="2" borderId="14" xfId="1" applyNumberFormat="1" applyFont="1" applyFill="1" applyBorder="1" applyAlignment="1">
      <alignment horizontal="right"/>
    </xf>
    <xf numFmtId="167" fontId="5" fillId="2" borderId="14" xfId="1" applyNumberFormat="1" applyFont="1" applyFill="1" applyBorder="1" applyAlignment="1">
      <alignment horizontal="right"/>
    </xf>
    <xf numFmtId="167" fontId="5" fillId="2" borderId="15" xfId="1" applyNumberFormat="1" applyFont="1" applyFill="1" applyBorder="1" applyAlignment="1">
      <alignment horizontal="right"/>
    </xf>
    <xf numFmtId="167" fontId="5" fillId="2" borderId="13" xfId="1" applyNumberFormat="1" applyFont="1" applyFill="1" applyBorder="1" applyAlignment="1">
      <alignment horizontal="right"/>
    </xf>
    <xf numFmtId="9" fontId="5" fillId="2" borderId="15" xfId="1" applyNumberFormat="1" applyFont="1" applyFill="1" applyBorder="1" applyAlignment="1">
      <alignment horizontal="right"/>
    </xf>
    <xf numFmtId="166" fontId="5" fillId="2" borderId="15" xfId="1" applyNumberFormat="1" applyFont="1" applyFill="1" applyBorder="1" applyAlignment="1">
      <alignment horizontal="right"/>
    </xf>
    <xf numFmtId="166" fontId="5" fillId="2" borderId="12" xfId="1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2" borderId="14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center"/>
    </xf>
    <xf numFmtId="167" fontId="5" fillId="2" borderId="12" xfId="1" applyNumberFormat="1" applyFont="1" applyFill="1" applyBorder="1" applyAlignment="1">
      <alignment horizontal="right"/>
    </xf>
    <xf numFmtId="167" fontId="5" fillId="2" borderId="12" xfId="1" applyNumberFormat="1" applyFont="1" applyFill="1" applyBorder="1"/>
    <xf numFmtId="164" fontId="5" fillId="2" borderId="0" xfId="2" applyNumberFormat="1" applyFont="1" applyFill="1" applyBorder="1" applyAlignment="1" applyProtection="1">
      <alignment horizontal="left" vertical="top"/>
    </xf>
    <xf numFmtId="3" fontId="5" fillId="3" borderId="0" xfId="1" applyNumberFormat="1" applyFont="1" applyFill="1" applyBorder="1" applyAlignment="1">
      <alignment horizontal="right"/>
    </xf>
    <xf numFmtId="1" fontId="5" fillId="2" borderId="6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center"/>
    </xf>
    <xf numFmtId="3" fontId="5" fillId="2" borderId="10" xfId="1" applyNumberFormat="1" applyFont="1" applyFill="1" applyBorder="1" applyAlignment="1">
      <alignment horizontal="right"/>
    </xf>
    <xf numFmtId="167" fontId="5" fillId="2" borderId="0" xfId="1" applyNumberFormat="1" applyFont="1" applyFill="1"/>
    <xf numFmtId="3" fontId="5" fillId="2" borderId="0" xfId="0" applyNumberFormat="1" applyFont="1" applyFill="1"/>
    <xf numFmtId="166" fontId="5" fillId="2" borderId="0" xfId="0" applyNumberFormat="1" applyFont="1" applyFill="1"/>
    <xf numFmtId="10" fontId="0" fillId="2" borderId="0" xfId="0" applyNumberFormat="1" applyFill="1"/>
    <xf numFmtId="169" fontId="0" fillId="2" borderId="0" xfId="0" applyNumberFormat="1" applyFill="1"/>
    <xf numFmtId="168" fontId="5" fillId="2" borderId="0" xfId="0" applyNumberFormat="1" applyFont="1" applyFill="1"/>
    <xf numFmtId="3" fontId="5" fillId="2" borderId="8" xfId="0" applyNumberFormat="1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399B5-1A90-4FF5-8230-9BF01E8FC992}">
  <dimension ref="A1:FW77"/>
  <sheetViews>
    <sheetView tabSelected="1" zoomScale="70" zoomScaleNormal="70" workbookViewId="0">
      <selection activeCell="A2" sqref="A2:XFD2"/>
    </sheetView>
  </sheetViews>
  <sheetFormatPr baseColWidth="10" defaultColWidth="11.42578125" defaultRowHeight="12.75" x14ac:dyDescent="0.2"/>
  <cols>
    <col min="1" max="1" width="4.7109375" customWidth="1"/>
    <col min="2" max="2" width="32.28515625" customWidth="1"/>
    <col min="3" max="9" width="9.28515625" customWidth="1"/>
    <col min="10" max="10" width="4.7109375" customWidth="1"/>
    <col min="11" max="14" width="9.28515625" customWidth="1"/>
    <col min="15" max="15" width="11.140625" customWidth="1"/>
    <col min="16" max="16" width="10.5703125" customWidth="1"/>
    <col min="17" max="17" width="10.7109375" customWidth="1"/>
    <col min="18" max="20" width="9.28515625" customWidth="1"/>
    <col min="21" max="21" width="11.140625" customWidth="1"/>
    <col min="23" max="24" width="11.140625" customWidth="1"/>
    <col min="25" max="25" width="4.7109375" customWidth="1"/>
    <col min="26" max="29" width="10.42578125" customWidth="1"/>
    <col min="30" max="31" width="10.5703125" customWidth="1"/>
    <col min="32" max="36" width="11.140625" customWidth="1"/>
    <col min="37" max="37" width="4.7109375" style="1" customWidth="1"/>
    <col min="38" max="40" width="11.140625" style="1" customWidth="1"/>
    <col min="41" max="41" width="4.7109375" style="1" customWidth="1"/>
    <col min="42" max="46" width="11.140625" style="1" customWidth="1"/>
    <col min="47" max="47" width="4.7109375" style="1" customWidth="1"/>
    <col min="48" max="51" width="11.140625" style="1" customWidth="1"/>
    <col min="52" max="52" width="4.7109375" style="1" customWidth="1"/>
    <col min="53" max="58" width="11.140625" style="1" customWidth="1"/>
    <col min="59" max="59" width="4.7109375" style="1" customWidth="1"/>
    <col min="60" max="68" width="10.42578125" style="1" customWidth="1"/>
    <col min="69" max="69" width="10.7109375" style="1" customWidth="1"/>
    <col min="70" max="83" width="10.42578125" style="1" customWidth="1"/>
    <col min="84" max="84" width="4.7109375" style="1" customWidth="1"/>
    <col min="85" max="85" width="10.42578125" style="1" customWidth="1"/>
    <col min="86" max="86" width="4.7109375" style="1" customWidth="1"/>
    <col min="95" max="95" width="4.7109375" style="1" customWidth="1"/>
    <col min="96" max="96" width="25.140625" style="1" customWidth="1"/>
    <col min="97" max="97" width="11.140625" customWidth="1"/>
    <col min="98" max="100" width="10.42578125" customWidth="1"/>
    <col min="101" max="101" width="4.7109375" customWidth="1"/>
    <col min="102" max="104" width="10" customWidth="1"/>
    <col min="105" max="105" width="4.7109375" customWidth="1"/>
    <col min="106" max="106" width="10.42578125" customWidth="1"/>
    <col min="109" max="109" width="4.7109375" customWidth="1"/>
    <col min="110" max="119" width="11.7109375" customWidth="1"/>
    <col min="120" max="120" width="4.7109375" customWidth="1"/>
    <col min="121" max="130" width="11.7109375" customWidth="1"/>
    <col min="131" max="131" width="4.7109375" customWidth="1"/>
    <col min="132" max="133" width="10" customWidth="1"/>
    <col min="135" max="135" width="4.7109375" style="1" customWidth="1"/>
    <col min="136" max="137" width="10.28515625" customWidth="1"/>
    <col min="139" max="139" width="4.7109375" style="1" customWidth="1"/>
    <col min="140" max="142" width="11.42578125" style="1"/>
    <col min="143" max="143" width="4.7109375" style="1" customWidth="1"/>
    <col min="144" max="146" width="11.42578125" style="1"/>
    <col min="147" max="147" width="4.7109375" customWidth="1"/>
    <col min="148" max="148" width="10.42578125" customWidth="1"/>
    <col min="151" max="151" width="4.7109375" style="1" customWidth="1"/>
    <col min="152" max="154" width="10" customWidth="1"/>
    <col min="155" max="155" width="4.7109375" style="1" customWidth="1"/>
    <col min="156" max="158" width="9.28515625" customWidth="1"/>
    <col min="159" max="159" width="4.7109375" style="1" customWidth="1"/>
    <col min="160" max="160" width="10" customWidth="1"/>
    <col min="161" max="162" width="8.7109375" style="1" customWidth="1"/>
    <col min="163" max="163" width="4.7109375" style="1" customWidth="1"/>
    <col min="164" max="165" width="10" customWidth="1"/>
    <col min="166" max="166" width="9.28515625" customWidth="1"/>
    <col min="167" max="167" width="4.7109375" customWidth="1"/>
    <col min="168" max="170" width="10" customWidth="1"/>
    <col min="171" max="171" width="4.7109375" customWidth="1"/>
    <col min="179" max="179" width="11.42578125" style="1"/>
  </cols>
  <sheetData>
    <row r="1" spans="1:173" ht="15.75" x14ac:dyDescent="0.25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6"/>
      <c r="Z1" s="5"/>
      <c r="AA1" s="1"/>
      <c r="AB1" s="1"/>
      <c r="AC1" s="1"/>
      <c r="AD1" s="1"/>
      <c r="AE1" s="1"/>
      <c r="AF1" s="1"/>
      <c r="AG1" s="1"/>
      <c r="AH1" s="1"/>
      <c r="AI1" s="1"/>
      <c r="AJ1" s="1"/>
      <c r="AL1" s="5"/>
      <c r="AP1" s="5"/>
      <c r="AV1" s="5"/>
      <c r="BA1" s="5"/>
      <c r="BN1" s="7"/>
      <c r="CI1" s="5"/>
      <c r="CJ1" s="1"/>
      <c r="CK1" s="1"/>
      <c r="CL1" s="1"/>
      <c r="CM1" s="1"/>
      <c r="CN1" s="1"/>
      <c r="CO1" s="1"/>
      <c r="CP1" s="1"/>
      <c r="CR1" s="5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F1" s="1"/>
      <c r="EG1" s="1"/>
      <c r="EH1" s="1"/>
      <c r="EQ1" s="1"/>
      <c r="ER1" s="1"/>
      <c r="ES1" s="1"/>
      <c r="ET1" s="1"/>
      <c r="EV1" s="1"/>
      <c r="EW1" s="1"/>
      <c r="EX1" s="1"/>
      <c r="EZ1" s="1"/>
      <c r="FA1" s="1"/>
      <c r="FB1" s="1"/>
      <c r="FD1" s="1"/>
      <c r="FH1" s="1"/>
      <c r="FI1" s="1"/>
      <c r="FJ1" s="1"/>
      <c r="FK1" s="1"/>
      <c r="FL1" s="1"/>
      <c r="FM1" s="1"/>
      <c r="FN1" s="1"/>
      <c r="FO1" s="1"/>
      <c r="FP1" s="1"/>
      <c r="FQ1" s="1"/>
    </row>
    <row r="2" spans="1:173" ht="15.75" x14ac:dyDescent="0.25">
      <c r="A2" s="1"/>
      <c r="B2" s="2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11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1"/>
      <c r="CT2" s="1"/>
      <c r="CU2" s="1"/>
      <c r="CV2" s="1"/>
      <c r="CW2" s="1"/>
      <c r="CX2" s="5"/>
      <c r="CY2" s="1"/>
      <c r="CZ2" s="1"/>
      <c r="DA2" s="1"/>
      <c r="DB2" s="5"/>
      <c r="DC2" s="1"/>
      <c r="DD2" s="1"/>
      <c r="DE2" s="1"/>
      <c r="DF2" s="9"/>
      <c r="DG2" s="1"/>
      <c r="DH2" s="1"/>
      <c r="DI2" s="1"/>
      <c r="DJ2" s="1"/>
      <c r="DK2" s="1"/>
      <c r="DL2" s="1"/>
      <c r="DM2" s="1"/>
      <c r="DN2" s="1"/>
      <c r="DO2" s="1"/>
      <c r="DP2" s="1"/>
      <c r="DQ2" s="9"/>
      <c r="DR2" s="1"/>
      <c r="DS2" s="1"/>
      <c r="DT2" s="1"/>
      <c r="DU2" s="1"/>
      <c r="DV2" s="1"/>
      <c r="DW2" s="1"/>
      <c r="DX2" s="1"/>
      <c r="DY2" s="1"/>
      <c r="DZ2" s="1"/>
      <c r="EA2" s="1"/>
      <c r="EB2" s="5"/>
      <c r="EC2" s="1"/>
      <c r="ED2" s="1"/>
      <c r="EF2" s="5"/>
      <c r="EG2" s="1"/>
      <c r="EH2" s="1"/>
      <c r="EJ2" s="5"/>
      <c r="EN2" s="5"/>
      <c r="EQ2" s="1"/>
      <c r="ER2" s="5"/>
      <c r="ES2" s="1"/>
      <c r="ET2" s="1"/>
      <c r="EV2" s="5"/>
      <c r="EW2" s="1"/>
      <c r="EX2" s="1"/>
      <c r="EZ2" s="5"/>
      <c r="FA2" s="1"/>
      <c r="FB2" s="1"/>
      <c r="FD2" s="5"/>
      <c r="FH2" s="5"/>
      <c r="FI2" s="1"/>
      <c r="FJ2" s="1"/>
      <c r="FK2" s="1"/>
      <c r="FL2" s="5"/>
      <c r="FM2" s="1"/>
      <c r="FN2" s="1"/>
      <c r="FO2" s="1"/>
      <c r="FP2" s="5"/>
      <c r="FQ2" s="1"/>
    </row>
    <row r="3" spans="1:173" x14ac:dyDescent="0.2">
      <c r="A3" s="1"/>
      <c r="B3" s="1"/>
      <c r="C3" s="9" t="s">
        <v>1</v>
      </c>
      <c r="D3" s="9"/>
      <c r="E3" s="9"/>
      <c r="F3" s="9"/>
      <c r="G3" s="9"/>
      <c r="H3" s="9"/>
      <c r="I3" s="9"/>
      <c r="J3" s="10"/>
      <c r="K3" s="9" t="s">
        <v>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 t="s">
        <v>3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  <c r="AL3" s="9" t="s">
        <v>4</v>
      </c>
      <c r="AM3" s="9"/>
      <c r="AN3" s="9"/>
      <c r="AO3" s="10"/>
      <c r="AP3" s="9" t="s">
        <v>5</v>
      </c>
      <c r="AQ3" s="9"/>
      <c r="AR3" s="9"/>
      <c r="AS3" s="9"/>
      <c r="AT3" s="9"/>
      <c r="AU3" s="10"/>
      <c r="AV3" s="9" t="s">
        <v>6</v>
      </c>
      <c r="AW3" s="9"/>
      <c r="AX3" s="9"/>
      <c r="AY3" s="9"/>
      <c r="AZ3" s="10"/>
      <c r="BA3" s="9" t="s">
        <v>7</v>
      </c>
      <c r="BB3" s="9"/>
      <c r="BC3" s="9"/>
      <c r="BD3" s="11"/>
      <c r="BE3" s="9"/>
      <c r="BF3" s="9"/>
      <c r="BG3" s="9"/>
      <c r="BH3" s="9" t="s">
        <v>8</v>
      </c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 t="s">
        <v>9</v>
      </c>
      <c r="CJ3" s="9"/>
      <c r="CK3" s="9"/>
      <c r="CL3" s="9"/>
      <c r="CM3" s="9"/>
      <c r="CN3" s="9"/>
      <c r="CO3" s="9"/>
      <c r="CP3" s="9"/>
      <c r="CQ3" s="9"/>
      <c r="CR3" s="9" t="s">
        <v>10</v>
      </c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9" t="s">
        <v>11</v>
      </c>
      <c r="DG3" s="1"/>
      <c r="DH3" s="1"/>
      <c r="DI3" s="1"/>
      <c r="DJ3" s="1"/>
      <c r="DK3" s="1"/>
      <c r="DL3" s="1"/>
      <c r="DM3" s="1"/>
      <c r="DN3" s="1"/>
      <c r="DO3" s="1"/>
      <c r="DP3" s="1"/>
      <c r="DQ3" s="9" t="s">
        <v>11</v>
      </c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F3" s="1"/>
      <c r="EG3" s="1"/>
      <c r="EH3" s="1"/>
      <c r="EQ3" s="1"/>
      <c r="ER3" s="1"/>
      <c r="ES3" s="1"/>
      <c r="ET3" s="1"/>
      <c r="EV3" s="1"/>
      <c r="EW3" s="1"/>
      <c r="EX3" s="1"/>
      <c r="EZ3" s="1"/>
      <c r="FA3" s="1"/>
      <c r="FB3" s="1"/>
      <c r="FD3" s="1"/>
      <c r="FH3" s="1"/>
      <c r="FI3" s="1"/>
      <c r="FJ3" s="1"/>
      <c r="FK3" s="1"/>
      <c r="FL3" s="1"/>
      <c r="FM3" s="1"/>
      <c r="FN3" s="1"/>
      <c r="FO3" s="1"/>
      <c r="FP3" s="1"/>
      <c r="FQ3" s="1"/>
    </row>
    <row r="4" spans="1:173" ht="51" x14ac:dyDescent="0.2">
      <c r="A4" s="1"/>
      <c r="B4" s="12" t="s">
        <v>12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5" t="s">
        <v>19</v>
      </c>
      <c r="J4" s="16"/>
      <c r="K4" s="13" t="s">
        <v>20</v>
      </c>
      <c r="L4" s="14" t="s">
        <v>21</v>
      </c>
      <c r="M4" s="14" t="s">
        <v>22</v>
      </c>
      <c r="N4" s="17" t="s">
        <v>23</v>
      </c>
      <c r="O4" s="14" t="s">
        <v>24</v>
      </c>
      <c r="P4" s="17" t="s">
        <v>25</v>
      </c>
      <c r="Q4" s="14" t="s">
        <v>26</v>
      </c>
      <c r="R4" s="17" t="s">
        <v>27</v>
      </c>
      <c r="S4" s="14" t="s">
        <v>28</v>
      </c>
      <c r="T4" s="14" t="s">
        <v>29</v>
      </c>
      <c r="U4" s="14" t="s">
        <v>30</v>
      </c>
      <c r="V4" s="17" t="s">
        <v>31</v>
      </c>
      <c r="W4" s="14" t="s">
        <v>32</v>
      </c>
      <c r="X4" s="18" t="s">
        <v>33</v>
      </c>
      <c r="Y4" s="19"/>
      <c r="Z4" s="13" t="s">
        <v>34</v>
      </c>
      <c r="AA4" s="14" t="s">
        <v>35</v>
      </c>
      <c r="AB4" s="14" t="s">
        <v>36</v>
      </c>
      <c r="AC4" s="14" t="s">
        <v>37</v>
      </c>
      <c r="AD4" s="14" t="s">
        <v>38</v>
      </c>
      <c r="AE4" s="14" t="s">
        <v>39</v>
      </c>
      <c r="AF4" s="14" t="s">
        <v>40</v>
      </c>
      <c r="AG4" s="14" t="s">
        <v>41</v>
      </c>
      <c r="AH4" s="14" t="s">
        <v>42</v>
      </c>
      <c r="AI4" s="14" t="s">
        <v>43</v>
      </c>
      <c r="AJ4" s="15" t="s">
        <v>44</v>
      </c>
      <c r="AK4" s="20"/>
      <c r="AL4" s="21" t="s">
        <v>45</v>
      </c>
      <c r="AM4" s="14" t="s">
        <v>46</v>
      </c>
      <c r="AN4" s="22" t="s">
        <v>47</v>
      </c>
      <c r="AO4" s="19"/>
      <c r="AP4" s="23" t="s">
        <v>48</v>
      </c>
      <c r="AQ4" s="15" t="s">
        <v>49</v>
      </c>
      <c r="AR4" s="15" t="s">
        <v>50</v>
      </c>
      <c r="AS4" s="15" t="s">
        <v>51</v>
      </c>
      <c r="AT4" s="23" t="s">
        <v>52</v>
      </c>
      <c r="AU4" s="20"/>
      <c r="AV4" s="13" t="s">
        <v>53</v>
      </c>
      <c r="AW4" s="14" t="s">
        <v>54</v>
      </c>
      <c r="AX4" s="14" t="s">
        <v>55</v>
      </c>
      <c r="AY4" s="15" t="s">
        <v>56</v>
      </c>
      <c r="AZ4" s="20"/>
      <c r="BA4" s="23" t="s">
        <v>57</v>
      </c>
      <c r="BB4" s="15" t="s">
        <v>58</v>
      </c>
      <c r="BC4" s="15" t="s">
        <v>59</v>
      </c>
      <c r="BD4" s="25" t="s">
        <v>60</v>
      </c>
      <c r="BE4" s="22" t="s">
        <v>61</v>
      </c>
      <c r="BF4" s="22" t="s">
        <v>62</v>
      </c>
      <c r="BG4" s="19"/>
      <c r="BH4" s="13" t="s">
        <v>63</v>
      </c>
      <c r="BI4" s="14" t="s">
        <v>64</v>
      </c>
      <c r="BJ4" s="17" t="s">
        <v>65</v>
      </c>
      <c r="BK4" s="14" t="s">
        <v>66</v>
      </c>
      <c r="BL4" s="14" t="s">
        <v>67</v>
      </c>
      <c r="BM4" s="14" t="s">
        <v>68</v>
      </c>
      <c r="BN4" s="17" t="s">
        <v>69</v>
      </c>
      <c r="BO4" s="14" t="s">
        <v>70</v>
      </c>
      <c r="BP4" s="26" t="s">
        <v>71</v>
      </c>
      <c r="BQ4" s="17" t="s">
        <v>72</v>
      </c>
      <c r="BR4" s="14" t="s">
        <v>73</v>
      </c>
      <c r="BS4" s="14" t="s">
        <v>74</v>
      </c>
      <c r="BT4" s="14" t="s">
        <v>75</v>
      </c>
      <c r="BU4" s="14" t="s">
        <v>76</v>
      </c>
      <c r="BV4" s="17" t="s">
        <v>13</v>
      </c>
      <c r="BW4" s="14" t="s">
        <v>77</v>
      </c>
      <c r="BX4" s="14" t="s">
        <v>78</v>
      </c>
      <c r="BY4" s="17" t="s">
        <v>79</v>
      </c>
      <c r="BZ4" s="14" t="s">
        <v>80</v>
      </c>
      <c r="CA4" s="14" t="s">
        <v>81</v>
      </c>
      <c r="CB4" s="17" t="s">
        <v>82</v>
      </c>
      <c r="CC4" s="14" t="s">
        <v>83</v>
      </c>
      <c r="CD4" s="14" t="s">
        <v>84</v>
      </c>
      <c r="CE4" s="15" t="s">
        <v>85</v>
      </c>
      <c r="CF4" s="27"/>
      <c r="CG4" s="23" t="s">
        <v>86</v>
      </c>
      <c r="CH4" s="19"/>
      <c r="CI4" s="28">
        <v>43830</v>
      </c>
      <c r="CJ4" s="23" t="s">
        <v>87</v>
      </c>
      <c r="CK4" s="23" t="s">
        <v>88</v>
      </c>
      <c r="CL4" s="23" t="s">
        <v>89</v>
      </c>
      <c r="CM4" s="23" t="s">
        <v>90</v>
      </c>
      <c r="CN4" s="29" t="s">
        <v>91</v>
      </c>
      <c r="CO4" s="15" t="s">
        <v>92</v>
      </c>
      <c r="CP4" s="15" t="s">
        <v>93</v>
      </c>
      <c r="CQ4" s="19"/>
      <c r="CR4" s="23" t="s">
        <v>94</v>
      </c>
      <c r="CS4" s="30" t="s">
        <v>95</v>
      </c>
      <c r="CT4" s="23" t="s">
        <v>96</v>
      </c>
      <c r="CU4" s="23" t="s">
        <v>97</v>
      </c>
      <c r="CV4" s="23" t="s">
        <v>98</v>
      </c>
      <c r="CW4" s="19"/>
      <c r="CX4" s="23" t="s">
        <v>99</v>
      </c>
      <c r="CY4" s="23" t="s">
        <v>100</v>
      </c>
      <c r="CZ4" s="23" t="s">
        <v>101</v>
      </c>
      <c r="DA4" s="19"/>
      <c r="DB4" s="23" t="s">
        <v>102</v>
      </c>
      <c r="DC4" s="23" t="s">
        <v>103</v>
      </c>
      <c r="DD4" s="23" t="s">
        <v>104</v>
      </c>
      <c r="DE4" s="19"/>
      <c r="DF4" s="13" t="s">
        <v>105</v>
      </c>
      <c r="DG4" s="14" t="s">
        <v>106</v>
      </c>
      <c r="DH4" s="14" t="s">
        <v>107</v>
      </c>
      <c r="DI4" s="14" t="s">
        <v>108</v>
      </c>
      <c r="DJ4" s="14" t="s">
        <v>109</v>
      </c>
      <c r="DK4" s="14" t="s">
        <v>110</v>
      </c>
      <c r="DL4" s="14" t="s">
        <v>111</v>
      </c>
      <c r="DM4" s="14" t="s">
        <v>112</v>
      </c>
      <c r="DN4" s="15" t="s">
        <v>113</v>
      </c>
      <c r="DO4" s="15" t="s">
        <v>114</v>
      </c>
      <c r="DP4" s="19"/>
      <c r="DQ4" s="21" t="s">
        <v>105</v>
      </c>
      <c r="DR4" s="24" t="s">
        <v>106</v>
      </c>
      <c r="DS4" s="24" t="s">
        <v>107</v>
      </c>
      <c r="DT4" s="24" t="s">
        <v>108</v>
      </c>
      <c r="DU4" s="24" t="s">
        <v>109</v>
      </c>
      <c r="DV4" s="24" t="s">
        <v>110</v>
      </c>
      <c r="DW4" s="24" t="s">
        <v>111</v>
      </c>
      <c r="DX4" s="24" t="s">
        <v>112</v>
      </c>
      <c r="DY4" s="22" t="s">
        <v>113</v>
      </c>
      <c r="DZ4" s="22" t="s">
        <v>114</v>
      </c>
      <c r="EA4" s="19"/>
      <c r="EB4" s="23" t="s">
        <v>115</v>
      </c>
      <c r="EC4" s="23" t="s">
        <v>116</v>
      </c>
      <c r="ED4" s="23" t="s">
        <v>117</v>
      </c>
      <c r="EF4" s="23" t="s">
        <v>67</v>
      </c>
      <c r="EG4" s="23" t="s">
        <v>68</v>
      </c>
      <c r="EH4" s="23" t="s">
        <v>118</v>
      </c>
      <c r="EJ4" s="23" t="s">
        <v>119</v>
      </c>
      <c r="EK4" s="23" t="s">
        <v>120</v>
      </c>
      <c r="EL4" s="15" t="s">
        <v>121</v>
      </c>
      <c r="EN4" s="23" t="s">
        <v>119</v>
      </c>
      <c r="EO4" s="23" t="s">
        <v>120</v>
      </c>
      <c r="EP4" s="15" t="s">
        <v>121</v>
      </c>
      <c r="EQ4" s="19"/>
      <c r="ER4" s="23" t="s">
        <v>122</v>
      </c>
      <c r="ES4" s="23" t="s">
        <v>123</v>
      </c>
      <c r="ET4" s="23" t="s">
        <v>124</v>
      </c>
      <c r="EV4" s="23" t="s">
        <v>125</v>
      </c>
      <c r="EW4" s="15" t="s">
        <v>126</v>
      </c>
      <c r="EX4" s="15" t="s">
        <v>127</v>
      </c>
      <c r="EZ4" s="23" t="s">
        <v>128</v>
      </c>
      <c r="FA4" s="15" t="s">
        <v>129</v>
      </c>
      <c r="FB4" s="23" t="s">
        <v>130</v>
      </c>
      <c r="FD4" s="23" t="s">
        <v>131</v>
      </c>
      <c r="FE4" s="23" t="s">
        <v>132</v>
      </c>
      <c r="FF4" s="23" t="s">
        <v>133</v>
      </c>
      <c r="FH4" s="23" t="s">
        <v>134</v>
      </c>
      <c r="FI4" s="23" t="s">
        <v>135</v>
      </c>
      <c r="FJ4" s="23" t="s">
        <v>136</v>
      </c>
      <c r="FK4" s="19"/>
      <c r="FL4" s="23" t="s">
        <v>137</v>
      </c>
      <c r="FM4" s="23" t="s">
        <v>138</v>
      </c>
      <c r="FN4" s="23" t="s">
        <v>139</v>
      </c>
      <c r="FO4" s="19"/>
      <c r="FP4" s="23" t="s">
        <v>140</v>
      </c>
      <c r="FQ4" s="1"/>
    </row>
    <row r="5" spans="1:173" x14ac:dyDescent="0.2">
      <c r="A5" s="1"/>
      <c r="B5" s="31" t="s">
        <v>210</v>
      </c>
      <c r="C5" s="32">
        <v>3620.8939999999998</v>
      </c>
      <c r="D5" s="33">
        <v>3537.2375000000002</v>
      </c>
      <c r="E5" s="33">
        <v>3110.7759999999998</v>
      </c>
      <c r="F5" s="33">
        <v>1324.0419999999999</v>
      </c>
      <c r="G5" s="33">
        <v>2489.7240000000002</v>
      </c>
      <c r="H5" s="33">
        <f t="shared" ref="H5:H36" si="0">C5+F5</f>
        <v>4944.9359999999997</v>
      </c>
      <c r="I5" s="34">
        <f t="shared" ref="I5:I36" si="1">E5+F5</f>
        <v>4434.8179999999993</v>
      </c>
      <c r="J5" s="33"/>
      <c r="K5" s="35">
        <v>71.667000000000002</v>
      </c>
      <c r="L5" s="36">
        <v>21.355</v>
      </c>
      <c r="M5" s="36">
        <v>0.497</v>
      </c>
      <c r="N5" s="37">
        <f t="shared" ref="N5:N36" si="2">K5+L5+M5</f>
        <v>93.519000000000005</v>
      </c>
      <c r="O5" s="36">
        <v>49.033000000000001</v>
      </c>
      <c r="P5" s="37">
        <f t="shared" ref="P5:P36" si="3">N5-O5</f>
        <v>44.486000000000004</v>
      </c>
      <c r="Q5" s="36">
        <v>2.8239999999999998</v>
      </c>
      <c r="R5" s="37">
        <f t="shared" ref="R5:R36" si="4">P5-Q5</f>
        <v>41.662000000000006</v>
      </c>
      <c r="S5" s="36">
        <v>2.75</v>
      </c>
      <c r="T5" s="36">
        <v>0.14699999999999999</v>
      </c>
      <c r="U5" s="36">
        <v>1.55</v>
      </c>
      <c r="V5" s="37">
        <f t="shared" ref="V5:V36" si="5">R5+S5+T5+U5</f>
        <v>46.109000000000002</v>
      </c>
      <c r="W5" s="36">
        <v>10.718</v>
      </c>
      <c r="X5" s="38">
        <f t="shared" ref="X5:X36" si="6">V5-W5</f>
        <v>35.391000000000005</v>
      </c>
      <c r="Y5" s="36"/>
      <c r="Z5" s="39">
        <f t="shared" ref="Z5:Z36" si="7">K5/D5</f>
        <v>2.0260726060944451E-2</v>
      </c>
      <c r="AA5" s="40">
        <f t="shared" ref="AA5:AA36" si="8">L5/D5</f>
        <v>6.0371971064990685E-3</v>
      </c>
      <c r="AB5" s="41">
        <f t="shared" ref="AB5:AB36" si="9">O5/(N5+S5+T5)</f>
        <v>0.50855667109193492</v>
      </c>
      <c r="AC5" s="41">
        <f t="shared" ref="AC5:AC36" si="10">O5/(N5+S5)</f>
        <v>0.50933322253269486</v>
      </c>
      <c r="AD5" s="41">
        <f t="shared" ref="AD5:AD36" si="11">O5/N5</f>
        <v>0.52431056790598696</v>
      </c>
      <c r="AE5" s="40">
        <f t="shared" ref="AE5:AE36" si="12">O5/D5</f>
        <v>1.3861947352983789E-2</v>
      </c>
      <c r="AF5" s="40">
        <f t="shared" ref="AF5:AF36" si="13">X5/D5</f>
        <v>1.0005265408387197E-2</v>
      </c>
      <c r="AG5" s="40">
        <f>X5/DB5</f>
        <v>1.7758351244642603E-2</v>
      </c>
      <c r="AH5" s="40">
        <f>(P5+S5+T5)/DB5</f>
        <v>2.3775647962049687E-2</v>
      </c>
      <c r="AI5" s="40">
        <f>R5/DB5</f>
        <v>2.0904987978703632E-2</v>
      </c>
      <c r="AJ5" s="42">
        <f>X5/ER5</f>
        <v>8.9835475506627058E-2</v>
      </c>
      <c r="AK5" s="36"/>
      <c r="AL5" s="43">
        <f t="shared" ref="AL5:AL36" si="14">(EX5-EW5)/EW5</f>
        <v>9.4641780745514908E-2</v>
      </c>
      <c r="AM5" s="41">
        <f t="shared" ref="AM5:AM36" si="15">(FF5-FE5)/FE5</f>
        <v>8.142422221436478E-2</v>
      </c>
      <c r="AN5" s="44">
        <f t="shared" ref="AN5:AN36" si="16">(FJ5-FI5)/FI5</f>
        <v>6.5772288989009497E-2</v>
      </c>
      <c r="AO5" s="36"/>
      <c r="AP5" s="43">
        <f t="shared" ref="AP5:AP36" si="17">G5/E5</f>
        <v>0.8003546381996004</v>
      </c>
      <c r="AQ5" s="41">
        <f t="shared" ref="AQ5:AQ36" si="18">BX5/(BX5+BW5+BZ5+CC5)</f>
        <v>0.78556445750287762</v>
      </c>
      <c r="AR5" s="41">
        <f t="shared" ref="AR5:AR36" si="19">((BW5+BZ5+CC5)-CG5)/BV5</f>
        <v>7.5376136390626181E-2</v>
      </c>
      <c r="AS5" s="45">
        <f t="shared" ref="AS5:AS36" si="20">CG5/CE5</f>
        <v>0.11231784194732021</v>
      </c>
      <c r="AT5" s="46">
        <v>1.1399999999999999</v>
      </c>
      <c r="AU5" s="36"/>
      <c r="AV5" s="47">
        <f>ET5/C5</f>
        <v>0.11241560785816984</v>
      </c>
      <c r="AW5" s="45">
        <f t="shared" ref="AW5:AW36" si="21">(CX5)/DD5</f>
        <v>0.17859759423763771</v>
      </c>
      <c r="AX5" s="45">
        <f t="shared" ref="AX5:AX36" si="22">(CY5)/DD5</f>
        <v>0.19850625330981458</v>
      </c>
      <c r="AY5" s="44">
        <f t="shared" ref="AY5:AY36" si="23">(CZ5)/DD5</f>
        <v>0.22588065953405775</v>
      </c>
      <c r="AZ5" s="36"/>
      <c r="BA5" s="39">
        <f>Q5/EV5</f>
        <v>9.4882956128224366E-4</v>
      </c>
      <c r="BB5" s="41">
        <f t="shared" ref="BB5:BB36" si="24">Q5/(P5+S5+T5)</f>
        <v>5.9599434396302463E-2</v>
      </c>
      <c r="BC5" s="40">
        <f>ED5/E5</f>
        <v>1.4964111848619123E-2</v>
      </c>
      <c r="BD5" s="45">
        <f t="shared" ref="BD5:BD36" si="25">ED5/(ET5+EH5)</f>
        <v>0.10749882224706023</v>
      </c>
      <c r="BE5" s="45">
        <f t="shared" ref="BE5:BE36" si="26">EJ5/EL5</f>
        <v>0.67723134034723176</v>
      </c>
      <c r="BF5" s="44">
        <f t="shared" ref="BF5:BF36" si="27">(BE5*E5+F5)/(E5+F5)</f>
        <v>0.77359589502883785</v>
      </c>
      <c r="BG5" s="36"/>
      <c r="BH5" s="48">
        <v>68.167000000000002</v>
      </c>
      <c r="BI5" s="49">
        <v>7.4690000000000003</v>
      </c>
      <c r="BJ5" s="50">
        <f t="shared" ref="BJ5:BJ36" si="28">BH5+BI5</f>
        <v>75.635999999999996</v>
      </c>
      <c r="BK5" s="51">
        <v>3110.7759999999998</v>
      </c>
      <c r="BL5" s="49">
        <v>14.21</v>
      </c>
      <c r="BM5" s="49">
        <v>11.773</v>
      </c>
      <c r="BN5" s="50">
        <f t="shared" ref="BN5:BN36" si="29">BK5-BL5-BM5</f>
        <v>3084.7929999999997</v>
      </c>
      <c r="BO5" s="49">
        <v>331.05500000000001</v>
      </c>
      <c r="BP5" s="49">
        <v>95.823999999999998</v>
      </c>
      <c r="BQ5" s="50">
        <f t="shared" ref="BQ5:BQ36" si="30">BO5+BP5</f>
        <v>426.87900000000002</v>
      </c>
      <c r="BR5" s="49">
        <v>0</v>
      </c>
      <c r="BS5" s="49">
        <v>2.1480000000000001</v>
      </c>
      <c r="BT5" s="49">
        <v>11.074</v>
      </c>
      <c r="BU5" s="49">
        <v>20.364000000000125</v>
      </c>
      <c r="BV5" s="50">
        <f t="shared" ref="BV5:BV36" si="31">BJ5+BN5+BQ5+BR5+BS5+BT5+BU5</f>
        <v>3620.8939999999998</v>
      </c>
      <c r="BW5" s="49">
        <v>70.448999999999998</v>
      </c>
      <c r="BX5" s="51">
        <v>2489.7240000000002</v>
      </c>
      <c r="BY5" s="50">
        <f t="shared" ref="BY5:BY36" si="32">BW5+BX5</f>
        <v>2560.1730000000002</v>
      </c>
      <c r="BZ5" s="49">
        <v>514.17100000000005</v>
      </c>
      <c r="CA5" s="49">
        <v>44.504999999999484</v>
      </c>
      <c r="CB5" s="50">
        <f t="shared" ref="CB5:CB36" si="33">BZ5+CA5</f>
        <v>558.67599999999948</v>
      </c>
      <c r="CC5" s="49">
        <v>95</v>
      </c>
      <c r="CD5" s="49">
        <v>407.04500000000002</v>
      </c>
      <c r="CE5" s="52">
        <f t="shared" ref="CE5:CE36" si="34">BY5+CB5+CC5+CD5</f>
        <v>3620.8939999999998</v>
      </c>
      <c r="CF5" s="36"/>
      <c r="CG5" s="53">
        <v>406.69100000000003</v>
      </c>
      <c r="CH5" s="36"/>
      <c r="CI5" s="32">
        <v>200</v>
      </c>
      <c r="CJ5" s="33">
        <v>180</v>
      </c>
      <c r="CK5" s="33">
        <v>125</v>
      </c>
      <c r="CL5" s="33">
        <v>105</v>
      </c>
      <c r="CM5" s="33">
        <v>0</v>
      </c>
      <c r="CN5" s="33">
        <v>0</v>
      </c>
      <c r="CO5" s="34">
        <f t="shared" ref="CO5:CO36" si="35">CI5+CJ5+CK5+CL5+CM5+CN5</f>
        <v>610</v>
      </c>
      <c r="CP5" s="54">
        <f t="shared" ref="CP5:CP36" si="36">CO5/C5</f>
        <v>0.16846668253751698</v>
      </c>
      <c r="CQ5" s="36"/>
      <c r="CR5" s="55" t="s">
        <v>214</v>
      </c>
      <c r="CS5" s="56">
        <v>28</v>
      </c>
      <c r="CT5" s="57">
        <v>3</v>
      </c>
      <c r="CU5" s="58" t="s">
        <v>142</v>
      </c>
      <c r="CV5" s="110" t="s">
        <v>148</v>
      </c>
      <c r="CW5" s="56"/>
      <c r="CX5" s="32">
        <v>358.834</v>
      </c>
      <c r="CY5" s="51">
        <v>398.834</v>
      </c>
      <c r="CZ5" s="59">
        <v>453.834</v>
      </c>
      <c r="DA5" s="56"/>
      <c r="DB5" s="60">
        <f t="shared" ref="DB5:DB36" si="37">DC5/2+DD5/2</f>
        <v>1992.9214999999999</v>
      </c>
      <c r="DC5" s="51">
        <v>1976.6669999999999</v>
      </c>
      <c r="DD5" s="34">
        <v>2009.1759999999999</v>
      </c>
      <c r="DE5" s="56"/>
      <c r="DF5" s="32">
        <v>348.65499999999997</v>
      </c>
      <c r="DG5" s="33">
        <v>12.555</v>
      </c>
      <c r="DH5" s="33">
        <v>257.86799999999999</v>
      </c>
      <c r="DI5" s="33">
        <v>21.361000000000001</v>
      </c>
      <c r="DJ5" s="33">
        <v>263.23599999999999</v>
      </c>
      <c r="DK5" s="33">
        <v>79.569999999999993</v>
      </c>
      <c r="DL5" s="33">
        <v>20.817</v>
      </c>
      <c r="DM5" s="33">
        <v>-9.9999999974897946E-4</v>
      </c>
      <c r="DN5" s="59">
        <v>2106.7150000000001</v>
      </c>
      <c r="DO5" s="59">
        <f t="shared" ref="DO5:DO36" si="38">DF5+DG5+DH5+DI5+DJ5+DK5+DL5+DM5+DN5</f>
        <v>3110.7760000000003</v>
      </c>
      <c r="DP5" s="56"/>
      <c r="DQ5" s="43">
        <f t="shared" ref="DQ5:DQ36" si="39">DF5/$DO5</f>
        <v>0.11207975116176798</v>
      </c>
      <c r="DR5" s="45">
        <f t="shared" ref="DR5:DR36" si="40">DG5/$DO5</f>
        <v>4.0359704459594645E-3</v>
      </c>
      <c r="DS5" s="45">
        <f t="shared" ref="DS5:DS36" si="41">DH5/$DO5</f>
        <v>8.2895071840595386E-2</v>
      </c>
      <c r="DT5" s="45">
        <f t="shared" ref="DT5:DT36" si="42">DI5/$DO5</f>
        <v>6.8667753640892174E-3</v>
      </c>
      <c r="DU5" s="45">
        <f t="shared" ref="DU5:DU36" si="43">DJ5/$DO5</f>
        <v>8.4620686285351299E-2</v>
      </c>
      <c r="DV5" s="45">
        <f t="shared" ref="DV5:DV36" si="44">DK5/$DO5</f>
        <v>2.5578826633611672E-2</v>
      </c>
      <c r="DW5" s="45">
        <f t="shared" ref="DW5:DW36" si="45">DL5/$DO5</f>
        <v>6.6918993845908542E-3</v>
      </c>
      <c r="DX5" s="45">
        <f t="shared" ref="DX5:DX36" si="46">DM5/$DO5</f>
        <v>-3.2146319752659125E-7</v>
      </c>
      <c r="DY5" s="45">
        <f t="shared" ref="DY5:DY36" si="47">DN5/$DO5</f>
        <v>0.67723134034723165</v>
      </c>
      <c r="DZ5" s="54">
        <f t="shared" ref="DZ5:DZ36" si="48">DQ5+DR5+DS5+DT5+DU5+DV5+DW5+DX5+DY5</f>
        <v>1</v>
      </c>
      <c r="EA5" s="56"/>
      <c r="EB5" s="48">
        <v>20.672999999999998</v>
      </c>
      <c r="EC5" s="49">
        <v>25.876999999999999</v>
      </c>
      <c r="ED5" s="52">
        <f t="shared" ref="ED5:ED36" si="49">EB5+EC5</f>
        <v>46.55</v>
      </c>
      <c r="EF5" s="48">
        <f>BL5</f>
        <v>14.21</v>
      </c>
      <c r="EG5" s="49">
        <f>BM5</f>
        <v>11.773</v>
      </c>
      <c r="EH5" s="52">
        <f t="shared" ref="EH5:EH36" si="50">EF5+EG5</f>
        <v>25.983000000000001</v>
      </c>
      <c r="EJ5" s="61">
        <v>2106.7150000000001</v>
      </c>
      <c r="EK5" s="51">
        <v>1004.0609999999997</v>
      </c>
      <c r="EL5" s="59">
        <f t="shared" ref="EL5:EL36" si="51">EJ5+EK5</f>
        <v>3110.7759999999998</v>
      </c>
      <c r="EN5" s="43">
        <v>0.67723134034723176</v>
      </c>
      <c r="EO5" s="45">
        <v>0.32276865965276824</v>
      </c>
      <c r="EP5" s="44">
        <f t="shared" ref="EP5:EP36" si="52">EN5+EO5</f>
        <v>1</v>
      </c>
      <c r="EQ5" s="56"/>
      <c r="ER5" s="60">
        <v>393.95350000000002</v>
      </c>
      <c r="ES5" s="51">
        <v>380.86200000000002</v>
      </c>
      <c r="ET5" s="34">
        <v>407.04500000000002</v>
      </c>
      <c r="EV5" s="60">
        <v>2976.2984999999999</v>
      </c>
      <c r="EW5" s="33">
        <v>2841.8209999999999</v>
      </c>
      <c r="EX5" s="59">
        <v>3110.7759999999998</v>
      </c>
      <c r="EZ5" s="60">
        <v>1291.5630000000001</v>
      </c>
      <c r="FA5" s="33">
        <v>1259.0840000000001</v>
      </c>
      <c r="FB5" s="34">
        <v>1324.0419999999999</v>
      </c>
      <c r="FD5" s="60">
        <v>4267.8614999999991</v>
      </c>
      <c r="FE5" s="56">
        <v>4100.9049999999997</v>
      </c>
      <c r="FF5" s="57">
        <v>4434.8179999999993</v>
      </c>
      <c r="FH5" s="60">
        <v>2412.8995</v>
      </c>
      <c r="FI5" s="33">
        <v>2336.0749999999998</v>
      </c>
      <c r="FJ5" s="59">
        <v>2489.7240000000002</v>
      </c>
      <c r="FK5" s="33"/>
      <c r="FL5" s="60">
        <v>3537.2375000000002</v>
      </c>
      <c r="FM5" s="33">
        <v>3453.5810000000001</v>
      </c>
      <c r="FN5" s="59">
        <v>3620.8939999999998</v>
      </c>
      <c r="FO5" s="33"/>
      <c r="FP5" s="62">
        <f>DD5/C5</f>
        <v>0.55488395959671843</v>
      </c>
      <c r="FQ5" s="63"/>
    </row>
    <row r="6" spans="1:173" x14ac:dyDescent="0.2">
      <c r="A6" s="1"/>
      <c r="B6" s="64" t="s">
        <v>141</v>
      </c>
      <c r="C6" s="32">
        <v>3369.83</v>
      </c>
      <c r="D6" s="33">
        <v>3286.0529999999999</v>
      </c>
      <c r="E6" s="33">
        <v>2884.4879999999998</v>
      </c>
      <c r="F6" s="33">
        <v>1134.0429999999999</v>
      </c>
      <c r="G6" s="33">
        <v>2517.2420000000002</v>
      </c>
      <c r="H6" s="33">
        <f t="shared" si="0"/>
        <v>4503.8729999999996</v>
      </c>
      <c r="I6" s="34">
        <f t="shared" si="1"/>
        <v>4018.5309999999999</v>
      </c>
      <c r="J6" s="33"/>
      <c r="K6" s="35">
        <v>59.621000000000002</v>
      </c>
      <c r="L6" s="36">
        <v>17.77</v>
      </c>
      <c r="M6" s="36">
        <v>0.23200000000000001</v>
      </c>
      <c r="N6" s="37">
        <f t="shared" si="2"/>
        <v>77.623000000000005</v>
      </c>
      <c r="O6" s="36">
        <v>47.746000000000002</v>
      </c>
      <c r="P6" s="37">
        <f t="shared" si="3"/>
        <v>29.877000000000002</v>
      </c>
      <c r="Q6" s="36">
        <v>0.79900000000000004</v>
      </c>
      <c r="R6" s="37">
        <f t="shared" si="4"/>
        <v>29.078000000000003</v>
      </c>
      <c r="S6" s="36">
        <v>5.0549999999999997</v>
      </c>
      <c r="T6" s="36">
        <v>1.2789999999999999</v>
      </c>
      <c r="U6" s="36">
        <v>1.659</v>
      </c>
      <c r="V6" s="37">
        <f t="shared" si="5"/>
        <v>37.071000000000005</v>
      </c>
      <c r="W6" s="36">
        <v>8.0779999999999994</v>
      </c>
      <c r="X6" s="38">
        <f t="shared" si="6"/>
        <v>28.993000000000006</v>
      </c>
      <c r="Y6" s="36"/>
      <c r="Z6" s="39">
        <f t="shared" si="7"/>
        <v>1.8143651365330991E-2</v>
      </c>
      <c r="AA6" s="40">
        <f t="shared" si="8"/>
        <v>5.4077034058793334E-3</v>
      </c>
      <c r="AB6" s="41">
        <f t="shared" si="9"/>
        <v>0.56869588003382687</v>
      </c>
      <c r="AC6" s="41">
        <f t="shared" si="10"/>
        <v>0.57749340816178429</v>
      </c>
      <c r="AD6" s="41">
        <f t="shared" si="11"/>
        <v>0.61510119423366783</v>
      </c>
      <c r="AE6" s="40">
        <f t="shared" si="12"/>
        <v>1.452989346185226E-2</v>
      </c>
      <c r="AF6" s="40">
        <f t="shared" si="13"/>
        <v>8.8230469806786452E-3</v>
      </c>
      <c r="AG6" s="40">
        <f>X6/DB6</f>
        <v>1.7545197355481934E-2</v>
      </c>
      <c r="AH6" s="40">
        <f>(P6+S6+T6)/DB6</f>
        <v>2.1913190819830859E-2</v>
      </c>
      <c r="AI6" s="40">
        <f>R6/DB6</f>
        <v>1.7596635350005298E-2</v>
      </c>
      <c r="AJ6" s="42">
        <f>X6/ER6</f>
        <v>8.3967221708160858E-2</v>
      </c>
      <c r="AK6" s="36"/>
      <c r="AL6" s="47">
        <f t="shared" si="14"/>
        <v>7.0920516538913042E-2</v>
      </c>
      <c r="AM6" s="41">
        <f t="shared" si="15"/>
        <v>7.3972150969093001E-2</v>
      </c>
      <c r="AN6" s="42">
        <f t="shared" si="16"/>
        <v>4.8628873555097665E-2</v>
      </c>
      <c r="AO6" s="36"/>
      <c r="AP6" s="47">
        <f t="shared" si="17"/>
        <v>0.87268243098948595</v>
      </c>
      <c r="AQ6" s="41">
        <f t="shared" si="18"/>
        <v>0.84268482968322178</v>
      </c>
      <c r="AR6" s="41">
        <f t="shared" si="19"/>
        <v>4.910930224966849E-3</v>
      </c>
      <c r="AS6" s="41">
        <f t="shared" si="20"/>
        <v>0.13454031805758748</v>
      </c>
      <c r="AT6" s="65">
        <v>1.25</v>
      </c>
      <c r="AU6" s="36"/>
      <c r="AV6" s="47">
        <f>ET6/C6</f>
        <v>0.10661813800696178</v>
      </c>
      <c r="AW6" s="41">
        <f t="shared" si="21"/>
        <v>0.18558446249849486</v>
      </c>
      <c r="AX6" s="41">
        <f t="shared" si="22"/>
        <v>0.20854553138642357</v>
      </c>
      <c r="AY6" s="42">
        <f t="shared" si="23"/>
        <v>0.22330200239408987</v>
      </c>
      <c r="AZ6" s="36"/>
      <c r="BA6" s="39">
        <f>Q6/EV6</f>
        <v>2.864849728054409E-4</v>
      </c>
      <c r="BB6" s="41">
        <f t="shared" si="24"/>
        <v>2.206511833420784E-2</v>
      </c>
      <c r="BC6" s="40">
        <f>ED6/E6</f>
        <v>1.2505165561444527E-2</v>
      </c>
      <c r="BD6" s="41">
        <f t="shared" si="25"/>
        <v>9.5787282180925915E-2</v>
      </c>
      <c r="BE6" s="41">
        <f t="shared" si="26"/>
        <v>0.81596144619079714</v>
      </c>
      <c r="BF6" s="42">
        <f t="shared" si="27"/>
        <v>0.86789774671391118</v>
      </c>
      <c r="BG6" s="36"/>
      <c r="BH6" s="35">
        <v>35.906999999999996</v>
      </c>
      <c r="BI6" s="36">
        <v>37.746000000000002</v>
      </c>
      <c r="BJ6" s="37">
        <f t="shared" si="28"/>
        <v>73.652999999999992</v>
      </c>
      <c r="BK6" s="33">
        <v>2884.4879999999998</v>
      </c>
      <c r="BL6" s="36">
        <v>10.176</v>
      </c>
      <c r="BM6" s="36">
        <v>7.1130000000000004</v>
      </c>
      <c r="BN6" s="37">
        <f t="shared" si="29"/>
        <v>2867.1990000000001</v>
      </c>
      <c r="BO6" s="36">
        <v>303.76099999999997</v>
      </c>
      <c r="BP6" s="36">
        <v>80.188999999999993</v>
      </c>
      <c r="BQ6" s="37">
        <f t="shared" si="30"/>
        <v>383.94999999999993</v>
      </c>
      <c r="BR6" s="36">
        <v>0.13900000000000001</v>
      </c>
      <c r="BS6" s="36">
        <v>0</v>
      </c>
      <c r="BT6" s="36">
        <v>38.366999999999997</v>
      </c>
      <c r="BU6" s="36">
        <v>6.5220000000001335</v>
      </c>
      <c r="BV6" s="37">
        <f t="shared" si="31"/>
        <v>3369.83</v>
      </c>
      <c r="BW6" s="36">
        <v>0</v>
      </c>
      <c r="BX6" s="33">
        <v>2517.2420000000002</v>
      </c>
      <c r="BY6" s="37">
        <f t="shared" si="32"/>
        <v>2517.2420000000002</v>
      </c>
      <c r="BZ6" s="36">
        <v>404.92700000000002</v>
      </c>
      <c r="CA6" s="36">
        <v>23.375999999999692</v>
      </c>
      <c r="CB6" s="37">
        <f t="shared" si="33"/>
        <v>428.30299999999971</v>
      </c>
      <c r="CC6" s="36">
        <v>65</v>
      </c>
      <c r="CD6" s="36">
        <v>359.28500000000003</v>
      </c>
      <c r="CE6" s="66">
        <f t="shared" si="34"/>
        <v>3369.83</v>
      </c>
      <c r="CF6" s="36"/>
      <c r="CG6" s="67">
        <v>453.37799999999999</v>
      </c>
      <c r="CH6" s="36"/>
      <c r="CI6" s="32">
        <v>35</v>
      </c>
      <c r="CJ6" s="33">
        <v>100</v>
      </c>
      <c r="CK6" s="33">
        <v>195</v>
      </c>
      <c r="CL6" s="33">
        <v>100</v>
      </c>
      <c r="CM6" s="33">
        <v>40</v>
      </c>
      <c r="CN6" s="33">
        <v>0</v>
      </c>
      <c r="CO6" s="34">
        <f t="shared" si="35"/>
        <v>470</v>
      </c>
      <c r="CP6" s="42">
        <f t="shared" si="36"/>
        <v>0.13947291109640547</v>
      </c>
      <c r="CQ6" s="36"/>
      <c r="CR6" s="60" t="s">
        <v>212</v>
      </c>
      <c r="CS6" s="56">
        <v>24.5</v>
      </c>
      <c r="CT6" s="68">
        <v>2</v>
      </c>
      <c r="CU6" s="69" t="s">
        <v>142</v>
      </c>
      <c r="CV6" s="68"/>
      <c r="CW6" s="56"/>
      <c r="CX6" s="32">
        <v>314.41200000000003</v>
      </c>
      <c r="CY6" s="33">
        <v>353.31200000000001</v>
      </c>
      <c r="CZ6" s="34">
        <v>378.31200000000001</v>
      </c>
      <c r="DA6" s="56"/>
      <c r="DB6" s="60">
        <f t="shared" si="37"/>
        <v>1652.4749999999999</v>
      </c>
      <c r="DC6" s="33">
        <v>1610.778</v>
      </c>
      <c r="DD6" s="34">
        <v>1694.172</v>
      </c>
      <c r="DE6" s="56"/>
      <c r="DF6" s="32">
        <v>205.64500000000001</v>
      </c>
      <c r="DG6" s="33">
        <v>7.57</v>
      </c>
      <c r="DH6" s="33">
        <v>100.267</v>
      </c>
      <c r="DI6" s="33">
        <v>25.98</v>
      </c>
      <c r="DJ6" s="33">
        <v>135.12899999999999</v>
      </c>
      <c r="DK6" s="33">
        <v>35.173000000000002</v>
      </c>
      <c r="DL6" s="33">
        <v>21.093</v>
      </c>
      <c r="DM6" s="33">
        <v>0</v>
      </c>
      <c r="DN6" s="33">
        <v>2353.6309999999999</v>
      </c>
      <c r="DO6" s="70">
        <f t="shared" si="38"/>
        <v>2884.4879999999998</v>
      </c>
      <c r="DP6" s="56"/>
      <c r="DQ6" s="47">
        <f t="shared" si="39"/>
        <v>7.1293414983872358E-2</v>
      </c>
      <c r="DR6" s="41">
        <f t="shared" si="40"/>
        <v>2.6243825594004901E-3</v>
      </c>
      <c r="DS6" s="41">
        <f t="shared" si="41"/>
        <v>3.4760761701903425E-2</v>
      </c>
      <c r="DT6" s="41">
        <f t="shared" si="42"/>
        <v>9.006797740188208E-3</v>
      </c>
      <c r="DU6" s="41">
        <f t="shared" si="43"/>
        <v>4.6846788754191383E-2</v>
      </c>
      <c r="DV6" s="41">
        <f t="shared" si="44"/>
        <v>1.2193845146868354E-2</v>
      </c>
      <c r="DW6" s="41">
        <f t="shared" si="45"/>
        <v>7.3125629227786702E-3</v>
      </c>
      <c r="DX6" s="41">
        <f t="shared" si="46"/>
        <v>0</v>
      </c>
      <c r="DY6" s="41">
        <f t="shared" si="47"/>
        <v>0.81596144619079714</v>
      </c>
      <c r="DZ6" s="71">
        <f t="shared" si="48"/>
        <v>1</v>
      </c>
      <c r="EA6" s="56"/>
      <c r="EB6" s="35">
        <v>7.99</v>
      </c>
      <c r="EC6" s="36">
        <v>28.081</v>
      </c>
      <c r="ED6" s="66">
        <f t="shared" si="49"/>
        <v>36.070999999999998</v>
      </c>
      <c r="EF6" s="35">
        <f>BL6</f>
        <v>10.176</v>
      </c>
      <c r="EG6" s="36">
        <f>BM6</f>
        <v>7.1130000000000004</v>
      </c>
      <c r="EH6" s="66">
        <f t="shared" si="50"/>
        <v>17.289000000000001</v>
      </c>
      <c r="EJ6" s="32">
        <v>2353.6309999999999</v>
      </c>
      <c r="EK6" s="33">
        <v>530.85699999999997</v>
      </c>
      <c r="EL6" s="34">
        <f t="shared" si="51"/>
        <v>2884.4879999999998</v>
      </c>
      <c r="EN6" s="47">
        <v>0.81596144619079714</v>
      </c>
      <c r="EO6" s="41">
        <v>0.18403855380920286</v>
      </c>
      <c r="EP6" s="42">
        <f t="shared" si="52"/>
        <v>1</v>
      </c>
      <c r="EQ6" s="56"/>
      <c r="ER6" s="60">
        <v>345.28949999999998</v>
      </c>
      <c r="ES6" s="33">
        <v>331.29399999999998</v>
      </c>
      <c r="ET6" s="34">
        <v>359.28500000000003</v>
      </c>
      <c r="EV6" s="60">
        <v>2788.9769999999999</v>
      </c>
      <c r="EW6" s="33">
        <v>2693.4659999999999</v>
      </c>
      <c r="EX6" s="34">
        <v>2884.4879999999998</v>
      </c>
      <c r="EZ6" s="60">
        <v>1091.1614999999999</v>
      </c>
      <c r="FA6" s="33">
        <v>1048.28</v>
      </c>
      <c r="FB6" s="34">
        <v>1134.0429999999999</v>
      </c>
      <c r="FD6" s="60">
        <v>3880.1385</v>
      </c>
      <c r="FE6" s="56">
        <v>3741.7460000000001</v>
      </c>
      <c r="FF6" s="68">
        <v>4018.5309999999999</v>
      </c>
      <c r="FH6" s="60">
        <v>2458.875</v>
      </c>
      <c r="FI6" s="33">
        <v>2400.5079999999998</v>
      </c>
      <c r="FJ6" s="34">
        <v>2517.2420000000002</v>
      </c>
      <c r="FK6" s="33"/>
      <c r="FL6" s="60">
        <v>3286.0529999999999</v>
      </c>
      <c r="FM6" s="33">
        <v>3202.2759999999998</v>
      </c>
      <c r="FN6" s="34">
        <v>3369.83</v>
      </c>
      <c r="FO6" s="33"/>
      <c r="FP6" s="72">
        <f>DD6/C6</f>
        <v>0.50274702284684991</v>
      </c>
      <c r="FQ6" s="63"/>
    </row>
    <row r="7" spans="1:173" x14ac:dyDescent="0.2">
      <c r="A7" s="1"/>
      <c r="B7" s="73" t="s">
        <v>143</v>
      </c>
      <c r="C7" s="32">
        <v>3197.8560000000002</v>
      </c>
      <c r="D7" s="33">
        <v>3108.3360000000002</v>
      </c>
      <c r="E7" s="33">
        <v>2624.884</v>
      </c>
      <c r="F7" s="33">
        <v>1015</v>
      </c>
      <c r="G7" s="33">
        <v>2203.1239999999998</v>
      </c>
      <c r="H7" s="33">
        <f t="shared" si="0"/>
        <v>4212.8559999999998</v>
      </c>
      <c r="I7" s="34">
        <f t="shared" si="1"/>
        <v>3639.884</v>
      </c>
      <c r="J7" s="33"/>
      <c r="K7" s="35">
        <v>54.04</v>
      </c>
      <c r="L7" s="36">
        <v>12.753</v>
      </c>
      <c r="M7" s="36">
        <v>8.8999999999999996E-2</v>
      </c>
      <c r="N7" s="37">
        <f t="shared" si="2"/>
        <v>66.882000000000005</v>
      </c>
      <c r="O7" s="36">
        <v>39.817999999999998</v>
      </c>
      <c r="P7" s="37">
        <f t="shared" si="3"/>
        <v>27.064000000000007</v>
      </c>
      <c r="Q7" s="36">
        <v>1.377</v>
      </c>
      <c r="R7" s="37">
        <f t="shared" si="4"/>
        <v>25.687000000000008</v>
      </c>
      <c r="S7" s="36">
        <v>3.254</v>
      </c>
      <c r="T7" s="36">
        <v>0.55700000000000005</v>
      </c>
      <c r="U7" s="36">
        <v>4.4809999999999999</v>
      </c>
      <c r="V7" s="37">
        <f t="shared" si="5"/>
        <v>33.979000000000006</v>
      </c>
      <c r="W7" s="36">
        <v>7.1660000000000004</v>
      </c>
      <c r="X7" s="38">
        <f t="shared" si="6"/>
        <v>26.813000000000006</v>
      </c>
      <c r="Y7" s="36"/>
      <c r="Z7" s="39">
        <f t="shared" si="7"/>
        <v>1.7385507873022735E-2</v>
      </c>
      <c r="AA7" s="40">
        <f t="shared" si="8"/>
        <v>4.1028383031950213E-3</v>
      </c>
      <c r="AB7" s="41">
        <f t="shared" si="9"/>
        <v>0.56325237293649999</v>
      </c>
      <c r="AC7" s="41">
        <f t="shared" si="10"/>
        <v>0.56772556176571221</v>
      </c>
      <c r="AD7" s="41">
        <f t="shared" si="11"/>
        <v>0.59534702909601978</v>
      </c>
      <c r="AE7" s="40">
        <f t="shared" si="12"/>
        <v>1.2810069439082517E-2</v>
      </c>
      <c r="AF7" s="40">
        <f t="shared" si="13"/>
        <v>8.6261588193811741E-3</v>
      </c>
      <c r="AG7" s="40">
        <f>X7/DB7</f>
        <v>1.7865953707636828E-2</v>
      </c>
      <c r="AH7" s="40">
        <f>(P7+S7+T7)/DB7</f>
        <v>2.0572532753637681E-2</v>
      </c>
      <c r="AI7" s="40">
        <f>R7/DB7</f>
        <v>1.7115680934176231E-2</v>
      </c>
      <c r="AJ7" s="42">
        <f>X7/ER7</f>
        <v>8.2050262020426132E-2</v>
      </c>
      <c r="AK7" s="36"/>
      <c r="AL7" s="47">
        <f t="shared" si="14"/>
        <v>-6.6979895435678935E-3</v>
      </c>
      <c r="AM7" s="41">
        <f t="shared" si="15"/>
        <v>5.3699878183780379E-2</v>
      </c>
      <c r="AN7" s="42">
        <f t="shared" si="16"/>
        <v>9.1697422093958952E-2</v>
      </c>
      <c r="AO7" s="36"/>
      <c r="AP7" s="47">
        <f t="shared" si="17"/>
        <v>0.83932242339090024</v>
      </c>
      <c r="AQ7" s="41">
        <f t="shared" si="18"/>
        <v>0.77899222536677404</v>
      </c>
      <c r="AR7" s="41">
        <f t="shared" si="19"/>
        <v>4.7096241982128029E-2</v>
      </c>
      <c r="AS7" s="41">
        <f t="shared" si="20"/>
        <v>0.14836221518417339</v>
      </c>
      <c r="AT7" s="65">
        <v>3.29</v>
      </c>
      <c r="AU7" s="36"/>
      <c r="AV7" s="47">
        <f>ET7/C7</f>
        <v>0.10626463480531956</v>
      </c>
      <c r="AW7" s="41">
        <f t="shared" si="21"/>
        <v>0.19190000000000002</v>
      </c>
      <c r="AX7" s="41">
        <f t="shared" si="22"/>
        <v>0.19190000000000002</v>
      </c>
      <c r="AY7" s="42">
        <f t="shared" si="23"/>
        <v>0.20790000000000003</v>
      </c>
      <c r="AZ7" s="36"/>
      <c r="BA7" s="39">
        <f>Q7/EV7</f>
        <v>5.2283184254750103E-4</v>
      </c>
      <c r="BB7" s="41">
        <f t="shared" si="24"/>
        <v>4.45991902834008E-2</v>
      </c>
      <c r="BC7" s="40">
        <f>ED7/E7</f>
        <v>1.3135437604099838E-2</v>
      </c>
      <c r="BD7" s="41">
        <f t="shared" si="25"/>
        <v>9.5304566072470037E-2</v>
      </c>
      <c r="BE7" s="41">
        <f t="shared" si="26"/>
        <v>0.86242249181297159</v>
      </c>
      <c r="BF7" s="42">
        <f t="shared" si="27"/>
        <v>0.90078667342146068</v>
      </c>
      <c r="BG7" s="36"/>
      <c r="BH7" s="35">
        <v>42.615000000000002</v>
      </c>
      <c r="BI7" s="36">
        <v>116.652</v>
      </c>
      <c r="BJ7" s="37">
        <f t="shared" si="28"/>
        <v>159.267</v>
      </c>
      <c r="BK7" s="33">
        <v>2624.884</v>
      </c>
      <c r="BL7" s="36">
        <v>6.9580000000000002</v>
      </c>
      <c r="BM7" s="36">
        <v>15</v>
      </c>
      <c r="BN7" s="37">
        <f t="shared" si="29"/>
        <v>2602.9259999999999</v>
      </c>
      <c r="BO7" s="36">
        <v>315.17399999999998</v>
      </c>
      <c r="BP7" s="36">
        <v>65.850999999999999</v>
      </c>
      <c r="BQ7" s="37">
        <f t="shared" si="30"/>
        <v>381.02499999999998</v>
      </c>
      <c r="BR7" s="36">
        <v>0</v>
      </c>
      <c r="BS7" s="36">
        <v>0</v>
      </c>
      <c r="BT7" s="36">
        <v>48.463999999999999</v>
      </c>
      <c r="BU7" s="36">
        <v>6.1740000000004898</v>
      </c>
      <c r="BV7" s="37">
        <f t="shared" si="31"/>
        <v>3197.8560000000002</v>
      </c>
      <c r="BW7" s="36">
        <v>150.261</v>
      </c>
      <c r="BX7" s="33">
        <v>2203.1239999999998</v>
      </c>
      <c r="BY7" s="37">
        <f t="shared" si="32"/>
        <v>2353.3849999999998</v>
      </c>
      <c r="BZ7" s="36">
        <v>449.78699999999998</v>
      </c>
      <c r="CA7" s="36">
        <v>29.865000000000464</v>
      </c>
      <c r="CB7" s="37">
        <f t="shared" si="33"/>
        <v>479.65200000000044</v>
      </c>
      <c r="CC7" s="36">
        <v>25</v>
      </c>
      <c r="CD7" s="36">
        <v>339.81900000000002</v>
      </c>
      <c r="CE7" s="66">
        <f t="shared" si="34"/>
        <v>3197.8560000000002</v>
      </c>
      <c r="CF7" s="36"/>
      <c r="CG7" s="67">
        <v>474.44099999999997</v>
      </c>
      <c r="CH7" s="36"/>
      <c r="CI7" s="32">
        <v>150</v>
      </c>
      <c r="CJ7" s="33">
        <v>150</v>
      </c>
      <c r="CK7" s="33">
        <v>150</v>
      </c>
      <c r="CL7" s="33">
        <v>150</v>
      </c>
      <c r="CM7" s="33">
        <v>25</v>
      </c>
      <c r="CN7" s="33">
        <v>0</v>
      </c>
      <c r="CO7" s="34">
        <f t="shared" si="35"/>
        <v>625</v>
      </c>
      <c r="CP7" s="42">
        <f t="shared" si="36"/>
        <v>0.19544344710956341</v>
      </c>
      <c r="CQ7" s="36"/>
      <c r="CR7" s="60" t="s">
        <v>213</v>
      </c>
      <c r="CS7" s="56">
        <v>25</v>
      </c>
      <c r="CT7" s="68">
        <v>1</v>
      </c>
      <c r="CU7" s="69" t="s">
        <v>142</v>
      </c>
      <c r="CV7" s="68"/>
      <c r="CW7" s="56"/>
      <c r="CX7" s="32">
        <v>299.54381030000002</v>
      </c>
      <c r="CY7" s="33">
        <v>299.54381030000002</v>
      </c>
      <c r="CZ7" s="34">
        <v>324.5188023</v>
      </c>
      <c r="DA7" s="56"/>
      <c r="DB7" s="60">
        <f t="shared" si="37"/>
        <v>1500.7874999999999</v>
      </c>
      <c r="DC7" s="33">
        <v>1440.6379999999999</v>
      </c>
      <c r="DD7" s="34">
        <v>1560.9369999999999</v>
      </c>
      <c r="DE7" s="56"/>
      <c r="DF7" s="32">
        <v>19.619</v>
      </c>
      <c r="DG7" s="33">
        <v>4.2869999999999999</v>
      </c>
      <c r="DH7" s="33">
        <v>119.58499999999999</v>
      </c>
      <c r="DI7" s="33">
        <v>17.167000000000002</v>
      </c>
      <c r="DJ7" s="33">
        <v>164.77799999999999</v>
      </c>
      <c r="DK7" s="33">
        <v>26.623999999999999</v>
      </c>
      <c r="DL7" s="33">
        <v>9.0649999999999995</v>
      </c>
      <c r="DM7" s="33">
        <v>0</v>
      </c>
      <c r="DN7" s="33">
        <v>2263.759</v>
      </c>
      <c r="DO7" s="70">
        <f t="shared" si="38"/>
        <v>2624.884</v>
      </c>
      <c r="DP7" s="56"/>
      <c r="DQ7" s="47">
        <f t="shared" si="39"/>
        <v>7.4742350519108654E-3</v>
      </c>
      <c r="DR7" s="41">
        <f t="shared" si="40"/>
        <v>1.6332150296927406E-3</v>
      </c>
      <c r="DS7" s="41">
        <f t="shared" si="41"/>
        <v>4.5558203714907021E-2</v>
      </c>
      <c r="DT7" s="41">
        <f t="shared" si="42"/>
        <v>6.5400985338780688E-3</v>
      </c>
      <c r="DU7" s="41">
        <f t="shared" si="43"/>
        <v>6.2775345500982141E-2</v>
      </c>
      <c r="DV7" s="41">
        <f t="shared" si="44"/>
        <v>1.0142924411135882E-2</v>
      </c>
      <c r="DW7" s="41">
        <f t="shared" si="45"/>
        <v>3.4534859445217387E-3</v>
      </c>
      <c r="DX7" s="41">
        <f t="shared" si="46"/>
        <v>0</v>
      </c>
      <c r="DY7" s="41">
        <f t="shared" si="47"/>
        <v>0.86242249181297159</v>
      </c>
      <c r="DZ7" s="71">
        <f t="shared" si="48"/>
        <v>1</v>
      </c>
      <c r="EA7" s="56"/>
      <c r="EB7" s="35">
        <v>14.007999999999999</v>
      </c>
      <c r="EC7" s="36">
        <v>20.471</v>
      </c>
      <c r="ED7" s="66">
        <f t="shared" si="49"/>
        <v>34.478999999999999</v>
      </c>
      <c r="EF7" s="35">
        <f>BL7</f>
        <v>6.9580000000000002</v>
      </c>
      <c r="EG7" s="36">
        <f>BM7</f>
        <v>15</v>
      </c>
      <c r="EH7" s="66">
        <f t="shared" si="50"/>
        <v>21.957999999999998</v>
      </c>
      <c r="EJ7" s="32">
        <v>2263.759</v>
      </c>
      <c r="EK7" s="33">
        <v>361.12499999999989</v>
      </c>
      <c r="EL7" s="34">
        <f t="shared" si="51"/>
        <v>2624.884</v>
      </c>
      <c r="EN7" s="47">
        <v>0.86242249181297159</v>
      </c>
      <c r="EO7" s="41">
        <v>0.13757750818702841</v>
      </c>
      <c r="EP7" s="42">
        <f t="shared" si="52"/>
        <v>1</v>
      </c>
      <c r="EQ7" s="56"/>
      <c r="ER7" s="60">
        <v>326.78750000000002</v>
      </c>
      <c r="ES7" s="33">
        <v>313.75599999999997</v>
      </c>
      <c r="ET7" s="34">
        <v>339.81900000000002</v>
      </c>
      <c r="EV7" s="60">
        <v>2633.7339999999999</v>
      </c>
      <c r="EW7" s="33">
        <v>2642.5839999999998</v>
      </c>
      <c r="EX7" s="34">
        <v>2624.884</v>
      </c>
      <c r="EZ7" s="60">
        <v>913.4</v>
      </c>
      <c r="FA7" s="33">
        <v>811.8</v>
      </c>
      <c r="FB7" s="34">
        <v>1015</v>
      </c>
      <c r="FD7" s="60">
        <v>3547.134</v>
      </c>
      <c r="FE7" s="56">
        <v>3454.384</v>
      </c>
      <c r="FF7" s="68">
        <v>3639.884</v>
      </c>
      <c r="FH7" s="60">
        <v>2110.598</v>
      </c>
      <c r="FI7" s="33">
        <v>2018.0719999999999</v>
      </c>
      <c r="FJ7" s="34">
        <v>2203.1239999999998</v>
      </c>
      <c r="FK7" s="33"/>
      <c r="FL7" s="60">
        <v>3108.3360000000002</v>
      </c>
      <c r="FM7" s="33">
        <v>3018.8159999999998</v>
      </c>
      <c r="FN7" s="34">
        <v>3197.8560000000002</v>
      </c>
      <c r="FO7" s="33"/>
      <c r="FP7" s="72">
        <f>DD7/C7</f>
        <v>0.48811985280137687</v>
      </c>
      <c r="FQ7" s="63"/>
    </row>
    <row r="8" spans="1:173" x14ac:dyDescent="0.2">
      <c r="A8" s="1"/>
      <c r="B8" s="73" t="s">
        <v>144</v>
      </c>
      <c r="C8" s="32">
        <v>8685.6859999999997</v>
      </c>
      <c r="D8" s="33">
        <v>8352.33</v>
      </c>
      <c r="E8" s="33">
        <v>7109.0739999999996</v>
      </c>
      <c r="F8" s="33">
        <v>3440.87</v>
      </c>
      <c r="G8" s="33">
        <v>6251.3059999999996</v>
      </c>
      <c r="H8" s="33">
        <f t="shared" si="0"/>
        <v>12126.556</v>
      </c>
      <c r="I8" s="34">
        <f t="shared" si="1"/>
        <v>10549.944</v>
      </c>
      <c r="J8" s="33"/>
      <c r="K8" s="35">
        <v>164.81700000000001</v>
      </c>
      <c r="L8" s="36">
        <v>49.864999999999995</v>
      </c>
      <c r="M8" s="36">
        <v>1.161</v>
      </c>
      <c r="N8" s="37">
        <f t="shared" si="2"/>
        <v>215.84300000000002</v>
      </c>
      <c r="O8" s="36">
        <v>108.32400000000001</v>
      </c>
      <c r="P8" s="37">
        <f t="shared" si="3"/>
        <v>107.51900000000001</v>
      </c>
      <c r="Q8" s="36">
        <v>11.265000000000001</v>
      </c>
      <c r="R8" s="37">
        <f t="shared" si="4"/>
        <v>96.254000000000005</v>
      </c>
      <c r="S8" s="36">
        <v>11.986000000000001</v>
      </c>
      <c r="T8" s="36">
        <v>3.41</v>
      </c>
      <c r="U8" s="36">
        <v>-1.901</v>
      </c>
      <c r="V8" s="37">
        <f t="shared" si="5"/>
        <v>109.74900000000001</v>
      </c>
      <c r="W8" s="36">
        <v>24.399000000000001</v>
      </c>
      <c r="X8" s="38">
        <f t="shared" si="6"/>
        <v>85.350000000000009</v>
      </c>
      <c r="Y8" s="36"/>
      <c r="Z8" s="39">
        <f t="shared" si="7"/>
        <v>1.9733056524347099E-2</v>
      </c>
      <c r="AA8" s="40">
        <f t="shared" si="8"/>
        <v>5.9701903540688639E-3</v>
      </c>
      <c r="AB8" s="41">
        <f t="shared" si="9"/>
        <v>0.46845039115374143</v>
      </c>
      <c r="AC8" s="41">
        <f t="shared" si="10"/>
        <v>0.47546185955255921</v>
      </c>
      <c r="AD8" s="41">
        <f t="shared" si="11"/>
        <v>0.50186478134570034</v>
      </c>
      <c r="AE8" s="40">
        <f t="shared" si="12"/>
        <v>1.2969315149185917E-2</v>
      </c>
      <c r="AF8" s="40">
        <f t="shared" si="13"/>
        <v>1.0218705439081072E-2</v>
      </c>
      <c r="AG8" s="40">
        <f>X8/DB8</f>
        <v>1.8568601245869384E-2</v>
      </c>
      <c r="AH8" s="40">
        <f>(P8+S8+T8)/DB8</f>
        <v>2.6741178935395845E-2</v>
      </c>
      <c r="AI8" s="40">
        <f>R8/DB8</f>
        <v>2.0940856992617597E-2</v>
      </c>
      <c r="AJ8" s="42">
        <f>X8/ER8</f>
        <v>9.1434411477348709E-2</v>
      </c>
      <c r="AK8" s="36"/>
      <c r="AL8" s="47">
        <f t="shared" si="14"/>
        <v>7.5221299838121036E-2</v>
      </c>
      <c r="AM8" s="41">
        <f t="shared" si="15"/>
        <v>9.0463807210763775E-2</v>
      </c>
      <c r="AN8" s="42">
        <f t="shared" si="16"/>
        <v>5.4592168969414746E-2</v>
      </c>
      <c r="AO8" s="36"/>
      <c r="AP8" s="47">
        <f t="shared" si="17"/>
        <v>0.87934181019919044</v>
      </c>
      <c r="AQ8" s="41">
        <f t="shared" si="18"/>
        <v>0.82581549085861317</v>
      </c>
      <c r="AR8" s="41">
        <f t="shared" si="19"/>
        <v>-1.0305461192126933E-3</v>
      </c>
      <c r="AS8" s="41">
        <f t="shared" si="20"/>
        <v>0.15283801417642776</v>
      </c>
      <c r="AT8" s="65">
        <v>2.02</v>
      </c>
      <c r="AU8" s="36"/>
      <c r="AV8" s="47">
        <f>ET8/C8</f>
        <v>0.11657685990490561</v>
      </c>
      <c r="AW8" s="41">
        <f t="shared" si="21"/>
        <v>0.186599425156659</v>
      </c>
      <c r="AX8" s="41">
        <f t="shared" si="22"/>
        <v>0.20396245520020634</v>
      </c>
      <c r="AY8" s="42">
        <f t="shared" si="23"/>
        <v>0.22725432477081861</v>
      </c>
      <c r="AZ8" s="36"/>
      <c r="BA8" s="39">
        <f>Q8/EV8</f>
        <v>1.6420319361728412E-3</v>
      </c>
      <c r="BB8" s="41">
        <f t="shared" si="24"/>
        <v>9.1648700321360285E-2</v>
      </c>
      <c r="BC8" s="40">
        <f>ED8/E8</f>
        <v>1.9696095440840822E-2</v>
      </c>
      <c r="BD8" s="41">
        <f t="shared" si="25"/>
        <v>0.13046034414004123</v>
      </c>
      <c r="BE8" s="41">
        <f t="shared" si="26"/>
        <v>0.71237590155904973</v>
      </c>
      <c r="BF8" s="42">
        <f t="shared" si="27"/>
        <v>0.80618465842093567</v>
      </c>
      <c r="BG8" s="36"/>
      <c r="BH8" s="35">
        <v>77.558999999999997</v>
      </c>
      <c r="BI8" s="36">
        <v>480.66</v>
      </c>
      <c r="BJ8" s="37">
        <f t="shared" si="28"/>
        <v>558.21900000000005</v>
      </c>
      <c r="BK8" s="33">
        <v>7109.0739999999996</v>
      </c>
      <c r="BL8" s="36">
        <v>29.768999999999998</v>
      </c>
      <c r="BM8" s="36">
        <v>30.965</v>
      </c>
      <c r="BN8" s="37">
        <f t="shared" si="29"/>
        <v>7048.3399999999992</v>
      </c>
      <c r="BO8" s="36">
        <v>769.28399999999999</v>
      </c>
      <c r="BP8" s="36">
        <v>235.75199999999998</v>
      </c>
      <c r="BQ8" s="37">
        <f t="shared" si="30"/>
        <v>1005.0359999999999</v>
      </c>
      <c r="BR8" s="36">
        <v>2.3529999999999998</v>
      </c>
      <c r="BS8" s="36">
        <v>-0.54</v>
      </c>
      <c r="BT8" s="36">
        <v>58.137999999999998</v>
      </c>
      <c r="BU8" s="36">
        <v>14.140000000000477</v>
      </c>
      <c r="BV8" s="37">
        <f t="shared" si="31"/>
        <v>8685.6859999999997</v>
      </c>
      <c r="BW8" s="36">
        <v>8.1430000000000007</v>
      </c>
      <c r="BX8" s="33">
        <v>6251.3059999999996</v>
      </c>
      <c r="BY8" s="37">
        <f t="shared" si="32"/>
        <v>6259.4489999999996</v>
      </c>
      <c r="BZ8" s="36">
        <v>1100.4090000000001</v>
      </c>
      <c r="CA8" s="36">
        <v>103.27800000000002</v>
      </c>
      <c r="CB8" s="37">
        <f t="shared" si="33"/>
        <v>1203.6870000000001</v>
      </c>
      <c r="CC8" s="36">
        <v>210</v>
      </c>
      <c r="CD8" s="36">
        <v>1012.55</v>
      </c>
      <c r="CE8" s="66">
        <f t="shared" si="34"/>
        <v>8685.6859999999997</v>
      </c>
      <c r="CF8" s="36"/>
      <c r="CG8" s="67">
        <v>1327.5030000000002</v>
      </c>
      <c r="CH8" s="36"/>
      <c r="CI8" s="32">
        <v>330</v>
      </c>
      <c r="CJ8" s="33">
        <v>200</v>
      </c>
      <c r="CK8" s="33">
        <v>360</v>
      </c>
      <c r="CL8" s="33">
        <v>300</v>
      </c>
      <c r="CM8" s="33">
        <v>120</v>
      </c>
      <c r="CN8" s="33">
        <v>0</v>
      </c>
      <c r="CO8" s="34">
        <f t="shared" si="35"/>
        <v>1310</v>
      </c>
      <c r="CP8" s="42">
        <f t="shared" si="36"/>
        <v>0.15082285958760194</v>
      </c>
      <c r="CQ8" s="36"/>
      <c r="CR8" s="60" t="s">
        <v>214</v>
      </c>
      <c r="CS8" s="56">
        <v>56.9</v>
      </c>
      <c r="CT8" s="68">
        <v>4</v>
      </c>
      <c r="CU8" s="69" t="s">
        <v>142</v>
      </c>
      <c r="CV8" s="74" t="s">
        <v>145</v>
      </c>
      <c r="CW8" s="56"/>
      <c r="CX8" s="32">
        <v>881.24900000000002</v>
      </c>
      <c r="CY8" s="33">
        <v>963.24900000000002</v>
      </c>
      <c r="CZ8" s="34">
        <v>1073.249</v>
      </c>
      <c r="DA8" s="56"/>
      <c r="DB8" s="60">
        <f t="shared" si="37"/>
        <v>4596.4690000000001</v>
      </c>
      <c r="DC8" s="33">
        <v>4470.26</v>
      </c>
      <c r="DD8" s="34">
        <v>4722.6779999999999</v>
      </c>
      <c r="DE8" s="56"/>
      <c r="DF8" s="32">
        <v>228.53100000000001</v>
      </c>
      <c r="DG8" s="33">
        <v>92.111000000000004</v>
      </c>
      <c r="DH8" s="33">
        <v>404.19400000000002</v>
      </c>
      <c r="DI8" s="33">
        <v>124.32700000000001</v>
      </c>
      <c r="DJ8" s="33">
        <v>942.55399999999997</v>
      </c>
      <c r="DK8" s="33">
        <v>184.744</v>
      </c>
      <c r="DL8" s="33">
        <v>59.436999999999998</v>
      </c>
      <c r="DM8" s="33">
        <v>8.8429999999998472</v>
      </c>
      <c r="DN8" s="33">
        <v>5064.3329999999996</v>
      </c>
      <c r="DO8" s="70">
        <f t="shared" si="38"/>
        <v>7109.0739999999996</v>
      </c>
      <c r="DP8" s="56"/>
      <c r="DQ8" s="47">
        <f t="shared" si="39"/>
        <v>3.2146380808527247E-2</v>
      </c>
      <c r="DR8" s="41">
        <f t="shared" si="40"/>
        <v>1.2956821099344304E-2</v>
      </c>
      <c r="DS8" s="41">
        <f t="shared" si="41"/>
        <v>5.685606873694099E-2</v>
      </c>
      <c r="DT8" s="41">
        <f t="shared" si="42"/>
        <v>1.7488494282096378E-2</v>
      </c>
      <c r="DU8" s="41">
        <f t="shared" si="43"/>
        <v>0.13258463760540404</v>
      </c>
      <c r="DV8" s="41">
        <f t="shared" si="44"/>
        <v>2.5987069483311049E-2</v>
      </c>
      <c r="DW8" s="41">
        <f t="shared" si="45"/>
        <v>8.3607232109273299E-3</v>
      </c>
      <c r="DX8" s="41">
        <f t="shared" si="46"/>
        <v>1.2439032143989285E-3</v>
      </c>
      <c r="DY8" s="41">
        <f t="shared" si="47"/>
        <v>0.71237590155904973</v>
      </c>
      <c r="DZ8" s="71">
        <f t="shared" si="48"/>
        <v>1</v>
      </c>
      <c r="EA8" s="56"/>
      <c r="EB8" s="35">
        <v>85.47</v>
      </c>
      <c r="EC8" s="36">
        <v>54.551000000000002</v>
      </c>
      <c r="ED8" s="66">
        <f t="shared" si="49"/>
        <v>140.02100000000002</v>
      </c>
      <c r="EE8" s="75"/>
      <c r="EF8" s="35">
        <f>BL8</f>
        <v>29.768999999999998</v>
      </c>
      <c r="EG8" s="36">
        <f>BM8</f>
        <v>30.965</v>
      </c>
      <c r="EH8" s="66">
        <f t="shared" si="50"/>
        <v>60.733999999999995</v>
      </c>
      <c r="EI8" s="75"/>
      <c r="EJ8" s="32">
        <v>5064.3329999999996</v>
      </c>
      <c r="EK8" s="33">
        <v>2044.741</v>
      </c>
      <c r="EL8" s="34">
        <f t="shared" si="51"/>
        <v>7109.0739999999996</v>
      </c>
      <c r="EN8" s="47">
        <v>0.71237590155904973</v>
      </c>
      <c r="EO8" s="41">
        <v>0.28762409844095027</v>
      </c>
      <c r="EP8" s="42">
        <f t="shared" si="52"/>
        <v>1</v>
      </c>
      <c r="EQ8" s="56"/>
      <c r="ER8" s="60">
        <v>933.4559999999999</v>
      </c>
      <c r="ES8" s="33">
        <v>854.36199999999997</v>
      </c>
      <c r="ET8" s="34">
        <v>1012.55</v>
      </c>
      <c r="EV8" s="60">
        <v>6860.4025000000001</v>
      </c>
      <c r="EW8" s="33">
        <v>6611.7309999999998</v>
      </c>
      <c r="EX8" s="34">
        <v>7109.0739999999996</v>
      </c>
      <c r="EZ8" s="60">
        <v>3251.9349999999999</v>
      </c>
      <c r="FA8" s="33">
        <v>3063</v>
      </c>
      <c r="FB8" s="34">
        <v>3440.87</v>
      </c>
      <c r="FD8" s="60">
        <v>10112.3375</v>
      </c>
      <c r="FE8" s="56">
        <v>9674.7309999999998</v>
      </c>
      <c r="FF8" s="68">
        <v>10549.944</v>
      </c>
      <c r="FH8" s="60">
        <v>6089.5029999999997</v>
      </c>
      <c r="FI8" s="33">
        <v>5927.7</v>
      </c>
      <c r="FJ8" s="34">
        <v>6251.3059999999996</v>
      </c>
      <c r="FK8" s="33"/>
      <c r="FL8" s="60">
        <v>8352.33</v>
      </c>
      <c r="FM8" s="33">
        <v>8018.9740000000002</v>
      </c>
      <c r="FN8" s="34">
        <v>8685.6859999999997</v>
      </c>
      <c r="FO8" s="33"/>
      <c r="FP8" s="72">
        <f>DD8/C8</f>
        <v>0.54373114570340209</v>
      </c>
      <c r="FQ8" s="63"/>
    </row>
    <row r="9" spans="1:173" x14ac:dyDescent="0.2">
      <c r="A9" s="1"/>
      <c r="B9" s="73" t="s">
        <v>146</v>
      </c>
      <c r="C9" s="32">
        <v>1331.98</v>
      </c>
      <c r="D9" s="33">
        <v>1287.605</v>
      </c>
      <c r="E9" s="33">
        <v>1010.2859999999999</v>
      </c>
      <c r="F9" s="33">
        <v>60.75</v>
      </c>
      <c r="G9" s="33">
        <v>1022.8150000000001</v>
      </c>
      <c r="H9" s="33">
        <f t="shared" si="0"/>
        <v>1392.73</v>
      </c>
      <c r="I9" s="34">
        <f t="shared" si="1"/>
        <v>1071.0360000000001</v>
      </c>
      <c r="J9" s="33"/>
      <c r="K9" s="35">
        <v>20.192</v>
      </c>
      <c r="L9" s="36">
        <v>6.0829999999999993</v>
      </c>
      <c r="M9" s="36">
        <v>0.57499999999999996</v>
      </c>
      <c r="N9" s="37">
        <f t="shared" si="2"/>
        <v>26.849999999999998</v>
      </c>
      <c r="O9" s="36">
        <v>19.451999999999998</v>
      </c>
      <c r="P9" s="37">
        <f t="shared" si="3"/>
        <v>7.3979999999999997</v>
      </c>
      <c r="Q9" s="36">
        <v>1.097</v>
      </c>
      <c r="R9" s="37">
        <f t="shared" si="4"/>
        <v>6.3010000000000002</v>
      </c>
      <c r="S9" s="36">
        <v>4.8959999999999999</v>
      </c>
      <c r="T9" s="36">
        <v>1.7390000000000001</v>
      </c>
      <c r="U9" s="36">
        <v>1.0950000000000002</v>
      </c>
      <c r="V9" s="37">
        <f t="shared" si="5"/>
        <v>14.031000000000001</v>
      </c>
      <c r="W9" s="36">
        <v>2.282</v>
      </c>
      <c r="X9" s="38">
        <f t="shared" si="6"/>
        <v>11.749000000000001</v>
      </c>
      <c r="Y9" s="36"/>
      <c r="Z9" s="39">
        <f t="shared" si="7"/>
        <v>1.5681827889764331E-2</v>
      </c>
      <c r="AA9" s="40">
        <f t="shared" si="8"/>
        <v>4.7242749135021989E-3</v>
      </c>
      <c r="AB9" s="41">
        <f t="shared" si="9"/>
        <v>0.58091682843064052</v>
      </c>
      <c r="AC9" s="41">
        <f t="shared" si="10"/>
        <v>0.61273861273861274</v>
      </c>
      <c r="AD9" s="41">
        <f t="shared" si="11"/>
        <v>0.72446927374301673</v>
      </c>
      <c r="AE9" s="40">
        <f t="shared" si="12"/>
        <v>1.5107117477797926E-2</v>
      </c>
      <c r="AF9" s="40">
        <f t="shared" si="13"/>
        <v>9.1246927435044128E-3</v>
      </c>
      <c r="AG9" s="40">
        <f>X9/DB9</f>
        <v>2.0006351492983986E-2</v>
      </c>
      <c r="AH9" s="40">
        <f>(P9+S9+T9)/DB9</f>
        <v>2.389557668746653E-2</v>
      </c>
      <c r="AI9" s="40">
        <f>R9/DB9</f>
        <v>1.0729425547475708E-2</v>
      </c>
      <c r="AJ9" s="42">
        <f>X9/ER9</f>
        <v>7.6716640112832038E-2</v>
      </c>
      <c r="AK9" s="36"/>
      <c r="AL9" s="47">
        <f t="shared" si="14"/>
        <v>-2.4882584700202579E-2</v>
      </c>
      <c r="AM9" s="41">
        <f t="shared" si="15"/>
        <v>1.1300501950771881E-2</v>
      </c>
      <c r="AN9" s="42">
        <f t="shared" si="16"/>
        <v>5.0591591076470828E-2</v>
      </c>
      <c r="AO9" s="36"/>
      <c r="AP9" s="47">
        <f t="shared" si="17"/>
        <v>1.0124014388004983</v>
      </c>
      <c r="AQ9" s="41">
        <f t="shared" si="18"/>
        <v>0.87938849520848639</v>
      </c>
      <c r="AR9" s="41">
        <f t="shared" si="19"/>
        <v>-0.11482154386702505</v>
      </c>
      <c r="AS9" s="41">
        <f t="shared" si="20"/>
        <v>0.22014069280319526</v>
      </c>
      <c r="AT9" s="65">
        <v>3.07</v>
      </c>
      <c r="AU9" s="36"/>
      <c r="AV9" s="47">
        <f>ET9/C9</f>
        <v>0.11882460697608072</v>
      </c>
      <c r="AW9" s="41">
        <f t="shared" si="21"/>
        <v>0.25821768256153049</v>
      </c>
      <c r="AX9" s="41">
        <f t="shared" si="22"/>
        <v>0.25821768256153049</v>
      </c>
      <c r="AY9" s="42">
        <f t="shared" si="23"/>
        <v>0.25821768256153049</v>
      </c>
      <c r="AZ9" s="36"/>
      <c r="BA9" s="39">
        <f>Q9/EV9</f>
        <v>1.0721518096593354E-3</v>
      </c>
      <c r="BB9" s="41">
        <f t="shared" si="24"/>
        <v>7.8172878215634567E-2</v>
      </c>
      <c r="BC9" s="40">
        <f>ED9/E9</f>
        <v>2.4250558752670037E-4</v>
      </c>
      <c r="BD9" s="41">
        <f t="shared" si="25"/>
        <v>1.4990393910840809E-3</v>
      </c>
      <c r="BE9" s="41">
        <f t="shared" si="26"/>
        <v>0.84548236835905888</v>
      </c>
      <c r="BF9" s="42">
        <f t="shared" si="27"/>
        <v>0.85424672933496171</v>
      </c>
      <c r="BG9" s="36"/>
      <c r="BH9" s="35">
        <v>68.525999999999996</v>
      </c>
      <c r="BI9" s="36">
        <v>105.831</v>
      </c>
      <c r="BJ9" s="37">
        <f t="shared" si="28"/>
        <v>174.357</v>
      </c>
      <c r="BK9" s="33">
        <v>1010.2859999999999</v>
      </c>
      <c r="BL9" s="36">
        <v>2.6659999999999999</v>
      </c>
      <c r="BM9" s="36">
        <v>2.5</v>
      </c>
      <c r="BN9" s="37">
        <f t="shared" si="29"/>
        <v>1005.1199999999999</v>
      </c>
      <c r="BO9" s="36">
        <v>117.241</v>
      </c>
      <c r="BP9" s="36">
        <v>24.628</v>
      </c>
      <c r="BQ9" s="37">
        <f t="shared" si="30"/>
        <v>141.869</v>
      </c>
      <c r="BR9" s="36">
        <v>0</v>
      </c>
      <c r="BS9" s="36">
        <v>0</v>
      </c>
      <c r="BT9" s="36">
        <v>8.7409999999999997</v>
      </c>
      <c r="BU9" s="36">
        <v>1.893000000000157</v>
      </c>
      <c r="BV9" s="37">
        <f t="shared" si="31"/>
        <v>1331.98</v>
      </c>
      <c r="BW9" s="36">
        <v>140.28299999999999</v>
      </c>
      <c r="BX9" s="33">
        <v>1022.8150000000001</v>
      </c>
      <c r="BY9" s="37">
        <f t="shared" si="32"/>
        <v>1163.098</v>
      </c>
      <c r="BZ9" s="36">
        <v>0</v>
      </c>
      <c r="CA9" s="36">
        <v>10.61000000000007</v>
      </c>
      <c r="CB9" s="37">
        <f t="shared" si="33"/>
        <v>10.61000000000007</v>
      </c>
      <c r="CC9" s="36">
        <v>0</v>
      </c>
      <c r="CD9" s="36">
        <v>158.27199999999999</v>
      </c>
      <c r="CE9" s="66">
        <f t="shared" si="34"/>
        <v>1331.98</v>
      </c>
      <c r="CF9" s="36"/>
      <c r="CG9" s="67">
        <v>293.22300000000001</v>
      </c>
      <c r="CH9" s="36"/>
      <c r="CI9" s="32">
        <v>30</v>
      </c>
      <c r="CJ9" s="33">
        <v>80</v>
      </c>
      <c r="CK9" s="33">
        <v>30</v>
      </c>
      <c r="CL9" s="33">
        <v>0</v>
      </c>
      <c r="CM9" s="33">
        <v>0</v>
      </c>
      <c r="CN9" s="33">
        <v>0</v>
      </c>
      <c r="CO9" s="34">
        <f t="shared" si="35"/>
        <v>140</v>
      </c>
      <c r="CP9" s="42">
        <f t="shared" si="36"/>
        <v>0.10510668328353279</v>
      </c>
      <c r="CQ9" s="36"/>
      <c r="CR9" s="60" t="s">
        <v>215</v>
      </c>
      <c r="CS9" s="56">
        <v>8</v>
      </c>
      <c r="CT9" s="68">
        <v>1</v>
      </c>
      <c r="CU9" s="60"/>
      <c r="CV9" s="74"/>
      <c r="CW9" s="56"/>
      <c r="CX9" s="32">
        <v>156.459</v>
      </c>
      <c r="CY9" s="33">
        <v>156.459</v>
      </c>
      <c r="CZ9" s="34">
        <v>156.459</v>
      </c>
      <c r="DA9" s="56"/>
      <c r="DB9" s="60">
        <f t="shared" si="37"/>
        <v>587.26350000000002</v>
      </c>
      <c r="DC9" s="33">
        <v>568.60799999999995</v>
      </c>
      <c r="DD9" s="34">
        <v>605.91899999999998</v>
      </c>
      <c r="DE9" s="56"/>
      <c r="DF9" s="32">
        <v>21.491</v>
      </c>
      <c r="DG9" s="33">
        <v>23.795000000000002</v>
      </c>
      <c r="DH9" s="33">
        <v>29.239000000000001</v>
      </c>
      <c r="DI9" s="33">
        <v>14.032</v>
      </c>
      <c r="DJ9" s="33">
        <v>61.082999999999998</v>
      </c>
      <c r="DK9" s="33">
        <v>5.0140000000000002</v>
      </c>
      <c r="DL9" s="33">
        <v>1.4179999999999999</v>
      </c>
      <c r="DM9" s="33">
        <v>3.4999999999854481E-2</v>
      </c>
      <c r="DN9" s="33">
        <v>854.17900000000009</v>
      </c>
      <c r="DO9" s="70">
        <f t="shared" si="38"/>
        <v>1010.2859999999999</v>
      </c>
      <c r="DP9" s="56"/>
      <c r="DQ9" s="47">
        <f t="shared" si="39"/>
        <v>2.1272194210352317E-2</v>
      </c>
      <c r="DR9" s="41">
        <f t="shared" si="40"/>
        <v>2.3552736551827901E-2</v>
      </c>
      <c r="DS9" s="41">
        <f t="shared" si="41"/>
        <v>2.8941309688543644E-2</v>
      </c>
      <c r="DT9" s="41">
        <f t="shared" si="42"/>
        <v>1.3889136343570039E-2</v>
      </c>
      <c r="DU9" s="41">
        <f t="shared" si="43"/>
        <v>6.0461097154667097E-2</v>
      </c>
      <c r="DV9" s="41">
        <f t="shared" si="44"/>
        <v>4.9629510851382681E-3</v>
      </c>
      <c r="DW9" s="41">
        <f t="shared" si="45"/>
        <v>1.4035629514810657E-3</v>
      </c>
      <c r="DX9" s="41">
        <f t="shared" si="46"/>
        <v>3.4643655360813157E-5</v>
      </c>
      <c r="DY9" s="41">
        <f t="shared" si="47"/>
        <v>0.84548236835905888</v>
      </c>
      <c r="DZ9" s="71">
        <f t="shared" si="48"/>
        <v>1</v>
      </c>
      <c r="EA9" s="56"/>
      <c r="EB9" s="35">
        <v>0.245</v>
      </c>
      <c r="EC9" s="36">
        <v>0</v>
      </c>
      <c r="ED9" s="66">
        <f t="shared" si="49"/>
        <v>0.245</v>
      </c>
      <c r="EF9" s="35">
        <f>BL9</f>
        <v>2.6659999999999999</v>
      </c>
      <c r="EG9" s="36">
        <f>BM9</f>
        <v>2.5</v>
      </c>
      <c r="EH9" s="66">
        <f t="shared" si="50"/>
        <v>5.1660000000000004</v>
      </c>
      <c r="EJ9" s="32">
        <v>854.17900000000009</v>
      </c>
      <c r="EK9" s="33">
        <v>156.10699999999983</v>
      </c>
      <c r="EL9" s="34">
        <f t="shared" si="51"/>
        <v>1010.2859999999999</v>
      </c>
      <c r="EN9" s="47">
        <v>0.84548236835905888</v>
      </c>
      <c r="EO9" s="41">
        <v>0.15451763164094112</v>
      </c>
      <c r="EP9" s="42">
        <f t="shared" si="52"/>
        <v>1</v>
      </c>
      <c r="EQ9" s="56"/>
      <c r="ER9" s="60">
        <v>153.148</v>
      </c>
      <c r="ES9" s="33">
        <v>148.024</v>
      </c>
      <c r="ET9" s="34">
        <v>158.27199999999999</v>
      </c>
      <c r="EV9" s="60">
        <v>1023.1759999999999</v>
      </c>
      <c r="EW9" s="33">
        <v>1036.066</v>
      </c>
      <c r="EX9" s="34">
        <v>1010.2859999999999</v>
      </c>
      <c r="EZ9" s="60">
        <v>41.875999999999998</v>
      </c>
      <c r="FA9" s="33">
        <v>23.001999999999999</v>
      </c>
      <c r="FB9" s="34">
        <v>60.75</v>
      </c>
      <c r="FD9" s="60">
        <v>1065.0520000000001</v>
      </c>
      <c r="FE9" s="56">
        <v>1059.068</v>
      </c>
      <c r="FF9" s="68">
        <v>1071.0360000000001</v>
      </c>
      <c r="FH9" s="60">
        <v>998.1880000000001</v>
      </c>
      <c r="FI9" s="33">
        <v>973.56100000000004</v>
      </c>
      <c r="FJ9" s="34">
        <v>1022.8150000000001</v>
      </c>
      <c r="FK9" s="33"/>
      <c r="FL9" s="60">
        <v>1287.605</v>
      </c>
      <c r="FM9" s="33">
        <v>1243.23</v>
      </c>
      <c r="FN9" s="34">
        <v>1331.98</v>
      </c>
      <c r="FO9" s="33"/>
      <c r="FP9" s="72">
        <f>DD9/C9</f>
        <v>0.45490097448910644</v>
      </c>
      <c r="FQ9" s="63"/>
    </row>
    <row r="10" spans="1:173" x14ac:dyDescent="0.2">
      <c r="A10" s="1"/>
      <c r="B10" s="73" t="s">
        <v>147</v>
      </c>
      <c r="C10" s="32">
        <v>10357.396000000001</v>
      </c>
      <c r="D10" s="33">
        <v>9979.1239999999998</v>
      </c>
      <c r="E10" s="33">
        <v>8952.7240000000002</v>
      </c>
      <c r="F10" s="33">
        <v>1784.9</v>
      </c>
      <c r="G10" s="33">
        <v>6281.4939999999997</v>
      </c>
      <c r="H10" s="33">
        <f t="shared" si="0"/>
        <v>12142.296</v>
      </c>
      <c r="I10" s="34">
        <f t="shared" si="1"/>
        <v>10737.624</v>
      </c>
      <c r="J10" s="33"/>
      <c r="K10" s="35">
        <v>165.59899999999999</v>
      </c>
      <c r="L10" s="36">
        <v>34.388999999999996</v>
      </c>
      <c r="M10" s="36">
        <v>0.14899999999999999</v>
      </c>
      <c r="N10" s="37">
        <f t="shared" si="2"/>
        <v>200.137</v>
      </c>
      <c r="O10" s="36">
        <v>94.272999999999996</v>
      </c>
      <c r="P10" s="37">
        <f t="shared" si="3"/>
        <v>105.864</v>
      </c>
      <c r="Q10" s="36">
        <v>5.359</v>
      </c>
      <c r="R10" s="37">
        <f t="shared" si="4"/>
        <v>100.50500000000001</v>
      </c>
      <c r="S10" s="36">
        <v>12.524000000000001</v>
      </c>
      <c r="T10" s="36">
        <v>3.37</v>
      </c>
      <c r="U10" s="36">
        <v>4.4889999999999999</v>
      </c>
      <c r="V10" s="37">
        <f t="shared" si="5"/>
        <v>120.88800000000002</v>
      </c>
      <c r="W10" s="36">
        <v>27.326999999999998</v>
      </c>
      <c r="X10" s="38">
        <f t="shared" si="6"/>
        <v>93.561000000000021</v>
      </c>
      <c r="Y10" s="36"/>
      <c r="Z10" s="39">
        <f t="shared" si="7"/>
        <v>1.6594542767481395E-2</v>
      </c>
      <c r="AA10" s="40">
        <f t="shared" si="8"/>
        <v>3.446094065972123E-3</v>
      </c>
      <c r="AB10" s="41">
        <f t="shared" si="9"/>
        <v>0.43638644453805236</v>
      </c>
      <c r="AC10" s="41">
        <f t="shared" si="10"/>
        <v>0.44330178076845306</v>
      </c>
      <c r="AD10" s="41">
        <f t="shared" si="11"/>
        <v>0.47104233599984008</v>
      </c>
      <c r="AE10" s="40">
        <f t="shared" si="12"/>
        <v>9.4470216022969553E-3</v>
      </c>
      <c r="AF10" s="40">
        <f t="shared" si="13"/>
        <v>9.3756726542329784E-3</v>
      </c>
      <c r="AG10" s="40">
        <f>X10/DB10</f>
        <v>1.7278314174603664E-2</v>
      </c>
      <c r="AH10" s="40">
        <f>(P10+S10+T10)/DB10</f>
        <v>2.2485576012135321E-2</v>
      </c>
      <c r="AI10" s="40">
        <f>R10/DB10</f>
        <v>1.8560692661670364E-2</v>
      </c>
      <c r="AJ10" s="42">
        <f>X10/ER10</f>
        <v>9.2572785514631328E-2</v>
      </c>
      <c r="AK10" s="36"/>
      <c r="AL10" s="47">
        <f t="shared" si="14"/>
        <v>9.610047754626555E-2</v>
      </c>
      <c r="AM10" s="41">
        <f t="shared" si="15"/>
        <v>9.7718346564413847E-2</v>
      </c>
      <c r="AN10" s="42">
        <f t="shared" si="16"/>
        <v>3.9542021848690177E-2</v>
      </c>
      <c r="AO10" s="36"/>
      <c r="AP10" s="47">
        <f t="shared" si="17"/>
        <v>0.70162935884095157</v>
      </c>
      <c r="AQ10" s="41">
        <f t="shared" si="18"/>
        <v>0.6786363474798599</v>
      </c>
      <c r="AR10" s="41">
        <f t="shared" si="19"/>
        <v>0.18274660928287376</v>
      </c>
      <c r="AS10" s="41">
        <f t="shared" si="20"/>
        <v>0.10444517135388083</v>
      </c>
      <c r="AT10" s="65">
        <v>1.24</v>
      </c>
      <c r="AU10" s="36"/>
      <c r="AV10" s="47">
        <f>ET10/C10</f>
        <v>0.1007974398198157</v>
      </c>
      <c r="AW10" s="41">
        <f t="shared" si="21"/>
        <v>0.16509834872393184</v>
      </c>
      <c r="AX10" s="41">
        <f t="shared" si="22"/>
        <v>0.18674156978686743</v>
      </c>
      <c r="AY10" s="42">
        <f t="shared" si="23"/>
        <v>0.20201393190811515</v>
      </c>
      <c r="AZ10" s="36"/>
      <c r="BA10" s="39">
        <f>Q10/EV10</f>
        <v>6.2603242343295786E-4</v>
      </c>
      <c r="BB10" s="41">
        <f t="shared" si="24"/>
        <v>4.4013535044925174E-2</v>
      </c>
      <c r="BC10" s="40">
        <f>ED10/E10</f>
        <v>5.4200263517561803E-3</v>
      </c>
      <c r="BD10" s="41">
        <f t="shared" si="25"/>
        <v>4.5083749261363847E-2</v>
      </c>
      <c r="BE10" s="41">
        <f t="shared" si="26"/>
        <v>0.75078825170975894</v>
      </c>
      <c r="BF10" s="42">
        <f t="shared" si="27"/>
        <v>0.79221436697727543</v>
      </c>
      <c r="BG10" s="36"/>
      <c r="BH10" s="35">
        <v>7.5289999999999999</v>
      </c>
      <c r="BI10" s="36">
        <v>210.99799999999999</v>
      </c>
      <c r="BJ10" s="37">
        <f t="shared" si="28"/>
        <v>218.52699999999999</v>
      </c>
      <c r="BK10" s="33">
        <v>8952.7240000000002</v>
      </c>
      <c r="BL10" s="36">
        <v>14.615</v>
      </c>
      <c r="BM10" s="36">
        <v>17.693999999999999</v>
      </c>
      <c r="BN10" s="37">
        <f t="shared" si="29"/>
        <v>8920.4150000000009</v>
      </c>
      <c r="BO10" s="36">
        <v>863.25299999999993</v>
      </c>
      <c r="BP10" s="36">
        <v>278.07900000000001</v>
      </c>
      <c r="BQ10" s="37">
        <f t="shared" si="30"/>
        <v>1141.3319999999999</v>
      </c>
      <c r="BR10" s="36">
        <v>21.998999999999999</v>
      </c>
      <c r="BS10" s="36">
        <v>0</v>
      </c>
      <c r="BT10" s="36">
        <v>13.89</v>
      </c>
      <c r="BU10" s="36">
        <v>41.232999999999848</v>
      </c>
      <c r="BV10" s="37">
        <f t="shared" si="31"/>
        <v>10357.396000000001</v>
      </c>
      <c r="BW10" s="36">
        <v>26.433</v>
      </c>
      <c r="BX10" s="33">
        <v>6281.4939999999997</v>
      </c>
      <c r="BY10" s="37">
        <f t="shared" si="32"/>
        <v>6307.9269999999997</v>
      </c>
      <c r="BZ10" s="36">
        <v>2743.627</v>
      </c>
      <c r="CA10" s="36">
        <v>57.34400000000096</v>
      </c>
      <c r="CB10" s="37">
        <f t="shared" si="33"/>
        <v>2800.9710000000009</v>
      </c>
      <c r="CC10" s="36">
        <v>204.499</v>
      </c>
      <c r="CD10" s="36">
        <v>1043.999</v>
      </c>
      <c r="CE10" s="66">
        <f t="shared" si="34"/>
        <v>10357.396000000001</v>
      </c>
      <c r="CF10" s="36"/>
      <c r="CG10" s="67">
        <v>1081.78</v>
      </c>
      <c r="CH10" s="36"/>
      <c r="CI10" s="32">
        <v>735</v>
      </c>
      <c r="CJ10" s="33">
        <v>580</v>
      </c>
      <c r="CK10" s="33">
        <v>885</v>
      </c>
      <c r="CL10" s="33">
        <v>300</v>
      </c>
      <c r="CM10" s="33">
        <v>450</v>
      </c>
      <c r="CN10" s="33">
        <v>0</v>
      </c>
      <c r="CO10" s="34">
        <f t="shared" si="35"/>
        <v>2950</v>
      </c>
      <c r="CP10" s="42">
        <f t="shared" si="36"/>
        <v>0.28482062479797043</v>
      </c>
      <c r="CQ10" s="36"/>
      <c r="CR10" s="60" t="s">
        <v>213</v>
      </c>
      <c r="CS10" s="56">
        <v>57.3</v>
      </c>
      <c r="CT10" s="68">
        <v>4</v>
      </c>
      <c r="CU10" s="69" t="s">
        <v>142</v>
      </c>
      <c r="CV10" s="74" t="s">
        <v>148</v>
      </c>
      <c r="CW10" s="56"/>
      <c r="CX10" s="32">
        <v>914.13799999999992</v>
      </c>
      <c r="CY10" s="33">
        <v>1033.9749999999999</v>
      </c>
      <c r="CZ10" s="34">
        <v>1118.537</v>
      </c>
      <c r="DA10" s="56"/>
      <c r="DB10" s="60">
        <f t="shared" si="37"/>
        <v>5414.9380000000001</v>
      </c>
      <c r="DC10" s="33">
        <v>5292.9459999999999</v>
      </c>
      <c r="DD10" s="34">
        <v>5536.93</v>
      </c>
      <c r="DE10" s="56"/>
      <c r="DF10" s="32">
        <v>80.164000000000001</v>
      </c>
      <c r="DG10" s="33">
        <v>19.331</v>
      </c>
      <c r="DH10" s="33">
        <v>587.976</v>
      </c>
      <c r="DI10" s="33">
        <v>134.351</v>
      </c>
      <c r="DJ10" s="33">
        <v>1084.539</v>
      </c>
      <c r="DK10" s="33">
        <v>208.91300000000001</v>
      </c>
      <c r="DL10" s="33">
        <v>39.851999999999997</v>
      </c>
      <c r="DM10" s="33">
        <v>75.997999999998683</v>
      </c>
      <c r="DN10" s="33">
        <v>6721.6</v>
      </c>
      <c r="DO10" s="70">
        <f t="shared" si="38"/>
        <v>8952.7239999999983</v>
      </c>
      <c r="DP10" s="56"/>
      <c r="DQ10" s="47">
        <f t="shared" si="39"/>
        <v>8.9541462464385168E-3</v>
      </c>
      <c r="DR10" s="41">
        <f t="shared" si="40"/>
        <v>2.1592310898895131E-3</v>
      </c>
      <c r="DS10" s="41">
        <f t="shared" si="41"/>
        <v>6.5675653577615054E-2</v>
      </c>
      <c r="DT10" s="41">
        <f t="shared" si="42"/>
        <v>1.5006717508548239E-2</v>
      </c>
      <c r="DU10" s="41">
        <f t="shared" si="43"/>
        <v>0.12114067182234146</v>
      </c>
      <c r="DV10" s="41">
        <f t="shared" si="44"/>
        <v>2.3335132413330295E-2</v>
      </c>
      <c r="DW10" s="41">
        <f t="shared" si="45"/>
        <v>4.4513826182958401E-3</v>
      </c>
      <c r="DX10" s="41">
        <f t="shared" si="46"/>
        <v>8.4888130137820289E-3</v>
      </c>
      <c r="DY10" s="41">
        <f t="shared" si="47"/>
        <v>0.75078825170975916</v>
      </c>
      <c r="DZ10" s="71">
        <f t="shared" si="48"/>
        <v>1</v>
      </c>
      <c r="EA10" s="56"/>
      <c r="EB10" s="35">
        <v>26.135000000000002</v>
      </c>
      <c r="EC10" s="36">
        <v>22.388999999999999</v>
      </c>
      <c r="ED10" s="66">
        <f t="shared" si="49"/>
        <v>48.524000000000001</v>
      </c>
      <c r="EF10" s="35">
        <f>BL10</f>
        <v>14.615</v>
      </c>
      <c r="EG10" s="36">
        <f>BM10</f>
        <v>17.693999999999999</v>
      </c>
      <c r="EH10" s="66">
        <f t="shared" si="50"/>
        <v>32.308999999999997</v>
      </c>
      <c r="EJ10" s="32">
        <v>6721.6</v>
      </c>
      <c r="EK10" s="33">
        <v>2231.1240000000003</v>
      </c>
      <c r="EL10" s="34">
        <f t="shared" si="51"/>
        <v>8952.7240000000002</v>
      </c>
      <c r="EN10" s="47">
        <v>0.75078825170975894</v>
      </c>
      <c r="EO10" s="41">
        <v>0.24921174829024106</v>
      </c>
      <c r="EP10" s="42">
        <f t="shared" si="52"/>
        <v>1</v>
      </c>
      <c r="EQ10" s="56"/>
      <c r="ER10" s="60">
        <v>1010.6750000000001</v>
      </c>
      <c r="ES10" s="33">
        <v>977.35100000000011</v>
      </c>
      <c r="ET10" s="34">
        <v>1043.999</v>
      </c>
      <c r="EV10" s="60">
        <v>8560.2595000000001</v>
      </c>
      <c r="EW10" s="33">
        <v>8167.7950000000001</v>
      </c>
      <c r="EX10" s="34">
        <v>8952.7240000000002</v>
      </c>
      <c r="EZ10" s="60">
        <v>1699.4355</v>
      </c>
      <c r="FA10" s="33">
        <v>1613.971</v>
      </c>
      <c r="FB10" s="34">
        <v>1784.9</v>
      </c>
      <c r="FD10" s="60">
        <v>10259.695</v>
      </c>
      <c r="FE10" s="56">
        <v>9781.7659999999996</v>
      </c>
      <c r="FF10" s="68">
        <v>10737.624</v>
      </c>
      <c r="FH10" s="60">
        <v>6162.0264999999999</v>
      </c>
      <c r="FI10" s="33">
        <v>6042.5590000000002</v>
      </c>
      <c r="FJ10" s="34">
        <v>6281.4939999999997</v>
      </c>
      <c r="FK10" s="33"/>
      <c r="FL10" s="60">
        <v>9979.1239999999998</v>
      </c>
      <c r="FM10" s="33">
        <v>9600.8520000000008</v>
      </c>
      <c r="FN10" s="34">
        <v>10357.396000000001</v>
      </c>
      <c r="FO10" s="33"/>
      <c r="FP10" s="72">
        <f>DD10/C10</f>
        <v>0.53458707188563614</v>
      </c>
      <c r="FQ10" s="63"/>
    </row>
    <row r="11" spans="1:173" x14ac:dyDescent="0.2">
      <c r="A11" s="1"/>
      <c r="B11" s="73" t="s">
        <v>150</v>
      </c>
      <c r="C11" s="32">
        <v>3256.7359999999999</v>
      </c>
      <c r="D11" s="33">
        <v>3088.8220000000001</v>
      </c>
      <c r="E11" s="33">
        <v>2746.5680000000002</v>
      </c>
      <c r="F11" s="33">
        <v>1429.9449999999999</v>
      </c>
      <c r="G11" s="33">
        <v>2198.0700000000002</v>
      </c>
      <c r="H11" s="33">
        <f t="shared" si="0"/>
        <v>4686.6809999999996</v>
      </c>
      <c r="I11" s="34">
        <f t="shared" si="1"/>
        <v>4176.5129999999999</v>
      </c>
      <c r="J11" s="33"/>
      <c r="K11" s="35">
        <v>59.61</v>
      </c>
      <c r="L11" s="36">
        <v>22.648</v>
      </c>
      <c r="M11" s="36">
        <v>0</v>
      </c>
      <c r="N11" s="37">
        <f t="shared" si="2"/>
        <v>82.257999999999996</v>
      </c>
      <c r="O11" s="36">
        <v>49.888000000000005</v>
      </c>
      <c r="P11" s="37">
        <f t="shared" si="3"/>
        <v>32.36999999999999</v>
      </c>
      <c r="Q11" s="36">
        <v>1.974</v>
      </c>
      <c r="R11" s="37">
        <f t="shared" si="4"/>
        <v>30.39599999999999</v>
      </c>
      <c r="S11" s="36">
        <v>7.74</v>
      </c>
      <c r="T11" s="36">
        <v>0.84299999999999997</v>
      </c>
      <c r="U11" s="36">
        <v>5.8220000000000001</v>
      </c>
      <c r="V11" s="37">
        <f t="shared" si="5"/>
        <v>44.800999999999988</v>
      </c>
      <c r="W11" s="36">
        <v>8.7249999999999996</v>
      </c>
      <c r="X11" s="38">
        <f t="shared" si="6"/>
        <v>36.075999999999986</v>
      </c>
      <c r="Y11" s="36"/>
      <c r="Z11" s="39">
        <f t="shared" si="7"/>
        <v>1.9298619344203065E-2</v>
      </c>
      <c r="AA11" s="40">
        <f t="shared" si="8"/>
        <v>7.3322451083293241E-3</v>
      </c>
      <c r="AB11" s="41">
        <f t="shared" si="9"/>
        <v>0.54917933532215635</v>
      </c>
      <c r="AC11" s="41">
        <f t="shared" si="10"/>
        <v>0.5543234294095426</v>
      </c>
      <c r="AD11" s="41">
        <f t="shared" si="11"/>
        <v>0.6064820442996427</v>
      </c>
      <c r="AE11" s="40">
        <f t="shared" si="12"/>
        <v>1.6151141114638525E-2</v>
      </c>
      <c r="AF11" s="40">
        <f t="shared" si="13"/>
        <v>1.167953349205619E-2</v>
      </c>
      <c r="AG11" s="40">
        <f>X11/DB11</f>
        <v>2.2502221311554646E-2</v>
      </c>
      <c r="AH11" s="40">
        <f>(P11+S11+T11)/DB11</f>
        <v>2.5544225229296415E-2</v>
      </c>
      <c r="AI11" s="40">
        <f>R11/DB11</f>
        <v>1.8959350232454125E-2</v>
      </c>
      <c r="AJ11" s="42">
        <f>X11/ER11</f>
        <v>9.2679605913861055E-2</v>
      </c>
      <c r="AK11" s="36"/>
      <c r="AL11" s="47">
        <f t="shared" si="14"/>
        <v>0.12045592227781647</v>
      </c>
      <c r="AM11" s="41">
        <f t="shared" si="15"/>
        <v>0.10627460900406455</v>
      </c>
      <c r="AN11" s="42">
        <f t="shared" si="16"/>
        <v>3.1416857920048488E-2</v>
      </c>
      <c r="AO11" s="36"/>
      <c r="AP11" s="47">
        <f t="shared" si="17"/>
        <v>0.80029695241479548</v>
      </c>
      <c r="AQ11" s="41">
        <f t="shared" si="18"/>
        <v>0.78001562820486436</v>
      </c>
      <c r="AR11" s="41">
        <f t="shared" si="19"/>
        <v>6.5949496673970515E-2</v>
      </c>
      <c r="AS11" s="41">
        <f t="shared" si="20"/>
        <v>0.12439813973254205</v>
      </c>
      <c r="AT11" s="65">
        <v>1.45</v>
      </c>
      <c r="AU11" s="36"/>
      <c r="AV11" s="47">
        <f>ET11/C11</f>
        <v>0.12460082733141403</v>
      </c>
      <c r="AW11" s="41">
        <f t="shared" si="21"/>
        <v>0.19114513783791803</v>
      </c>
      <c r="AX11" s="41">
        <f t="shared" si="22"/>
        <v>0.19114513783791803</v>
      </c>
      <c r="AY11" s="42">
        <f t="shared" si="23"/>
        <v>0.21488412119053979</v>
      </c>
      <c r="AZ11" s="36"/>
      <c r="BA11" s="39">
        <f>Q11/EV11</f>
        <v>7.5954291215447574E-4</v>
      </c>
      <c r="BB11" s="41">
        <f t="shared" si="24"/>
        <v>4.8201596952604217E-2</v>
      </c>
      <c r="BC11" s="40">
        <f>ED11/E11</f>
        <v>2.0075963893848615E-3</v>
      </c>
      <c r="BD11" s="41">
        <f t="shared" si="25"/>
        <v>1.3186340156877752E-2</v>
      </c>
      <c r="BE11" s="41">
        <f t="shared" si="26"/>
        <v>0.81036697434762217</v>
      </c>
      <c r="BF11" s="42">
        <f t="shared" si="27"/>
        <v>0.87529309737572947</v>
      </c>
      <c r="BG11" s="36"/>
      <c r="BH11" s="35">
        <v>67.103999999999999</v>
      </c>
      <c r="BI11" s="36">
        <v>14.973000000000001</v>
      </c>
      <c r="BJ11" s="37">
        <f t="shared" si="28"/>
        <v>82.076999999999998</v>
      </c>
      <c r="BK11" s="33">
        <v>2746.5680000000002</v>
      </c>
      <c r="BL11" s="36">
        <v>2.86</v>
      </c>
      <c r="BM11" s="36">
        <v>9.5079999999999991</v>
      </c>
      <c r="BN11" s="37">
        <f t="shared" si="29"/>
        <v>2734.2000000000003</v>
      </c>
      <c r="BO11" s="36">
        <v>287.80500000000001</v>
      </c>
      <c r="BP11" s="36">
        <v>131.08600000000001</v>
      </c>
      <c r="BQ11" s="37">
        <f t="shared" si="30"/>
        <v>418.89100000000002</v>
      </c>
      <c r="BR11" s="36">
        <v>0</v>
      </c>
      <c r="BS11" s="36">
        <v>2.9369999999999998</v>
      </c>
      <c r="BT11" s="36">
        <v>7.5590000000000002</v>
      </c>
      <c r="BU11" s="36">
        <v>11.071999999999356</v>
      </c>
      <c r="BV11" s="37">
        <f t="shared" si="31"/>
        <v>3256.7359999999994</v>
      </c>
      <c r="BW11" s="36">
        <v>200</v>
      </c>
      <c r="BX11" s="33">
        <v>2198.0700000000002</v>
      </c>
      <c r="BY11" s="37">
        <f t="shared" si="32"/>
        <v>2398.0700000000002</v>
      </c>
      <c r="BZ11" s="36">
        <v>379.91199999999998</v>
      </c>
      <c r="CA11" s="36">
        <v>32.961999999999762</v>
      </c>
      <c r="CB11" s="37">
        <f t="shared" si="33"/>
        <v>412.87399999999974</v>
      </c>
      <c r="CC11" s="36">
        <v>40</v>
      </c>
      <c r="CD11" s="36">
        <v>405.79199999999997</v>
      </c>
      <c r="CE11" s="66">
        <f t="shared" si="34"/>
        <v>3256.7359999999999</v>
      </c>
      <c r="CF11" s="36"/>
      <c r="CG11" s="67">
        <v>405.13190000000003</v>
      </c>
      <c r="CH11" s="36"/>
      <c r="CI11" s="32">
        <v>75</v>
      </c>
      <c r="CJ11" s="33">
        <v>155</v>
      </c>
      <c r="CK11" s="33">
        <v>250</v>
      </c>
      <c r="CL11" s="33">
        <v>100</v>
      </c>
      <c r="CM11" s="33">
        <v>40</v>
      </c>
      <c r="CN11" s="33">
        <v>0</v>
      </c>
      <c r="CO11" s="34">
        <f t="shared" si="35"/>
        <v>620</v>
      </c>
      <c r="CP11" s="42">
        <f t="shared" si="36"/>
        <v>0.19037465732561681</v>
      </c>
      <c r="CQ11" s="36"/>
      <c r="CR11" s="60" t="s">
        <v>213</v>
      </c>
      <c r="CS11" s="56">
        <v>28</v>
      </c>
      <c r="CT11" s="68">
        <v>2</v>
      </c>
      <c r="CU11" s="60"/>
      <c r="CV11" s="68"/>
      <c r="CW11" s="56"/>
      <c r="CX11" s="32">
        <v>322.07</v>
      </c>
      <c r="CY11" s="33">
        <v>322.07</v>
      </c>
      <c r="CZ11" s="34">
        <v>362.06900000000002</v>
      </c>
      <c r="DA11" s="56"/>
      <c r="DB11" s="60">
        <f t="shared" si="37"/>
        <v>1603.2195000000002</v>
      </c>
      <c r="DC11" s="33">
        <v>1521.489</v>
      </c>
      <c r="DD11" s="34">
        <v>1684.95</v>
      </c>
      <c r="DE11" s="56"/>
      <c r="DF11" s="32">
        <v>152.46799999999999</v>
      </c>
      <c r="DG11" s="33">
        <v>18.349</v>
      </c>
      <c r="DH11" s="33">
        <v>98.522000000000006</v>
      </c>
      <c r="DI11" s="33">
        <v>27.887</v>
      </c>
      <c r="DJ11" s="33">
        <v>161.08500000000001</v>
      </c>
      <c r="DK11" s="33">
        <v>57.936</v>
      </c>
      <c r="DL11" s="33">
        <v>4.5940000000000003</v>
      </c>
      <c r="DM11" s="33">
        <v>-1.0000000002037268E-3</v>
      </c>
      <c r="DN11" s="33">
        <v>2225.7280000000001</v>
      </c>
      <c r="DO11" s="70">
        <f t="shared" si="38"/>
        <v>2746.5680000000002</v>
      </c>
      <c r="DP11" s="56"/>
      <c r="DQ11" s="47">
        <f t="shared" si="39"/>
        <v>5.5512188301909869E-2</v>
      </c>
      <c r="DR11" s="41">
        <f t="shared" si="40"/>
        <v>6.6807011514005837E-3</v>
      </c>
      <c r="DS11" s="41">
        <f t="shared" si="41"/>
        <v>3.5870948762237093E-2</v>
      </c>
      <c r="DT11" s="41">
        <f t="shared" si="42"/>
        <v>1.0153398714322748E-2</v>
      </c>
      <c r="DU11" s="41">
        <f t="shared" si="43"/>
        <v>5.8649558285103445E-2</v>
      </c>
      <c r="DV11" s="41">
        <f t="shared" si="44"/>
        <v>2.1093961627747793E-2</v>
      </c>
      <c r="DW11" s="41">
        <f t="shared" si="45"/>
        <v>1.6726329004051602E-3</v>
      </c>
      <c r="DX11" s="41">
        <f t="shared" si="46"/>
        <v>-3.6409074896515459E-7</v>
      </c>
      <c r="DY11" s="41">
        <f t="shared" si="47"/>
        <v>0.81036697434762217</v>
      </c>
      <c r="DZ11" s="71">
        <f t="shared" si="48"/>
        <v>0.99999999999999989</v>
      </c>
      <c r="EA11" s="56"/>
      <c r="EB11" s="35">
        <v>1.8169999999999999</v>
      </c>
      <c r="EC11" s="36">
        <v>3.6970000000000001</v>
      </c>
      <c r="ED11" s="66">
        <f t="shared" si="49"/>
        <v>5.5140000000000002</v>
      </c>
      <c r="EF11" s="35">
        <f>BL11</f>
        <v>2.86</v>
      </c>
      <c r="EG11" s="36">
        <f>BM11</f>
        <v>9.5079999999999991</v>
      </c>
      <c r="EH11" s="66">
        <f t="shared" si="50"/>
        <v>12.367999999999999</v>
      </c>
      <c r="EJ11" s="32">
        <v>2225.7280000000001</v>
      </c>
      <c r="EK11" s="33">
        <v>520.84000000000015</v>
      </c>
      <c r="EL11" s="34">
        <f t="shared" si="51"/>
        <v>2746.5680000000002</v>
      </c>
      <c r="EN11" s="47">
        <v>0.81036697434762217</v>
      </c>
      <c r="EO11" s="41">
        <v>0.18963302565237783</v>
      </c>
      <c r="EP11" s="42">
        <f t="shared" si="52"/>
        <v>1</v>
      </c>
      <c r="EQ11" s="56"/>
      <c r="ER11" s="60">
        <v>389.255</v>
      </c>
      <c r="ES11" s="33">
        <v>372.71800000000002</v>
      </c>
      <c r="ET11" s="34">
        <v>405.79199999999997</v>
      </c>
      <c r="EV11" s="60">
        <v>2598.9315000000001</v>
      </c>
      <c r="EW11" s="33">
        <v>2451.2950000000001</v>
      </c>
      <c r="EX11" s="34">
        <v>2746.5680000000002</v>
      </c>
      <c r="EZ11" s="60">
        <v>1376.9724999999999</v>
      </c>
      <c r="FA11" s="33">
        <v>1324</v>
      </c>
      <c r="FB11" s="34">
        <v>1429.9449999999999</v>
      </c>
      <c r="FD11" s="60">
        <v>3975.904</v>
      </c>
      <c r="FE11" s="56">
        <v>3775.2950000000001</v>
      </c>
      <c r="FF11" s="68">
        <v>4176.5129999999999</v>
      </c>
      <c r="FH11" s="60">
        <v>2164.5934999999999</v>
      </c>
      <c r="FI11" s="33">
        <v>2131.1170000000002</v>
      </c>
      <c r="FJ11" s="34">
        <v>2198.0700000000002</v>
      </c>
      <c r="FK11" s="33"/>
      <c r="FL11" s="60">
        <v>3088.8220000000001</v>
      </c>
      <c r="FM11" s="33">
        <v>2920.9079999999999</v>
      </c>
      <c r="FN11" s="34">
        <v>3256.7359999999999</v>
      </c>
      <c r="FO11" s="33"/>
      <c r="FP11" s="72">
        <f>DD11/C11</f>
        <v>0.51737383687225491</v>
      </c>
      <c r="FQ11" s="63"/>
    </row>
    <row r="12" spans="1:173" x14ac:dyDescent="0.2">
      <c r="A12" s="1"/>
      <c r="B12" s="73" t="s">
        <v>190</v>
      </c>
      <c r="C12" s="32">
        <v>4583.9278102100006</v>
      </c>
      <c r="D12" s="33">
        <v>4241.5859051050002</v>
      </c>
      <c r="E12" s="33">
        <v>3945.7860982100005</v>
      </c>
      <c r="F12" s="33">
        <v>1123.921</v>
      </c>
      <c r="G12" s="33">
        <v>3068.8120149300003</v>
      </c>
      <c r="H12" s="33">
        <f t="shared" si="0"/>
        <v>5707.8488102100009</v>
      </c>
      <c r="I12" s="34">
        <f t="shared" si="1"/>
        <v>5069.7070982100004</v>
      </c>
      <c r="J12" s="33"/>
      <c r="K12" s="35">
        <v>73.684911680000013</v>
      </c>
      <c r="L12" s="36">
        <v>11.056600940000001</v>
      </c>
      <c r="M12" s="36">
        <v>0.10410196000000001</v>
      </c>
      <c r="N12" s="37">
        <f t="shared" si="2"/>
        <v>84.845614580000003</v>
      </c>
      <c r="O12" s="36">
        <v>51.364363409999996</v>
      </c>
      <c r="P12" s="37">
        <f t="shared" si="3"/>
        <v>33.481251170000007</v>
      </c>
      <c r="Q12" s="36">
        <v>0.54207729000000004</v>
      </c>
      <c r="R12" s="37">
        <f t="shared" si="4"/>
        <v>32.939173880000006</v>
      </c>
      <c r="S12" s="36">
        <v>4.5020113400000001</v>
      </c>
      <c r="T12" s="36">
        <v>-0.24510406999999992</v>
      </c>
      <c r="U12" s="36">
        <v>3.8017237399999999</v>
      </c>
      <c r="V12" s="37">
        <f t="shared" si="5"/>
        <v>40.997804890000012</v>
      </c>
      <c r="W12" s="36">
        <v>8.1915143099999987</v>
      </c>
      <c r="X12" s="38">
        <f t="shared" si="6"/>
        <v>32.80629058000001</v>
      </c>
      <c r="Y12" s="36"/>
      <c r="Z12" s="39">
        <f t="shared" si="7"/>
        <v>1.7372019175968086E-2</v>
      </c>
      <c r="AA12" s="40">
        <f t="shared" si="8"/>
        <v>2.6067139007352712E-3</v>
      </c>
      <c r="AB12" s="41">
        <f t="shared" si="9"/>
        <v>0.57646363249369681</v>
      </c>
      <c r="AC12" s="41">
        <f t="shared" si="10"/>
        <v>0.57488224092255769</v>
      </c>
      <c r="AD12" s="41">
        <f t="shared" si="11"/>
        <v>0.60538619072137312</v>
      </c>
      <c r="AE12" s="40">
        <f t="shared" si="12"/>
        <v>1.2109707208376928E-2</v>
      </c>
      <c r="AF12" s="40">
        <f t="shared" si="13"/>
        <v>7.7344397388051708E-3</v>
      </c>
      <c r="AG12" s="40">
        <f>X12/DB12</f>
        <v>1.7765902149922269E-2</v>
      </c>
      <c r="AH12" s="40">
        <f>(P12+S12+T12)/DB12</f>
        <v>2.0436703397733035E-2</v>
      </c>
      <c r="AI12" s="40">
        <f>R12/DB12</f>
        <v>1.7837863705569706E-2</v>
      </c>
      <c r="AJ12" s="42">
        <f>X12/ER12</f>
        <v>9.6575786578678713E-2</v>
      </c>
      <c r="AK12" s="36"/>
      <c r="AL12" s="47">
        <f t="shared" si="14"/>
        <v>0.18237030999199041</v>
      </c>
      <c r="AM12" s="41">
        <f t="shared" si="15"/>
        <v>0.18911688737591537</v>
      </c>
      <c r="AN12" s="42">
        <f t="shared" si="16"/>
        <v>0.16029938046653036</v>
      </c>
      <c r="AO12" s="36"/>
      <c r="AP12" s="47">
        <f t="shared" si="17"/>
        <v>0.77774413983620705</v>
      </c>
      <c r="AQ12" s="41">
        <f t="shared" si="18"/>
        <v>0.73124173176358898</v>
      </c>
      <c r="AR12" s="41">
        <f t="shared" si="19"/>
        <v>0.12238108970662426</v>
      </c>
      <c r="AS12" s="41">
        <f t="shared" si="20"/>
        <v>0.12367458291495834</v>
      </c>
      <c r="AT12" s="65">
        <v>1.02</v>
      </c>
      <c r="AU12" s="36"/>
      <c r="AV12" s="47">
        <f>ET12/C12</f>
        <v>7.6248050704792375E-2</v>
      </c>
      <c r="AW12" s="41">
        <f t="shared" si="21"/>
        <v>0.15863176736966481</v>
      </c>
      <c r="AX12" s="41">
        <f t="shared" si="22"/>
        <v>0.17398030388614519</v>
      </c>
      <c r="AY12" s="42">
        <f t="shared" si="23"/>
        <v>0.19444501924145235</v>
      </c>
      <c r="AZ12" s="36"/>
      <c r="BA12" s="39">
        <f>Q12/EV12</f>
        <v>1.4886162022388128E-4</v>
      </c>
      <c r="BB12" s="41">
        <f t="shared" si="24"/>
        <v>1.4364169117098017E-2</v>
      </c>
      <c r="BC12" s="40">
        <f>ED12/E12</f>
        <v>2.1927884037923622E-3</v>
      </c>
      <c r="BD12" s="41">
        <f t="shared" si="25"/>
        <v>2.4133608029695112E-2</v>
      </c>
      <c r="BE12" s="41">
        <f t="shared" si="26"/>
        <v>0.83318023789768836</v>
      </c>
      <c r="BF12" s="42">
        <f t="shared" si="27"/>
        <v>0.87016309118875745</v>
      </c>
      <c r="BG12" s="36"/>
      <c r="BH12" s="35">
        <v>58.718351969999993</v>
      </c>
      <c r="BI12" s="36">
        <v>42.076454770000005</v>
      </c>
      <c r="BJ12" s="37">
        <f t="shared" si="28"/>
        <v>100.79480674</v>
      </c>
      <c r="BK12" s="33">
        <v>3945.7860982100005</v>
      </c>
      <c r="BL12" s="36">
        <v>0</v>
      </c>
      <c r="BM12" s="36">
        <v>9</v>
      </c>
      <c r="BN12" s="37">
        <f t="shared" si="29"/>
        <v>3936.7860982100005</v>
      </c>
      <c r="BO12" s="36">
        <v>445.59882921000002</v>
      </c>
      <c r="BP12" s="36">
        <v>90.879766090000004</v>
      </c>
      <c r="BQ12" s="37">
        <f t="shared" si="30"/>
        <v>536.47859530000005</v>
      </c>
      <c r="BR12" s="36">
        <v>0</v>
      </c>
      <c r="BS12" s="36">
        <v>0.48780347999999996</v>
      </c>
      <c r="BT12" s="36">
        <v>5.6336697299999994</v>
      </c>
      <c r="BU12" s="36">
        <v>3.7468367499998063</v>
      </c>
      <c r="BV12" s="37">
        <f t="shared" si="31"/>
        <v>4583.9278102100006</v>
      </c>
      <c r="BW12" s="36">
        <v>186.85456657999998</v>
      </c>
      <c r="BX12" s="33">
        <v>3068.8120149300003</v>
      </c>
      <c r="BY12" s="37">
        <f t="shared" si="32"/>
        <v>3255.6665815100005</v>
      </c>
      <c r="BZ12" s="36">
        <v>871.06353901</v>
      </c>
      <c r="CA12" s="36">
        <v>37.698794590000148</v>
      </c>
      <c r="CB12" s="37">
        <f t="shared" si="33"/>
        <v>908.76233360000015</v>
      </c>
      <c r="CC12" s="36">
        <v>69.983334999999997</v>
      </c>
      <c r="CD12" s="36">
        <v>349.51556010000002</v>
      </c>
      <c r="CE12" s="66">
        <f t="shared" si="34"/>
        <v>4583.9278102099997</v>
      </c>
      <c r="CF12" s="36"/>
      <c r="CG12" s="67">
        <v>566.91536004</v>
      </c>
      <c r="CH12" s="36"/>
      <c r="CI12" s="32">
        <v>251</v>
      </c>
      <c r="CJ12" s="33">
        <v>170</v>
      </c>
      <c r="CK12" s="33">
        <v>200</v>
      </c>
      <c r="CL12" s="33">
        <v>205</v>
      </c>
      <c r="CM12" s="33">
        <v>175</v>
      </c>
      <c r="CN12" s="33">
        <v>75</v>
      </c>
      <c r="CO12" s="34">
        <f t="shared" si="35"/>
        <v>1076</v>
      </c>
      <c r="CP12" s="42">
        <f t="shared" si="36"/>
        <v>0.23473319051913819</v>
      </c>
      <c r="CQ12" s="36"/>
      <c r="CR12" s="60" t="s">
        <v>213</v>
      </c>
      <c r="CS12" s="56">
        <v>23.5</v>
      </c>
      <c r="CT12" s="68">
        <v>1</v>
      </c>
      <c r="CU12" s="69" t="s">
        <v>142</v>
      </c>
      <c r="CV12" s="74" t="s">
        <v>191</v>
      </c>
      <c r="CW12" s="56"/>
      <c r="CX12" s="32">
        <v>310.05907410000003</v>
      </c>
      <c r="CY12" s="33">
        <v>340.05907410000003</v>
      </c>
      <c r="CZ12" s="34">
        <v>380.05907410000003</v>
      </c>
      <c r="DA12" s="56"/>
      <c r="DB12" s="60">
        <f t="shared" si="37"/>
        <v>1846.5873729999998</v>
      </c>
      <c r="DC12" s="33">
        <v>1738.5909999999999</v>
      </c>
      <c r="DD12" s="34">
        <v>1954.583746</v>
      </c>
      <c r="DE12" s="56"/>
      <c r="DF12" s="32">
        <v>0</v>
      </c>
      <c r="DG12" s="33">
        <v>8.5074004600000013</v>
      </c>
      <c r="DH12" s="33">
        <v>121.01333570999999</v>
      </c>
      <c r="DI12" s="33">
        <v>10.282339749999998</v>
      </c>
      <c r="DJ12" s="33">
        <v>464.18444435999999</v>
      </c>
      <c r="DK12" s="33">
        <v>46.556811729999993</v>
      </c>
      <c r="DL12" s="33">
        <v>7.6910824299999998</v>
      </c>
      <c r="DM12" s="33">
        <v>-3.162299990435713E-4</v>
      </c>
      <c r="DN12" s="33">
        <v>3287.5509999999999</v>
      </c>
      <c r="DO12" s="70">
        <f t="shared" si="38"/>
        <v>3945.786098210001</v>
      </c>
      <c r="DP12" s="56"/>
      <c r="DQ12" s="47">
        <f t="shared" si="39"/>
        <v>0</v>
      </c>
      <c r="DR12" s="41">
        <f t="shared" si="40"/>
        <v>2.1560723891899179E-3</v>
      </c>
      <c r="DS12" s="41">
        <f t="shared" si="41"/>
        <v>3.0669005541100539E-2</v>
      </c>
      <c r="DT12" s="41">
        <f t="shared" si="42"/>
        <v>2.6059039932916192E-3</v>
      </c>
      <c r="DU12" s="41">
        <f t="shared" si="43"/>
        <v>0.11764054938775735</v>
      </c>
      <c r="DV12" s="41">
        <f t="shared" si="44"/>
        <v>1.179912204341751E-2</v>
      </c>
      <c r="DW12" s="41">
        <f t="shared" si="45"/>
        <v>1.9491888912805096E-3</v>
      </c>
      <c r="DX12" s="41">
        <f t="shared" si="46"/>
        <v>-8.0143725780530393E-8</v>
      </c>
      <c r="DY12" s="41">
        <f t="shared" si="47"/>
        <v>0.83318023789768825</v>
      </c>
      <c r="DZ12" s="71">
        <f t="shared" si="48"/>
        <v>1</v>
      </c>
      <c r="EA12" s="56"/>
      <c r="EB12" s="35">
        <v>8.6522740000000002</v>
      </c>
      <c r="EC12" s="36">
        <v>0</v>
      </c>
      <c r="ED12" s="66">
        <f t="shared" si="49"/>
        <v>8.6522740000000002</v>
      </c>
      <c r="EF12" s="35">
        <f>BL12</f>
        <v>0</v>
      </c>
      <c r="EG12" s="36">
        <f>BM12</f>
        <v>9</v>
      </c>
      <c r="EH12" s="66">
        <f t="shared" si="50"/>
        <v>9</v>
      </c>
      <c r="EJ12" s="32">
        <v>3287.5509999999999</v>
      </c>
      <c r="EK12" s="33">
        <v>658.23509821000073</v>
      </c>
      <c r="EL12" s="34">
        <f t="shared" si="51"/>
        <v>3945.7860982100005</v>
      </c>
      <c r="EN12" s="47">
        <v>0.83318023789768836</v>
      </c>
      <c r="EO12" s="41">
        <v>0.16681976210231164</v>
      </c>
      <c r="EP12" s="42">
        <f t="shared" si="52"/>
        <v>1</v>
      </c>
      <c r="EQ12" s="56"/>
      <c r="ER12" s="60">
        <v>339.69478005000002</v>
      </c>
      <c r="ES12" s="33">
        <v>329.87400000000002</v>
      </c>
      <c r="ET12" s="34">
        <v>349.51556010000002</v>
      </c>
      <c r="EV12" s="60">
        <v>3641.484549105</v>
      </c>
      <c r="EW12" s="33">
        <v>3337.183</v>
      </c>
      <c r="EX12" s="34">
        <v>3945.7860982100005</v>
      </c>
      <c r="EZ12" s="60">
        <v>1025.08</v>
      </c>
      <c r="FA12" s="33">
        <v>926.23900000000003</v>
      </c>
      <c r="FB12" s="34">
        <v>1123.921</v>
      </c>
      <c r="FD12" s="60">
        <v>4666.564549105</v>
      </c>
      <c r="FE12" s="56">
        <v>4263.4220000000005</v>
      </c>
      <c r="FF12" s="68">
        <v>5069.7070982100004</v>
      </c>
      <c r="FH12" s="60">
        <v>2856.8285074650003</v>
      </c>
      <c r="FI12" s="33">
        <v>2644.8449999999998</v>
      </c>
      <c r="FJ12" s="34">
        <v>3068.8120149300003</v>
      </c>
      <c r="FK12" s="33"/>
      <c r="FL12" s="60">
        <v>4241.5859051050002</v>
      </c>
      <c r="FM12" s="33">
        <v>3899.2440000000001</v>
      </c>
      <c r="FN12" s="34">
        <v>4583.9278102100006</v>
      </c>
      <c r="FO12" s="33"/>
      <c r="FP12" s="72">
        <f>DD12/C12</f>
        <v>0.42639932977270334</v>
      </c>
      <c r="FQ12" s="63"/>
    </row>
    <row r="13" spans="1:173" x14ac:dyDescent="0.2">
      <c r="A13" s="1"/>
      <c r="B13" s="73" t="s">
        <v>151</v>
      </c>
      <c r="C13" s="32">
        <v>1531.4269999999999</v>
      </c>
      <c r="D13" s="33">
        <v>1508.5025000000001</v>
      </c>
      <c r="E13" s="33">
        <v>1299.42</v>
      </c>
      <c r="F13" s="33">
        <v>689</v>
      </c>
      <c r="G13" s="33">
        <v>1129.374</v>
      </c>
      <c r="H13" s="33">
        <f t="shared" si="0"/>
        <v>2220.4269999999997</v>
      </c>
      <c r="I13" s="34">
        <f t="shared" si="1"/>
        <v>1988.42</v>
      </c>
      <c r="J13" s="33"/>
      <c r="K13" s="35">
        <v>27.533000000000001</v>
      </c>
      <c r="L13" s="36">
        <v>8.8770000000000007</v>
      </c>
      <c r="M13" s="36">
        <v>0</v>
      </c>
      <c r="N13" s="37">
        <f t="shared" si="2"/>
        <v>36.410000000000004</v>
      </c>
      <c r="O13" s="36">
        <v>25.367000000000001</v>
      </c>
      <c r="P13" s="37">
        <f t="shared" si="3"/>
        <v>11.043000000000003</v>
      </c>
      <c r="Q13" s="36">
        <v>1.9670000000000001</v>
      </c>
      <c r="R13" s="37">
        <f t="shared" si="4"/>
        <v>9.0760000000000023</v>
      </c>
      <c r="S13" s="36">
        <v>3.214</v>
      </c>
      <c r="T13" s="36">
        <v>0.248</v>
      </c>
      <c r="U13" s="36">
        <v>2.2769999999999997</v>
      </c>
      <c r="V13" s="37">
        <f t="shared" si="5"/>
        <v>14.815000000000001</v>
      </c>
      <c r="W13" s="36">
        <v>2.8050000000000002</v>
      </c>
      <c r="X13" s="38">
        <f t="shared" si="6"/>
        <v>12.010000000000002</v>
      </c>
      <c r="Y13" s="36"/>
      <c r="Z13" s="39">
        <f t="shared" si="7"/>
        <v>1.8251875618369873E-2</v>
      </c>
      <c r="AA13" s="40">
        <f t="shared" si="8"/>
        <v>5.8846438769574461E-3</v>
      </c>
      <c r="AB13" s="41">
        <f t="shared" si="9"/>
        <v>0.63621087479935801</v>
      </c>
      <c r="AC13" s="41">
        <f t="shared" si="10"/>
        <v>0.64019281243690696</v>
      </c>
      <c r="AD13" s="41">
        <f t="shared" si="11"/>
        <v>0.69670420214226858</v>
      </c>
      <c r="AE13" s="40">
        <f t="shared" si="12"/>
        <v>1.6816014557483331E-2</v>
      </c>
      <c r="AF13" s="40">
        <f t="shared" si="13"/>
        <v>7.9615380153496597E-3</v>
      </c>
      <c r="AG13" s="40">
        <f>X13/DB13</f>
        <v>1.5694771328096518E-2</v>
      </c>
      <c r="AH13" s="40">
        <f>(P13+S13+T13)/DB13</f>
        <v>1.89552587938418E-2</v>
      </c>
      <c r="AI13" s="40">
        <f>R13/DB13</f>
        <v>1.1860594885412492E-2</v>
      </c>
      <c r="AJ13" s="42">
        <f>X13/ER13</f>
        <v>5.7006697456295656E-2</v>
      </c>
      <c r="AK13" s="36"/>
      <c r="AL13" s="47">
        <f t="shared" si="14"/>
        <v>3.3269427575639401E-2</v>
      </c>
      <c r="AM13" s="41">
        <f t="shared" si="15"/>
        <v>6.1860608432959735E-2</v>
      </c>
      <c r="AN13" s="42">
        <f t="shared" si="16"/>
        <v>3.13343274940849E-2</v>
      </c>
      <c r="AO13" s="36"/>
      <c r="AP13" s="47">
        <f t="shared" si="17"/>
        <v>0.86913699958442991</v>
      </c>
      <c r="AQ13" s="41">
        <f t="shared" si="18"/>
        <v>0.86585394837416729</v>
      </c>
      <c r="AR13" s="41">
        <f t="shared" si="19"/>
        <v>-4.9783633173503972E-3</v>
      </c>
      <c r="AS13" s="41">
        <f t="shared" si="20"/>
        <v>0.11923323801918081</v>
      </c>
      <c r="AT13" s="65">
        <v>1.88</v>
      </c>
      <c r="AU13" s="36"/>
      <c r="AV13" s="47">
        <f>ET13/C13</f>
        <v>0.14077784967876367</v>
      </c>
      <c r="AW13" s="41">
        <f t="shared" si="21"/>
        <v>0.23050000000000001</v>
      </c>
      <c r="AX13" s="41">
        <f t="shared" si="22"/>
        <v>0.23050000000000001</v>
      </c>
      <c r="AY13" s="42">
        <f t="shared" si="23"/>
        <v>0.23050000000000001</v>
      </c>
      <c r="AZ13" s="36"/>
      <c r="BA13" s="39">
        <f>Q13/EV13</f>
        <v>1.5385211034332799E-3</v>
      </c>
      <c r="BB13" s="41">
        <f t="shared" si="24"/>
        <v>0.13560841089279557</v>
      </c>
      <c r="BC13" s="40">
        <f>ED13/E13</f>
        <v>1.289036647119484E-3</v>
      </c>
      <c r="BD13" s="41">
        <f t="shared" si="25"/>
        <v>7.4447422341338094E-3</v>
      </c>
      <c r="BE13" s="41">
        <f t="shared" si="26"/>
        <v>0.84597050991981027</v>
      </c>
      <c r="BF13" s="42">
        <f t="shared" si="27"/>
        <v>0.89934269419941459</v>
      </c>
      <c r="BG13" s="36"/>
      <c r="BH13" s="35">
        <v>59.698</v>
      </c>
      <c r="BI13" s="36">
        <v>33.573</v>
      </c>
      <c r="BJ13" s="37">
        <f t="shared" si="28"/>
        <v>93.271000000000001</v>
      </c>
      <c r="BK13" s="33">
        <v>1299.42</v>
      </c>
      <c r="BL13" s="36">
        <v>1.1000000000000001</v>
      </c>
      <c r="BM13" s="36">
        <v>8.3000000000000007</v>
      </c>
      <c r="BN13" s="37">
        <f t="shared" si="29"/>
        <v>1290.0200000000002</v>
      </c>
      <c r="BO13" s="36">
        <v>89.325999999999993</v>
      </c>
      <c r="BP13" s="36">
        <v>54.000999999999998</v>
      </c>
      <c r="BQ13" s="37">
        <f t="shared" si="30"/>
        <v>143.327</v>
      </c>
      <c r="BR13" s="36">
        <v>0</v>
      </c>
      <c r="BS13" s="36">
        <v>0.748</v>
      </c>
      <c r="BT13" s="36">
        <v>1.4930000000000001</v>
      </c>
      <c r="BU13" s="36">
        <v>2.5679999999997412</v>
      </c>
      <c r="BV13" s="37">
        <f t="shared" si="31"/>
        <v>1531.4269999999999</v>
      </c>
      <c r="BW13" s="36">
        <v>100</v>
      </c>
      <c r="BX13" s="33">
        <v>1129.374</v>
      </c>
      <c r="BY13" s="37">
        <f t="shared" si="32"/>
        <v>1229.374</v>
      </c>
      <c r="BZ13" s="36">
        <v>74.972999999999999</v>
      </c>
      <c r="CA13" s="36">
        <v>11.488999999999862</v>
      </c>
      <c r="CB13" s="37">
        <f t="shared" si="33"/>
        <v>86.461999999999861</v>
      </c>
      <c r="CC13" s="36">
        <v>0</v>
      </c>
      <c r="CD13" s="36">
        <v>215.59100000000001</v>
      </c>
      <c r="CE13" s="66">
        <f t="shared" si="34"/>
        <v>1531.4269999999997</v>
      </c>
      <c r="CF13" s="36"/>
      <c r="CG13" s="67">
        <v>182.59699999999998</v>
      </c>
      <c r="CH13" s="36"/>
      <c r="CI13" s="32">
        <v>75</v>
      </c>
      <c r="CJ13" s="33">
        <v>75</v>
      </c>
      <c r="CK13" s="33">
        <v>0</v>
      </c>
      <c r="CL13" s="33">
        <v>25</v>
      </c>
      <c r="CM13" s="33">
        <v>0</v>
      </c>
      <c r="CN13" s="33">
        <v>0</v>
      </c>
      <c r="CO13" s="34">
        <f t="shared" si="35"/>
        <v>175</v>
      </c>
      <c r="CP13" s="42">
        <f t="shared" si="36"/>
        <v>0.11427250531693643</v>
      </c>
      <c r="CQ13" s="36"/>
      <c r="CR13" s="60" t="s">
        <v>213</v>
      </c>
      <c r="CS13" s="56">
        <v>16</v>
      </c>
      <c r="CT13" s="68">
        <v>2</v>
      </c>
      <c r="CU13" s="60"/>
      <c r="CV13" s="68"/>
      <c r="CW13" s="56"/>
      <c r="CX13" s="32">
        <v>179.34951450000003</v>
      </c>
      <c r="CY13" s="33">
        <v>179.34951450000003</v>
      </c>
      <c r="CZ13" s="34">
        <v>179.34951450000003</v>
      </c>
      <c r="DA13" s="56"/>
      <c r="DB13" s="60">
        <f t="shared" si="37"/>
        <v>765.22299999999996</v>
      </c>
      <c r="DC13" s="33">
        <v>752.35699999999997</v>
      </c>
      <c r="DD13" s="34">
        <v>778.08900000000006</v>
      </c>
      <c r="DE13" s="56"/>
      <c r="DF13" s="32">
        <v>19.606000000000002</v>
      </c>
      <c r="DG13" s="33">
        <v>11.496</v>
      </c>
      <c r="DH13" s="33">
        <v>80.635000000000005</v>
      </c>
      <c r="DI13" s="33">
        <v>9.5730000000000004</v>
      </c>
      <c r="DJ13" s="33">
        <v>43.936</v>
      </c>
      <c r="DK13" s="33">
        <v>19.209</v>
      </c>
      <c r="DL13" s="33">
        <v>15.693</v>
      </c>
      <c r="DM13" s="33">
        <v>9.9999999997635314E-4</v>
      </c>
      <c r="DN13" s="33">
        <v>1099.271</v>
      </c>
      <c r="DO13" s="70">
        <f t="shared" si="38"/>
        <v>1299.42</v>
      </c>
      <c r="DP13" s="56"/>
      <c r="DQ13" s="47">
        <f t="shared" si="39"/>
        <v>1.5088270151298272E-2</v>
      </c>
      <c r="DR13" s="41">
        <f t="shared" si="40"/>
        <v>8.847024056886919E-3</v>
      </c>
      <c r="DS13" s="41">
        <f t="shared" si="41"/>
        <v>6.2054608979390809E-2</v>
      </c>
      <c r="DT13" s="41">
        <f t="shared" si="42"/>
        <v>7.3671330285819828E-3</v>
      </c>
      <c r="DU13" s="41">
        <f t="shared" si="43"/>
        <v>3.3812008434532331E-2</v>
      </c>
      <c r="DV13" s="41">
        <f t="shared" si="44"/>
        <v>1.4782749226578011E-2</v>
      </c>
      <c r="DW13" s="41">
        <f t="shared" si="45"/>
        <v>1.2076926628803619E-2</v>
      </c>
      <c r="DX13" s="41">
        <f t="shared" si="46"/>
        <v>7.6957411766507601E-7</v>
      </c>
      <c r="DY13" s="41">
        <f t="shared" si="47"/>
        <v>0.84597050991981027</v>
      </c>
      <c r="DZ13" s="71">
        <f t="shared" si="48"/>
        <v>0.99999999999999989</v>
      </c>
      <c r="EA13" s="56"/>
      <c r="EB13" s="35">
        <v>0</v>
      </c>
      <c r="EC13" s="36">
        <v>1.675</v>
      </c>
      <c r="ED13" s="66">
        <f t="shared" si="49"/>
        <v>1.675</v>
      </c>
      <c r="EF13" s="35">
        <f>BL13</f>
        <v>1.1000000000000001</v>
      </c>
      <c r="EG13" s="36">
        <f>BM13</f>
        <v>8.3000000000000007</v>
      </c>
      <c r="EH13" s="66">
        <f t="shared" si="50"/>
        <v>9.4</v>
      </c>
      <c r="EJ13" s="32">
        <v>1099.271</v>
      </c>
      <c r="EK13" s="33">
        <v>200.14900000000014</v>
      </c>
      <c r="EL13" s="34">
        <f t="shared" si="51"/>
        <v>1299.42</v>
      </c>
      <c r="EN13" s="47">
        <v>0.84597050991981027</v>
      </c>
      <c r="EO13" s="41">
        <v>0.15402949008018973</v>
      </c>
      <c r="EP13" s="42">
        <f t="shared" si="52"/>
        <v>1</v>
      </c>
      <c r="EQ13" s="56"/>
      <c r="ER13" s="60">
        <v>210.67700000000002</v>
      </c>
      <c r="ES13" s="33">
        <v>205.76300000000001</v>
      </c>
      <c r="ET13" s="34">
        <v>215.59100000000001</v>
      </c>
      <c r="EV13" s="60">
        <v>1278.5005000000001</v>
      </c>
      <c r="EW13" s="33">
        <v>1257.5809999999999</v>
      </c>
      <c r="EX13" s="34">
        <v>1299.42</v>
      </c>
      <c r="EZ13" s="60">
        <v>652</v>
      </c>
      <c r="FA13" s="33">
        <v>615</v>
      </c>
      <c r="FB13" s="34">
        <v>689</v>
      </c>
      <c r="FD13" s="60">
        <v>1930.5005000000001</v>
      </c>
      <c r="FE13" s="56">
        <v>1872.5809999999999</v>
      </c>
      <c r="FF13" s="68">
        <v>1988.42</v>
      </c>
      <c r="FH13" s="60">
        <v>1112.2175</v>
      </c>
      <c r="FI13" s="33">
        <v>1095.0609999999999</v>
      </c>
      <c r="FJ13" s="34">
        <v>1129.374</v>
      </c>
      <c r="FK13" s="33"/>
      <c r="FL13" s="60">
        <v>1508.5025000000001</v>
      </c>
      <c r="FM13" s="33">
        <v>1485.578</v>
      </c>
      <c r="FN13" s="34">
        <v>1531.4269999999999</v>
      </c>
      <c r="FO13" s="33"/>
      <c r="FP13" s="72">
        <f>DD13/C13</f>
        <v>0.50808102508314146</v>
      </c>
      <c r="FQ13" s="63"/>
    </row>
    <row r="14" spans="1:173" x14ac:dyDescent="0.2">
      <c r="A14" s="1"/>
      <c r="B14" s="73" t="s">
        <v>152</v>
      </c>
      <c r="C14" s="32">
        <v>3152.4540000000002</v>
      </c>
      <c r="D14" s="33">
        <v>2965.0285000000003</v>
      </c>
      <c r="E14" s="33">
        <v>2699.9490000000001</v>
      </c>
      <c r="F14" s="33">
        <v>266.57</v>
      </c>
      <c r="G14" s="33">
        <v>2343.357</v>
      </c>
      <c r="H14" s="33">
        <f t="shared" si="0"/>
        <v>3419.0240000000003</v>
      </c>
      <c r="I14" s="34">
        <f t="shared" si="1"/>
        <v>2966.5190000000002</v>
      </c>
      <c r="J14" s="33"/>
      <c r="K14" s="35">
        <v>67.787999999999997</v>
      </c>
      <c r="L14" s="36">
        <v>10.09</v>
      </c>
      <c r="M14" s="36">
        <v>0.22</v>
      </c>
      <c r="N14" s="37">
        <f t="shared" si="2"/>
        <v>78.097999999999999</v>
      </c>
      <c r="O14" s="36">
        <v>42</v>
      </c>
      <c r="P14" s="37">
        <f t="shared" si="3"/>
        <v>36.097999999999999</v>
      </c>
      <c r="Q14" s="36">
        <v>3.16</v>
      </c>
      <c r="R14" s="37">
        <f t="shared" si="4"/>
        <v>32.938000000000002</v>
      </c>
      <c r="S14" s="36">
        <v>2.2999999999999998</v>
      </c>
      <c r="T14" s="36">
        <v>-3.08</v>
      </c>
      <c r="U14" s="36">
        <v>0.30000000000000004</v>
      </c>
      <c r="V14" s="37">
        <f t="shared" si="5"/>
        <v>32.457999999999998</v>
      </c>
      <c r="W14" s="36">
        <v>7.79</v>
      </c>
      <c r="X14" s="38">
        <f t="shared" si="6"/>
        <v>24.667999999999999</v>
      </c>
      <c r="Y14" s="36"/>
      <c r="Z14" s="39">
        <f t="shared" si="7"/>
        <v>2.2862512114133132E-2</v>
      </c>
      <c r="AA14" s="40">
        <f t="shared" si="8"/>
        <v>3.4030027030094311E-3</v>
      </c>
      <c r="AB14" s="41">
        <f t="shared" si="9"/>
        <v>0.54321115393569419</v>
      </c>
      <c r="AC14" s="41">
        <f t="shared" si="10"/>
        <v>0.52240105475260579</v>
      </c>
      <c r="AD14" s="41">
        <f t="shared" si="11"/>
        <v>0.53778585879279883</v>
      </c>
      <c r="AE14" s="40">
        <f t="shared" si="12"/>
        <v>1.4165125225609127E-2</v>
      </c>
      <c r="AF14" s="40">
        <f t="shared" si="13"/>
        <v>8.3196502158410946E-3</v>
      </c>
      <c r="AG14" s="40">
        <f>X14/DB14</f>
        <v>1.5331900085336058E-2</v>
      </c>
      <c r="AH14" s="40">
        <f>(P14+S14+T14)/DB14</f>
        <v>2.1951193741442308E-2</v>
      </c>
      <c r="AI14" s="40">
        <f>R14/DB14</f>
        <v>2.0471952530030774E-2</v>
      </c>
      <c r="AJ14" s="42">
        <f>X14/ER14</f>
        <v>7.8047607521906204E-2</v>
      </c>
      <c r="AK14" s="36"/>
      <c r="AL14" s="47">
        <f t="shared" si="14"/>
        <v>0.11406922709368514</v>
      </c>
      <c r="AM14" s="41">
        <f t="shared" si="15"/>
        <v>0.22406294692556486</v>
      </c>
      <c r="AN14" s="42">
        <f t="shared" si="16"/>
        <v>8.6953214326300668E-2</v>
      </c>
      <c r="AO14" s="36"/>
      <c r="AP14" s="47">
        <f t="shared" si="17"/>
        <v>0.8679263941652231</v>
      </c>
      <c r="AQ14" s="41">
        <f t="shared" si="18"/>
        <v>0.83620930523841186</v>
      </c>
      <c r="AR14" s="41">
        <f t="shared" si="19"/>
        <v>1.6745684473112064E-2</v>
      </c>
      <c r="AS14" s="41">
        <f t="shared" si="20"/>
        <v>0.12885517124119811</v>
      </c>
      <c r="AT14" s="65">
        <v>1.07</v>
      </c>
      <c r="AU14" s="36"/>
      <c r="AV14" s="47">
        <f>ET14/C14</f>
        <v>0.10413887086060573</v>
      </c>
      <c r="AW14" s="41">
        <f t="shared" si="21"/>
        <v>0.19554223985652636</v>
      </c>
      <c r="AX14" s="41">
        <f t="shared" si="22"/>
        <v>0.19554223985652636</v>
      </c>
      <c r="AY14" s="42">
        <f t="shared" si="23"/>
        <v>0.19554223985652636</v>
      </c>
      <c r="AZ14" s="36"/>
      <c r="BA14" s="39">
        <f>Q14/EV14</f>
        <v>1.2335435627275444E-3</v>
      </c>
      <c r="BB14" s="41">
        <f t="shared" si="24"/>
        <v>8.9472790078713407E-2</v>
      </c>
      <c r="BC14" s="40">
        <f>ED14/E14</f>
        <v>6.4482699488027364E-3</v>
      </c>
      <c r="BD14" s="41">
        <f t="shared" si="25"/>
        <v>5.1131741328015554E-2</v>
      </c>
      <c r="BE14" s="41">
        <f t="shared" si="26"/>
        <v>0.81591096720715839</v>
      </c>
      <c r="BF14" s="42">
        <f t="shared" si="27"/>
        <v>0.8324531209811904</v>
      </c>
      <c r="BG14" s="36"/>
      <c r="BH14" s="35">
        <v>53.18</v>
      </c>
      <c r="BI14" s="36">
        <v>78.245000000000005</v>
      </c>
      <c r="BJ14" s="37">
        <f t="shared" si="28"/>
        <v>131.42500000000001</v>
      </c>
      <c r="BK14" s="33">
        <v>2699.9490000000001</v>
      </c>
      <c r="BL14" s="36">
        <v>1.3</v>
      </c>
      <c r="BM14" s="36">
        <v>10.9</v>
      </c>
      <c r="BN14" s="37">
        <f t="shared" si="29"/>
        <v>2687.7489999999998</v>
      </c>
      <c r="BO14" s="36">
        <v>138.58500000000001</v>
      </c>
      <c r="BP14" s="36">
        <v>158.1</v>
      </c>
      <c r="BQ14" s="37">
        <f t="shared" si="30"/>
        <v>296.685</v>
      </c>
      <c r="BR14" s="36">
        <v>0</v>
      </c>
      <c r="BS14" s="36">
        <v>3.09</v>
      </c>
      <c r="BT14" s="36">
        <v>14.99</v>
      </c>
      <c r="BU14" s="36">
        <v>18.515000000000192</v>
      </c>
      <c r="BV14" s="37">
        <f t="shared" si="31"/>
        <v>3152.4540000000002</v>
      </c>
      <c r="BW14" s="36">
        <v>125</v>
      </c>
      <c r="BX14" s="33">
        <v>2343.357</v>
      </c>
      <c r="BY14" s="37">
        <f t="shared" si="32"/>
        <v>2468.357</v>
      </c>
      <c r="BZ14" s="36">
        <v>334</v>
      </c>
      <c r="CA14" s="36">
        <v>21.804000000000201</v>
      </c>
      <c r="CB14" s="37">
        <f t="shared" si="33"/>
        <v>355.8040000000002</v>
      </c>
      <c r="CC14" s="36">
        <v>0</v>
      </c>
      <c r="CD14" s="36">
        <v>328.29300000000001</v>
      </c>
      <c r="CE14" s="66">
        <f t="shared" si="34"/>
        <v>3152.4540000000002</v>
      </c>
      <c r="CF14" s="36"/>
      <c r="CG14" s="67">
        <v>406.21</v>
      </c>
      <c r="CH14" s="36"/>
      <c r="CI14" s="32">
        <v>85</v>
      </c>
      <c r="CJ14" s="33">
        <v>50</v>
      </c>
      <c r="CK14" s="33">
        <v>225</v>
      </c>
      <c r="CL14" s="33">
        <v>100</v>
      </c>
      <c r="CM14" s="33">
        <v>0</v>
      </c>
      <c r="CN14" s="33">
        <v>0</v>
      </c>
      <c r="CO14" s="34">
        <f t="shared" si="35"/>
        <v>460</v>
      </c>
      <c r="CP14" s="42">
        <f t="shared" si="36"/>
        <v>0.14591806890758754</v>
      </c>
      <c r="CQ14" s="36"/>
      <c r="CR14" s="60" t="s">
        <v>217</v>
      </c>
      <c r="CS14" s="56">
        <v>21.9</v>
      </c>
      <c r="CT14" s="68">
        <v>1</v>
      </c>
      <c r="CU14" s="69" t="s">
        <v>142</v>
      </c>
      <c r="CV14" s="68"/>
      <c r="CW14" s="56"/>
      <c r="CX14" s="32">
        <v>326.00900000000001</v>
      </c>
      <c r="CY14" s="33">
        <v>326.00900000000001</v>
      </c>
      <c r="CZ14" s="34">
        <v>326.00900000000001</v>
      </c>
      <c r="DA14" s="56"/>
      <c r="DB14" s="60">
        <f t="shared" si="37"/>
        <v>1608.933</v>
      </c>
      <c r="DC14" s="33">
        <v>1550.6610000000001</v>
      </c>
      <c r="DD14" s="34">
        <v>1667.2049999999999</v>
      </c>
      <c r="DE14" s="56"/>
      <c r="DF14" s="32">
        <v>51.152999999999999</v>
      </c>
      <c r="DG14" s="33">
        <v>5.25</v>
      </c>
      <c r="DH14" s="33">
        <v>119.6</v>
      </c>
      <c r="DI14" s="33">
        <v>18.478000000000002</v>
      </c>
      <c r="DJ14" s="33">
        <v>283.08</v>
      </c>
      <c r="DK14" s="33">
        <v>13.99</v>
      </c>
      <c r="DL14" s="33">
        <v>5.45</v>
      </c>
      <c r="DM14" s="33">
        <v>3.0000000000654836E-2</v>
      </c>
      <c r="DN14" s="33">
        <v>2202.9180000000001</v>
      </c>
      <c r="DO14" s="70">
        <f t="shared" si="38"/>
        <v>2699.9490000000005</v>
      </c>
      <c r="DP14" s="56"/>
      <c r="DQ14" s="47">
        <f t="shared" si="39"/>
        <v>1.8945913422809095E-2</v>
      </c>
      <c r="DR14" s="41">
        <f t="shared" si="40"/>
        <v>1.9444811735332774E-3</v>
      </c>
      <c r="DS14" s="41">
        <f t="shared" si="41"/>
        <v>4.4297133019919999E-2</v>
      </c>
      <c r="DT14" s="41">
        <f t="shared" si="42"/>
        <v>6.8438329761043625E-3</v>
      </c>
      <c r="DU14" s="41">
        <f t="shared" si="43"/>
        <v>0.10484642487691431</v>
      </c>
      <c r="DV14" s="41">
        <f t="shared" si="44"/>
        <v>5.1815793557582002E-3</v>
      </c>
      <c r="DW14" s="41">
        <f t="shared" si="45"/>
        <v>2.0185566468107355E-3</v>
      </c>
      <c r="DX14" s="41">
        <f t="shared" si="46"/>
        <v>1.1111320991861264E-5</v>
      </c>
      <c r="DY14" s="41">
        <f t="shared" si="47"/>
        <v>0.81591096720715828</v>
      </c>
      <c r="DZ14" s="71">
        <f t="shared" si="48"/>
        <v>1</v>
      </c>
      <c r="EA14" s="56"/>
      <c r="EB14" s="35">
        <v>9.2469999999999999</v>
      </c>
      <c r="EC14" s="36">
        <v>8.1630000000000003</v>
      </c>
      <c r="ED14" s="66">
        <f t="shared" si="49"/>
        <v>17.41</v>
      </c>
      <c r="EF14" s="35">
        <f>BL14</f>
        <v>1.3</v>
      </c>
      <c r="EG14" s="36">
        <f>BM14</f>
        <v>10.9</v>
      </c>
      <c r="EH14" s="66">
        <f t="shared" si="50"/>
        <v>12.200000000000001</v>
      </c>
      <c r="EJ14" s="32">
        <v>2202.9180000000001</v>
      </c>
      <c r="EK14" s="33">
        <v>497.03099999999995</v>
      </c>
      <c r="EL14" s="34">
        <f t="shared" si="51"/>
        <v>2699.9490000000001</v>
      </c>
      <c r="EN14" s="47">
        <v>0.81591096720715839</v>
      </c>
      <c r="EO14" s="41">
        <v>0.18408903279284161</v>
      </c>
      <c r="EP14" s="42">
        <f t="shared" si="52"/>
        <v>1</v>
      </c>
      <c r="EQ14" s="56"/>
      <c r="ER14" s="60">
        <v>316.06349999999998</v>
      </c>
      <c r="ES14" s="33">
        <v>303.834</v>
      </c>
      <c r="ET14" s="34">
        <v>328.29300000000001</v>
      </c>
      <c r="EV14" s="60">
        <v>2561.7255</v>
      </c>
      <c r="EW14" s="33">
        <v>2423.502</v>
      </c>
      <c r="EX14" s="34">
        <v>2699.9490000000001</v>
      </c>
      <c r="EZ14" s="60">
        <v>133.285</v>
      </c>
      <c r="FA14" s="33">
        <v>0</v>
      </c>
      <c r="FB14" s="34">
        <v>266.57</v>
      </c>
      <c r="FD14" s="60">
        <v>2695.0105000000003</v>
      </c>
      <c r="FE14" s="56">
        <v>2423.502</v>
      </c>
      <c r="FF14" s="68">
        <v>2966.5190000000002</v>
      </c>
      <c r="FH14" s="60">
        <v>2249.6260000000002</v>
      </c>
      <c r="FI14" s="33">
        <v>2155.895</v>
      </c>
      <c r="FJ14" s="34">
        <v>2343.357</v>
      </c>
      <c r="FK14" s="33"/>
      <c r="FL14" s="60">
        <v>2965.0285000000003</v>
      </c>
      <c r="FM14" s="33">
        <v>2777.6030000000001</v>
      </c>
      <c r="FN14" s="34">
        <v>3152.4540000000002</v>
      </c>
      <c r="FO14" s="33"/>
      <c r="FP14" s="72">
        <f>DD14/C14</f>
        <v>0.52885942189798796</v>
      </c>
      <c r="FQ14" s="63"/>
    </row>
    <row r="15" spans="1:173" x14ac:dyDescent="0.2">
      <c r="A15" s="1"/>
      <c r="B15" s="73" t="s">
        <v>153</v>
      </c>
      <c r="C15" s="32">
        <v>2525.4758572400001</v>
      </c>
      <c r="D15" s="33">
        <v>2494.7469286200003</v>
      </c>
      <c r="E15" s="33">
        <v>2127.8202632399998</v>
      </c>
      <c r="F15" s="33">
        <v>511.71600000000001</v>
      </c>
      <c r="G15" s="33">
        <v>1979.3212899200003</v>
      </c>
      <c r="H15" s="33">
        <f t="shared" si="0"/>
        <v>3037.19185724</v>
      </c>
      <c r="I15" s="34">
        <f t="shared" si="1"/>
        <v>2639.5362632399997</v>
      </c>
      <c r="J15" s="33"/>
      <c r="K15" s="35">
        <v>43.74278958</v>
      </c>
      <c r="L15" s="36">
        <v>12.445802990000001</v>
      </c>
      <c r="M15" s="36">
        <v>0.36702326000000002</v>
      </c>
      <c r="N15" s="37">
        <f t="shared" si="2"/>
        <v>56.555615830000001</v>
      </c>
      <c r="O15" s="36">
        <v>41.375893310000002</v>
      </c>
      <c r="P15" s="37">
        <f t="shared" si="3"/>
        <v>15.179722519999999</v>
      </c>
      <c r="Q15" s="36">
        <v>-9.6145190000000227E-2</v>
      </c>
      <c r="R15" s="37">
        <f t="shared" si="4"/>
        <v>15.275867709999998</v>
      </c>
      <c r="S15" s="36">
        <v>4.7716523200000003</v>
      </c>
      <c r="T15" s="36">
        <v>0.56167822999999995</v>
      </c>
      <c r="U15" s="36">
        <v>-0.69517833000000007</v>
      </c>
      <c r="V15" s="37">
        <f t="shared" si="5"/>
        <v>19.914019929999995</v>
      </c>
      <c r="W15" s="36">
        <v>3.6958320399999898</v>
      </c>
      <c r="X15" s="38">
        <f t="shared" si="6"/>
        <v>16.218187890000006</v>
      </c>
      <c r="Y15" s="36"/>
      <c r="Z15" s="39">
        <f t="shared" si="7"/>
        <v>1.7533958686621918E-2</v>
      </c>
      <c r="AA15" s="40">
        <f t="shared" si="8"/>
        <v>4.9888038130122278E-3</v>
      </c>
      <c r="AB15" s="41">
        <f t="shared" si="9"/>
        <v>0.66855061735823984</v>
      </c>
      <c r="AC15" s="41">
        <f t="shared" si="10"/>
        <v>0.67467367385090349</v>
      </c>
      <c r="AD15" s="41">
        <f t="shared" si="11"/>
        <v>0.73159654797803664</v>
      </c>
      <c r="AE15" s="40">
        <f t="shared" si="12"/>
        <v>1.6585206633719589E-2</v>
      </c>
      <c r="AF15" s="40">
        <f t="shared" si="13"/>
        <v>6.5009351064603954E-3</v>
      </c>
      <c r="AG15" s="40">
        <f>X15/DB15</f>
        <v>1.3156050532607754E-2</v>
      </c>
      <c r="AH15" s="40">
        <f>(P15+S15+T15)/DB15</f>
        <v>1.6640007169566987E-2</v>
      </c>
      <c r="AI15" s="40">
        <f>R15/DB15</f>
        <v>1.2391648739382744E-2</v>
      </c>
      <c r="AJ15" s="42">
        <f>X15/ER15</f>
        <v>6.7676156286824052E-2</v>
      </c>
      <c r="AK15" s="36"/>
      <c r="AL15" s="47">
        <f t="shared" si="14"/>
        <v>2.2942314852473222E-2</v>
      </c>
      <c r="AM15" s="41">
        <f t="shared" si="15"/>
        <v>2.821795788084434E-2</v>
      </c>
      <c r="AN15" s="42">
        <f t="shared" si="16"/>
        <v>4.4254257544422505E-2</v>
      </c>
      <c r="AO15" s="36"/>
      <c r="AP15" s="47">
        <f t="shared" si="17"/>
        <v>0.9302107532833237</v>
      </c>
      <c r="AQ15" s="41">
        <f t="shared" si="18"/>
        <v>0.87413551189870187</v>
      </c>
      <c r="AR15" s="41">
        <f t="shared" si="19"/>
        <v>-2.7188188844948752E-2</v>
      </c>
      <c r="AS15" s="41">
        <f t="shared" si="20"/>
        <v>0.1400371394429018</v>
      </c>
      <c r="AT15" s="65">
        <v>1.4088000000000001</v>
      </c>
      <c r="AU15" s="36"/>
      <c r="AV15" s="47">
        <f>ET15/C15</f>
        <v>9.8002556900499166E-2</v>
      </c>
      <c r="AW15" s="41">
        <f t="shared" si="21"/>
        <v>0.18036390851644726</v>
      </c>
      <c r="AX15" s="41">
        <f t="shared" si="22"/>
        <v>0.2051169782266587</v>
      </c>
      <c r="AY15" s="42">
        <f t="shared" si="23"/>
        <v>0.2298262708181221</v>
      </c>
      <c r="AZ15" s="36"/>
      <c r="BA15" s="39">
        <f>Q15/EV15</f>
        <v>-4.5697270709802549E-5</v>
      </c>
      <c r="BB15" s="41">
        <f t="shared" si="24"/>
        <v>-4.6870248749373627E-3</v>
      </c>
      <c r="BC15" s="40">
        <f>ED15/E15</f>
        <v>2.7459673173255088E-2</v>
      </c>
      <c r="BD15" s="41">
        <f t="shared" si="25"/>
        <v>0.21789673433307202</v>
      </c>
      <c r="BE15" s="41">
        <f t="shared" si="26"/>
        <v>0.77231513937069984</v>
      </c>
      <c r="BF15" s="42">
        <f t="shared" si="27"/>
        <v>0.81645546347398323</v>
      </c>
      <c r="BG15" s="36"/>
      <c r="BH15" s="35">
        <v>26.944106020000007</v>
      </c>
      <c r="BI15" s="36">
        <v>41.095270309999812</v>
      </c>
      <c r="BJ15" s="37">
        <f t="shared" si="28"/>
        <v>68.039376329999811</v>
      </c>
      <c r="BK15" s="33">
        <v>2127.8202632399998</v>
      </c>
      <c r="BL15" s="36">
        <v>12.648008610000002</v>
      </c>
      <c r="BM15" s="36">
        <v>8</v>
      </c>
      <c r="BN15" s="37">
        <f t="shared" si="29"/>
        <v>2107.1722546299998</v>
      </c>
      <c r="BO15" s="36">
        <v>227.13149600000003</v>
      </c>
      <c r="BP15" s="36">
        <v>104.71233831000002</v>
      </c>
      <c r="BQ15" s="37">
        <f t="shared" si="30"/>
        <v>331.84383431000003</v>
      </c>
      <c r="BR15" s="36">
        <v>2.999999999999993E-2</v>
      </c>
      <c r="BS15" s="36">
        <v>6.9532007499999988</v>
      </c>
      <c r="BT15" s="36">
        <v>2.4355836400000017</v>
      </c>
      <c r="BU15" s="36">
        <v>9.0016075800004209</v>
      </c>
      <c r="BV15" s="37">
        <f t="shared" si="31"/>
        <v>2525.4758572400006</v>
      </c>
      <c r="BW15" s="36">
        <v>1.221050209999996</v>
      </c>
      <c r="BX15" s="33">
        <v>1979.3212899200003</v>
      </c>
      <c r="BY15" s="37">
        <f t="shared" si="32"/>
        <v>1980.5423401300002</v>
      </c>
      <c r="BZ15" s="36">
        <v>223.89375003999993</v>
      </c>
      <c r="CA15" s="36">
        <v>13.654175669999972</v>
      </c>
      <c r="CB15" s="37">
        <f t="shared" si="33"/>
        <v>237.5479257099999</v>
      </c>
      <c r="CC15" s="36">
        <v>59.8825</v>
      </c>
      <c r="CD15" s="36">
        <v>247.50309140000002</v>
      </c>
      <c r="CE15" s="66">
        <f t="shared" si="34"/>
        <v>2525.4758572400001</v>
      </c>
      <c r="CF15" s="36"/>
      <c r="CG15" s="67">
        <v>353.66041477999988</v>
      </c>
      <c r="CH15" s="36"/>
      <c r="CI15" s="32">
        <v>74</v>
      </c>
      <c r="CJ15" s="33">
        <v>130</v>
      </c>
      <c r="CK15" s="33">
        <v>50</v>
      </c>
      <c r="CL15" s="33">
        <v>0</v>
      </c>
      <c r="CM15" s="33">
        <v>30</v>
      </c>
      <c r="CN15" s="33">
        <v>0</v>
      </c>
      <c r="CO15" s="34">
        <f t="shared" si="35"/>
        <v>284</v>
      </c>
      <c r="CP15" s="42">
        <f t="shared" si="36"/>
        <v>0.11245405462334263</v>
      </c>
      <c r="CQ15" s="36"/>
      <c r="CR15" s="60" t="s">
        <v>213</v>
      </c>
      <c r="CS15" s="56">
        <v>22</v>
      </c>
      <c r="CT15" s="68">
        <v>2</v>
      </c>
      <c r="CU15" s="69" t="s">
        <v>142</v>
      </c>
      <c r="CV15" s="68"/>
      <c r="CW15" s="56"/>
      <c r="CX15" s="32">
        <v>218.36263840000001</v>
      </c>
      <c r="CY15" s="33">
        <v>248.3306384</v>
      </c>
      <c r="CZ15" s="34">
        <v>278.24563840000002</v>
      </c>
      <c r="DA15" s="56"/>
      <c r="DB15" s="60">
        <f t="shared" si="37"/>
        <v>1232.7550620000002</v>
      </c>
      <c r="DC15" s="33">
        <v>1254.8320000000001</v>
      </c>
      <c r="DD15" s="34">
        <v>1210.678124</v>
      </c>
      <c r="DE15" s="56"/>
      <c r="DF15" s="32">
        <v>223.573038</v>
      </c>
      <c r="DG15" s="33">
        <v>14.28118877</v>
      </c>
      <c r="DH15" s="33">
        <v>103.25610569</v>
      </c>
      <c r="DI15" s="33">
        <v>15.73466399</v>
      </c>
      <c r="DJ15" s="33">
        <v>98.354769340000004</v>
      </c>
      <c r="DK15" s="33">
        <v>26.015945890000001</v>
      </c>
      <c r="DL15" s="33">
        <v>3.2567483999999998</v>
      </c>
      <c r="DM15" s="33">
        <v>0</v>
      </c>
      <c r="DN15" s="33">
        <v>1643.3478031599998</v>
      </c>
      <c r="DO15" s="70">
        <f t="shared" si="38"/>
        <v>2127.8202632399998</v>
      </c>
      <c r="DP15" s="56"/>
      <c r="DQ15" s="47">
        <f t="shared" si="39"/>
        <v>0.10507139247728034</v>
      </c>
      <c r="DR15" s="41">
        <f t="shared" si="40"/>
        <v>6.7116518329674371E-3</v>
      </c>
      <c r="DS15" s="41">
        <f t="shared" si="41"/>
        <v>4.8526704756901545E-2</v>
      </c>
      <c r="DT15" s="41">
        <f t="shared" si="42"/>
        <v>7.3947335974896035E-3</v>
      </c>
      <c r="DU15" s="41">
        <f t="shared" si="43"/>
        <v>4.622325063783192E-2</v>
      </c>
      <c r="DV15" s="41">
        <f t="shared" si="44"/>
        <v>1.2226571172128003E-2</v>
      </c>
      <c r="DW15" s="41">
        <f t="shared" si="45"/>
        <v>1.5305561547012425E-3</v>
      </c>
      <c r="DX15" s="41">
        <f t="shared" si="46"/>
        <v>0</v>
      </c>
      <c r="DY15" s="41">
        <f t="shared" si="47"/>
        <v>0.77231513937069984</v>
      </c>
      <c r="DZ15" s="71">
        <f t="shared" si="48"/>
        <v>0.99999999999999989</v>
      </c>
      <c r="EA15" s="56"/>
      <c r="EB15" s="35">
        <v>11.437379999999999</v>
      </c>
      <c r="EC15" s="36">
        <v>46.991869000000001</v>
      </c>
      <c r="ED15" s="66">
        <f t="shared" si="49"/>
        <v>58.429248999999999</v>
      </c>
      <c r="EF15" s="35">
        <f>BL15</f>
        <v>12.648008610000002</v>
      </c>
      <c r="EG15" s="36">
        <f>BM15</f>
        <v>8</v>
      </c>
      <c r="EH15" s="66">
        <f t="shared" si="50"/>
        <v>20.648008610000002</v>
      </c>
      <c r="EJ15" s="32">
        <v>1643.3478031599998</v>
      </c>
      <c r="EK15" s="33">
        <v>484.47246008000013</v>
      </c>
      <c r="EL15" s="34">
        <f t="shared" si="51"/>
        <v>2127.8202632399998</v>
      </c>
      <c r="EN15" s="47">
        <v>0.77231513937069984</v>
      </c>
      <c r="EO15" s="41">
        <v>0.22768486062930016</v>
      </c>
      <c r="EP15" s="42">
        <f t="shared" si="52"/>
        <v>1</v>
      </c>
      <c r="EQ15" s="56"/>
      <c r="ER15" s="60">
        <v>239.64404569999999</v>
      </c>
      <c r="ES15" s="33">
        <v>231.785</v>
      </c>
      <c r="ET15" s="34">
        <v>247.50309140000002</v>
      </c>
      <c r="EV15" s="60">
        <v>2103.9591316199999</v>
      </c>
      <c r="EW15" s="33">
        <v>2080.098</v>
      </c>
      <c r="EX15" s="34">
        <v>2127.8202632399998</v>
      </c>
      <c r="EZ15" s="60">
        <v>499.358</v>
      </c>
      <c r="FA15" s="33">
        <v>487</v>
      </c>
      <c r="FB15" s="34">
        <v>511.71600000000001</v>
      </c>
      <c r="FD15" s="60">
        <v>2603.3171316199996</v>
      </c>
      <c r="FE15" s="56">
        <v>2567.098</v>
      </c>
      <c r="FF15" s="68">
        <v>2639.5362632399997</v>
      </c>
      <c r="FH15" s="60">
        <v>1937.3806449600002</v>
      </c>
      <c r="FI15" s="33">
        <v>1895.44</v>
      </c>
      <c r="FJ15" s="34">
        <v>1979.3212899200003</v>
      </c>
      <c r="FK15" s="33"/>
      <c r="FL15" s="60">
        <v>2494.7469286200003</v>
      </c>
      <c r="FM15" s="33">
        <v>2464.018</v>
      </c>
      <c r="FN15" s="34">
        <v>2525.4758572400001</v>
      </c>
      <c r="FO15" s="33"/>
      <c r="FP15" s="72">
        <f>DD15/C15</f>
        <v>0.47938614044923228</v>
      </c>
      <c r="FQ15" s="63"/>
    </row>
    <row r="16" spans="1:173" x14ac:dyDescent="0.2">
      <c r="A16" s="1"/>
      <c r="B16" s="73" t="s">
        <v>156</v>
      </c>
      <c r="C16" s="32">
        <v>3308.8539999999998</v>
      </c>
      <c r="D16" s="33">
        <v>3162.4219999999996</v>
      </c>
      <c r="E16" s="33">
        <v>2850.904</v>
      </c>
      <c r="F16" s="33">
        <v>1286.8040000000001</v>
      </c>
      <c r="G16" s="33">
        <v>2302.904</v>
      </c>
      <c r="H16" s="33">
        <f t="shared" si="0"/>
        <v>4595.6579999999994</v>
      </c>
      <c r="I16" s="34">
        <f t="shared" si="1"/>
        <v>4137.7080000000005</v>
      </c>
      <c r="J16" s="33"/>
      <c r="K16" s="35">
        <v>56.055</v>
      </c>
      <c r="L16" s="36">
        <v>24.741999999999997</v>
      </c>
      <c r="M16" s="36">
        <v>1E-3</v>
      </c>
      <c r="N16" s="37">
        <f t="shared" si="2"/>
        <v>80.798000000000002</v>
      </c>
      <c r="O16" s="36">
        <v>48.991999999999997</v>
      </c>
      <c r="P16" s="37">
        <f t="shared" si="3"/>
        <v>31.806000000000004</v>
      </c>
      <c r="Q16" s="36">
        <v>1.71</v>
      </c>
      <c r="R16" s="37">
        <f t="shared" si="4"/>
        <v>30.096000000000004</v>
      </c>
      <c r="S16" s="36">
        <v>3.8109999999999999</v>
      </c>
      <c r="T16" s="36">
        <v>1.2469999999999999</v>
      </c>
      <c r="U16" s="36">
        <v>1.77</v>
      </c>
      <c r="V16" s="37">
        <f t="shared" si="5"/>
        <v>36.924000000000007</v>
      </c>
      <c r="W16" s="36">
        <v>8.1780000000000008</v>
      </c>
      <c r="X16" s="38">
        <f t="shared" si="6"/>
        <v>28.746000000000006</v>
      </c>
      <c r="Y16" s="36"/>
      <c r="Z16" s="39">
        <f t="shared" si="7"/>
        <v>1.7725338364076651E-2</v>
      </c>
      <c r="AA16" s="40">
        <f t="shared" si="8"/>
        <v>7.8237502774772E-3</v>
      </c>
      <c r="AB16" s="41">
        <f t="shared" si="9"/>
        <v>0.57062989191203872</v>
      </c>
      <c r="AC16" s="41">
        <f t="shared" si="10"/>
        <v>0.57904005484050147</v>
      </c>
      <c r="AD16" s="41">
        <f t="shared" si="11"/>
        <v>0.60635164236738526</v>
      </c>
      <c r="AE16" s="40">
        <f t="shared" si="12"/>
        <v>1.5491923595269703E-2</v>
      </c>
      <c r="AF16" s="40">
        <f t="shared" si="13"/>
        <v>9.0898684615778689E-3</v>
      </c>
      <c r="AG16" s="40">
        <f>X16/DB16</f>
        <v>1.7587234112846833E-2</v>
      </c>
      <c r="AH16" s="40">
        <f>(P16+S16+T16)/DB16</f>
        <v>2.2553948317539332E-2</v>
      </c>
      <c r="AI16" s="40">
        <f>R16/DB16</f>
        <v>1.8413184368616095E-2</v>
      </c>
      <c r="AJ16" s="42">
        <f>X16/ER16</f>
        <v>8.3181295349156886E-2</v>
      </c>
      <c r="AK16" s="36"/>
      <c r="AL16" s="47">
        <f t="shared" si="14"/>
        <v>0.11511495145312071</v>
      </c>
      <c r="AM16" s="41">
        <f t="shared" si="15"/>
        <v>0.11766480709197302</v>
      </c>
      <c r="AN16" s="42">
        <f t="shared" si="16"/>
        <v>5.4253998366593621E-2</v>
      </c>
      <c r="AO16" s="36"/>
      <c r="AP16" s="47">
        <f t="shared" si="17"/>
        <v>0.80778026899537836</v>
      </c>
      <c r="AQ16" s="41">
        <f t="shared" si="18"/>
        <v>0.79304406278636286</v>
      </c>
      <c r="AR16" s="41">
        <f t="shared" si="19"/>
        <v>6.852493340594662E-2</v>
      </c>
      <c r="AS16" s="41">
        <f t="shared" si="20"/>
        <v>0.11310139401738485</v>
      </c>
      <c r="AT16" s="65">
        <v>1.37</v>
      </c>
      <c r="AU16" s="36"/>
      <c r="AV16" s="47">
        <f>ET16/C16</f>
        <v>0.1146959037781661</v>
      </c>
      <c r="AW16" s="41">
        <f t="shared" si="21"/>
        <v>0.19265665769529169</v>
      </c>
      <c r="AX16" s="41">
        <f t="shared" si="22"/>
        <v>0.2102629321019896</v>
      </c>
      <c r="AY16" s="42">
        <f t="shared" si="23"/>
        <v>0.22786803275706041</v>
      </c>
      <c r="AZ16" s="36"/>
      <c r="BA16" s="39">
        <f>Q16/EV16</f>
        <v>6.3245433892340362E-4</v>
      </c>
      <c r="BB16" s="41">
        <f t="shared" si="24"/>
        <v>4.6386718749999993E-2</v>
      </c>
      <c r="BC16" s="40">
        <f>ED16/E16</f>
        <v>1.0893737565347695E-2</v>
      </c>
      <c r="BD16" s="41">
        <f t="shared" si="25"/>
        <v>7.8884937769875554E-2</v>
      </c>
      <c r="BE16" s="41">
        <f t="shared" si="26"/>
        <v>0.85203360057020505</v>
      </c>
      <c r="BF16" s="42">
        <f t="shared" si="27"/>
        <v>0.89805032157899967</v>
      </c>
      <c r="BG16" s="36"/>
      <c r="BH16" s="35">
        <v>71.846000000000004</v>
      </c>
      <c r="BI16" s="36">
        <v>96.003</v>
      </c>
      <c r="BJ16" s="37">
        <f t="shared" si="28"/>
        <v>167.84899999999999</v>
      </c>
      <c r="BK16" s="33">
        <v>2850.904</v>
      </c>
      <c r="BL16" s="36">
        <v>9.3230000000000004</v>
      </c>
      <c r="BM16" s="36">
        <v>4.8650000000000002</v>
      </c>
      <c r="BN16" s="37">
        <f t="shared" si="29"/>
        <v>2836.7160000000003</v>
      </c>
      <c r="BO16" s="36">
        <v>199.874</v>
      </c>
      <c r="BP16" s="36">
        <v>86.282999999999987</v>
      </c>
      <c r="BQ16" s="37">
        <f t="shared" si="30"/>
        <v>286.15699999999998</v>
      </c>
      <c r="BR16" s="36">
        <v>0</v>
      </c>
      <c r="BS16" s="36">
        <v>4.3999999999999997E-2</v>
      </c>
      <c r="BT16" s="36">
        <v>7.4880000000000004</v>
      </c>
      <c r="BU16" s="36">
        <v>10.599999999999323</v>
      </c>
      <c r="BV16" s="37">
        <f t="shared" si="31"/>
        <v>3308.8539999999998</v>
      </c>
      <c r="BW16" s="36">
        <v>100.008</v>
      </c>
      <c r="BX16" s="33">
        <v>2302.904</v>
      </c>
      <c r="BY16" s="37">
        <f t="shared" si="32"/>
        <v>2402.9119999999998</v>
      </c>
      <c r="BZ16" s="36">
        <v>441.01</v>
      </c>
      <c r="CA16" s="36">
        <v>25.463000000000022</v>
      </c>
      <c r="CB16" s="37">
        <f t="shared" si="33"/>
        <v>466.47300000000001</v>
      </c>
      <c r="CC16" s="36">
        <v>59.957000000000001</v>
      </c>
      <c r="CD16" s="36">
        <v>379.512</v>
      </c>
      <c r="CE16" s="66">
        <f t="shared" si="34"/>
        <v>3308.8539999999998</v>
      </c>
      <c r="CF16" s="36"/>
      <c r="CG16" s="67">
        <v>374.23599999999993</v>
      </c>
      <c r="CH16" s="36"/>
      <c r="CI16" s="32">
        <v>146</v>
      </c>
      <c r="CJ16" s="33">
        <v>200</v>
      </c>
      <c r="CK16" s="33">
        <v>175</v>
      </c>
      <c r="CL16" s="33">
        <v>30</v>
      </c>
      <c r="CM16" s="33">
        <v>0</v>
      </c>
      <c r="CN16" s="33">
        <v>0</v>
      </c>
      <c r="CO16" s="34">
        <f t="shared" si="35"/>
        <v>551</v>
      </c>
      <c r="CP16" s="42">
        <f t="shared" si="36"/>
        <v>0.16652291095346003</v>
      </c>
      <c r="CQ16" s="36"/>
      <c r="CR16" s="60" t="s">
        <v>216</v>
      </c>
      <c r="CS16" s="56">
        <v>28.5</v>
      </c>
      <c r="CT16" s="68">
        <v>4</v>
      </c>
      <c r="CU16" s="69" t="s">
        <v>142</v>
      </c>
      <c r="CV16" s="74" t="s">
        <v>145</v>
      </c>
      <c r="CW16" s="56"/>
      <c r="CX16" s="32">
        <v>328.27499999999998</v>
      </c>
      <c r="CY16" s="33">
        <v>358.27499999999998</v>
      </c>
      <c r="CZ16" s="34">
        <v>388.27300000000002</v>
      </c>
      <c r="DA16" s="56"/>
      <c r="DB16" s="60">
        <f t="shared" si="37"/>
        <v>1634.481</v>
      </c>
      <c r="DC16" s="33">
        <v>1565.0239999999999</v>
      </c>
      <c r="DD16" s="34">
        <v>1703.9380000000001</v>
      </c>
      <c r="DE16" s="56"/>
      <c r="DF16" s="32">
        <v>38.085000000000001</v>
      </c>
      <c r="DG16" s="33">
        <v>13.46</v>
      </c>
      <c r="DH16" s="33">
        <v>63.417999999999999</v>
      </c>
      <c r="DI16" s="33">
        <v>21.042999999999999</v>
      </c>
      <c r="DJ16" s="33">
        <v>236.726</v>
      </c>
      <c r="DK16" s="33">
        <v>40.965000000000003</v>
      </c>
      <c r="DL16" s="33">
        <v>8.141</v>
      </c>
      <c r="DM16" s="33">
        <v>0</v>
      </c>
      <c r="DN16" s="33">
        <v>2429.0659999999998</v>
      </c>
      <c r="DO16" s="70">
        <f t="shared" si="38"/>
        <v>2850.904</v>
      </c>
      <c r="DP16" s="56"/>
      <c r="DQ16" s="47">
        <f t="shared" si="39"/>
        <v>1.3358920538888718E-2</v>
      </c>
      <c r="DR16" s="41">
        <f t="shared" si="40"/>
        <v>4.7213094513178979E-3</v>
      </c>
      <c r="DS16" s="41">
        <f t="shared" si="41"/>
        <v>2.2244873906662587E-2</v>
      </c>
      <c r="DT16" s="41">
        <f t="shared" si="42"/>
        <v>7.3811675173909748E-3</v>
      </c>
      <c r="DU16" s="41">
        <f t="shared" si="43"/>
        <v>8.3035416134671663E-2</v>
      </c>
      <c r="DV16" s="41">
        <f t="shared" si="44"/>
        <v>1.4369126424460452E-2</v>
      </c>
      <c r="DW16" s="41">
        <f t="shared" si="45"/>
        <v>2.8555854564026009E-3</v>
      </c>
      <c r="DX16" s="41">
        <f t="shared" si="46"/>
        <v>0</v>
      </c>
      <c r="DY16" s="41">
        <f t="shared" si="47"/>
        <v>0.85203360057020505</v>
      </c>
      <c r="DZ16" s="71">
        <f t="shared" si="48"/>
        <v>1</v>
      </c>
      <c r="EA16" s="56"/>
      <c r="EB16" s="35">
        <v>4.8849999999999998</v>
      </c>
      <c r="EC16" s="36">
        <v>26.172000000000001</v>
      </c>
      <c r="ED16" s="66">
        <f t="shared" si="49"/>
        <v>31.057000000000002</v>
      </c>
      <c r="EF16" s="35">
        <f>BL16</f>
        <v>9.3230000000000004</v>
      </c>
      <c r="EG16" s="36">
        <f>BM16</f>
        <v>4.8650000000000002</v>
      </c>
      <c r="EH16" s="66">
        <f t="shared" si="50"/>
        <v>14.188000000000001</v>
      </c>
      <c r="EJ16" s="32">
        <v>2429.0659999999998</v>
      </c>
      <c r="EK16" s="33">
        <v>421.83800000000014</v>
      </c>
      <c r="EL16" s="34">
        <f t="shared" si="51"/>
        <v>2850.904</v>
      </c>
      <c r="EN16" s="47">
        <v>0.85203360057020505</v>
      </c>
      <c r="EO16" s="41">
        <v>0.14796639942979495</v>
      </c>
      <c r="EP16" s="42">
        <f t="shared" si="52"/>
        <v>1</v>
      </c>
      <c r="EQ16" s="56"/>
      <c r="ER16" s="60">
        <v>345.58249999999998</v>
      </c>
      <c r="ES16" s="33">
        <v>311.65300000000002</v>
      </c>
      <c r="ET16" s="34">
        <v>379.512</v>
      </c>
      <c r="EV16" s="60">
        <v>2703.7525000000001</v>
      </c>
      <c r="EW16" s="33">
        <v>2556.6010000000001</v>
      </c>
      <c r="EX16" s="34">
        <v>2850.904</v>
      </c>
      <c r="EZ16" s="60">
        <v>1216.152</v>
      </c>
      <c r="FA16" s="33">
        <v>1145.5</v>
      </c>
      <c r="FB16" s="34">
        <v>1286.8040000000001</v>
      </c>
      <c r="FD16" s="60">
        <v>3919.9045000000006</v>
      </c>
      <c r="FE16" s="56">
        <v>3702.1010000000001</v>
      </c>
      <c r="FF16" s="68">
        <v>4137.7080000000005</v>
      </c>
      <c r="FH16" s="60">
        <v>2243.6480000000001</v>
      </c>
      <c r="FI16" s="33">
        <v>2184.3919999999998</v>
      </c>
      <c r="FJ16" s="34">
        <v>2302.904</v>
      </c>
      <c r="FK16" s="33"/>
      <c r="FL16" s="60">
        <v>3162.4219999999996</v>
      </c>
      <c r="FM16" s="33">
        <v>3015.99</v>
      </c>
      <c r="FN16" s="34">
        <v>3308.8539999999998</v>
      </c>
      <c r="FO16" s="33"/>
      <c r="FP16" s="72">
        <f>DD16/C16</f>
        <v>0.5149631866501212</v>
      </c>
      <c r="FQ16" s="63"/>
    </row>
    <row r="17" spans="1:173" x14ac:dyDescent="0.2">
      <c r="A17" s="1"/>
      <c r="B17" s="73" t="s">
        <v>157</v>
      </c>
      <c r="C17" s="32">
        <v>5442.0919999999996</v>
      </c>
      <c r="D17" s="33">
        <v>5225.2639999999992</v>
      </c>
      <c r="E17" s="33">
        <v>4618.5479999999998</v>
      </c>
      <c r="F17" s="33">
        <v>1583</v>
      </c>
      <c r="G17" s="33">
        <v>3971.837</v>
      </c>
      <c r="H17" s="33">
        <f t="shared" si="0"/>
        <v>7025.0919999999996</v>
      </c>
      <c r="I17" s="34">
        <f t="shared" si="1"/>
        <v>6201.5479999999998</v>
      </c>
      <c r="J17" s="33"/>
      <c r="K17" s="35">
        <v>109.742</v>
      </c>
      <c r="L17" s="36">
        <v>35.973999999999997</v>
      </c>
      <c r="M17" s="36">
        <v>1.6020000000000001</v>
      </c>
      <c r="N17" s="37">
        <f t="shared" si="2"/>
        <v>147.31800000000001</v>
      </c>
      <c r="O17" s="36">
        <v>68.667999999999992</v>
      </c>
      <c r="P17" s="37">
        <f t="shared" si="3"/>
        <v>78.65000000000002</v>
      </c>
      <c r="Q17" s="36">
        <v>0.65</v>
      </c>
      <c r="R17" s="37">
        <f t="shared" si="4"/>
        <v>78.000000000000014</v>
      </c>
      <c r="S17" s="36">
        <v>8.8239999999999998</v>
      </c>
      <c r="T17" s="36">
        <v>-8.6999999999999994E-2</v>
      </c>
      <c r="U17" s="36">
        <v>6.8719999999999999</v>
      </c>
      <c r="V17" s="37">
        <f t="shared" si="5"/>
        <v>93.609000000000009</v>
      </c>
      <c r="W17" s="36">
        <v>20.795000000000002</v>
      </c>
      <c r="X17" s="38">
        <f t="shared" si="6"/>
        <v>72.814000000000007</v>
      </c>
      <c r="Y17" s="36"/>
      <c r="Z17" s="39">
        <f t="shared" si="7"/>
        <v>2.1002192425110009E-2</v>
      </c>
      <c r="AA17" s="40">
        <f t="shared" si="8"/>
        <v>6.8846282216554035E-3</v>
      </c>
      <c r="AB17" s="41">
        <f t="shared" si="9"/>
        <v>0.44002435038928567</v>
      </c>
      <c r="AC17" s="41">
        <f t="shared" si="10"/>
        <v>0.43977917536601285</v>
      </c>
      <c r="AD17" s="41">
        <f t="shared" si="11"/>
        <v>0.46612090851084043</v>
      </c>
      <c r="AE17" s="40">
        <f t="shared" si="12"/>
        <v>1.3141536963491223E-2</v>
      </c>
      <c r="AF17" s="40">
        <f t="shared" si="13"/>
        <v>1.3934989696214395E-2</v>
      </c>
      <c r="AG17" s="40">
        <f>X17/DB17</f>
        <v>2.6526112586979952E-2</v>
      </c>
      <c r="AH17" s="40">
        <f>(P17+S17+T17)/DB17</f>
        <v>3.183505096050783E-2</v>
      </c>
      <c r="AI17" s="40">
        <f>R17/DB17</f>
        <v>2.8415370420309782E-2</v>
      </c>
      <c r="AJ17" s="42">
        <f>X17/ER17</f>
        <v>0.11736649911307008</v>
      </c>
      <c r="AK17" s="36"/>
      <c r="AL17" s="47">
        <f t="shared" si="14"/>
        <v>9.2095167000033784E-2</v>
      </c>
      <c r="AM17" s="41">
        <f t="shared" si="15"/>
        <v>0.10205444979235248</v>
      </c>
      <c r="AN17" s="42">
        <f t="shared" si="16"/>
        <v>5.6708351424752439E-2</v>
      </c>
      <c r="AO17" s="36"/>
      <c r="AP17" s="47">
        <f t="shared" si="17"/>
        <v>0.85997525629267035</v>
      </c>
      <c r="AQ17" s="41">
        <f t="shared" si="18"/>
        <v>0.8399299014627899</v>
      </c>
      <c r="AR17" s="41">
        <f t="shared" si="19"/>
        <v>1.123924402601058E-2</v>
      </c>
      <c r="AS17" s="41">
        <f t="shared" si="20"/>
        <v>0.12784973131655988</v>
      </c>
      <c r="AT17" s="65">
        <v>1.19</v>
      </c>
      <c r="AU17" s="36"/>
      <c r="AV17" s="47">
        <f>ET17/C17</f>
        <v>0.12049208282403166</v>
      </c>
      <c r="AW17" s="41">
        <f t="shared" si="21"/>
        <v>0.20929999999999999</v>
      </c>
      <c r="AX17" s="41">
        <f t="shared" si="22"/>
        <v>0.20929999999999999</v>
      </c>
      <c r="AY17" s="42">
        <f t="shared" si="23"/>
        <v>0.2268</v>
      </c>
      <c r="AZ17" s="36"/>
      <c r="BA17" s="39">
        <f>Q17/EV17</f>
        <v>1.4693218593612588E-4</v>
      </c>
      <c r="BB17" s="41">
        <f t="shared" si="24"/>
        <v>7.4381773032602093E-3</v>
      </c>
      <c r="BC17" s="40">
        <f>ED17/E17</f>
        <v>2.4754533242915305E-3</v>
      </c>
      <c r="BD17" s="41">
        <f t="shared" si="25"/>
        <v>1.6972577848507163E-2</v>
      </c>
      <c r="BE17" s="41">
        <f t="shared" si="26"/>
        <v>0.68730843546499898</v>
      </c>
      <c r="BF17" s="42">
        <f t="shared" si="27"/>
        <v>0.76712572409340385</v>
      </c>
      <c r="BG17" s="36"/>
      <c r="BH17" s="35">
        <v>72.647999999999996</v>
      </c>
      <c r="BI17" s="36">
        <v>43.603000000000002</v>
      </c>
      <c r="BJ17" s="37">
        <f t="shared" si="28"/>
        <v>116.251</v>
      </c>
      <c r="BK17" s="33">
        <v>4618.5479999999998</v>
      </c>
      <c r="BL17" s="36">
        <v>0</v>
      </c>
      <c r="BM17" s="36">
        <v>17.887</v>
      </c>
      <c r="BN17" s="37">
        <f t="shared" si="29"/>
        <v>4600.6610000000001</v>
      </c>
      <c r="BO17" s="36">
        <v>542.10599999999999</v>
      </c>
      <c r="BP17" s="36">
        <v>139.59399999999999</v>
      </c>
      <c r="BQ17" s="37">
        <f t="shared" si="30"/>
        <v>681.7</v>
      </c>
      <c r="BR17" s="36">
        <v>5.1269999999999998</v>
      </c>
      <c r="BS17" s="36">
        <v>4.1319999999999997</v>
      </c>
      <c r="BT17" s="36">
        <v>23.574999999999999</v>
      </c>
      <c r="BU17" s="36">
        <v>10.645999999999336</v>
      </c>
      <c r="BV17" s="37">
        <f t="shared" si="31"/>
        <v>5442.0919999999996</v>
      </c>
      <c r="BW17" s="36">
        <v>7.202</v>
      </c>
      <c r="BX17" s="33">
        <v>3971.837</v>
      </c>
      <c r="BY17" s="37">
        <f t="shared" si="32"/>
        <v>3979.0390000000002</v>
      </c>
      <c r="BZ17" s="36">
        <v>699.73299999999995</v>
      </c>
      <c r="CA17" s="36">
        <v>57.59099999999944</v>
      </c>
      <c r="CB17" s="37">
        <f t="shared" si="33"/>
        <v>757.32399999999939</v>
      </c>
      <c r="CC17" s="36">
        <v>50</v>
      </c>
      <c r="CD17" s="36">
        <v>655.72900000000004</v>
      </c>
      <c r="CE17" s="66">
        <f t="shared" si="34"/>
        <v>5442.0919999999996</v>
      </c>
      <c r="CF17" s="36"/>
      <c r="CG17" s="67">
        <v>695.77</v>
      </c>
      <c r="CH17" s="36"/>
      <c r="CI17" s="32">
        <v>150</v>
      </c>
      <c r="CJ17" s="33">
        <v>250</v>
      </c>
      <c r="CK17" s="33">
        <v>200</v>
      </c>
      <c r="CL17" s="33">
        <v>100</v>
      </c>
      <c r="CM17" s="33">
        <v>50</v>
      </c>
      <c r="CN17" s="33">
        <v>0</v>
      </c>
      <c r="CO17" s="34">
        <f t="shared" si="35"/>
        <v>750</v>
      </c>
      <c r="CP17" s="42">
        <f t="shared" si="36"/>
        <v>0.13781464921945458</v>
      </c>
      <c r="CQ17" s="36"/>
      <c r="CR17" s="60" t="s">
        <v>213</v>
      </c>
      <c r="CS17" s="56">
        <v>39</v>
      </c>
      <c r="CT17" s="68">
        <v>2</v>
      </c>
      <c r="CU17" s="69" t="s">
        <v>142</v>
      </c>
      <c r="CV17" s="68"/>
      <c r="CW17" s="56"/>
      <c r="CX17" s="32">
        <v>599.04778569999996</v>
      </c>
      <c r="CY17" s="33">
        <v>599.04778569999996</v>
      </c>
      <c r="CZ17" s="34">
        <v>649.13539319999995</v>
      </c>
      <c r="DA17" s="56"/>
      <c r="DB17" s="60">
        <f t="shared" si="37"/>
        <v>2744.99325</v>
      </c>
      <c r="DC17" s="33">
        <v>2627.8375000000001</v>
      </c>
      <c r="DD17" s="34">
        <v>2862.1489999999999</v>
      </c>
      <c r="DE17" s="56"/>
      <c r="DF17" s="32">
        <v>463.334</v>
      </c>
      <c r="DG17" s="33">
        <v>61.156999999999996</v>
      </c>
      <c r="DH17" s="33">
        <v>212.97399999999999</v>
      </c>
      <c r="DI17" s="33">
        <v>34.442999999999998</v>
      </c>
      <c r="DJ17" s="33">
        <v>573.87199999999996</v>
      </c>
      <c r="DK17" s="33">
        <v>46.445</v>
      </c>
      <c r="DL17" s="33">
        <v>51.956000000000003</v>
      </c>
      <c r="DM17" s="33">
        <v>0</v>
      </c>
      <c r="DN17" s="33">
        <v>3174.3670000000002</v>
      </c>
      <c r="DO17" s="70">
        <f t="shared" si="38"/>
        <v>4618.5479999999998</v>
      </c>
      <c r="DP17" s="56"/>
      <c r="DQ17" s="47">
        <f t="shared" si="39"/>
        <v>0.10032027381765872</v>
      </c>
      <c r="DR17" s="41">
        <f t="shared" si="40"/>
        <v>1.3241607535528482E-2</v>
      </c>
      <c r="DS17" s="41">
        <f t="shared" si="41"/>
        <v>4.6112760980290775E-2</v>
      </c>
      <c r="DT17" s="41">
        <f t="shared" si="42"/>
        <v>7.4575386030414749E-3</v>
      </c>
      <c r="DU17" s="41">
        <f t="shared" si="43"/>
        <v>0.12425376979951275</v>
      </c>
      <c r="DV17" s="41">
        <f t="shared" si="44"/>
        <v>1.0056190820145207E-2</v>
      </c>
      <c r="DW17" s="41">
        <f t="shared" si="45"/>
        <v>1.1249422978823649E-2</v>
      </c>
      <c r="DX17" s="41">
        <f t="shared" si="46"/>
        <v>0</v>
      </c>
      <c r="DY17" s="41">
        <f t="shared" si="47"/>
        <v>0.68730843546499898</v>
      </c>
      <c r="DZ17" s="71">
        <f t="shared" si="48"/>
        <v>1</v>
      </c>
      <c r="EA17" s="56"/>
      <c r="EB17" s="35">
        <v>11.433</v>
      </c>
      <c r="EC17" s="36">
        <v>0</v>
      </c>
      <c r="ED17" s="66">
        <f t="shared" si="49"/>
        <v>11.433</v>
      </c>
      <c r="EF17" s="35">
        <f>BL17</f>
        <v>0</v>
      </c>
      <c r="EG17" s="36">
        <f>BM17</f>
        <v>17.887</v>
      </c>
      <c r="EH17" s="66">
        <f t="shared" si="50"/>
        <v>17.887</v>
      </c>
      <c r="EJ17" s="32">
        <v>3174.3669999999997</v>
      </c>
      <c r="EK17" s="33">
        <v>1444.1809999999998</v>
      </c>
      <c r="EL17" s="34">
        <f t="shared" si="51"/>
        <v>4618.5479999999998</v>
      </c>
      <c r="EN17" s="47">
        <v>0.68730843546499898</v>
      </c>
      <c r="EO17" s="41">
        <v>0.31269156453500102</v>
      </c>
      <c r="EP17" s="42">
        <f t="shared" si="52"/>
        <v>1</v>
      </c>
      <c r="EQ17" s="56"/>
      <c r="ER17" s="60">
        <v>620.39850000000001</v>
      </c>
      <c r="ES17" s="33">
        <v>585.06799999999998</v>
      </c>
      <c r="ET17" s="34">
        <v>655.72900000000004</v>
      </c>
      <c r="EV17" s="60">
        <v>4423.8094999999994</v>
      </c>
      <c r="EW17" s="33">
        <v>4229.0709999999999</v>
      </c>
      <c r="EX17" s="34">
        <v>4618.5479999999998</v>
      </c>
      <c r="EZ17" s="60">
        <v>1490.5949885700006</v>
      </c>
      <c r="FA17" s="33">
        <v>1398.189977140001</v>
      </c>
      <c r="FB17" s="34">
        <v>1583</v>
      </c>
      <c r="FD17" s="60">
        <v>5914.4044885700005</v>
      </c>
      <c r="FE17" s="56">
        <v>5627.2609771400012</v>
      </c>
      <c r="FF17" s="68">
        <v>6201.5479999999998</v>
      </c>
      <c r="FH17" s="60">
        <v>3865.2624999999998</v>
      </c>
      <c r="FI17" s="33">
        <v>3758.6880000000001</v>
      </c>
      <c r="FJ17" s="34">
        <v>3971.837</v>
      </c>
      <c r="FK17" s="33"/>
      <c r="FL17" s="60">
        <v>5225.2639999999992</v>
      </c>
      <c r="FM17" s="33">
        <v>5008.4359999999997</v>
      </c>
      <c r="FN17" s="34">
        <v>5442.0919999999996</v>
      </c>
      <c r="FO17" s="33"/>
      <c r="FP17" s="72">
        <f>DD17/C17</f>
        <v>0.52592808059841689</v>
      </c>
      <c r="FQ17" s="63"/>
    </row>
    <row r="18" spans="1:173" x14ac:dyDescent="0.2">
      <c r="A18" s="1"/>
      <c r="B18" s="73" t="s">
        <v>158</v>
      </c>
      <c r="C18" s="32">
        <v>1425.509</v>
      </c>
      <c r="D18" s="33">
        <v>1327.6759999999999</v>
      </c>
      <c r="E18" s="33">
        <v>1200.6500000000001</v>
      </c>
      <c r="F18" s="33">
        <v>139.76</v>
      </c>
      <c r="G18" s="33">
        <v>1228.9860000000001</v>
      </c>
      <c r="H18" s="33">
        <f t="shared" si="0"/>
        <v>1565.269</v>
      </c>
      <c r="I18" s="34">
        <f t="shared" si="1"/>
        <v>1340.41</v>
      </c>
      <c r="J18" s="33"/>
      <c r="K18" s="35">
        <v>28.256</v>
      </c>
      <c r="L18" s="36">
        <v>6.1180000000000003</v>
      </c>
      <c r="M18" s="36">
        <v>0.32400000000000001</v>
      </c>
      <c r="N18" s="37">
        <f t="shared" si="2"/>
        <v>34.698</v>
      </c>
      <c r="O18" s="36">
        <v>23.483000000000004</v>
      </c>
      <c r="P18" s="37">
        <f t="shared" si="3"/>
        <v>11.214999999999996</v>
      </c>
      <c r="Q18" s="36">
        <v>0.20699999999999999</v>
      </c>
      <c r="R18" s="37">
        <f t="shared" si="4"/>
        <v>11.007999999999996</v>
      </c>
      <c r="S18" s="36">
        <v>2.0169999999999999</v>
      </c>
      <c r="T18" s="36">
        <v>1.0999999999999999E-2</v>
      </c>
      <c r="U18" s="36">
        <v>0.39200000000000002</v>
      </c>
      <c r="V18" s="37">
        <f t="shared" si="5"/>
        <v>13.427999999999994</v>
      </c>
      <c r="W18" s="36">
        <v>2.956</v>
      </c>
      <c r="X18" s="38">
        <f t="shared" si="6"/>
        <v>10.471999999999994</v>
      </c>
      <c r="Y18" s="36"/>
      <c r="Z18" s="39">
        <f t="shared" si="7"/>
        <v>2.1282300802304178E-2</v>
      </c>
      <c r="AA18" s="40">
        <f t="shared" si="8"/>
        <v>4.6080519644853121E-3</v>
      </c>
      <c r="AB18" s="41">
        <f t="shared" si="9"/>
        <v>0.63941077166040405</v>
      </c>
      <c r="AC18" s="41">
        <f t="shared" si="10"/>
        <v>0.63960234236688007</v>
      </c>
      <c r="AD18" s="41">
        <f t="shared" si="11"/>
        <v>0.67678252348838563</v>
      </c>
      <c r="AE18" s="40">
        <f t="shared" si="12"/>
        <v>1.7687297202028211E-2</v>
      </c>
      <c r="AF18" s="40">
        <f t="shared" si="13"/>
        <v>7.8874665204462496E-3</v>
      </c>
      <c r="AG18" s="40">
        <f>X18/DB18</f>
        <v>1.7690982194141287E-2</v>
      </c>
      <c r="AH18" s="40">
        <f>(P18+S18+T18)/DB18</f>
        <v>2.237219988512348E-2</v>
      </c>
      <c r="AI18" s="40">
        <f>R18/DB18</f>
        <v>1.8596479372909407E-2</v>
      </c>
      <c r="AJ18" s="42">
        <f>X18/ER18</f>
        <v>8.9406842970267394E-2</v>
      </c>
      <c r="AK18" s="36"/>
      <c r="AL18" s="47">
        <f t="shared" si="14"/>
        <v>0.12181658324558331</v>
      </c>
      <c r="AM18" s="41">
        <f t="shared" si="15"/>
        <v>0.14904071589057283</v>
      </c>
      <c r="AN18" s="42">
        <f t="shared" si="16"/>
        <v>0.17751223036195757</v>
      </c>
      <c r="AO18" s="36"/>
      <c r="AP18" s="47">
        <f t="shared" si="17"/>
        <v>1.0236005497022447</v>
      </c>
      <c r="AQ18" s="41">
        <f t="shared" si="18"/>
        <v>0.94881439311472526</v>
      </c>
      <c r="AR18" s="41">
        <f t="shared" si="19"/>
        <v>-9.9901298413408807E-2</v>
      </c>
      <c r="AS18" s="41">
        <f t="shared" si="20"/>
        <v>0.14641100126340834</v>
      </c>
      <c r="AT18" s="65">
        <v>3.51</v>
      </c>
      <c r="AU18" s="36"/>
      <c r="AV18" s="47">
        <f>ET18/C18</f>
        <v>8.5767960777518776E-2</v>
      </c>
      <c r="AW18" s="41">
        <f t="shared" si="21"/>
        <v>0.19286944164633729</v>
      </c>
      <c r="AX18" s="41">
        <f t="shared" si="22"/>
        <v>0.19286944164633729</v>
      </c>
      <c r="AY18" s="42">
        <f t="shared" si="23"/>
        <v>0.21673899309517333</v>
      </c>
      <c r="AZ18" s="36"/>
      <c r="BA18" s="39">
        <f>Q18/EV18</f>
        <v>1.8230472807752619E-4</v>
      </c>
      <c r="BB18" s="41">
        <f t="shared" si="24"/>
        <v>1.5630899343049162E-2</v>
      </c>
      <c r="BC18" s="40">
        <f>ED18/E18</f>
        <v>3.4398034398034396E-4</v>
      </c>
      <c r="BD18" s="41">
        <f t="shared" si="25"/>
        <v>3.2503561225533787E-3</v>
      </c>
      <c r="BE18" s="41">
        <f t="shared" si="26"/>
        <v>0.84304834881106061</v>
      </c>
      <c r="BF18" s="42">
        <f t="shared" si="27"/>
        <v>0.85941316462873285</v>
      </c>
      <c r="BG18" s="36"/>
      <c r="BH18" s="35">
        <v>74.05</v>
      </c>
      <c r="BI18" s="36">
        <v>120.285</v>
      </c>
      <c r="BJ18" s="37">
        <f t="shared" si="28"/>
        <v>194.33499999999998</v>
      </c>
      <c r="BK18" s="33">
        <v>1200.6500000000001</v>
      </c>
      <c r="BL18" s="36">
        <v>0.2</v>
      </c>
      <c r="BM18" s="36">
        <v>4.5999999999999996</v>
      </c>
      <c r="BN18" s="37">
        <f t="shared" si="29"/>
        <v>1195.8500000000001</v>
      </c>
      <c r="BO18" s="36">
        <v>10.003</v>
      </c>
      <c r="BP18" s="36">
        <v>14.392799999999999</v>
      </c>
      <c r="BQ18" s="37">
        <f t="shared" si="30"/>
        <v>24.395800000000001</v>
      </c>
      <c r="BR18" s="36">
        <v>0</v>
      </c>
      <c r="BS18" s="36">
        <v>0.15</v>
      </c>
      <c r="BT18" s="36">
        <v>7.79</v>
      </c>
      <c r="BU18" s="36">
        <v>2.9881999999998401</v>
      </c>
      <c r="BV18" s="37">
        <f t="shared" si="31"/>
        <v>1425.509</v>
      </c>
      <c r="BW18" s="36">
        <v>1.3</v>
      </c>
      <c r="BX18" s="33">
        <v>1228.9860000000001</v>
      </c>
      <c r="BY18" s="37">
        <f t="shared" si="32"/>
        <v>1230.2860000000001</v>
      </c>
      <c r="BZ18" s="36">
        <v>50</v>
      </c>
      <c r="CA18" s="36">
        <v>7.9599999999999511</v>
      </c>
      <c r="CB18" s="37">
        <f t="shared" si="33"/>
        <v>57.959999999999951</v>
      </c>
      <c r="CC18" s="36">
        <v>15</v>
      </c>
      <c r="CD18" s="36">
        <v>122.26300000000001</v>
      </c>
      <c r="CE18" s="66">
        <f t="shared" si="34"/>
        <v>1425.509</v>
      </c>
      <c r="CF18" s="36"/>
      <c r="CG18" s="67">
        <v>208.71019999999996</v>
      </c>
      <c r="CH18" s="36"/>
      <c r="CI18" s="32">
        <v>0</v>
      </c>
      <c r="CJ18" s="33">
        <v>50</v>
      </c>
      <c r="CK18" s="33">
        <v>0</v>
      </c>
      <c r="CL18" s="33">
        <v>15</v>
      </c>
      <c r="CM18" s="33">
        <v>0</v>
      </c>
      <c r="CN18" s="33">
        <v>0</v>
      </c>
      <c r="CO18" s="34">
        <f t="shared" si="35"/>
        <v>65</v>
      </c>
      <c r="CP18" s="42">
        <f t="shared" si="36"/>
        <v>4.5597747892156412E-2</v>
      </c>
      <c r="CQ18" s="36"/>
      <c r="CR18" s="60" t="s">
        <v>218</v>
      </c>
      <c r="CS18" s="56">
        <v>15.3</v>
      </c>
      <c r="CT18" s="68">
        <v>2</v>
      </c>
      <c r="CU18" s="60"/>
      <c r="CV18" s="68"/>
      <c r="CW18" s="56"/>
      <c r="CX18" s="32">
        <v>121.19935</v>
      </c>
      <c r="CY18" s="33">
        <v>121.19935</v>
      </c>
      <c r="CZ18" s="34">
        <v>136.19900000000001</v>
      </c>
      <c r="DA18" s="56"/>
      <c r="DB18" s="60">
        <f t="shared" si="37"/>
        <v>591.94000000000005</v>
      </c>
      <c r="DC18" s="33">
        <v>555.47900000000004</v>
      </c>
      <c r="DD18" s="34">
        <v>628.40099999999995</v>
      </c>
      <c r="DE18" s="56"/>
      <c r="DF18" s="32">
        <v>44.198</v>
      </c>
      <c r="DG18" s="33">
        <v>18.186</v>
      </c>
      <c r="DH18" s="33">
        <v>37.704999999999998</v>
      </c>
      <c r="DI18" s="33">
        <v>3.8860000000000001</v>
      </c>
      <c r="DJ18" s="33">
        <v>39.831000000000003</v>
      </c>
      <c r="DK18" s="33">
        <v>22.568000000000001</v>
      </c>
      <c r="DL18" s="33">
        <v>8.1349999999999998</v>
      </c>
      <c r="DM18" s="33">
        <v>13.935000000000317</v>
      </c>
      <c r="DN18" s="33">
        <v>1012.206</v>
      </c>
      <c r="DO18" s="70">
        <f t="shared" si="38"/>
        <v>1200.6500000000003</v>
      </c>
      <c r="DP18" s="56"/>
      <c r="DQ18" s="47">
        <f t="shared" si="39"/>
        <v>3.6811726981218498E-2</v>
      </c>
      <c r="DR18" s="41">
        <f t="shared" si="40"/>
        <v>1.5146795485778533E-2</v>
      </c>
      <c r="DS18" s="41">
        <f t="shared" si="41"/>
        <v>3.140382292924665E-2</v>
      </c>
      <c r="DT18" s="41">
        <f t="shared" si="42"/>
        <v>3.2365801857327276E-3</v>
      </c>
      <c r="DU18" s="41">
        <f t="shared" si="43"/>
        <v>3.3174530462666052E-2</v>
      </c>
      <c r="DV18" s="41">
        <f t="shared" si="44"/>
        <v>1.87964852371632E-2</v>
      </c>
      <c r="DW18" s="41">
        <f t="shared" si="45"/>
        <v>6.7754966060050784E-3</v>
      </c>
      <c r="DX18" s="41">
        <f t="shared" si="46"/>
        <v>1.1606213301128815E-2</v>
      </c>
      <c r="DY18" s="41">
        <f t="shared" si="47"/>
        <v>0.8430483488110605</v>
      </c>
      <c r="DZ18" s="71">
        <f t="shared" si="48"/>
        <v>1</v>
      </c>
      <c r="EA18" s="56"/>
      <c r="EB18" s="35">
        <v>0.106</v>
      </c>
      <c r="EC18" s="36">
        <v>0.307</v>
      </c>
      <c r="ED18" s="66">
        <f t="shared" si="49"/>
        <v>0.41299999999999998</v>
      </c>
      <c r="EF18" s="35">
        <f>BL18</f>
        <v>0.2</v>
      </c>
      <c r="EG18" s="36">
        <f>BM18</f>
        <v>4.5999999999999996</v>
      </c>
      <c r="EH18" s="66">
        <f t="shared" si="50"/>
        <v>4.8</v>
      </c>
      <c r="EJ18" s="32">
        <v>1012.206</v>
      </c>
      <c r="EK18" s="33">
        <v>188.4440000000001</v>
      </c>
      <c r="EL18" s="34">
        <f t="shared" si="51"/>
        <v>1200.6500000000001</v>
      </c>
      <c r="EN18" s="47">
        <v>0.84304834881106061</v>
      </c>
      <c r="EO18" s="41">
        <v>0.15695165118893939</v>
      </c>
      <c r="EP18" s="42">
        <f t="shared" si="52"/>
        <v>1</v>
      </c>
      <c r="EQ18" s="56"/>
      <c r="ER18" s="60">
        <v>117.1275</v>
      </c>
      <c r="ES18" s="33">
        <v>111.992</v>
      </c>
      <c r="ET18" s="34">
        <v>122.26300000000001</v>
      </c>
      <c r="EV18" s="60">
        <v>1135.4614999999999</v>
      </c>
      <c r="EW18" s="33">
        <v>1070.2729999999999</v>
      </c>
      <c r="EX18" s="34">
        <v>1200.6500000000001</v>
      </c>
      <c r="EZ18" s="60">
        <v>118.017</v>
      </c>
      <c r="FA18" s="33">
        <v>96.274000000000001</v>
      </c>
      <c r="FB18" s="34">
        <v>139.76</v>
      </c>
      <c r="FD18" s="60">
        <v>1253.4785000000002</v>
      </c>
      <c r="FE18" s="56">
        <v>1166.547</v>
      </c>
      <c r="FF18" s="68">
        <v>1340.41</v>
      </c>
      <c r="FH18" s="60">
        <v>1136.3499999999999</v>
      </c>
      <c r="FI18" s="33">
        <v>1043.7139999999999</v>
      </c>
      <c r="FJ18" s="34">
        <v>1228.9860000000001</v>
      </c>
      <c r="FK18" s="33"/>
      <c r="FL18" s="60">
        <v>1327.6759999999999</v>
      </c>
      <c r="FM18" s="33">
        <v>1229.8430000000001</v>
      </c>
      <c r="FN18" s="34">
        <v>1425.509</v>
      </c>
      <c r="FO18" s="33"/>
      <c r="FP18" s="72">
        <f>DD18/C18</f>
        <v>0.44082569804890742</v>
      </c>
      <c r="FQ18" s="63"/>
    </row>
    <row r="19" spans="1:173" x14ac:dyDescent="0.2">
      <c r="A19" s="1"/>
      <c r="B19" s="73" t="s">
        <v>159</v>
      </c>
      <c r="C19" s="32">
        <v>2006.8340000000001</v>
      </c>
      <c r="D19" s="33">
        <v>1960.3895</v>
      </c>
      <c r="E19" s="33">
        <v>1664.7919999999999</v>
      </c>
      <c r="F19" s="33">
        <v>460</v>
      </c>
      <c r="G19" s="33">
        <v>1377.329</v>
      </c>
      <c r="H19" s="33">
        <f t="shared" si="0"/>
        <v>2466.8339999999998</v>
      </c>
      <c r="I19" s="34">
        <f t="shared" si="1"/>
        <v>2124.7919999999999</v>
      </c>
      <c r="J19" s="33"/>
      <c r="K19" s="35">
        <v>33.914999999999999</v>
      </c>
      <c r="L19" s="36">
        <v>7.7249999999999996</v>
      </c>
      <c r="M19" s="36">
        <v>0</v>
      </c>
      <c r="N19" s="37">
        <f t="shared" si="2"/>
        <v>41.64</v>
      </c>
      <c r="O19" s="36">
        <v>26.893000000000001</v>
      </c>
      <c r="P19" s="37">
        <f t="shared" si="3"/>
        <v>14.747</v>
      </c>
      <c r="Q19" s="36">
        <v>0.432</v>
      </c>
      <c r="R19" s="37">
        <f t="shared" si="4"/>
        <v>14.315</v>
      </c>
      <c r="S19" s="36">
        <v>2.1549999999999998</v>
      </c>
      <c r="T19" s="36">
        <v>-0.12</v>
      </c>
      <c r="U19" s="36">
        <v>2.5950000000000002</v>
      </c>
      <c r="V19" s="37">
        <f t="shared" si="5"/>
        <v>18.944999999999997</v>
      </c>
      <c r="W19" s="36">
        <v>3.9860000000000002</v>
      </c>
      <c r="X19" s="38">
        <f t="shared" si="6"/>
        <v>14.958999999999996</v>
      </c>
      <c r="Y19" s="36"/>
      <c r="Z19" s="39">
        <f t="shared" si="7"/>
        <v>1.7300133468374525E-2</v>
      </c>
      <c r="AA19" s="40">
        <f t="shared" si="8"/>
        <v>3.9405434481259976E-3</v>
      </c>
      <c r="AB19" s="41">
        <f t="shared" si="9"/>
        <v>0.61575271894676586</v>
      </c>
      <c r="AC19" s="41">
        <f t="shared" si="10"/>
        <v>0.61406553259504504</v>
      </c>
      <c r="AD19" s="41">
        <f t="shared" si="11"/>
        <v>0.64584534101825164</v>
      </c>
      <c r="AE19" s="40">
        <f t="shared" si="12"/>
        <v>1.3718192226595786E-2</v>
      </c>
      <c r="AF19" s="40">
        <f t="shared" si="13"/>
        <v>7.6306264647918159E-3</v>
      </c>
      <c r="AG19" s="40">
        <f>X19/DB19</f>
        <v>1.4545168148425082E-2</v>
      </c>
      <c r="AH19" s="40">
        <f>(P19+S19+T19)/DB19</f>
        <v>1.6317735936016431E-2</v>
      </c>
      <c r="AI19" s="40">
        <f>R19/DB19</f>
        <v>1.3918984025984698E-2</v>
      </c>
      <c r="AJ19" s="42">
        <f>X19/ER19</f>
        <v>6.8198966461281027E-2</v>
      </c>
      <c r="AK19" s="36"/>
      <c r="AL19" s="47">
        <f t="shared" si="14"/>
        <v>2.539351697869615E-2</v>
      </c>
      <c r="AM19" s="41">
        <f t="shared" si="15"/>
        <v>4.2298402208613431E-2</v>
      </c>
      <c r="AN19" s="42">
        <f t="shared" si="16"/>
        <v>6.1619334276255669E-2</v>
      </c>
      <c r="AO19" s="36"/>
      <c r="AP19" s="47">
        <f t="shared" si="17"/>
        <v>0.82732797851022832</v>
      </c>
      <c r="AQ19" s="41">
        <f t="shared" si="18"/>
        <v>0.7793685849719082</v>
      </c>
      <c r="AR19" s="41">
        <f t="shared" si="19"/>
        <v>4.6625181753946775E-2</v>
      </c>
      <c r="AS19" s="41">
        <f t="shared" si="20"/>
        <v>0.14766492893781946</v>
      </c>
      <c r="AT19" s="65">
        <v>2.0499999999999998</v>
      </c>
      <c r="AU19" s="36"/>
      <c r="AV19" s="47">
        <f>ET19/C19</f>
        <v>0.11295004968024261</v>
      </c>
      <c r="AW19" s="41">
        <f t="shared" si="21"/>
        <v>0.20051149961776785</v>
      </c>
      <c r="AX19" s="41">
        <f t="shared" si="22"/>
        <v>0.20051149961776785</v>
      </c>
      <c r="AY19" s="42">
        <f t="shared" si="23"/>
        <v>0.21971914579755908</v>
      </c>
      <c r="AZ19" s="36"/>
      <c r="BA19" s="39">
        <f>Q19/EV19</f>
        <v>2.6274527453840155E-4</v>
      </c>
      <c r="BB19" s="41">
        <f t="shared" si="24"/>
        <v>2.5741866285305684E-2</v>
      </c>
      <c r="BC19" s="40">
        <f>ED19/E19</f>
        <v>1.6566634150092026E-2</v>
      </c>
      <c r="BD19" s="41">
        <f t="shared" si="25"/>
        <v>0.11597591334185563</v>
      </c>
      <c r="BE19" s="41">
        <f t="shared" si="26"/>
        <v>0.78825462880648156</v>
      </c>
      <c r="BF19" s="42">
        <f t="shared" si="27"/>
        <v>0.83409576090271431</v>
      </c>
      <c r="BG19" s="36"/>
      <c r="BH19" s="35">
        <v>63.076000000000001</v>
      </c>
      <c r="BI19" s="36">
        <v>28.975999999999999</v>
      </c>
      <c r="BJ19" s="37">
        <f t="shared" si="28"/>
        <v>92.051999999999992</v>
      </c>
      <c r="BK19" s="33">
        <v>1664.7919999999999</v>
      </c>
      <c r="BL19" s="36">
        <v>4.7359999999999998</v>
      </c>
      <c r="BM19" s="36">
        <v>6.4</v>
      </c>
      <c r="BN19" s="37">
        <f t="shared" si="29"/>
        <v>1653.6559999999997</v>
      </c>
      <c r="BO19" s="36">
        <v>204.28700000000001</v>
      </c>
      <c r="BP19" s="36">
        <v>36.819999999999993</v>
      </c>
      <c r="BQ19" s="37">
        <f t="shared" si="30"/>
        <v>241.107</v>
      </c>
      <c r="BR19" s="36">
        <v>0</v>
      </c>
      <c r="BS19" s="36">
        <v>0</v>
      </c>
      <c r="BT19" s="36">
        <v>12.157999999999999</v>
      </c>
      <c r="BU19" s="36">
        <v>7.8610000000004323</v>
      </c>
      <c r="BV19" s="37">
        <f t="shared" si="31"/>
        <v>2006.8339999999998</v>
      </c>
      <c r="BW19" s="36">
        <v>110.002</v>
      </c>
      <c r="BX19" s="33">
        <v>1377.329</v>
      </c>
      <c r="BY19" s="37">
        <f t="shared" si="32"/>
        <v>1487.3309999999999</v>
      </c>
      <c r="BZ19" s="36">
        <v>259.90600000000001</v>
      </c>
      <c r="CA19" s="36">
        <v>12.925000000000153</v>
      </c>
      <c r="CB19" s="37">
        <f t="shared" si="33"/>
        <v>272.83100000000013</v>
      </c>
      <c r="CC19" s="36">
        <v>20</v>
      </c>
      <c r="CD19" s="36">
        <v>226.672</v>
      </c>
      <c r="CE19" s="66">
        <f t="shared" si="34"/>
        <v>2006.8340000000001</v>
      </c>
      <c r="CF19" s="36"/>
      <c r="CG19" s="67">
        <v>296.339</v>
      </c>
      <c r="CH19" s="36"/>
      <c r="CI19" s="32">
        <v>110</v>
      </c>
      <c r="CJ19" s="33">
        <v>75</v>
      </c>
      <c r="CK19" s="33">
        <v>85</v>
      </c>
      <c r="CL19" s="33">
        <v>50</v>
      </c>
      <c r="CM19" s="33">
        <v>70</v>
      </c>
      <c r="CN19" s="33">
        <v>0</v>
      </c>
      <c r="CO19" s="34">
        <f t="shared" si="35"/>
        <v>390</v>
      </c>
      <c r="CP19" s="42">
        <f t="shared" si="36"/>
        <v>0.19433595404502813</v>
      </c>
      <c r="CQ19" s="36"/>
      <c r="CR19" s="60" t="s">
        <v>213</v>
      </c>
      <c r="CS19" s="56">
        <v>15.1</v>
      </c>
      <c r="CT19" s="68">
        <v>1</v>
      </c>
      <c r="CU19" s="60"/>
      <c r="CV19" s="68"/>
      <c r="CW19" s="56"/>
      <c r="CX19" s="32">
        <v>208.78299999999999</v>
      </c>
      <c r="CY19" s="33">
        <v>208.78299999999999</v>
      </c>
      <c r="CZ19" s="34">
        <v>228.78299999999999</v>
      </c>
      <c r="DA19" s="56"/>
      <c r="DB19" s="60">
        <f t="shared" si="37"/>
        <v>1028.4514999999999</v>
      </c>
      <c r="DC19" s="33">
        <v>1015.651</v>
      </c>
      <c r="DD19" s="34">
        <v>1041.252</v>
      </c>
      <c r="DE19" s="56"/>
      <c r="DF19" s="32">
        <v>33.052999999999997</v>
      </c>
      <c r="DG19" s="33">
        <v>8.8040000000000003</v>
      </c>
      <c r="DH19" s="33">
        <v>49.252000000000002</v>
      </c>
      <c r="DI19" s="33">
        <v>82.191000000000003</v>
      </c>
      <c r="DJ19" s="33">
        <v>117.971</v>
      </c>
      <c r="DK19" s="33">
        <v>43.98</v>
      </c>
      <c r="DL19" s="33">
        <v>17.260999999999999</v>
      </c>
      <c r="DM19" s="33">
        <v>0</v>
      </c>
      <c r="DN19" s="33">
        <v>1312.28</v>
      </c>
      <c r="DO19" s="70">
        <f t="shared" si="38"/>
        <v>1664.7919999999999</v>
      </c>
      <c r="DP19" s="56"/>
      <c r="DQ19" s="47">
        <f t="shared" si="39"/>
        <v>1.9854131927592156E-2</v>
      </c>
      <c r="DR19" s="41">
        <f t="shared" si="40"/>
        <v>5.2883483342063154E-3</v>
      </c>
      <c r="DS19" s="41">
        <f t="shared" si="41"/>
        <v>2.9584476619301393E-2</v>
      </c>
      <c r="DT19" s="41">
        <f t="shared" si="42"/>
        <v>4.9370131523938127E-2</v>
      </c>
      <c r="DU19" s="41">
        <f t="shared" si="43"/>
        <v>7.086230592170073E-2</v>
      </c>
      <c r="DV19" s="41">
        <f t="shared" si="44"/>
        <v>2.6417714645433181E-2</v>
      </c>
      <c r="DW19" s="41">
        <f t="shared" si="45"/>
        <v>1.0368262221346571E-2</v>
      </c>
      <c r="DX19" s="41">
        <f t="shared" si="46"/>
        <v>0</v>
      </c>
      <c r="DY19" s="41">
        <f t="shared" si="47"/>
        <v>0.78825462880648156</v>
      </c>
      <c r="DZ19" s="71">
        <f t="shared" si="48"/>
        <v>1</v>
      </c>
      <c r="EA19" s="56"/>
      <c r="EB19" s="35">
        <v>0.68700000000000006</v>
      </c>
      <c r="EC19" s="36">
        <v>26.893000000000001</v>
      </c>
      <c r="ED19" s="66">
        <f t="shared" si="49"/>
        <v>27.580000000000002</v>
      </c>
      <c r="EF19" s="35">
        <f>BL19</f>
        <v>4.7359999999999998</v>
      </c>
      <c r="EG19" s="36">
        <f>BM19</f>
        <v>6.4</v>
      </c>
      <c r="EH19" s="66">
        <f t="shared" si="50"/>
        <v>11.135999999999999</v>
      </c>
      <c r="EJ19" s="32">
        <v>1312.28</v>
      </c>
      <c r="EK19" s="33">
        <v>352.51199999999994</v>
      </c>
      <c r="EL19" s="34">
        <f t="shared" si="51"/>
        <v>1664.7919999999999</v>
      </c>
      <c r="EN19" s="47">
        <v>0.78825462880648156</v>
      </c>
      <c r="EO19" s="41">
        <v>0.21174537119351844</v>
      </c>
      <c r="EP19" s="42">
        <f t="shared" si="52"/>
        <v>1</v>
      </c>
      <c r="EQ19" s="56"/>
      <c r="ER19" s="60">
        <v>219.34350000000001</v>
      </c>
      <c r="ES19" s="33">
        <v>212.01499999999999</v>
      </c>
      <c r="ET19" s="34">
        <v>226.672</v>
      </c>
      <c r="EV19" s="60">
        <v>1644.1779999999999</v>
      </c>
      <c r="EW19" s="33">
        <v>1623.5640000000001</v>
      </c>
      <c r="EX19" s="34">
        <v>1664.7919999999999</v>
      </c>
      <c r="EZ19" s="60">
        <v>437.5</v>
      </c>
      <c r="FA19" s="33">
        <v>415</v>
      </c>
      <c r="FB19" s="34">
        <v>460</v>
      </c>
      <c r="FD19" s="60">
        <v>2081.6779999999999</v>
      </c>
      <c r="FE19" s="56">
        <v>2038.5640000000001</v>
      </c>
      <c r="FF19" s="68">
        <v>2124.7919999999999</v>
      </c>
      <c r="FH19" s="60">
        <v>1337.357</v>
      </c>
      <c r="FI19" s="33">
        <v>1297.385</v>
      </c>
      <c r="FJ19" s="34">
        <v>1377.329</v>
      </c>
      <c r="FK19" s="33"/>
      <c r="FL19" s="60">
        <v>1960.3895</v>
      </c>
      <c r="FM19" s="33">
        <v>1913.9449999999999</v>
      </c>
      <c r="FN19" s="34">
        <v>2006.8340000000001</v>
      </c>
      <c r="FO19" s="33"/>
      <c r="FP19" s="72">
        <f>DD19/C19</f>
        <v>0.51885307902895805</v>
      </c>
      <c r="FQ19" s="63"/>
    </row>
    <row r="20" spans="1:173" x14ac:dyDescent="0.2">
      <c r="A20" s="1"/>
      <c r="B20" s="73" t="s">
        <v>160</v>
      </c>
      <c r="C20" s="32">
        <v>3413.0219999999999</v>
      </c>
      <c r="D20" s="33">
        <v>3272.8604999999998</v>
      </c>
      <c r="E20" s="33">
        <v>2206.6750000000002</v>
      </c>
      <c r="F20" s="33">
        <v>400</v>
      </c>
      <c r="G20" s="33">
        <v>2498.5189999999998</v>
      </c>
      <c r="H20" s="33">
        <f t="shared" si="0"/>
        <v>3813.0219999999999</v>
      </c>
      <c r="I20" s="34">
        <f t="shared" si="1"/>
        <v>2606.6750000000002</v>
      </c>
      <c r="J20" s="33"/>
      <c r="K20" s="35">
        <v>62.462000000000003</v>
      </c>
      <c r="L20" s="36">
        <v>3.8149999999999999</v>
      </c>
      <c r="M20" s="36">
        <v>0.39300000000000002</v>
      </c>
      <c r="N20" s="37">
        <f t="shared" si="2"/>
        <v>66.67</v>
      </c>
      <c r="O20" s="36">
        <v>36.03</v>
      </c>
      <c r="P20" s="37">
        <f t="shared" si="3"/>
        <v>30.64</v>
      </c>
      <c r="Q20" s="36">
        <v>5.7510000000000003</v>
      </c>
      <c r="R20" s="37">
        <f t="shared" si="4"/>
        <v>24.888999999999999</v>
      </c>
      <c r="S20" s="36">
        <v>2.9910000000000001</v>
      </c>
      <c r="T20" s="36">
        <v>0.54800000000000004</v>
      </c>
      <c r="U20" s="36">
        <v>3.1</v>
      </c>
      <c r="V20" s="37">
        <f t="shared" si="5"/>
        <v>31.527999999999999</v>
      </c>
      <c r="W20" s="36">
        <v>6.5369999999999999</v>
      </c>
      <c r="X20" s="38">
        <f t="shared" si="6"/>
        <v>24.991</v>
      </c>
      <c r="Y20" s="36"/>
      <c r="Z20" s="39">
        <f t="shared" si="7"/>
        <v>1.9084834199318917E-2</v>
      </c>
      <c r="AA20" s="40">
        <f t="shared" si="8"/>
        <v>1.1656469928981086E-3</v>
      </c>
      <c r="AB20" s="41">
        <f t="shared" si="9"/>
        <v>0.51318207067469979</v>
      </c>
      <c r="AC20" s="41">
        <f t="shared" si="10"/>
        <v>0.51721910394625403</v>
      </c>
      <c r="AD20" s="41">
        <f t="shared" si="11"/>
        <v>0.5404229788510575</v>
      </c>
      <c r="AE20" s="40">
        <f t="shared" si="12"/>
        <v>1.1008718520083579E-2</v>
      </c>
      <c r="AF20" s="40">
        <f t="shared" si="13"/>
        <v>7.635828047055474E-3</v>
      </c>
      <c r="AG20" s="40">
        <f>X20/DB20</f>
        <v>1.6830361592483144E-2</v>
      </c>
      <c r="AH20" s="40">
        <f>(P20+S20+T20)/DB20</f>
        <v>2.301808366489862E-2</v>
      </c>
      <c r="AI20" s="40">
        <f>R20/DB20</f>
        <v>1.6761668987848144E-2</v>
      </c>
      <c r="AJ20" s="42">
        <f>X20/ER20</f>
        <v>8.8637226145339365E-2</v>
      </c>
      <c r="AK20" s="36"/>
      <c r="AL20" s="47">
        <f t="shared" si="14"/>
        <v>-0.14381023699036208</v>
      </c>
      <c r="AM20" s="41">
        <f t="shared" si="15"/>
        <v>-0.15568357021623933</v>
      </c>
      <c r="AN20" s="42">
        <f t="shared" si="16"/>
        <v>9.7824974152866492E-2</v>
      </c>
      <c r="AO20" s="36"/>
      <c r="AP20" s="47">
        <f t="shared" si="17"/>
        <v>1.1322550896711112</v>
      </c>
      <c r="AQ20" s="41">
        <f t="shared" si="18"/>
        <v>0.80639840070643654</v>
      </c>
      <c r="AR20" s="41">
        <f t="shared" si="19"/>
        <v>-0.16626848581696799</v>
      </c>
      <c r="AS20" s="41">
        <f t="shared" si="20"/>
        <v>0.34202152813547637</v>
      </c>
      <c r="AT20" s="65">
        <v>1.87</v>
      </c>
      <c r="AU20" s="36"/>
      <c r="AV20" s="47">
        <f>ET20/C20</f>
        <v>8.6270466466374957E-2</v>
      </c>
      <c r="AW20" s="41">
        <f t="shared" si="21"/>
        <v>0.20463501452630395</v>
      </c>
      <c r="AX20" s="41">
        <f t="shared" si="22"/>
        <v>0.23350000000000001</v>
      </c>
      <c r="AY20" s="42">
        <f t="shared" si="23"/>
        <v>0.25149556705985587</v>
      </c>
      <c r="AZ20" s="36"/>
      <c r="BA20" s="39">
        <f>Q20/EV20</f>
        <v>2.4042667268673983E-3</v>
      </c>
      <c r="BB20" s="41">
        <f t="shared" si="24"/>
        <v>0.16826121302554201</v>
      </c>
      <c r="BC20" s="40">
        <f>ED20/E20</f>
        <v>1.9405213726534264E-2</v>
      </c>
      <c r="BD20" s="41">
        <f t="shared" si="25"/>
        <v>0.14111711260434415</v>
      </c>
      <c r="BE20" s="41">
        <f t="shared" si="26"/>
        <v>0.78342982088436219</v>
      </c>
      <c r="BF20" s="42">
        <f t="shared" si="27"/>
        <v>0.81666299020783184</v>
      </c>
      <c r="BG20" s="36"/>
      <c r="BH20" s="35">
        <v>865.17</v>
      </c>
      <c r="BI20" s="36">
        <v>6.14</v>
      </c>
      <c r="BJ20" s="37">
        <f t="shared" si="28"/>
        <v>871.31</v>
      </c>
      <c r="BK20" s="33">
        <v>2206.6750000000002</v>
      </c>
      <c r="BL20" s="36">
        <v>3</v>
      </c>
      <c r="BM20" s="36">
        <v>6</v>
      </c>
      <c r="BN20" s="37">
        <f t="shared" si="29"/>
        <v>2197.6750000000002</v>
      </c>
      <c r="BO20" s="36">
        <v>295.24299999999999</v>
      </c>
      <c r="BP20" s="36">
        <v>40.634</v>
      </c>
      <c r="BQ20" s="37">
        <f t="shared" si="30"/>
        <v>335.87700000000001</v>
      </c>
      <c r="BR20" s="36">
        <v>0</v>
      </c>
      <c r="BS20" s="36">
        <v>0.252</v>
      </c>
      <c r="BT20" s="36">
        <v>4.9349999999999996</v>
      </c>
      <c r="BU20" s="36">
        <v>2.9729999999997982</v>
      </c>
      <c r="BV20" s="37">
        <f t="shared" si="31"/>
        <v>3413.0219999999999</v>
      </c>
      <c r="BW20" s="36">
        <v>90.147000000000006</v>
      </c>
      <c r="BX20" s="33">
        <v>2498.5189999999998</v>
      </c>
      <c r="BY20" s="37">
        <f t="shared" si="32"/>
        <v>2588.6659999999997</v>
      </c>
      <c r="BZ20" s="36">
        <v>444.702</v>
      </c>
      <c r="CA20" s="36">
        <v>20.21100000000024</v>
      </c>
      <c r="CB20" s="37">
        <f t="shared" si="33"/>
        <v>464.91300000000024</v>
      </c>
      <c r="CC20" s="36">
        <v>65</v>
      </c>
      <c r="CD20" s="36">
        <v>294.44299999999998</v>
      </c>
      <c r="CE20" s="66">
        <f t="shared" si="34"/>
        <v>3413.0219999999999</v>
      </c>
      <c r="CF20" s="36"/>
      <c r="CG20" s="67">
        <v>1167.3269999999998</v>
      </c>
      <c r="CH20" s="36"/>
      <c r="CI20" s="32">
        <v>110</v>
      </c>
      <c r="CJ20" s="33">
        <v>165</v>
      </c>
      <c r="CK20" s="33">
        <v>145</v>
      </c>
      <c r="CL20" s="33">
        <v>130</v>
      </c>
      <c r="CM20" s="33">
        <v>0</v>
      </c>
      <c r="CN20" s="33">
        <v>0</v>
      </c>
      <c r="CO20" s="34">
        <f t="shared" si="35"/>
        <v>550</v>
      </c>
      <c r="CP20" s="42">
        <f t="shared" si="36"/>
        <v>0.16114751091554641</v>
      </c>
      <c r="CQ20" s="36"/>
      <c r="CR20" s="60" t="s">
        <v>219</v>
      </c>
      <c r="CS20" s="56">
        <v>14.8</v>
      </c>
      <c r="CT20" s="68">
        <v>1</v>
      </c>
      <c r="CU20" s="69" t="s">
        <v>142</v>
      </c>
      <c r="CV20" s="68"/>
      <c r="CW20" s="56"/>
      <c r="CX20" s="32">
        <v>283.57542699999999</v>
      </c>
      <c r="CY20" s="33">
        <v>323.57542699999999</v>
      </c>
      <c r="CZ20" s="34">
        <v>348.51299999999998</v>
      </c>
      <c r="DA20" s="56"/>
      <c r="DB20" s="60">
        <f t="shared" si="37"/>
        <v>1484.876</v>
      </c>
      <c r="DC20" s="33">
        <v>1583.99</v>
      </c>
      <c r="DD20" s="34">
        <v>1385.7619999999999</v>
      </c>
      <c r="DE20" s="56"/>
      <c r="DF20" s="32">
        <v>0</v>
      </c>
      <c r="DG20" s="33">
        <v>0</v>
      </c>
      <c r="DH20" s="33">
        <v>0</v>
      </c>
      <c r="DI20" s="33">
        <v>0</v>
      </c>
      <c r="DJ20" s="33">
        <v>477.90000000000009</v>
      </c>
      <c r="DK20" s="33">
        <v>0</v>
      </c>
      <c r="DL20" s="33">
        <v>0</v>
      </c>
      <c r="DM20" s="33">
        <v>0</v>
      </c>
      <c r="DN20" s="33">
        <v>1728.7750000000001</v>
      </c>
      <c r="DO20" s="70">
        <f t="shared" si="38"/>
        <v>2206.6750000000002</v>
      </c>
      <c r="DP20" s="56"/>
      <c r="DQ20" s="47">
        <f t="shared" si="39"/>
        <v>0</v>
      </c>
      <c r="DR20" s="41">
        <f t="shared" si="40"/>
        <v>0</v>
      </c>
      <c r="DS20" s="41">
        <f t="shared" si="41"/>
        <v>0</v>
      </c>
      <c r="DT20" s="41">
        <f t="shared" si="42"/>
        <v>0</v>
      </c>
      <c r="DU20" s="41">
        <f t="shared" si="43"/>
        <v>0.21657017911563781</v>
      </c>
      <c r="DV20" s="41">
        <f t="shared" si="44"/>
        <v>0</v>
      </c>
      <c r="DW20" s="41">
        <f t="shared" si="45"/>
        <v>0</v>
      </c>
      <c r="DX20" s="41">
        <f t="shared" si="46"/>
        <v>0</v>
      </c>
      <c r="DY20" s="41">
        <f t="shared" si="47"/>
        <v>0.78342982088436219</v>
      </c>
      <c r="DZ20" s="71">
        <f t="shared" si="48"/>
        <v>1</v>
      </c>
      <c r="EA20" s="56"/>
      <c r="EB20" s="35">
        <v>17.428999999999998</v>
      </c>
      <c r="EC20" s="36">
        <v>25.391999999999999</v>
      </c>
      <c r="ED20" s="66">
        <f t="shared" si="49"/>
        <v>42.820999999999998</v>
      </c>
      <c r="EF20" s="35">
        <f>BL20</f>
        <v>3</v>
      </c>
      <c r="EG20" s="36">
        <f>BM20</f>
        <v>6</v>
      </c>
      <c r="EH20" s="66">
        <f t="shared" si="50"/>
        <v>9</v>
      </c>
      <c r="EJ20" s="32">
        <v>1728.7750000000001</v>
      </c>
      <c r="EK20" s="33">
        <v>477.90000000000009</v>
      </c>
      <c r="EL20" s="34">
        <f t="shared" si="51"/>
        <v>2206.6750000000002</v>
      </c>
      <c r="EN20" s="47">
        <v>0.78342982088436219</v>
      </c>
      <c r="EO20" s="41">
        <v>0.21657017911563781</v>
      </c>
      <c r="EP20" s="42">
        <f t="shared" si="52"/>
        <v>1</v>
      </c>
      <c r="EQ20" s="56"/>
      <c r="ER20" s="60">
        <v>281.947</v>
      </c>
      <c r="ES20" s="33">
        <v>269.45100000000002</v>
      </c>
      <c r="ET20" s="34">
        <v>294.44299999999998</v>
      </c>
      <c r="EV20" s="60">
        <v>2391.9975000000004</v>
      </c>
      <c r="EW20" s="33">
        <v>2577.3200000000002</v>
      </c>
      <c r="EX20" s="34">
        <v>2206.6750000000002</v>
      </c>
      <c r="EZ20" s="60">
        <v>455</v>
      </c>
      <c r="FA20" s="33">
        <v>510</v>
      </c>
      <c r="FB20" s="34">
        <v>400</v>
      </c>
      <c r="FD20" s="60">
        <v>2846.9975000000004</v>
      </c>
      <c r="FE20" s="56">
        <v>3087.32</v>
      </c>
      <c r="FF20" s="68">
        <v>2606.6750000000002</v>
      </c>
      <c r="FH20" s="60">
        <v>2387.1999999999998</v>
      </c>
      <c r="FI20" s="33">
        <v>2275.8809999999999</v>
      </c>
      <c r="FJ20" s="34">
        <v>2498.5189999999998</v>
      </c>
      <c r="FK20" s="33"/>
      <c r="FL20" s="60">
        <v>3272.8604999999998</v>
      </c>
      <c r="FM20" s="33">
        <v>3132.6990000000001</v>
      </c>
      <c r="FN20" s="34">
        <v>3413.0219999999999</v>
      </c>
      <c r="FO20" s="33"/>
      <c r="FP20" s="72">
        <f>DD20/C20</f>
        <v>0.40602199458427163</v>
      </c>
      <c r="FQ20" s="63"/>
    </row>
    <row r="21" spans="1:173" x14ac:dyDescent="0.2">
      <c r="A21" s="1"/>
      <c r="B21" s="73" t="s">
        <v>161</v>
      </c>
      <c r="C21" s="32">
        <v>615.82100000000003</v>
      </c>
      <c r="D21" s="33">
        <v>618.56650000000002</v>
      </c>
      <c r="E21" s="33">
        <v>508.69900000000001</v>
      </c>
      <c r="F21" s="33">
        <v>27.350999999999999</v>
      </c>
      <c r="G21" s="33">
        <v>492.36599999999999</v>
      </c>
      <c r="H21" s="33">
        <f t="shared" si="0"/>
        <v>643.17200000000003</v>
      </c>
      <c r="I21" s="34">
        <f t="shared" si="1"/>
        <v>536.04999999999995</v>
      </c>
      <c r="J21" s="33"/>
      <c r="K21" s="35">
        <v>14.323</v>
      </c>
      <c r="L21" s="36">
        <v>2.1520000000000001</v>
      </c>
      <c r="M21" s="36">
        <v>0.39400000000000002</v>
      </c>
      <c r="N21" s="37">
        <f t="shared" si="2"/>
        <v>16.869</v>
      </c>
      <c r="O21" s="36">
        <v>15.054</v>
      </c>
      <c r="P21" s="37">
        <f t="shared" si="3"/>
        <v>1.8149999999999995</v>
      </c>
      <c r="Q21" s="36">
        <v>-9.2999999999999999E-2</v>
      </c>
      <c r="R21" s="37">
        <f t="shared" si="4"/>
        <v>1.9079999999999995</v>
      </c>
      <c r="S21" s="36">
        <v>0.185</v>
      </c>
      <c r="T21" s="36">
        <v>0.71099999999999997</v>
      </c>
      <c r="U21" s="36">
        <v>0.377</v>
      </c>
      <c r="V21" s="37">
        <f t="shared" si="5"/>
        <v>3.1809999999999992</v>
      </c>
      <c r="W21" s="36">
        <v>0.51700000000000002</v>
      </c>
      <c r="X21" s="38">
        <f t="shared" si="6"/>
        <v>2.6639999999999993</v>
      </c>
      <c r="Y21" s="36"/>
      <c r="Z21" s="39">
        <f t="shared" si="7"/>
        <v>2.3155149850501117E-2</v>
      </c>
      <c r="AA21" s="40">
        <f t="shared" si="8"/>
        <v>3.4790115533253094E-3</v>
      </c>
      <c r="AB21" s="41">
        <f t="shared" si="9"/>
        <v>0.84739656628201532</v>
      </c>
      <c r="AC21" s="41">
        <f t="shared" si="10"/>
        <v>0.88272546030256838</v>
      </c>
      <c r="AD21" s="41">
        <f t="shared" si="11"/>
        <v>0.89240618886715284</v>
      </c>
      <c r="AE21" s="40">
        <f t="shared" si="12"/>
        <v>2.4336914462713386E-2</v>
      </c>
      <c r="AF21" s="40">
        <f t="shared" si="13"/>
        <v>4.306731774190809E-3</v>
      </c>
      <c r="AG21" s="40">
        <f>X21/DB21</f>
        <v>8.7758742520000176E-3</v>
      </c>
      <c r="AH21" s="40">
        <f>(P21+S21+T21)/DB21</f>
        <v>8.9307038653048225E-3</v>
      </c>
      <c r="AI21" s="40">
        <f>R21/DB21</f>
        <v>6.2854234507567688E-3</v>
      </c>
      <c r="AJ21" s="42">
        <f>X21/ER21</f>
        <v>3.395339055958093E-2</v>
      </c>
      <c r="AK21" s="36"/>
      <c r="AL21" s="47">
        <f t="shared" si="14"/>
        <v>0.10479861872753536</v>
      </c>
      <c r="AM21" s="41">
        <f t="shared" si="15"/>
        <v>8.9118566723623213E-2</v>
      </c>
      <c r="AN21" s="42">
        <f t="shared" si="16"/>
        <v>6.422415907641481E-3</v>
      </c>
      <c r="AO21" s="36"/>
      <c r="AP21" s="47">
        <f t="shared" si="17"/>
        <v>0.96789260446747483</v>
      </c>
      <c r="AQ21" s="41">
        <f t="shared" si="18"/>
        <v>0.92411556371375958</v>
      </c>
      <c r="AR21" s="41">
        <f t="shared" si="19"/>
        <v>-9.2340447954844002E-2</v>
      </c>
      <c r="AS21" s="41">
        <f t="shared" si="20"/>
        <v>0.1579942661909873</v>
      </c>
      <c r="AT21" s="65">
        <v>3.08</v>
      </c>
      <c r="AU21" s="36"/>
      <c r="AV21" s="47">
        <f>ET21/C21</f>
        <v>0.12956687089267824</v>
      </c>
      <c r="AW21" s="41">
        <f t="shared" si="21"/>
        <v>0.24859906982773985</v>
      </c>
      <c r="AX21" s="41">
        <f t="shared" si="22"/>
        <v>0.24859906982773985</v>
      </c>
      <c r="AY21" s="42">
        <f t="shared" si="23"/>
        <v>0.24859906982773985</v>
      </c>
      <c r="AZ21" s="36"/>
      <c r="BA21" s="39">
        <f>Q21/EV21</f>
        <v>-1.919219434882742E-4</v>
      </c>
      <c r="BB21" s="41">
        <f t="shared" si="24"/>
        <v>-3.4304684618222066E-2</v>
      </c>
      <c r="BC21" s="40">
        <f>ED21/E21</f>
        <v>2.2844550510223136E-2</v>
      </c>
      <c r="BD21" s="41">
        <f t="shared" si="25"/>
        <v>0.14096312469674913</v>
      </c>
      <c r="BE21" s="41">
        <f t="shared" si="26"/>
        <v>0.83291691157246228</v>
      </c>
      <c r="BF21" s="42">
        <f t="shared" si="27"/>
        <v>0.84144202966141224</v>
      </c>
      <c r="BG21" s="36"/>
      <c r="BH21" s="35">
        <v>1.641</v>
      </c>
      <c r="BI21" s="36">
        <v>41.585000000000001</v>
      </c>
      <c r="BJ21" s="37">
        <f t="shared" si="28"/>
        <v>43.225999999999999</v>
      </c>
      <c r="BK21" s="33">
        <v>508.69900000000001</v>
      </c>
      <c r="BL21" s="36">
        <v>0.65</v>
      </c>
      <c r="BM21" s="36">
        <v>2</v>
      </c>
      <c r="BN21" s="37">
        <f t="shared" si="29"/>
        <v>506.04900000000004</v>
      </c>
      <c r="BO21" s="36">
        <v>51.677</v>
      </c>
      <c r="BP21" s="36">
        <v>4.9499999999999993</v>
      </c>
      <c r="BQ21" s="37">
        <f t="shared" si="30"/>
        <v>56.626999999999995</v>
      </c>
      <c r="BR21" s="36">
        <v>0</v>
      </c>
      <c r="BS21" s="36">
        <v>4.1139999999999999</v>
      </c>
      <c r="BT21" s="36">
        <v>3.9340000000000002</v>
      </c>
      <c r="BU21" s="36">
        <v>1.8709999999999969</v>
      </c>
      <c r="BV21" s="37">
        <f t="shared" si="31"/>
        <v>615.82100000000003</v>
      </c>
      <c r="BW21" s="36">
        <v>40.430999999999997</v>
      </c>
      <c r="BX21" s="33">
        <v>492.36599999999999</v>
      </c>
      <c r="BY21" s="37">
        <f t="shared" si="32"/>
        <v>532.79700000000003</v>
      </c>
      <c r="BZ21" s="36">
        <v>0</v>
      </c>
      <c r="CA21" s="36">
        <v>3.2339999999999947</v>
      </c>
      <c r="CB21" s="37">
        <f t="shared" si="33"/>
        <v>3.2339999999999947</v>
      </c>
      <c r="CC21" s="36">
        <v>0</v>
      </c>
      <c r="CD21" s="36">
        <v>79.790000000000006</v>
      </c>
      <c r="CE21" s="66">
        <f t="shared" si="34"/>
        <v>615.82100000000003</v>
      </c>
      <c r="CF21" s="36"/>
      <c r="CG21" s="67">
        <v>97.296186999999989</v>
      </c>
      <c r="CH21" s="36"/>
      <c r="CI21" s="32">
        <v>0</v>
      </c>
      <c r="CJ21" s="33">
        <v>20</v>
      </c>
      <c r="CK21" s="33">
        <v>0</v>
      </c>
      <c r="CL21" s="33">
        <v>20</v>
      </c>
      <c r="CM21" s="33">
        <v>0</v>
      </c>
      <c r="CN21" s="33">
        <v>0</v>
      </c>
      <c r="CO21" s="34">
        <f t="shared" si="35"/>
        <v>40</v>
      </c>
      <c r="CP21" s="42">
        <f t="shared" si="36"/>
        <v>6.4953939537625377E-2</v>
      </c>
      <c r="CQ21" s="36"/>
      <c r="CR21" s="60" t="s">
        <v>212</v>
      </c>
      <c r="CS21" s="56">
        <v>9</v>
      </c>
      <c r="CT21" s="68">
        <v>2</v>
      </c>
      <c r="CU21" s="60"/>
      <c r="CV21" s="74" t="s">
        <v>145</v>
      </c>
      <c r="CW21" s="56"/>
      <c r="CX21" s="32">
        <v>76.703999999999994</v>
      </c>
      <c r="CY21" s="33">
        <v>76.703999999999994</v>
      </c>
      <c r="CZ21" s="34">
        <v>76.703999999999994</v>
      </c>
      <c r="DA21" s="56"/>
      <c r="DB21" s="60">
        <f t="shared" si="37"/>
        <v>303.55950000000001</v>
      </c>
      <c r="DC21" s="33">
        <v>298.57400000000001</v>
      </c>
      <c r="DD21" s="34">
        <v>308.54500000000002</v>
      </c>
      <c r="DE21" s="56"/>
      <c r="DF21" s="32">
        <v>24.234999999999999</v>
      </c>
      <c r="DG21" s="33">
        <v>5.7640000000000002</v>
      </c>
      <c r="DH21" s="33">
        <v>10.468</v>
      </c>
      <c r="DI21" s="33">
        <v>8.0519999999999996</v>
      </c>
      <c r="DJ21" s="33">
        <v>32.369</v>
      </c>
      <c r="DK21" s="33">
        <v>2.82</v>
      </c>
      <c r="DL21" s="33">
        <v>0.78900000000000003</v>
      </c>
      <c r="DM21" s="33">
        <v>0.498</v>
      </c>
      <c r="DN21" s="33">
        <v>423.70400000000001</v>
      </c>
      <c r="DO21" s="70">
        <f t="shared" si="38"/>
        <v>508.69900000000001</v>
      </c>
      <c r="DP21" s="56"/>
      <c r="DQ21" s="47">
        <f t="shared" si="39"/>
        <v>4.7641139455748882E-2</v>
      </c>
      <c r="DR21" s="41">
        <f t="shared" si="40"/>
        <v>1.1330865600286221E-2</v>
      </c>
      <c r="DS21" s="41">
        <f t="shared" si="41"/>
        <v>2.0577984230360193E-2</v>
      </c>
      <c r="DT21" s="41">
        <f t="shared" si="42"/>
        <v>1.582861377749907E-2</v>
      </c>
      <c r="DU21" s="41">
        <f t="shared" si="43"/>
        <v>6.3630948753585118E-2</v>
      </c>
      <c r="DV21" s="41">
        <f t="shared" si="44"/>
        <v>5.5435532603759783E-3</v>
      </c>
      <c r="DW21" s="41">
        <f t="shared" si="45"/>
        <v>1.5510154334881729E-3</v>
      </c>
      <c r="DX21" s="41">
        <f t="shared" si="46"/>
        <v>9.7896791619405581E-4</v>
      </c>
      <c r="DY21" s="41">
        <f t="shared" si="47"/>
        <v>0.83291691157246228</v>
      </c>
      <c r="DZ21" s="71">
        <f t="shared" si="48"/>
        <v>1</v>
      </c>
      <c r="EA21" s="56"/>
      <c r="EB21" s="35">
        <v>4.3819999999999997</v>
      </c>
      <c r="EC21" s="36">
        <v>7.2389999999999999</v>
      </c>
      <c r="ED21" s="66">
        <f t="shared" si="49"/>
        <v>11.620999999999999</v>
      </c>
      <c r="EF21" s="35">
        <f>BL21</f>
        <v>0.65</v>
      </c>
      <c r="EG21" s="36">
        <f>BM21</f>
        <v>2</v>
      </c>
      <c r="EH21" s="66">
        <f t="shared" si="50"/>
        <v>2.65</v>
      </c>
      <c r="EJ21" s="32">
        <v>423.70400000000001</v>
      </c>
      <c r="EK21" s="33">
        <v>84.995000000000019</v>
      </c>
      <c r="EL21" s="34">
        <f t="shared" si="51"/>
        <v>508.69900000000001</v>
      </c>
      <c r="EN21" s="47">
        <v>0.83291691157246228</v>
      </c>
      <c r="EO21" s="41">
        <v>0.16708308842753772</v>
      </c>
      <c r="EP21" s="42">
        <f t="shared" si="52"/>
        <v>1</v>
      </c>
      <c r="EQ21" s="56"/>
      <c r="ER21" s="60">
        <v>78.460499999999996</v>
      </c>
      <c r="ES21" s="33">
        <v>77.131</v>
      </c>
      <c r="ET21" s="34">
        <v>79.790000000000006</v>
      </c>
      <c r="EV21" s="60">
        <v>484.572</v>
      </c>
      <c r="EW21" s="33">
        <v>460.44499999999999</v>
      </c>
      <c r="EX21" s="34">
        <v>508.69900000000001</v>
      </c>
      <c r="EZ21" s="60">
        <v>29.546500000000002</v>
      </c>
      <c r="FA21" s="33">
        <v>31.742000000000001</v>
      </c>
      <c r="FB21" s="34">
        <v>27.350999999999999</v>
      </c>
      <c r="FD21" s="60">
        <v>514.11850000000004</v>
      </c>
      <c r="FE21" s="56">
        <v>492.18700000000001</v>
      </c>
      <c r="FF21" s="68">
        <v>536.04999999999995</v>
      </c>
      <c r="FH21" s="60">
        <v>490.79499999999996</v>
      </c>
      <c r="FI21" s="33">
        <v>489.22399999999999</v>
      </c>
      <c r="FJ21" s="34">
        <v>492.36599999999999</v>
      </c>
      <c r="FK21" s="33"/>
      <c r="FL21" s="60">
        <v>618.56650000000002</v>
      </c>
      <c r="FM21" s="33">
        <v>621.31200000000001</v>
      </c>
      <c r="FN21" s="34">
        <v>615.82100000000003</v>
      </c>
      <c r="FO21" s="33"/>
      <c r="FP21" s="72">
        <f>DD21/C21</f>
        <v>0.50103033186591561</v>
      </c>
      <c r="FQ21" s="63"/>
    </row>
    <row r="22" spans="1:173" x14ac:dyDescent="0.2">
      <c r="A22" s="1"/>
      <c r="B22" s="73" t="s">
        <v>163</v>
      </c>
      <c r="C22" s="32">
        <v>6409.375</v>
      </c>
      <c r="D22" s="33">
        <v>6150.3204999999998</v>
      </c>
      <c r="E22" s="33">
        <v>5499.4480000000003</v>
      </c>
      <c r="F22" s="33">
        <v>1707</v>
      </c>
      <c r="G22" s="33">
        <v>4408.1989999999996</v>
      </c>
      <c r="H22" s="33">
        <f t="shared" si="0"/>
        <v>8116.375</v>
      </c>
      <c r="I22" s="34">
        <f t="shared" si="1"/>
        <v>7206.4480000000003</v>
      </c>
      <c r="J22" s="33"/>
      <c r="K22" s="35">
        <v>121.58199999999999</v>
      </c>
      <c r="L22" s="36">
        <v>43.917000000000002</v>
      </c>
      <c r="M22" s="36">
        <v>0.72699999999999998</v>
      </c>
      <c r="N22" s="37">
        <f t="shared" si="2"/>
        <v>166.226</v>
      </c>
      <c r="O22" s="36">
        <v>99.025000000000006</v>
      </c>
      <c r="P22" s="37">
        <f t="shared" si="3"/>
        <v>67.200999999999993</v>
      </c>
      <c r="Q22" s="36">
        <v>2.367</v>
      </c>
      <c r="R22" s="37">
        <f t="shared" si="4"/>
        <v>64.833999999999989</v>
      </c>
      <c r="S22" s="36">
        <v>2.9249999999999998</v>
      </c>
      <c r="T22" s="36">
        <v>0.25</v>
      </c>
      <c r="U22" s="36">
        <v>2.5249999999999999</v>
      </c>
      <c r="V22" s="37">
        <f t="shared" si="5"/>
        <v>70.533999999999992</v>
      </c>
      <c r="W22" s="36">
        <v>17.39</v>
      </c>
      <c r="X22" s="38">
        <f t="shared" si="6"/>
        <v>53.143999999999991</v>
      </c>
      <c r="Y22" s="36"/>
      <c r="Z22" s="39">
        <f t="shared" si="7"/>
        <v>1.9768400687411331E-2</v>
      </c>
      <c r="AA22" s="40">
        <f t="shared" si="8"/>
        <v>7.1406034856232297E-3</v>
      </c>
      <c r="AB22" s="41">
        <f t="shared" si="9"/>
        <v>0.58455971334289647</v>
      </c>
      <c r="AC22" s="41">
        <f t="shared" si="10"/>
        <v>0.58542367470484946</v>
      </c>
      <c r="AD22" s="41">
        <f t="shared" si="11"/>
        <v>0.59572509715688282</v>
      </c>
      <c r="AE22" s="40">
        <f t="shared" si="12"/>
        <v>1.6100786942729248E-2</v>
      </c>
      <c r="AF22" s="40">
        <f t="shared" si="13"/>
        <v>8.6408505052704161E-3</v>
      </c>
      <c r="AG22" s="40">
        <f>X22/DB22</f>
        <v>1.5707845425035335E-2</v>
      </c>
      <c r="AH22" s="40">
        <f>(P22+S22+T22)/DB22</f>
        <v>2.080113144724309E-2</v>
      </c>
      <c r="AI22" s="40">
        <f>R22/DB22</f>
        <v>1.916307485862451E-2</v>
      </c>
      <c r="AJ22" s="42">
        <f>X22/ER22</f>
        <v>8.8803853335951227E-2</v>
      </c>
      <c r="AK22" s="36"/>
      <c r="AL22" s="47">
        <f t="shared" si="14"/>
        <v>9.9397729455841508E-2</v>
      </c>
      <c r="AM22" s="41">
        <f t="shared" si="15"/>
        <v>7.2382190752818779E-2</v>
      </c>
      <c r="AN22" s="42">
        <f t="shared" si="16"/>
        <v>9.5336977334405965E-2</v>
      </c>
      <c r="AO22" s="36"/>
      <c r="AP22" s="47">
        <f t="shared" si="17"/>
        <v>0.80157117587074178</v>
      </c>
      <c r="AQ22" s="41">
        <f t="shared" si="18"/>
        <v>0.76897322635644905</v>
      </c>
      <c r="AR22" s="41">
        <f t="shared" si="19"/>
        <v>8.64046806435885E-2</v>
      </c>
      <c r="AS22" s="41">
        <f t="shared" si="20"/>
        <v>0.12022685519258901</v>
      </c>
      <c r="AT22" s="65">
        <v>1.84</v>
      </c>
      <c r="AU22" s="36"/>
      <c r="AV22" s="47">
        <f>ET22/C22</f>
        <v>9.6126377376889324E-2</v>
      </c>
      <c r="AW22" s="41">
        <f t="shared" si="21"/>
        <v>0.15642918512967782</v>
      </c>
      <c r="AX22" s="41">
        <f t="shared" si="22"/>
        <v>0.17190000000000003</v>
      </c>
      <c r="AY22" s="42">
        <f t="shared" si="23"/>
        <v>0.19159999999999999</v>
      </c>
      <c r="AZ22" s="36"/>
      <c r="BA22" s="39">
        <f>Q22/EV22</f>
        <v>4.5078480262929227E-4</v>
      </c>
      <c r="BB22" s="41">
        <f t="shared" si="24"/>
        <v>3.3633625099465735E-2</v>
      </c>
      <c r="BC22" s="40">
        <f>ED22/E22</f>
        <v>3.6683681707691388E-3</v>
      </c>
      <c r="BD22" s="41">
        <f t="shared" si="25"/>
        <v>3.1729604756137834E-2</v>
      </c>
      <c r="BE22" s="41">
        <f t="shared" si="26"/>
        <v>0.7080054216350441</v>
      </c>
      <c r="BF22" s="42">
        <f t="shared" si="27"/>
        <v>0.7771705283934609</v>
      </c>
      <c r="BG22" s="36"/>
      <c r="BH22" s="35">
        <v>134.67099999999999</v>
      </c>
      <c r="BI22" s="36">
        <v>145.42500000000001</v>
      </c>
      <c r="BJ22" s="37">
        <f t="shared" si="28"/>
        <v>280.096</v>
      </c>
      <c r="BK22" s="33">
        <v>5499.4480000000003</v>
      </c>
      <c r="BL22" s="36">
        <v>2.61</v>
      </c>
      <c r="BM22" s="36">
        <v>17.09</v>
      </c>
      <c r="BN22" s="37">
        <f t="shared" si="29"/>
        <v>5479.7480000000005</v>
      </c>
      <c r="BO22" s="36">
        <v>471.71900000000005</v>
      </c>
      <c r="BP22" s="36">
        <v>117.232</v>
      </c>
      <c r="BQ22" s="37">
        <f t="shared" si="30"/>
        <v>588.95100000000002</v>
      </c>
      <c r="BR22" s="36">
        <v>12.15</v>
      </c>
      <c r="BS22" s="36">
        <v>8.016</v>
      </c>
      <c r="BT22" s="36">
        <v>28.58</v>
      </c>
      <c r="BU22" s="36">
        <v>11.833999999999932</v>
      </c>
      <c r="BV22" s="37">
        <f t="shared" si="31"/>
        <v>6409.375</v>
      </c>
      <c r="BW22" s="36">
        <v>3.4000000000000002E-2</v>
      </c>
      <c r="BX22" s="33">
        <v>4408.1989999999996</v>
      </c>
      <c r="BY22" s="37">
        <f t="shared" si="32"/>
        <v>4408.2329999999993</v>
      </c>
      <c r="BZ22" s="36">
        <v>1199.345</v>
      </c>
      <c r="CA22" s="36">
        <v>60.687000000000694</v>
      </c>
      <c r="CB22" s="37">
        <f t="shared" si="33"/>
        <v>1260.0320000000006</v>
      </c>
      <c r="CC22" s="36">
        <v>125</v>
      </c>
      <c r="CD22" s="36">
        <v>616.11</v>
      </c>
      <c r="CE22" s="66">
        <f t="shared" si="34"/>
        <v>6409.3749999999991</v>
      </c>
      <c r="CF22" s="36"/>
      <c r="CG22" s="67">
        <v>770.57900000000006</v>
      </c>
      <c r="CH22" s="36"/>
      <c r="CI22" s="32">
        <v>315</v>
      </c>
      <c r="CJ22" s="33">
        <v>280</v>
      </c>
      <c r="CK22" s="33">
        <v>260</v>
      </c>
      <c r="CL22" s="33">
        <v>220</v>
      </c>
      <c r="CM22" s="33">
        <v>250</v>
      </c>
      <c r="CN22" s="33">
        <v>0</v>
      </c>
      <c r="CO22" s="34">
        <f t="shared" si="35"/>
        <v>1325</v>
      </c>
      <c r="CP22" s="42">
        <f t="shared" si="36"/>
        <v>0.20672842515845929</v>
      </c>
      <c r="CQ22" s="36"/>
      <c r="CR22" s="60" t="s">
        <v>216</v>
      </c>
      <c r="CS22" s="56">
        <v>50</v>
      </c>
      <c r="CT22" s="68">
        <v>7</v>
      </c>
      <c r="CU22" s="69" t="s">
        <v>142</v>
      </c>
      <c r="CV22" s="74" t="s">
        <v>148</v>
      </c>
      <c r="CW22" s="56"/>
      <c r="CX22" s="32">
        <v>556.11842390000015</v>
      </c>
      <c r="CY22" s="33">
        <v>611.11842390000015</v>
      </c>
      <c r="CZ22" s="34">
        <v>681.15351959999998</v>
      </c>
      <c r="DA22" s="56"/>
      <c r="DB22" s="60">
        <f t="shared" si="37"/>
        <v>3383.2775000000001</v>
      </c>
      <c r="DC22" s="33">
        <v>3211.4740000000002</v>
      </c>
      <c r="DD22" s="34">
        <v>3555.0810000000001</v>
      </c>
      <c r="DE22" s="56"/>
      <c r="DF22" s="32">
        <v>573.32899999999995</v>
      </c>
      <c r="DG22" s="33">
        <v>39.811999999999998</v>
      </c>
      <c r="DH22" s="33">
        <v>182.24299999999999</v>
      </c>
      <c r="DI22" s="33">
        <v>125.381</v>
      </c>
      <c r="DJ22" s="33">
        <v>459.971</v>
      </c>
      <c r="DK22" s="33">
        <v>179.57599999999999</v>
      </c>
      <c r="DL22" s="33">
        <v>45.497</v>
      </c>
      <c r="DM22" s="33">
        <v>2.1316282072803006E-13</v>
      </c>
      <c r="DN22" s="33">
        <v>3893.6390000000001</v>
      </c>
      <c r="DO22" s="70">
        <f t="shared" si="38"/>
        <v>5499.4480000000003</v>
      </c>
      <c r="DP22" s="56"/>
      <c r="DQ22" s="47">
        <f t="shared" si="39"/>
        <v>0.10425209948343905</v>
      </c>
      <c r="DR22" s="41">
        <f t="shared" si="40"/>
        <v>7.239272014209425E-3</v>
      </c>
      <c r="DS22" s="41">
        <f t="shared" si="41"/>
        <v>3.3138416801104402E-2</v>
      </c>
      <c r="DT22" s="41">
        <f t="shared" si="42"/>
        <v>2.2798833628393248E-2</v>
      </c>
      <c r="DU22" s="41">
        <f t="shared" si="43"/>
        <v>8.3639485271976385E-2</v>
      </c>
      <c r="DV22" s="41">
        <f t="shared" si="44"/>
        <v>3.265345903807073E-2</v>
      </c>
      <c r="DW22" s="41">
        <f t="shared" si="45"/>
        <v>8.2730121277626405E-3</v>
      </c>
      <c r="DX22" s="41">
        <f t="shared" si="46"/>
        <v>3.8760766667496454E-17</v>
      </c>
      <c r="DY22" s="41">
        <f t="shared" si="47"/>
        <v>0.7080054216350441</v>
      </c>
      <c r="DZ22" s="71">
        <f t="shared" si="48"/>
        <v>1</v>
      </c>
      <c r="EA22" s="56"/>
      <c r="EB22" s="35">
        <v>14.319000000000001</v>
      </c>
      <c r="EC22" s="36">
        <v>5.8550000000000004</v>
      </c>
      <c r="ED22" s="66">
        <f t="shared" si="49"/>
        <v>20.173999999999999</v>
      </c>
      <c r="EF22" s="35">
        <f>BL22</f>
        <v>2.61</v>
      </c>
      <c r="EG22" s="36">
        <f>BM22</f>
        <v>17.09</v>
      </c>
      <c r="EH22" s="66">
        <f t="shared" si="50"/>
        <v>19.7</v>
      </c>
      <c r="EJ22" s="32">
        <v>3893.6390000000001</v>
      </c>
      <c r="EK22" s="33">
        <v>1605.8090000000002</v>
      </c>
      <c r="EL22" s="34">
        <f t="shared" si="51"/>
        <v>5499.4480000000003</v>
      </c>
      <c r="EN22" s="47">
        <v>0.7080054216350441</v>
      </c>
      <c r="EO22" s="41">
        <v>0.2919945783649559</v>
      </c>
      <c r="EP22" s="42">
        <f t="shared" si="52"/>
        <v>1</v>
      </c>
      <c r="EQ22" s="56"/>
      <c r="ER22" s="60">
        <v>598.4425</v>
      </c>
      <c r="ES22" s="33">
        <v>580.77499999999998</v>
      </c>
      <c r="ET22" s="34">
        <v>616.11</v>
      </c>
      <c r="EV22" s="60">
        <v>5250.8425000000007</v>
      </c>
      <c r="EW22" s="33">
        <v>5002.2370000000001</v>
      </c>
      <c r="EX22" s="34">
        <v>5499.4480000000003</v>
      </c>
      <c r="EZ22" s="60">
        <v>1712.4</v>
      </c>
      <c r="FA22" s="33">
        <v>1717.8</v>
      </c>
      <c r="FB22" s="34">
        <v>1707</v>
      </c>
      <c r="FD22" s="60">
        <v>6963.2425000000003</v>
      </c>
      <c r="FE22" s="56">
        <v>6720.0370000000003</v>
      </c>
      <c r="FF22" s="68">
        <v>7206.4480000000003</v>
      </c>
      <c r="FH22" s="60">
        <v>4216.3564999999999</v>
      </c>
      <c r="FI22" s="33">
        <v>4024.5140000000001</v>
      </c>
      <c r="FJ22" s="34">
        <v>4408.1989999999996</v>
      </c>
      <c r="FK22" s="33"/>
      <c r="FL22" s="60">
        <v>6150.3204999999998</v>
      </c>
      <c r="FM22" s="33">
        <v>5891.2659999999996</v>
      </c>
      <c r="FN22" s="34">
        <v>6409.375</v>
      </c>
      <c r="FO22" s="33"/>
      <c r="FP22" s="72">
        <f>DD22/C22</f>
        <v>0.55466890297415894</v>
      </c>
      <c r="FQ22" s="63"/>
    </row>
    <row r="23" spans="1:173" x14ac:dyDescent="0.2">
      <c r="A23" s="1"/>
      <c r="B23" s="73" t="s">
        <v>164</v>
      </c>
      <c r="C23" s="32">
        <v>2827.0650000000001</v>
      </c>
      <c r="D23" s="33">
        <v>2667.0884999999998</v>
      </c>
      <c r="E23" s="33">
        <v>2279.4800000000005</v>
      </c>
      <c r="F23" s="33">
        <v>783.4</v>
      </c>
      <c r="G23" s="33">
        <v>1984.951</v>
      </c>
      <c r="H23" s="33">
        <f t="shared" si="0"/>
        <v>3610.4650000000001</v>
      </c>
      <c r="I23" s="34">
        <f t="shared" si="1"/>
        <v>3062.8800000000006</v>
      </c>
      <c r="J23" s="33"/>
      <c r="K23" s="35">
        <v>48.811999999999998</v>
      </c>
      <c r="L23" s="36">
        <v>15.717000000000001</v>
      </c>
      <c r="M23" s="36">
        <v>1.0569999999999999</v>
      </c>
      <c r="N23" s="37">
        <f t="shared" si="2"/>
        <v>65.585999999999999</v>
      </c>
      <c r="O23" s="36">
        <v>41.174999999999997</v>
      </c>
      <c r="P23" s="37">
        <f t="shared" si="3"/>
        <v>24.411000000000001</v>
      </c>
      <c r="Q23" s="36">
        <v>5.7210000000000001</v>
      </c>
      <c r="R23" s="37">
        <f t="shared" si="4"/>
        <v>18.690000000000001</v>
      </c>
      <c r="S23" s="36">
        <v>4.7300000000000004</v>
      </c>
      <c r="T23" s="36">
        <v>1.2720000000000002</v>
      </c>
      <c r="U23" s="36">
        <v>0.31099999999999994</v>
      </c>
      <c r="V23" s="37">
        <f t="shared" si="5"/>
        <v>25.003</v>
      </c>
      <c r="W23" s="36">
        <v>5.6060000000000008</v>
      </c>
      <c r="X23" s="38">
        <f t="shared" si="6"/>
        <v>19.396999999999998</v>
      </c>
      <c r="Y23" s="36"/>
      <c r="Z23" s="39">
        <f t="shared" si="7"/>
        <v>1.8301604914872528E-2</v>
      </c>
      <c r="AA23" s="40">
        <f t="shared" si="8"/>
        <v>5.8929428101092262E-3</v>
      </c>
      <c r="AB23" s="41">
        <f t="shared" si="9"/>
        <v>0.57516622897692338</v>
      </c>
      <c r="AC23" s="41">
        <f t="shared" si="10"/>
        <v>0.58557085158427669</v>
      </c>
      <c r="AD23" s="41">
        <f t="shared" si="11"/>
        <v>0.62780166498947942</v>
      </c>
      <c r="AE23" s="40">
        <f t="shared" si="12"/>
        <v>1.5438182872446865E-2</v>
      </c>
      <c r="AF23" s="40">
        <f t="shared" si="13"/>
        <v>7.2727245458858976E-3</v>
      </c>
      <c r="AG23" s="40">
        <f>X23/DB23</f>
        <v>1.4452723344013114E-2</v>
      </c>
      <c r="AH23" s="40">
        <f>(P23+S23+T23)/DB23</f>
        <v>2.2660755532374642E-2</v>
      </c>
      <c r="AI23" s="40">
        <f>R23/DB23</f>
        <v>1.3925936964458686E-2</v>
      </c>
      <c r="AJ23" s="42">
        <f>X23/ER23</f>
        <v>6.2030898723692759E-2</v>
      </c>
      <c r="AK23" s="36"/>
      <c r="AL23" s="47">
        <f t="shared" si="14"/>
        <v>0.10764488190200754</v>
      </c>
      <c r="AM23" s="41">
        <f t="shared" si="15"/>
        <v>0.14979360715234938</v>
      </c>
      <c r="AN23" s="42">
        <f t="shared" si="16"/>
        <v>5.2756885650808084E-2</v>
      </c>
      <c r="AO23" s="36"/>
      <c r="AP23" s="47">
        <f t="shared" si="17"/>
        <v>0.87079114534893909</v>
      </c>
      <c r="AQ23" s="41">
        <f t="shared" si="18"/>
        <v>0.79757587203111624</v>
      </c>
      <c r="AR23" s="41">
        <f t="shared" si="19"/>
        <v>8.681087983474018E-3</v>
      </c>
      <c r="AS23" s="41">
        <f t="shared" si="20"/>
        <v>0.16951750313487662</v>
      </c>
      <c r="AT23" s="65">
        <v>2.2000000000000002</v>
      </c>
      <c r="AU23" s="36"/>
      <c r="AV23" s="47">
        <f>ET23/C23</f>
        <v>0.1137922191389303</v>
      </c>
      <c r="AW23" s="41">
        <f t="shared" si="21"/>
        <v>0.21134345059095039</v>
      </c>
      <c r="AX23" s="41">
        <f t="shared" si="22"/>
        <v>0.21134345059095039</v>
      </c>
      <c r="AY23" s="42">
        <f t="shared" si="23"/>
        <v>0.21134345059095039</v>
      </c>
      <c r="AZ23" s="36"/>
      <c r="BA23" s="39">
        <f>Q23/EV23</f>
        <v>2.6379664280615808E-3</v>
      </c>
      <c r="BB23" s="41">
        <f t="shared" si="24"/>
        <v>0.18811034754874559</v>
      </c>
      <c r="BC23" s="40">
        <f>ED23/E23</f>
        <v>4.8629511993963518E-3</v>
      </c>
      <c r="BD23" s="41">
        <f t="shared" si="25"/>
        <v>3.3869459738577266E-2</v>
      </c>
      <c r="BE23" s="41">
        <f t="shared" si="26"/>
        <v>0.86026725393510783</v>
      </c>
      <c r="BF23" s="42">
        <f t="shared" si="27"/>
        <v>0.89600702606696947</v>
      </c>
      <c r="BG23" s="36"/>
      <c r="BH23" s="35">
        <v>26.009</v>
      </c>
      <c r="BI23" s="36">
        <v>54.423000000000002</v>
      </c>
      <c r="BJ23" s="37">
        <f t="shared" si="28"/>
        <v>80.432000000000002</v>
      </c>
      <c r="BK23" s="33">
        <v>2279.4800000000005</v>
      </c>
      <c r="BL23" s="36">
        <v>2.073</v>
      </c>
      <c r="BM23" s="36">
        <v>3.5150000000000001</v>
      </c>
      <c r="BN23" s="37">
        <f t="shared" si="29"/>
        <v>2273.8920000000007</v>
      </c>
      <c r="BO23" s="36">
        <v>398.80500000000001</v>
      </c>
      <c r="BP23" s="36">
        <v>49.726999999999997</v>
      </c>
      <c r="BQ23" s="37">
        <f t="shared" si="30"/>
        <v>448.53199999999998</v>
      </c>
      <c r="BR23" s="36">
        <v>1.85</v>
      </c>
      <c r="BS23" s="36">
        <v>0.20300000000000001</v>
      </c>
      <c r="BT23" s="36">
        <v>17.143000000000001</v>
      </c>
      <c r="BU23" s="36">
        <v>5.0129999999995469</v>
      </c>
      <c r="BV23" s="37">
        <f t="shared" si="31"/>
        <v>2827.0650000000001</v>
      </c>
      <c r="BW23" s="36">
        <v>3.7789999999999999</v>
      </c>
      <c r="BX23" s="33">
        <v>1984.951</v>
      </c>
      <c r="BY23" s="37">
        <f t="shared" si="32"/>
        <v>1988.73</v>
      </c>
      <c r="BZ23" s="36">
        <v>500</v>
      </c>
      <c r="CA23" s="36">
        <v>16.637000000000057</v>
      </c>
      <c r="CB23" s="37">
        <f t="shared" si="33"/>
        <v>516.63700000000006</v>
      </c>
      <c r="CC23" s="36">
        <v>0</v>
      </c>
      <c r="CD23" s="36">
        <v>321.69799999999998</v>
      </c>
      <c r="CE23" s="66">
        <f t="shared" si="34"/>
        <v>2827.0650000000001</v>
      </c>
      <c r="CF23" s="36"/>
      <c r="CG23" s="67">
        <v>479.23700000000002</v>
      </c>
      <c r="CH23" s="36"/>
      <c r="CI23" s="32">
        <v>100</v>
      </c>
      <c r="CJ23" s="33">
        <v>100</v>
      </c>
      <c r="CK23" s="33">
        <v>200</v>
      </c>
      <c r="CL23" s="33">
        <v>100</v>
      </c>
      <c r="CM23" s="33">
        <v>0</v>
      </c>
      <c r="CN23" s="33">
        <v>0</v>
      </c>
      <c r="CO23" s="34">
        <f t="shared" si="35"/>
        <v>500</v>
      </c>
      <c r="CP23" s="42">
        <f t="shared" si="36"/>
        <v>0.17686186911160515</v>
      </c>
      <c r="CQ23" s="36"/>
      <c r="CR23" s="60" t="s">
        <v>213</v>
      </c>
      <c r="CS23" s="56">
        <v>22.3</v>
      </c>
      <c r="CT23" s="68">
        <v>2</v>
      </c>
      <c r="CU23" s="69" t="s">
        <v>142</v>
      </c>
      <c r="CV23" s="68"/>
      <c r="CW23" s="56"/>
      <c r="CX23" s="32">
        <v>302.2</v>
      </c>
      <c r="CY23" s="33">
        <v>302.2</v>
      </c>
      <c r="CZ23" s="34">
        <v>302.2</v>
      </c>
      <c r="DA23" s="56"/>
      <c r="DB23" s="60">
        <f t="shared" si="37"/>
        <v>1342.1</v>
      </c>
      <c r="DC23" s="33">
        <v>1254.3</v>
      </c>
      <c r="DD23" s="34">
        <v>1429.9</v>
      </c>
      <c r="DE23" s="56"/>
      <c r="DF23" s="32">
        <v>216.465</v>
      </c>
      <c r="DG23" s="33">
        <v>32.685000000000002</v>
      </c>
      <c r="DH23" s="33">
        <v>12.102</v>
      </c>
      <c r="DI23" s="33">
        <v>8.1530000000000005</v>
      </c>
      <c r="DJ23" s="33">
        <v>20.555</v>
      </c>
      <c r="DK23" s="33">
        <v>13.56</v>
      </c>
      <c r="DL23" s="33">
        <v>7.9420000000000002</v>
      </c>
      <c r="DM23" s="33">
        <v>7.0560000000002674</v>
      </c>
      <c r="DN23" s="33">
        <v>1960.962</v>
      </c>
      <c r="DO23" s="70">
        <f t="shared" si="38"/>
        <v>2279.4800000000005</v>
      </c>
      <c r="DP23" s="56"/>
      <c r="DQ23" s="47">
        <f t="shared" si="39"/>
        <v>9.4962447575762873E-2</v>
      </c>
      <c r="DR23" s="41">
        <f t="shared" si="40"/>
        <v>1.4338796567638231E-2</v>
      </c>
      <c r="DS23" s="41">
        <f t="shared" si="41"/>
        <v>5.3091055854844081E-3</v>
      </c>
      <c r="DT23" s="41">
        <f t="shared" si="42"/>
        <v>3.576692929966483E-3</v>
      </c>
      <c r="DU23" s="41">
        <f t="shared" si="43"/>
        <v>9.0174074788986949E-3</v>
      </c>
      <c r="DV23" s="41">
        <f t="shared" si="44"/>
        <v>5.9487251478407346E-3</v>
      </c>
      <c r="DW23" s="41">
        <f t="shared" si="45"/>
        <v>3.4841279590081941E-3</v>
      </c>
      <c r="DX23" s="41">
        <f t="shared" si="46"/>
        <v>3.0954428202924641E-3</v>
      </c>
      <c r="DY23" s="41">
        <f t="shared" si="47"/>
        <v>0.86026725393510783</v>
      </c>
      <c r="DZ23" s="71">
        <f t="shared" si="48"/>
        <v>0.99999999999999989</v>
      </c>
      <c r="EA23" s="56"/>
      <c r="EB23" s="35">
        <v>10.058999999999999</v>
      </c>
      <c r="EC23" s="36">
        <v>1.026</v>
      </c>
      <c r="ED23" s="66">
        <f t="shared" si="49"/>
        <v>11.084999999999999</v>
      </c>
      <c r="EF23" s="35">
        <f>BL23</f>
        <v>2.073</v>
      </c>
      <c r="EG23" s="36">
        <f>BM23</f>
        <v>3.5150000000000001</v>
      </c>
      <c r="EH23" s="66">
        <f t="shared" si="50"/>
        <v>5.5880000000000001</v>
      </c>
      <c r="EJ23" s="32">
        <v>1960.962</v>
      </c>
      <c r="EK23" s="33">
        <v>318.51800000000048</v>
      </c>
      <c r="EL23" s="34">
        <f t="shared" si="51"/>
        <v>2279.4800000000005</v>
      </c>
      <c r="EN23" s="47">
        <v>0.86026725393510783</v>
      </c>
      <c r="EO23" s="41">
        <v>0.13973274606489217</v>
      </c>
      <c r="EP23" s="42">
        <f t="shared" si="52"/>
        <v>1</v>
      </c>
      <c r="EQ23" s="56"/>
      <c r="ER23" s="60">
        <v>312.69899999999996</v>
      </c>
      <c r="ES23" s="33">
        <v>303.7</v>
      </c>
      <c r="ET23" s="34">
        <v>321.69799999999998</v>
      </c>
      <c r="EV23" s="60">
        <v>2168.7160000000003</v>
      </c>
      <c r="EW23" s="33">
        <v>2057.9520000000002</v>
      </c>
      <c r="EX23" s="34">
        <v>2279.4800000000005</v>
      </c>
      <c r="EZ23" s="60">
        <v>694.65</v>
      </c>
      <c r="FA23" s="33">
        <v>605.9</v>
      </c>
      <c r="FB23" s="34">
        <v>783.4</v>
      </c>
      <c r="FD23" s="60">
        <v>2863.3660000000004</v>
      </c>
      <c r="FE23" s="56">
        <v>2663.8520000000003</v>
      </c>
      <c r="FF23" s="68">
        <v>3062.8800000000006</v>
      </c>
      <c r="FH23" s="60">
        <v>1935.2150000000001</v>
      </c>
      <c r="FI23" s="33">
        <v>1885.479</v>
      </c>
      <c r="FJ23" s="34">
        <v>1984.951</v>
      </c>
      <c r="FK23" s="33"/>
      <c r="FL23" s="60">
        <v>2667.0884999999998</v>
      </c>
      <c r="FM23" s="33">
        <v>2507.1120000000001</v>
      </c>
      <c r="FN23" s="34">
        <v>2827.0650000000001</v>
      </c>
      <c r="FO23" s="33"/>
      <c r="FP23" s="72">
        <f>DD23/C23</f>
        <v>0.50578957328536844</v>
      </c>
      <c r="FQ23" s="63"/>
    </row>
    <row r="24" spans="1:173" x14ac:dyDescent="0.2">
      <c r="A24" s="1"/>
      <c r="B24" s="73" t="s">
        <v>165</v>
      </c>
      <c r="C24" s="32">
        <v>1583.204</v>
      </c>
      <c r="D24" s="33">
        <v>1536.3915</v>
      </c>
      <c r="E24" s="33">
        <v>1200.277</v>
      </c>
      <c r="F24" s="33">
        <v>493.59800000000001</v>
      </c>
      <c r="G24" s="33">
        <v>1050.3240000000001</v>
      </c>
      <c r="H24" s="33">
        <f t="shared" si="0"/>
        <v>2076.8020000000001</v>
      </c>
      <c r="I24" s="34">
        <f t="shared" si="1"/>
        <v>1693.875</v>
      </c>
      <c r="J24" s="33"/>
      <c r="K24" s="35">
        <v>29.715</v>
      </c>
      <c r="L24" s="36">
        <v>8.2759999999999998</v>
      </c>
      <c r="M24" s="36">
        <v>0.06</v>
      </c>
      <c r="N24" s="37">
        <f t="shared" si="2"/>
        <v>38.051000000000002</v>
      </c>
      <c r="O24" s="36">
        <v>22.437000000000001</v>
      </c>
      <c r="P24" s="37">
        <f t="shared" si="3"/>
        <v>15.614000000000001</v>
      </c>
      <c r="Q24" s="36">
        <v>4.593</v>
      </c>
      <c r="R24" s="37">
        <f t="shared" si="4"/>
        <v>11.021000000000001</v>
      </c>
      <c r="S24" s="36">
        <v>0.93899999999999995</v>
      </c>
      <c r="T24" s="36">
        <v>-8.4000000000000005E-2</v>
      </c>
      <c r="U24" s="36">
        <v>0.73399999999999999</v>
      </c>
      <c r="V24" s="37">
        <f t="shared" si="5"/>
        <v>12.610000000000001</v>
      </c>
      <c r="W24" s="36">
        <v>2.887</v>
      </c>
      <c r="X24" s="38">
        <f t="shared" si="6"/>
        <v>9.7230000000000008</v>
      </c>
      <c r="Y24" s="36"/>
      <c r="Z24" s="39">
        <f t="shared" si="7"/>
        <v>1.9340773494255861E-2</v>
      </c>
      <c r="AA24" s="40">
        <f t="shared" si="8"/>
        <v>5.3866478693744401E-3</v>
      </c>
      <c r="AB24" s="41">
        <f t="shared" si="9"/>
        <v>0.57669768159152834</v>
      </c>
      <c r="AC24" s="41">
        <f t="shared" si="10"/>
        <v>0.57545524493459865</v>
      </c>
      <c r="AD24" s="41">
        <f t="shared" si="11"/>
        <v>0.58965598801608365</v>
      </c>
      <c r="AE24" s="40">
        <f t="shared" si="12"/>
        <v>1.4603699642962098E-2</v>
      </c>
      <c r="AF24" s="40">
        <f t="shared" si="13"/>
        <v>6.3284651080144621E-3</v>
      </c>
      <c r="AG24" s="40">
        <f>X24/DB24</f>
        <v>1.2813095898570567E-2</v>
      </c>
      <c r="AH24" s="40">
        <f>(P24+S24+T24)/DB24</f>
        <v>2.1703062465654496E-2</v>
      </c>
      <c r="AI24" s="40">
        <f>R24/DB24</f>
        <v>1.4523617185863029E-2</v>
      </c>
      <c r="AJ24" s="42">
        <f>X24/ER24</f>
        <v>7.0555196760687042E-2</v>
      </c>
      <c r="AK24" s="36"/>
      <c r="AL24" s="47">
        <f t="shared" si="14"/>
        <v>-6.1754364571265957E-2</v>
      </c>
      <c r="AM24" s="41">
        <f t="shared" si="15"/>
        <v>-2.260014471663117E-2</v>
      </c>
      <c r="AN24" s="42">
        <f t="shared" si="16"/>
        <v>3.8643416142066407E-2</v>
      </c>
      <c r="AO24" s="36"/>
      <c r="AP24" s="47">
        <f t="shared" si="17"/>
        <v>0.87506800513548122</v>
      </c>
      <c r="AQ24" s="41">
        <f t="shared" si="18"/>
        <v>0.74198270088812657</v>
      </c>
      <c r="AR24" s="41">
        <f t="shared" si="19"/>
        <v>6.9441461744664803E-3</v>
      </c>
      <c r="AS24" s="41">
        <f t="shared" si="20"/>
        <v>0.22375259284337332</v>
      </c>
      <c r="AT24" s="65">
        <v>3.59</v>
      </c>
      <c r="AU24" s="36"/>
      <c r="AV24" s="47">
        <f>ET24/C24</f>
        <v>9.8843231826094433E-2</v>
      </c>
      <c r="AW24" s="41">
        <f t="shared" si="21"/>
        <v>0.1802240483057477</v>
      </c>
      <c r="AX24" s="41">
        <f t="shared" si="22"/>
        <v>0.20643159372014797</v>
      </c>
      <c r="AY24" s="42">
        <f t="shared" si="23"/>
        <v>0.23263913913454823</v>
      </c>
      <c r="AZ24" s="36"/>
      <c r="BA24" s="39">
        <f>Q24/EV24</f>
        <v>3.704697012165489E-3</v>
      </c>
      <c r="BB24" s="41">
        <f t="shared" si="24"/>
        <v>0.27888760701924825</v>
      </c>
      <c r="BC24" s="40">
        <f>ED24/E24</f>
        <v>2.5571597222974359E-2</v>
      </c>
      <c r="BD24" s="41">
        <f t="shared" si="25"/>
        <v>0.1806118666109604</v>
      </c>
      <c r="BE24" s="41">
        <f t="shared" si="26"/>
        <v>0.83673102125592669</v>
      </c>
      <c r="BF24" s="42">
        <f t="shared" si="27"/>
        <v>0.88430787395764143</v>
      </c>
      <c r="BG24" s="36"/>
      <c r="BH24" s="35">
        <v>46.3</v>
      </c>
      <c r="BI24" s="36">
        <v>101.285</v>
      </c>
      <c r="BJ24" s="37">
        <f t="shared" si="28"/>
        <v>147.58499999999998</v>
      </c>
      <c r="BK24" s="33">
        <v>1200.277</v>
      </c>
      <c r="BL24" s="36">
        <v>7.95</v>
      </c>
      <c r="BM24" s="36">
        <v>5.5</v>
      </c>
      <c r="BN24" s="37">
        <f t="shared" si="29"/>
        <v>1186.827</v>
      </c>
      <c r="BO24" s="36">
        <v>204.56200000000001</v>
      </c>
      <c r="BP24" s="36">
        <v>38.007000000000005</v>
      </c>
      <c r="BQ24" s="37">
        <f t="shared" si="30"/>
        <v>242.56900000000002</v>
      </c>
      <c r="BR24" s="36">
        <v>0</v>
      </c>
      <c r="BS24" s="36">
        <v>0.33100000000000002</v>
      </c>
      <c r="BT24" s="36">
        <v>2.444</v>
      </c>
      <c r="BU24" s="36">
        <v>3.4479999999998991</v>
      </c>
      <c r="BV24" s="37">
        <f t="shared" si="31"/>
        <v>1583.2039999999997</v>
      </c>
      <c r="BW24" s="36">
        <v>0.26900000000000002</v>
      </c>
      <c r="BX24" s="33">
        <v>1050.3240000000001</v>
      </c>
      <c r="BY24" s="37">
        <f t="shared" si="32"/>
        <v>1050.5930000000001</v>
      </c>
      <c r="BZ24" s="36">
        <v>324.971</v>
      </c>
      <c r="CA24" s="36">
        <v>11.150999999999868</v>
      </c>
      <c r="CB24" s="37">
        <f t="shared" si="33"/>
        <v>336.12199999999984</v>
      </c>
      <c r="CC24" s="36">
        <v>40</v>
      </c>
      <c r="CD24" s="36">
        <v>156.489</v>
      </c>
      <c r="CE24" s="66">
        <f t="shared" si="34"/>
        <v>1583.204</v>
      </c>
      <c r="CF24" s="36"/>
      <c r="CG24" s="67">
        <v>354.24599999999998</v>
      </c>
      <c r="CH24" s="36"/>
      <c r="CI24" s="32">
        <v>140</v>
      </c>
      <c r="CJ24" s="33">
        <v>115</v>
      </c>
      <c r="CK24" s="33">
        <v>90</v>
      </c>
      <c r="CL24" s="33">
        <v>20</v>
      </c>
      <c r="CM24" s="33">
        <v>0</v>
      </c>
      <c r="CN24" s="33">
        <v>0</v>
      </c>
      <c r="CO24" s="34">
        <f t="shared" si="35"/>
        <v>365</v>
      </c>
      <c r="CP24" s="42">
        <f t="shared" si="36"/>
        <v>0.23054514768785325</v>
      </c>
      <c r="CQ24" s="36"/>
      <c r="CR24" s="60" t="s">
        <v>217</v>
      </c>
      <c r="CS24" s="56">
        <v>13</v>
      </c>
      <c r="CT24" s="68">
        <v>3</v>
      </c>
      <c r="CU24" s="69" t="s">
        <v>142</v>
      </c>
      <c r="CV24" s="74" t="s">
        <v>145</v>
      </c>
      <c r="CW24" s="56"/>
      <c r="CX24" s="32">
        <v>137.536</v>
      </c>
      <c r="CY24" s="33">
        <v>157.536</v>
      </c>
      <c r="CZ24" s="34">
        <v>177.536</v>
      </c>
      <c r="DA24" s="56"/>
      <c r="DB24" s="60">
        <f t="shared" si="37"/>
        <v>758.83300000000008</v>
      </c>
      <c r="DC24" s="33">
        <v>754.52700000000004</v>
      </c>
      <c r="DD24" s="34">
        <v>763.13900000000001</v>
      </c>
      <c r="DE24" s="56"/>
      <c r="DF24" s="32">
        <v>34.548999999999999</v>
      </c>
      <c r="DG24" s="33">
        <v>12.795999999999999</v>
      </c>
      <c r="DH24" s="33">
        <v>43.956000000000003</v>
      </c>
      <c r="DI24" s="33">
        <v>20.614000000000001</v>
      </c>
      <c r="DJ24" s="33">
        <v>69.123999999999995</v>
      </c>
      <c r="DK24" s="33">
        <v>6.3440000000000003</v>
      </c>
      <c r="DL24" s="33">
        <v>8.5850000000000009</v>
      </c>
      <c r="DM24" s="33">
        <v>0</v>
      </c>
      <c r="DN24" s="33">
        <v>1004.309</v>
      </c>
      <c r="DO24" s="70">
        <f t="shared" si="38"/>
        <v>1200.277</v>
      </c>
      <c r="DP24" s="56"/>
      <c r="DQ24" s="47">
        <f t="shared" si="39"/>
        <v>2.878418898304308E-2</v>
      </c>
      <c r="DR24" s="41">
        <f t="shared" si="40"/>
        <v>1.0660872448609778E-2</v>
      </c>
      <c r="DS24" s="41">
        <f t="shared" si="41"/>
        <v>3.6621546526343501E-2</v>
      </c>
      <c r="DT24" s="41">
        <f t="shared" si="42"/>
        <v>1.7174368916508441E-2</v>
      </c>
      <c r="DU24" s="41">
        <f t="shared" si="43"/>
        <v>5.7590039632518152E-2</v>
      </c>
      <c r="DV24" s="41">
        <f t="shared" si="44"/>
        <v>5.2854466094076616E-3</v>
      </c>
      <c r="DW24" s="41">
        <f t="shared" si="45"/>
        <v>7.1525156276426192E-3</v>
      </c>
      <c r="DX24" s="41">
        <f t="shared" si="46"/>
        <v>0</v>
      </c>
      <c r="DY24" s="41">
        <f t="shared" si="47"/>
        <v>0.83673102125592669</v>
      </c>
      <c r="DZ24" s="71">
        <f t="shared" si="48"/>
        <v>1</v>
      </c>
      <c r="EA24" s="56"/>
      <c r="EB24" s="35">
        <v>9.0860000000000003</v>
      </c>
      <c r="EC24" s="36">
        <v>21.606999999999999</v>
      </c>
      <c r="ED24" s="66">
        <f t="shared" si="49"/>
        <v>30.692999999999998</v>
      </c>
      <c r="EF24" s="35">
        <f>BL24</f>
        <v>7.95</v>
      </c>
      <c r="EG24" s="36">
        <f>BM24</f>
        <v>5.5</v>
      </c>
      <c r="EH24" s="66">
        <f t="shared" si="50"/>
        <v>13.45</v>
      </c>
      <c r="EJ24" s="32">
        <v>1004.309</v>
      </c>
      <c r="EK24" s="33">
        <v>195.9680000000001</v>
      </c>
      <c r="EL24" s="34">
        <f t="shared" si="51"/>
        <v>1200.277</v>
      </c>
      <c r="EN24" s="47">
        <v>0.83673102125592669</v>
      </c>
      <c r="EO24" s="41">
        <v>0.16326897874407331</v>
      </c>
      <c r="EP24" s="42">
        <f t="shared" si="52"/>
        <v>1</v>
      </c>
      <c r="EQ24" s="56"/>
      <c r="ER24" s="60">
        <v>137.80700000000002</v>
      </c>
      <c r="ES24" s="33">
        <v>119.125</v>
      </c>
      <c r="ET24" s="34">
        <v>156.489</v>
      </c>
      <c r="EV24" s="60">
        <v>1239.7775000000001</v>
      </c>
      <c r="EW24" s="33">
        <v>1279.278</v>
      </c>
      <c r="EX24" s="34">
        <v>1200.277</v>
      </c>
      <c r="EZ24" s="60">
        <v>473.68100000000004</v>
      </c>
      <c r="FA24" s="33">
        <v>453.76400000000001</v>
      </c>
      <c r="FB24" s="34">
        <v>493.59800000000001</v>
      </c>
      <c r="FD24" s="60">
        <v>1713.4585</v>
      </c>
      <c r="FE24" s="56">
        <v>1733.0419999999999</v>
      </c>
      <c r="FF24" s="68">
        <v>1693.875</v>
      </c>
      <c r="FH24" s="60">
        <v>1030.7850000000001</v>
      </c>
      <c r="FI24" s="33">
        <v>1011.246</v>
      </c>
      <c r="FJ24" s="34">
        <v>1050.3240000000001</v>
      </c>
      <c r="FK24" s="33"/>
      <c r="FL24" s="60">
        <v>1536.3915</v>
      </c>
      <c r="FM24" s="33">
        <v>1489.579</v>
      </c>
      <c r="FN24" s="34">
        <v>1583.204</v>
      </c>
      <c r="FO24" s="33"/>
      <c r="FP24" s="72">
        <f>DD24/C24</f>
        <v>0.48202189989413874</v>
      </c>
      <c r="FQ24" s="63"/>
    </row>
    <row r="25" spans="1:173" x14ac:dyDescent="0.2">
      <c r="A25" s="1"/>
      <c r="B25" s="73" t="s">
        <v>166</v>
      </c>
      <c r="C25" s="32">
        <v>4071.489</v>
      </c>
      <c r="D25" s="33">
        <v>3890.0079999999998</v>
      </c>
      <c r="E25" s="33">
        <v>3500.279</v>
      </c>
      <c r="F25" s="33">
        <v>754</v>
      </c>
      <c r="G25" s="33">
        <v>2718.7550000000001</v>
      </c>
      <c r="H25" s="33">
        <f t="shared" si="0"/>
        <v>4825.4889999999996</v>
      </c>
      <c r="I25" s="34">
        <f t="shared" si="1"/>
        <v>4254.2790000000005</v>
      </c>
      <c r="J25" s="33"/>
      <c r="K25" s="35">
        <v>69.548000000000002</v>
      </c>
      <c r="L25" s="36">
        <v>15.381</v>
      </c>
      <c r="M25" s="36">
        <v>0.33800000000000002</v>
      </c>
      <c r="N25" s="37">
        <f t="shared" si="2"/>
        <v>85.266999999999996</v>
      </c>
      <c r="O25" s="36">
        <v>48.663000000000004</v>
      </c>
      <c r="P25" s="37">
        <f t="shared" si="3"/>
        <v>36.603999999999992</v>
      </c>
      <c r="Q25" s="36">
        <v>1.6739999999999999</v>
      </c>
      <c r="R25" s="37">
        <f t="shared" si="4"/>
        <v>34.929999999999993</v>
      </c>
      <c r="S25" s="36">
        <v>8.3420000000000005</v>
      </c>
      <c r="T25" s="36">
        <v>-1.2370000000000001</v>
      </c>
      <c r="U25" s="36">
        <v>12.493999999999998</v>
      </c>
      <c r="V25" s="37">
        <f t="shared" si="5"/>
        <v>54.528999999999989</v>
      </c>
      <c r="W25" s="36">
        <v>8.2739999999999991</v>
      </c>
      <c r="X25" s="38">
        <f t="shared" si="6"/>
        <v>46.254999999999988</v>
      </c>
      <c r="Y25" s="36"/>
      <c r="Z25" s="39">
        <f t="shared" si="7"/>
        <v>1.7878626470691064E-2</v>
      </c>
      <c r="AA25" s="40">
        <f t="shared" si="8"/>
        <v>3.9539764442643819E-3</v>
      </c>
      <c r="AB25" s="41">
        <f t="shared" si="9"/>
        <v>0.52681548521196908</v>
      </c>
      <c r="AC25" s="41">
        <f t="shared" si="10"/>
        <v>0.51985386020574953</v>
      </c>
      <c r="AD25" s="41">
        <f t="shared" si="11"/>
        <v>0.57071317156696033</v>
      </c>
      <c r="AE25" s="40">
        <f t="shared" si="12"/>
        <v>1.2509742910554428E-2</v>
      </c>
      <c r="AF25" s="40">
        <f t="shared" si="13"/>
        <v>1.1890721047360312E-2</v>
      </c>
      <c r="AG25" s="40">
        <f>X25/DB25</f>
        <v>2.0166625901786715E-2</v>
      </c>
      <c r="AH25" s="40">
        <f>(P25+S25+T25)/DB25</f>
        <v>1.905660040084738E-2</v>
      </c>
      <c r="AI25" s="40">
        <f>R25/DB25</f>
        <v>1.5229061566304401E-2</v>
      </c>
      <c r="AJ25" s="42">
        <f>X25/ER25</f>
        <v>9.4173959693830259E-2</v>
      </c>
      <c r="AK25" s="36"/>
      <c r="AL25" s="47">
        <f t="shared" si="14"/>
        <v>8.4989101378260282E-2</v>
      </c>
      <c r="AM25" s="41">
        <f t="shared" si="15"/>
        <v>6.5942538089787978E-2</v>
      </c>
      <c r="AN25" s="42">
        <f t="shared" si="16"/>
        <v>4.9222987888274512E-2</v>
      </c>
      <c r="AO25" s="36"/>
      <c r="AP25" s="47">
        <f t="shared" si="17"/>
        <v>0.77672522676049538</v>
      </c>
      <c r="AQ25" s="41">
        <f t="shared" si="18"/>
        <v>0.77092568474379508</v>
      </c>
      <c r="AR25" s="41">
        <f t="shared" si="19"/>
        <v>7.4095251147675942E-2</v>
      </c>
      <c r="AS25" s="41">
        <f t="shared" si="20"/>
        <v>0.12432257584387432</v>
      </c>
      <c r="AT25" s="65">
        <v>1.62</v>
      </c>
      <c r="AU25" s="36"/>
      <c r="AV25" s="47">
        <f>ET25/C25</f>
        <v>0.1252463165195829</v>
      </c>
      <c r="AW25" s="41">
        <f t="shared" si="21"/>
        <v>0.2011</v>
      </c>
      <c r="AX25" s="41">
        <f t="shared" si="22"/>
        <v>0.2011</v>
      </c>
      <c r="AY25" s="42">
        <f t="shared" si="23"/>
        <v>0.21789999999999998</v>
      </c>
      <c r="AZ25" s="36"/>
      <c r="BA25" s="39">
        <f>Q25/EV25</f>
        <v>4.9774209734069238E-4</v>
      </c>
      <c r="BB25" s="41">
        <f t="shared" si="24"/>
        <v>3.8298748541490318E-2</v>
      </c>
      <c r="BC25" s="40">
        <f>ED25/E25</f>
        <v>1.0050913084356988E-2</v>
      </c>
      <c r="BD25" s="41">
        <f t="shared" si="25"/>
        <v>6.5436588019753175E-2</v>
      </c>
      <c r="BE25" s="41">
        <f t="shared" si="26"/>
        <v>0.676722626967736</v>
      </c>
      <c r="BF25" s="42">
        <f t="shared" si="27"/>
        <v>0.73401814972642832</v>
      </c>
      <c r="BG25" s="36"/>
      <c r="BH25" s="35">
        <v>63.956000000000003</v>
      </c>
      <c r="BI25" s="36">
        <v>147.935</v>
      </c>
      <c r="BJ25" s="37">
        <f t="shared" si="28"/>
        <v>211.89100000000002</v>
      </c>
      <c r="BK25" s="33">
        <v>3500.279</v>
      </c>
      <c r="BL25" s="36">
        <v>4.7530000000000001</v>
      </c>
      <c r="BM25" s="36">
        <v>22.943000000000001</v>
      </c>
      <c r="BN25" s="37">
        <f t="shared" si="29"/>
        <v>3472.5829999999996</v>
      </c>
      <c r="BO25" s="36">
        <v>278.24099999999999</v>
      </c>
      <c r="BP25" s="36">
        <v>86.253</v>
      </c>
      <c r="BQ25" s="37">
        <f t="shared" si="30"/>
        <v>364.49399999999997</v>
      </c>
      <c r="BR25" s="36">
        <v>0</v>
      </c>
      <c r="BS25" s="36">
        <v>2.8180000000000001</v>
      </c>
      <c r="BT25" s="36">
        <v>12.557</v>
      </c>
      <c r="BU25" s="36">
        <v>7.1460000000003543</v>
      </c>
      <c r="BV25" s="37">
        <f t="shared" si="31"/>
        <v>4071.489</v>
      </c>
      <c r="BW25" s="36">
        <v>17.687999999999999</v>
      </c>
      <c r="BX25" s="33">
        <v>2718.7550000000001</v>
      </c>
      <c r="BY25" s="37">
        <f t="shared" si="32"/>
        <v>2736.4430000000002</v>
      </c>
      <c r="BZ25" s="36">
        <v>750.16800000000001</v>
      </c>
      <c r="CA25" s="36">
        <v>34.938999999999794</v>
      </c>
      <c r="CB25" s="37">
        <f t="shared" si="33"/>
        <v>785.10699999999974</v>
      </c>
      <c r="CC25" s="36">
        <v>40</v>
      </c>
      <c r="CD25" s="36">
        <v>509.93900000000002</v>
      </c>
      <c r="CE25" s="66">
        <f t="shared" si="34"/>
        <v>4071.489</v>
      </c>
      <c r="CF25" s="36"/>
      <c r="CG25" s="67">
        <v>506.178</v>
      </c>
      <c r="CH25" s="36"/>
      <c r="CI25" s="32">
        <v>175</v>
      </c>
      <c r="CJ25" s="33">
        <v>75</v>
      </c>
      <c r="CK25" s="33">
        <v>200</v>
      </c>
      <c r="CL25" s="33">
        <v>100</v>
      </c>
      <c r="CM25" s="33">
        <v>240</v>
      </c>
      <c r="CN25" s="33">
        <v>0</v>
      </c>
      <c r="CO25" s="34">
        <f t="shared" si="35"/>
        <v>790</v>
      </c>
      <c r="CP25" s="42">
        <f t="shared" si="36"/>
        <v>0.19403220787284456</v>
      </c>
      <c r="CQ25" s="36"/>
      <c r="CR25" s="60" t="s">
        <v>214</v>
      </c>
      <c r="CS25" s="56">
        <v>21</v>
      </c>
      <c r="CT25" s="68">
        <v>2</v>
      </c>
      <c r="CU25" s="69" t="s">
        <v>142</v>
      </c>
      <c r="CV25" s="74" t="s">
        <v>145</v>
      </c>
      <c r="CW25" s="56"/>
      <c r="CX25" s="32">
        <v>479.49017070000002</v>
      </c>
      <c r="CY25" s="33">
        <v>479.49017070000002</v>
      </c>
      <c r="CZ25" s="34">
        <v>519.54703229999996</v>
      </c>
      <c r="DA25" s="56"/>
      <c r="DB25" s="60">
        <f t="shared" si="37"/>
        <v>2293.6410000000001</v>
      </c>
      <c r="DC25" s="33">
        <v>2202.9450000000002</v>
      </c>
      <c r="DD25" s="34">
        <v>2384.337</v>
      </c>
      <c r="DE25" s="56"/>
      <c r="DF25" s="32">
        <v>102.797</v>
      </c>
      <c r="DG25" s="33">
        <v>25.105</v>
      </c>
      <c r="DH25" s="33">
        <v>117.36499999999999</v>
      </c>
      <c r="DI25" s="33">
        <v>93.840999999999994</v>
      </c>
      <c r="DJ25" s="33">
        <v>685.30600000000004</v>
      </c>
      <c r="DK25" s="33">
        <v>0</v>
      </c>
      <c r="DL25" s="33">
        <v>30.526</v>
      </c>
      <c r="DM25" s="33">
        <v>76.621000000000549</v>
      </c>
      <c r="DN25" s="33">
        <v>2368.7179999999998</v>
      </c>
      <c r="DO25" s="70">
        <f t="shared" si="38"/>
        <v>3500.2790000000005</v>
      </c>
      <c r="DP25" s="56"/>
      <c r="DQ25" s="47">
        <f t="shared" si="39"/>
        <v>2.9368230361065499E-2</v>
      </c>
      <c r="DR25" s="41">
        <f t="shared" si="40"/>
        <v>7.1722854092488046E-3</v>
      </c>
      <c r="DS25" s="41">
        <f t="shared" si="41"/>
        <v>3.3530184308165144E-2</v>
      </c>
      <c r="DT25" s="41">
        <f t="shared" si="42"/>
        <v>2.680957717941912E-2</v>
      </c>
      <c r="DU25" s="41">
        <f t="shared" si="43"/>
        <v>0.1957861073360152</v>
      </c>
      <c r="DV25" s="41">
        <f t="shared" si="44"/>
        <v>0</v>
      </c>
      <c r="DW25" s="41">
        <f t="shared" si="45"/>
        <v>8.721019095906354E-3</v>
      </c>
      <c r="DX25" s="41">
        <f t="shared" si="46"/>
        <v>2.1889969342443999E-2</v>
      </c>
      <c r="DY25" s="41">
        <f t="shared" si="47"/>
        <v>0.67672262696773589</v>
      </c>
      <c r="DZ25" s="71">
        <f t="shared" si="48"/>
        <v>1</v>
      </c>
      <c r="EA25" s="56"/>
      <c r="EB25" s="35">
        <v>10.718</v>
      </c>
      <c r="EC25" s="36">
        <v>24.463000000000001</v>
      </c>
      <c r="ED25" s="66">
        <f t="shared" si="49"/>
        <v>35.180999999999997</v>
      </c>
      <c r="EF25" s="35">
        <f>BL25</f>
        <v>4.7530000000000001</v>
      </c>
      <c r="EG25" s="36">
        <f>BM25</f>
        <v>22.943000000000001</v>
      </c>
      <c r="EH25" s="66">
        <f t="shared" si="50"/>
        <v>27.696000000000002</v>
      </c>
      <c r="EJ25" s="32">
        <v>2368.7179999999998</v>
      </c>
      <c r="EK25" s="33">
        <v>1131.5609999999999</v>
      </c>
      <c r="EL25" s="34">
        <f t="shared" si="51"/>
        <v>3500.2789999999995</v>
      </c>
      <c r="EN25" s="47">
        <v>0.676722626967736</v>
      </c>
      <c r="EO25" s="41">
        <v>0.323277373032264</v>
      </c>
      <c r="EP25" s="42">
        <f t="shared" si="52"/>
        <v>1</v>
      </c>
      <c r="EQ25" s="56"/>
      <c r="ER25" s="60">
        <v>491.16550000000001</v>
      </c>
      <c r="ES25" s="33">
        <v>472.392</v>
      </c>
      <c r="ET25" s="34">
        <v>509.93900000000002</v>
      </c>
      <c r="EV25" s="60">
        <v>3363.1875</v>
      </c>
      <c r="EW25" s="33">
        <v>3226.096</v>
      </c>
      <c r="EX25" s="34">
        <v>3500.279</v>
      </c>
      <c r="EZ25" s="60">
        <v>759.5</v>
      </c>
      <c r="FA25" s="33">
        <v>765</v>
      </c>
      <c r="FB25" s="34">
        <v>754</v>
      </c>
      <c r="FD25" s="60">
        <v>4122.6875</v>
      </c>
      <c r="FE25" s="56">
        <v>3991.096</v>
      </c>
      <c r="FF25" s="68">
        <v>4254.2790000000005</v>
      </c>
      <c r="FH25" s="60">
        <v>2654.9814999999999</v>
      </c>
      <c r="FI25" s="33">
        <v>2591.2080000000001</v>
      </c>
      <c r="FJ25" s="34">
        <v>2718.7550000000001</v>
      </c>
      <c r="FK25" s="33"/>
      <c r="FL25" s="60">
        <v>3890.0079999999998</v>
      </c>
      <c r="FM25" s="33">
        <v>3708.527</v>
      </c>
      <c r="FN25" s="34">
        <v>4071.489</v>
      </c>
      <c r="FO25" s="33"/>
      <c r="FP25" s="72">
        <f>DD25/C25</f>
        <v>0.5856179397758412</v>
      </c>
      <c r="FQ25" s="63"/>
    </row>
    <row r="26" spans="1:173" x14ac:dyDescent="0.2">
      <c r="A26" s="1"/>
      <c r="B26" s="73" t="s">
        <v>167</v>
      </c>
      <c r="C26" s="32">
        <v>2683.1089999999999</v>
      </c>
      <c r="D26" s="33">
        <v>2619.88</v>
      </c>
      <c r="E26" s="33">
        <v>2198.7199999999998</v>
      </c>
      <c r="F26" s="33">
        <v>910.92700000000002</v>
      </c>
      <c r="G26" s="33">
        <v>1717.123</v>
      </c>
      <c r="H26" s="33">
        <f t="shared" si="0"/>
        <v>3594.0360000000001</v>
      </c>
      <c r="I26" s="34">
        <f t="shared" si="1"/>
        <v>3109.6469999999999</v>
      </c>
      <c r="J26" s="33"/>
      <c r="K26" s="35">
        <v>52.9</v>
      </c>
      <c r="L26" s="36">
        <v>16.02</v>
      </c>
      <c r="M26" s="36">
        <v>0.36</v>
      </c>
      <c r="N26" s="37">
        <f t="shared" si="2"/>
        <v>69.28</v>
      </c>
      <c r="O26" s="36">
        <v>39.210999999999999</v>
      </c>
      <c r="P26" s="37">
        <f t="shared" si="3"/>
        <v>30.069000000000003</v>
      </c>
      <c r="Q26" s="36">
        <v>1.633</v>
      </c>
      <c r="R26" s="37">
        <f t="shared" si="4"/>
        <v>28.436000000000003</v>
      </c>
      <c r="S26" s="36">
        <v>1.49</v>
      </c>
      <c r="T26" s="36">
        <v>-1.1000000000000001</v>
      </c>
      <c r="U26" s="36">
        <v>2.5329999999999999</v>
      </c>
      <c r="V26" s="37">
        <f t="shared" si="5"/>
        <v>31.359000000000002</v>
      </c>
      <c r="W26" s="36">
        <v>7.5069999999999997</v>
      </c>
      <c r="X26" s="38">
        <f t="shared" si="6"/>
        <v>23.852000000000004</v>
      </c>
      <c r="Y26" s="36"/>
      <c r="Z26" s="39">
        <f t="shared" si="7"/>
        <v>2.0191764508298089E-2</v>
      </c>
      <c r="AA26" s="40">
        <f t="shared" si="8"/>
        <v>6.1147838832312923E-3</v>
      </c>
      <c r="AB26" s="41">
        <f t="shared" si="9"/>
        <v>0.56281039184727999</v>
      </c>
      <c r="AC26" s="41">
        <f t="shared" si="10"/>
        <v>0.55406245584287128</v>
      </c>
      <c r="AD26" s="41">
        <f t="shared" si="11"/>
        <v>0.56597863741339494</v>
      </c>
      <c r="AE26" s="40">
        <f t="shared" si="12"/>
        <v>1.4966716032795395E-2</v>
      </c>
      <c r="AF26" s="40">
        <f t="shared" si="13"/>
        <v>9.1042337816999268E-3</v>
      </c>
      <c r="AG26" s="40">
        <f>X26/DB26</f>
        <v>1.7429238475562752E-2</v>
      </c>
      <c r="AH26" s="40">
        <f>(P26+S26+T26)/DB26</f>
        <v>2.2257134610396013E-2</v>
      </c>
      <c r="AI26" s="40">
        <f>R26/DB26</f>
        <v>2.0778879141837261E-2</v>
      </c>
      <c r="AJ26" s="42">
        <f>X26/ER26</f>
        <v>7.9844943075496527E-2</v>
      </c>
      <c r="AK26" s="36"/>
      <c r="AL26" s="47">
        <f t="shared" si="14"/>
        <v>0.11193318448354762</v>
      </c>
      <c r="AM26" s="41">
        <f t="shared" si="15"/>
        <v>9.7502457308131327E-2</v>
      </c>
      <c r="AN26" s="42">
        <f t="shared" si="16"/>
        <v>4.0991010652873465E-2</v>
      </c>
      <c r="AO26" s="36"/>
      <c r="AP26" s="47">
        <f t="shared" si="17"/>
        <v>0.78096483408528605</v>
      </c>
      <c r="AQ26" s="41">
        <f t="shared" si="18"/>
        <v>0.73745514171695781</v>
      </c>
      <c r="AR26" s="41">
        <f t="shared" si="19"/>
        <v>8.433164660846805E-2</v>
      </c>
      <c r="AS26" s="41">
        <f t="shared" si="20"/>
        <v>0.14350889210986212</v>
      </c>
      <c r="AT26" s="65">
        <v>2.8260000000000001</v>
      </c>
      <c r="AU26" s="36"/>
      <c r="AV26" s="47">
        <f>ET26/C26</f>
        <v>0.11502588974208652</v>
      </c>
      <c r="AW26" s="41">
        <f t="shared" si="21"/>
        <v>0.19136105063557832</v>
      </c>
      <c r="AX26" s="41">
        <f t="shared" si="22"/>
        <v>0.20538942341456562</v>
      </c>
      <c r="AY26" s="42">
        <f t="shared" si="23"/>
        <v>0.23340824496102255</v>
      </c>
      <c r="AZ26" s="36"/>
      <c r="BA26" s="39">
        <f>Q26/EV26</f>
        <v>7.8206845852774303E-4</v>
      </c>
      <c r="BB26" s="41">
        <f t="shared" si="24"/>
        <v>5.3613053613053616E-2</v>
      </c>
      <c r="BC26" s="40">
        <f>ED26/E26</f>
        <v>6.3436908746907295E-3</v>
      </c>
      <c r="BD26" s="41">
        <f t="shared" si="25"/>
        <v>4.4409491939874618E-2</v>
      </c>
      <c r="BE26" s="41">
        <f t="shared" si="26"/>
        <v>0.70738838960849948</v>
      </c>
      <c r="BF26" s="42">
        <f t="shared" si="27"/>
        <v>0.7931048122182357</v>
      </c>
      <c r="BG26" s="36"/>
      <c r="BH26" s="35">
        <v>146.429</v>
      </c>
      <c r="BI26" s="36">
        <v>19.474</v>
      </c>
      <c r="BJ26" s="37">
        <f t="shared" si="28"/>
        <v>165.90299999999999</v>
      </c>
      <c r="BK26" s="33">
        <v>2198.7199999999998</v>
      </c>
      <c r="BL26" s="36">
        <v>0.32</v>
      </c>
      <c r="BM26" s="36">
        <v>5.13</v>
      </c>
      <c r="BN26" s="37">
        <f t="shared" si="29"/>
        <v>2193.2699999999995</v>
      </c>
      <c r="BO26" s="36">
        <v>219.14699999999999</v>
      </c>
      <c r="BP26" s="36">
        <v>18.795999999999992</v>
      </c>
      <c r="BQ26" s="37">
        <f t="shared" si="30"/>
        <v>237.94299999999998</v>
      </c>
      <c r="BR26" s="36">
        <v>7.4690000000000003</v>
      </c>
      <c r="BS26" s="36">
        <v>4.6449999999999996</v>
      </c>
      <c r="BT26" s="36">
        <v>6.9640000000000004</v>
      </c>
      <c r="BU26" s="36">
        <v>66.915000000000632</v>
      </c>
      <c r="BV26" s="37">
        <f t="shared" si="31"/>
        <v>2683.1089999999995</v>
      </c>
      <c r="BW26" s="36">
        <v>156.50200000000001</v>
      </c>
      <c r="BX26" s="33">
        <v>1717.123</v>
      </c>
      <c r="BY26" s="37">
        <f t="shared" si="32"/>
        <v>1873.625</v>
      </c>
      <c r="BZ26" s="36">
        <v>394.947</v>
      </c>
      <c r="CA26" s="36">
        <v>46.037999999999897</v>
      </c>
      <c r="CB26" s="37">
        <f t="shared" si="33"/>
        <v>440.9849999999999</v>
      </c>
      <c r="CC26" s="36">
        <v>59.872</v>
      </c>
      <c r="CD26" s="36">
        <v>308.62700000000001</v>
      </c>
      <c r="CE26" s="66">
        <f t="shared" si="34"/>
        <v>2683.1089999999995</v>
      </c>
      <c r="CF26" s="36"/>
      <c r="CG26" s="67">
        <v>385.04999999999995</v>
      </c>
      <c r="CH26" s="36"/>
      <c r="CI26" s="32">
        <v>180</v>
      </c>
      <c r="CJ26" s="33">
        <v>135</v>
      </c>
      <c r="CK26" s="33">
        <v>165</v>
      </c>
      <c r="CL26" s="33">
        <v>0</v>
      </c>
      <c r="CM26" s="33">
        <v>100</v>
      </c>
      <c r="CN26" s="33">
        <v>0</v>
      </c>
      <c r="CO26" s="34">
        <f t="shared" si="35"/>
        <v>580</v>
      </c>
      <c r="CP26" s="42">
        <f t="shared" si="36"/>
        <v>0.2161671404329828</v>
      </c>
      <c r="CQ26" s="36"/>
      <c r="CR26" s="60" t="s">
        <v>219</v>
      </c>
      <c r="CS26" s="56">
        <v>20.8</v>
      </c>
      <c r="CT26" s="68">
        <v>2</v>
      </c>
      <c r="CU26" s="69" t="s">
        <v>142</v>
      </c>
      <c r="CV26" s="74" t="s">
        <v>145</v>
      </c>
      <c r="CW26" s="56"/>
      <c r="CX26" s="32">
        <v>272.47899999999998</v>
      </c>
      <c r="CY26" s="33">
        <v>292.45400000000001</v>
      </c>
      <c r="CZ26" s="34">
        <v>332.35</v>
      </c>
      <c r="DA26" s="56"/>
      <c r="DB26" s="60">
        <f t="shared" si="37"/>
        <v>1368.5050000000001</v>
      </c>
      <c r="DC26" s="33">
        <v>1313.11</v>
      </c>
      <c r="DD26" s="34">
        <v>1423.9</v>
      </c>
      <c r="DE26" s="56"/>
      <c r="DF26" s="32">
        <v>212.86</v>
      </c>
      <c r="DG26" s="33">
        <v>5.8000000000000003E-2</v>
      </c>
      <c r="DH26" s="33">
        <v>154.95200000000003</v>
      </c>
      <c r="DI26" s="33">
        <v>0</v>
      </c>
      <c r="DJ26" s="33">
        <v>165.65600000000001</v>
      </c>
      <c r="DK26" s="33">
        <v>78.606999999999999</v>
      </c>
      <c r="DL26" s="33">
        <v>9.5630000000000006</v>
      </c>
      <c r="DM26" s="33">
        <v>21.674999999999727</v>
      </c>
      <c r="DN26" s="33">
        <v>1555.3489999999999</v>
      </c>
      <c r="DO26" s="70">
        <f t="shared" si="38"/>
        <v>2198.7199999999998</v>
      </c>
      <c r="DP26" s="56"/>
      <c r="DQ26" s="47">
        <f t="shared" si="39"/>
        <v>9.6810871779944713E-2</v>
      </c>
      <c r="DR26" s="41">
        <f t="shared" si="40"/>
        <v>2.6378984136224716E-5</v>
      </c>
      <c r="DS26" s="41">
        <f t="shared" si="41"/>
        <v>7.0473730170280913E-2</v>
      </c>
      <c r="DT26" s="41">
        <f t="shared" si="42"/>
        <v>0</v>
      </c>
      <c r="DU26" s="41">
        <f t="shared" si="43"/>
        <v>7.5342017173628303E-2</v>
      </c>
      <c r="DV26" s="41">
        <f t="shared" si="44"/>
        <v>3.5751255275796832E-2</v>
      </c>
      <c r="DW26" s="41">
        <f t="shared" si="45"/>
        <v>4.3493487119778788E-3</v>
      </c>
      <c r="DX26" s="41">
        <f t="shared" si="46"/>
        <v>9.8580082957355781E-3</v>
      </c>
      <c r="DY26" s="41">
        <f t="shared" si="47"/>
        <v>0.70738838960849948</v>
      </c>
      <c r="DZ26" s="71">
        <f t="shared" si="48"/>
        <v>1</v>
      </c>
      <c r="EA26" s="56"/>
      <c r="EB26" s="35">
        <v>9.6639999999999997</v>
      </c>
      <c r="EC26" s="36">
        <v>4.2839999999999998</v>
      </c>
      <c r="ED26" s="66">
        <f t="shared" si="49"/>
        <v>13.948</v>
      </c>
      <c r="EF26" s="35">
        <f>BL26</f>
        <v>0.32</v>
      </c>
      <c r="EG26" s="36">
        <f>BM26</f>
        <v>5.13</v>
      </c>
      <c r="EH26" s="66">
        <f t="shared" si="50"/>
        <v>5.45</v>
      </c>
      <c r="EJ26" s="32">
        <v>1555.3489999999999</v>
      </c>
      <c r="EK26" s="33">
        <v>643.37099999999998</v>
      </c>
      <c r="EL26" s="34">
        <f t="shared" si="51"/>
        <v>2198.7199999999998</v>
      </c>
      <c r="EN26" s="47">
        <v>0.70738838960849948</v>
      </c>
      <c r="EO26" s="41">
        <v>0.29261161039150052</v>
      </c>
      <c r="EP26" s="42">
        <f t="shared" si="52"/>
        <v>1</v>
      </c>
      <c r="EQ26" s="56"/>
      <c r="ER26" s="60">
        <v>298.72900000000004</v>
      </c>
      <c r="ES26" s="33">
        <v>288.83100000000002</v>
      </c>
      <c r="ET26" s="34">
        <v>308.62700000000001</v>
      </c>
      <c r="EV26" s="60">
        <v>2088.0524999999998</v>
      </c>
      <c r="EW26" s="33">
        <v>1977.385</v>
      </c>
      <c r="EX26" s="34">
        <v>2198.7199999999998</v>
      </c>
      <c r="EZ26" s="60">
        <v>883.46350000000007</v>
      </c>
      <c r="FA26" s="33">
        <v>856</v>
      </c>
      <c r="FB26" s="34">
        <v>910.92700000000002</v>
      </c>
      <c r="FD26" s="60">
        <v>2971.5160000000001</v>
      </c>
      <c r="FE26" s="56">
        <v>2833.3850000000002</v>
      </c>
      <c r="FF26" s="68">
        <v>3109.6469999999999</v>
      </c>
      <c r="FH26" s="60">
        <v>1683.3155000000002</v>
      </c>
      <c r="FI26" s="33">
        <v>1649.508</v>
      </c>
      <c r="FJ26" s="34">
        <v>1717.123</v>
      </c>
      <c r="FK26" s="33"/>
      <c r="FL26" s="60">
        <v>2619.88</v>
      </c>
      <c r="FM26" s="33">
        <v>2556.6509999999998</v>
      </c>
      <c r="FN26" s="34">
        <v>2683.1089999999999</v>
      </c>
      <c r="FO26" s="33"/>
      <c r="FP26" s="72">
        <f>DD26/C26</f>
        <v>0.53069032976297281</v>
      </c>
      <c r="FQ26" s="63"/>
    </row>
    <row r="27" spans="1:173" x14ac:dyDescent="0.2">
      <c r="A27" s="1"/>
      <c r="B27" s="76" t="s">
        <v>224</v>
      </c>
      <c r="C27" s="32">
        <v>3097.8560000000002</v>
      </c>
      <c r="D27" s="33">
        <v>2972.2695000000003</v>
      </c>
      <c r="E27" s="33">
        <v>2627.5</v>
      </c>
      <c r="F27" s="33">
        <v>728</v>
      </c>
      <c r="G27" s="33">
        <v>2272.5129999999999</v>
      </c>
      <c r="H27" s="33">
        <f t="shared" si="0"/>
        <v>3825.8560000000002</v>
      </c>
      <c r="I27" s="34">
        <f t="shared" si="1"/>
        <v>3355.5</v>
      </c>
      <c r="J27" s="33"/>
      <c r="K27" s="35">
        <v>56.088000000000001</v>
      </c>
      <c r="L27" s="36">
        <v>17.146000000000001</v>
      </c>
      <c r="M27" s="36">
        <v>0.104</v>
      </c>
      <c r="N27" s="37">
        <f t="shared" si="2"/>
        <v>73.338000000000008</v>
      </c>
      <c r="O27" s="36">
        <v>47.739999999999995</v>
      </c>
      <c r="P27" s="37">
        <f t="shared" si="3"/>
        <v>25.598000000000013</v>
      </c>
      <c r="Q27" s="36">
        <v>0.79</v>
      </c>
      <c r="R27" s="37">
        <f t="shared" si="4"/>
        <v>24.808000000000014</v>
      </c>
      <c r="S27" s="36">
        <v>2.4929999999999999</v>
      </c>
      <c r="T27" s="36">
        <v>0.11899999999999999</v>
      </c>
      <c r="U27" s="36">
        <v>1.7190000000000001</v>
      </c>
      <c r="V27" s="37">
        <f t="shared" si="5"/>
        <v>29.139000000000014</v>
      </c>
      <c r="W27" s="36">
        <v>6.8049999999999997</v>
      </c>
      <c r="X27" s="38">
        <f t="shared" si="6"/>
        <v>22.334000000000014</v>
      </c>
      <c r="Y27" s="36"/>
      <c r="Z27" s="39">
        <f t="shared" si="7"/>
        <v>1.8870428808693152E-2</v>
      </c>
      <c r="AA27" s="40">
        <f t="shared" si="8"/>
        <v>5.7686559041836543E-3</v>
      </c>
      <c r="AB27" s="41">
        <f t="shared" si="9"/>
        <v>0.62857142857142845</v>
      </c>
      <c r="AC27" s="41">
        <f t="shared" si="10"/>
        <v>0.62955783254869369</v>
      </c>
      <c r="AD27" s="41">
        <f t="shared" si="11"/>
        <v>0.65095857536338586</v>
      </c>
      <c r="AE27" s="40">
        <f t="shared" si="12"/>
        <v>1.6061800587059819E-2</v>
      </c>
      <c r="AF27" s="40">
        <f t="shared" si="13"/>
        <v>7.5141234669332682E-3</v>
      </c>
      <c r="AG27" s="40">
        <f>X27/DB27</f>
        <v>1.4682776040002588E-2</v>
      </c>
      <c r="AH27" s="40">
        <f>(P27+S27+T27)/DB27</f>
        <v>1.8545764846801868E-2</v>
      </c>
      <c r="AI27" s="40">
        <f>R27/DB27</f>
        <v>1.6309228440959264E-2</v>
      </c>
      <c r="AJ27" s="42">
        <f>X27/ER27</f>
        <v>7.7191866754685853E-2</v>
      </c>
      <c r="AK27" s="36"/>
      <c r="AL27" s="47">
        <f t="shared" si="14"/>
        <v>0.11529070991490262</v>
      </c>
      <c r="AM27" s="41">
        <f t="shared" si="15"/>
        <v>7.7799419777418596E-2</v>
      </c>
      <c r="AN27" s="42">
        <f t="shared" si="16"/>
        <v>0.17074549143209808</v>
      </c>
      <c r="AO27" s="36"/>
      <c r="AP27" s="47">
        <f t="shared" si="17"/>
        <v>0.86489552806850611</v>
      </c>
      <c r="AQ27" s="41">
        <f t="shared" si="18"/>
        <v>0.81818266917202542</v>
      </c>
      <c r="AR27" s="41">
        <f t="shared" si="19"/>
        <v>3.0142782621270969E-2</v>
      </c>
      <c r="AS27" s="41">
        <f t="shared" si="20"/>
        <v>0.13287318713329477</v>
      </c>
      <c r="AT27" s="65">
        <v>3.37</v>
      </c>
      <c r="AU27" s="36"/>
      <c r="AV27" s="47">
        <f>ET27/C27</f>
        <v>9.6194593938517481E-2</v>
      </c>
      <c r="AW27" s="41">
        <f t="shared" si="21"/>
        <v>0.16971062379450813</v>
      </c>
      <c r="AX27" s="41">
        <f t="shared" si="22"/>
        <v>0.1885</v>
      </c>
      <c r="AY27" s="42">
        <f t="shared" si="23"/>
        <v>0.2077</v>
      </c>
      <c r="AZ27" s="36"/>
      <c r="BA27" s="39">
        <f>Q27/EV27</f>
        <v>3.1705337814354412E-4</v>
      </c>
      <c r="BB27" s="41">
        <f t="shared" si="24"/>
        <v>2.8004253810705412E-2</v>
      </c>
      <c r="BC27" s="40">
        <f>ED27/E27</f>
        <v>5.1086584205518558E-3</v>
      </c>
      <c r="BD27" s="41">
        <f t="shared" si="25"/>
        <v>4.3578622028582738E-2</v>
      </c>
      <c r="BE27" s="41">
        <f t="shared" si="26"/>
        <v>0.74538534728829686</v>
      </c>
      <c r="BF27" s="42">
        <f t="shared" si="27"/>
        <v>0.80062583817612876</v>
      </c>
      <c r="BG27" s="36"/>
      <c r="BH27" s="35">
        <v>69.858000000000004</v>
      </c>
      <c r="BI27" s="36">
        <v>202.25299999999999</v>
      </c>
      <c r="BJ27" s="37">
        <f t="shared" si="28"/>
        <v>272.11099999999999</v>
      </c>
      <c r="BK27" s="33">
        <v>2627.5</v>
      </c>
      <c r="BL27" s="36">
        <v>1.5209999999999999</v>
      </c>
      <c r="BM27" s="36">
        <v>8.5</v>
      </c>
      <c r="BN27" s="37">
        <f t="shared" si="29"/>
        <v>2617.4789999999998</v>
      </c>
      <c r="BO27" s="36">
        <v>128.98500000000001</v>
      </c>
      <c r="BP27" s="36">
        <v>59.055</v>
      </c>
      <c r="BQ27" s="37">
        <f t="shared" si="30"/>
        <v>188.04000000000002</v>
      </c>
      <c r="BR27" s="36">
        <v>1.5</v>
      </c>
      <c r="BS27" s="36">
        <v>0.441</v>
      </c>
      <c r="BT27" s="36">
        <v>13.625</v>
      </c>
      <c r="BU27" s="36">
        <v>4.6600000000005117</v>
      </c>
      <c r="BV27" s="37">
        <f t="shared" si="31"/>
        <v>3097.8559999999998</v>
      </c>
      <c r="BW27" s="36">
        <v>70</v>
      </c>
      <c r="BX27" s="33">
        <v>2272.5129999999999</v>
      </c>
      <c r="BY27" s="37">
        <f t="shared" si="32"/>
        <v>2342.5129999999999</v>
      </c>
      <c r="BZ27" s="36">
        <v>375</v>
      </c>
      <c r="CA27" s="36">
        <v>22.346000000000288</v>
      </c>
      <c r="CB27" s="37">
        <f t="shared" si="33"/>
        <v>397.34600000000029</v>
      </c>
      <c r="CC27" s="36">
        <v>60</v>
      </c>
      <c r="CD27" s="36">
        <v>297.99700000000001</v>
      </c>
      <c r="CE27" s="66">
        <f t="shared" si="34"/>
        <v>3097.8560000000002</v>
      </c>
      <c r="CF27" s="36"/>
      <c r="CG27" s="67">
        <v>411.62200000000001</v>
      </c>
      <c r="CH27" s="36"/>
      <c r="CI27" s="32">
        <v>120</v>
      </c>
      <c r="CJ27" s="33">
        <v>175</v>
      </c>
      <c r="CK27" s="33">
        <v>105</v>
      </c>
      <c r="CL27" s="33">
        <v>75</v>
      </c>
      <c r="CM27" s="33">
        <v>30</v>
      </c>
      <c r="CN27" s="33">
        <v>0</v>
      </c>
      <c r="CO27" s="34">
        <f t="shared" si="35"/>
        <v>505</v>
      </c>
      <c r="CP27" s="42">
        <f t="shared" si="36"/>
        <v>0.16301596975456573</v>
      </c>
      <c r="CQ27" s="36"/>
      <c r="CR27" s="60" t="s">
        <v>215</v>
      </c>
      <c r="CS27" s="56">
        <v>28</v>
      </c>
      <c r="CT27" s="68">
        <v>4</v>
      </c>
      <c r="CU27" s="69" t="s">
        <v>142</v>
      </c>
      <c r="CV27" s="74" t="s">
        <v>145</v>
      </c>
      <c r="CW27" s="56"/>
      <c r="CX27" s="32">
        <v>265.54858899999999</v>
      </c>
      <c r="CY27" s="33">
        <v>294.94858899999997</v>
      </c>
      <c r="CZ27" s="34">
        <v>324.99109779999998</v>
      </c>
      <c r="DA27" s="56"/>
      <c r="DB27" s="60">
        <f t="shared" si="37"/>
        <v>1521.1019999999999</v>
      </c>
      <c r="DC27" s="33">
        <v>1477.49</v>
      </c>
      <c r="DD27" s="34">
        <v>1564.7139999999999</v>
      </c>
      <c r="DE27" s="56"/>
      <c r="DF27" s="32">
        <v>84.063999999999993</v>
      </c>
      <c r="DG27" s="33">
        <v>0</v>
      </c>
      <c r="DH27" s="33">
        <v>96.215000000000003</v>
      </c>
      <c r="DI27" s="33">
        <v>83.847999999999999</v>
      </c>
      <c r="DJ27" s="33">
        <v>304.351</v>
      </c>
      <c r="DK27" s="33">
        <v>0</v>
      </c>
      <c r="DL27" s="33">
        <v>0</v>
      </c>
      <c r="DM27" s="33">
        <v>100.52199999999993</v>
      </c>
      <c r="DN27" s="33">
        <v>1958.5</v>
      </c>
      <c r="DO27" s="70">
        <f t="shared" si="38"/>
        <v>2627.5</v>
      </c>
      <c r="DP27" s="56"/>
      <c r="DQ27" s="47">
        <f t="shared" si="39"/>
        <v>3.1993910561370124E-2</v>
      </c>
      <c r="DR27" s="41">
        <f t="shared" si="40"/>
        <v>0</v>
      </c>
      <c r="DS27" s="41">
        <f t="shared" si="41"/>
        <v>3.6618458610846817E-2</v>
      </c>
      <c r="DT27" s="41">
        <f t="shared" si="42"/>
        <v>3.1911703139866791E-2</v>
      </c>
      <c r="DU27" s="41">
        <f t="shared" si="43"/>
        <v>0.11583292102759277</v>
      </c>
      <c r="DV27" s="41">
        <f t="shared" si="44"/>
        <v>0</v>
      </c>
      <c r="DW27" s="41">
        <f t="shared" si="45"/>
        <v>0</v>
      </c>
      <c r="DX27" s="41">
        <f t="shared" si="46"/>
        <v>3.8257659372026617E-2</v>
      </c>
      <c r="DY27" s="41">
        <f t="shared" si="47"/>
        <v>0.74538534728829686</v>
      </c>
      <c r="DZ27" s="71">
        <f t="shared" si="48"/>
        <v>1</v>
      </c>
      <c r="EA27" s="56"/>
      <c r="EB27" s="35">
        <v>5.2949999999999999</v>
      </c>
      <c r="EC27" s="36">
        <v>8.1280000000000001</v>
      </c>
      <c r="ED27" s="66">
        <f t="shared" si="49"/>
        <v>13.423</v>
      </c>
      <c r="EF27" s="35">
        <f>BL27</f>
        <v>1.5209999999999999</v>
      </c>
      <c r="EG27" s="36">
        <f>BM27</f>
        <v>8.5</v>
      </c>
      <c r="EH27" s="66">
        <f t="shared" si="50"/>
        <v>10.021000000000001</v>
      </c>
      <c r="EJ27" s="32">
        <v>1958.5</v>
      </c>
      <c r="EK27" s="33">
        <v>669</v>
      </c>
      <c r="EL27" s="34">
        <f t="shared" si="51"/>
        <v>2627.5</v>
      </c>
      <c r="EN27" s="47">
        <v>0.74538534728829686</v>
      </c>
      <c r="EO27" s="41">
        <v>0.25461465271170314</v>
      </c>
      <c r="EP27" s="42">
        <f t="shared" si="52"/>
        <v>1</v>
      </c>
      <c r="EQ27" s="56"/>
      <c r="ER27" s="60">
        <v>289.33100000000002</v>
      </c>
      <c r="ES27" s="33">
        <v>280.66500000000002</v>
      </c>
      <c r="ET27" s="34">
        <v>297.99700000000001</v>
      </c>
      <c r="EV27" s="60">
        <v>2491.694</v>
      </c>
      <c r="EW27" s="33">
        <v>2355.8879999999999</v>
      </c>
      <c r="EX27" s="34">
        <v>2627.5</v>
      </c>
      <c r="EZ27" s="60">
        <v>742.7</v>
      </c>
      <c r="FA27" s="33">
        <v>757.4</v>
      </c>
      <c r="FB27" s="34">
        <v>728</v>
      </c>
      <c r="FD27" s="60">
        <v>3234.3940000000002</v>
      </c>
      <c r="FE27" s="56">
        <v>3113.288</v>
      </c>
      <c r="FF27" s="68">
        <v>3355.5</v>
      </c>
      <c r="FH27" s="60">
        <v>2106.7975000000001</v>
      </c>
      <c r="FI27" s="33">
        <v>1941.0820000000001</v>
      </c>
      <c r="FJ27" s="34">
        <v>2272.5129999999999</v>
      </c>
      <c r="FK27" s="33"/>
      <c r="FL27" s="60">
        <v>2972.2695000000003</v>
      </c>
      <c r="FM27" s="33">
        <v>2846.683</v>
      </c>
      <c r="FN27" s="34">
        <v>3097.8560000000002</v>
      </c>
      <c r="FO27" s="33"/>
      <c r="FP27" s="72">
        <f>DD27/C27</f>
        <v>0.5050957823733575</v>
      </c>
      <c r="FQ27" s="63"/>
    </row>
    <row r="28" spans="1:173" x14ac:dyDescent="0.2">
      <c r="A28" s="1"/>
      <c r="B28" s="73" t="s">
        <v>168</v>
      </c>
      <c r="C28" s="32">
        <v>3550.4549999999999</v>
      </c>
      <c r="D28" s="33">
        <v>3442.0174999999999</v>
      </c>
      <c r="E28" s="33">
        <v>2991.1353747899998</v>
      </c>
      <c r="F28" s="33">
        <v>1021.974495</v>
      </c>
      <c r="G28" s="33">
        <v>2704.3204460000002</v>
      </c>
      <c r="H28" s="33">
        <f t="shared" si="0"/>
        <v>4572.4294950000003</v>
      </c>
      <c r="I28" s="34">
        <f t="shared" si="1"/>
        <v>4013.1098697899997</v>
      </c>
      <c r="J28" s="33"/>
      <c r="K28" s="35">
        <v>64.840999999999994</v>
      </c>
      <c r="L28" s="36">
        <v>16.706999999999997</v>
      </c>
      <c r="M28" s="36">
        <v>0.30499999999999999</v>
      </c>
      <c r="N28" s="37">
        <f t="shared" si="2"/>
        <v>81.852999999999994</v>
      </c>
      <c r="O28" s="36">
        <v>49.061999999999998</v>
      </c>
      <c r="P28" s="37">
        <f t="shared" si="3"/>
        <v>32.790999999999997</v>
      </c>
      <c r="Q28" s="36">
        <v>7.8730000000000002</v>
      </c>
      <c r="R28" s="37">
        <f t="shared" si="4"/>
        <v>24.917999999999996</v>
      </c>
      <c r="S28" s="36">
        <v>5.7969999999999997</v>
      </c>
      <c r="T28" s="36">
        <v>-0.01</v>
      </c>
      <c r="U28" s="36">
        <v>2.1589999999999998</v>
      </c>
      <c r="V28" s="37">
        <f t="shared" si="5"/>
        <v>32.863999999999997</v>
      </c>
      <c r="W28" s="36">
        <v>7.0220000000000002</v>
      </c>
      <c r="X28" s="38">
        <f t="shared" si="6"/>
        <v>25.841999999999999</v>
      </c>
      <c r="Y28" s="36"/>
      <c r="Z28" s="39">
        <f t="shared" si="7"/>
        <v>1.8838079701802794E-2</v>
      </c>
      <c r="AA28" s="40">
        <f t="shared" si="8"/>
        <v>4.8538393543902658E-3</v>
      </c>
      <c r="AB28" s="41">
        <f t="shared" si="9"/>
        <v>0.55981287083523512</v>
      </c>
      <c r="AC28" s="41">
        <f t="shared" si="10"/>
        <v>0.559749001711352</v>
      </c>
      <c r="AD28" s="41">
        <f t="shared" si="11"/>
        <v>0.59939159224463368</v>
      </c>
      <c r="AE28" s="40">
        <f t="shared" si="12"/>
        <v>1.4253849668108892E-2</v>
      </c>
      <c r="AF28" s="40">
        <f t="shared" si="13"/>
        <v>7.5078061049951078E-3</v>
      </c>
      <c r="AG28" s="40">
        <f>X28/DB28</f>
        <v>1.4786269940229376E-2</v>
      </c>
      <c r="AH28" s="40">
        <f>(P28+S28+T28)/DB28</f>
        <v>2.2073551650575375E-2</v>
      </c>
      <c r="AI28" s="40">
        <f>R28/DB28</f>
        <v>1.4257575821168468E-2</v>
      </c>
      <c r="AJ28" s="42">
        <f>X28/ER28</f>
        <v>7.3728770018450795E-2</v>
      </c>
      <c r="AK28" s="36"/>
      <c r="AL28" s="47">
        <f t="shared" si="14"/>
        <v>7.4616688817881666E-2</v>
      </c>
      <c r="AM28" s="41">
        <f t="shared" si="15"/>
        <v>4.3374886004079648E-2</v>
      </c>
      <c r="AN28" s="42">
        <f t="shared" si="16"/>
        <v>7.1453793681628214E-2</v>
      </c>
      <c r="AO28" s="36"/>
      <c r="AP28" s="47">
        <f t="shared" si="17"/>
        <v>0.90411168574737744</v>
      </c>
      <c r="AQ28" s="41">
        <f t="shared" si="18"/>
        <v>0.85463237612582599</v>
      </c>
      <c r="AR28" s="41">
        <f t="shared" si="19"/>
        <v>-2.9903209588630244E-3</v>
      </c>
      <c r="AS28" s="41">
        <f t="shared" si="20"/>
        <v>0.13254780021152218</v>
      </c>
      <c r="AT28" s="65">
        <v>1.45</v>
      </c>
      <c r="AU28" s="36"/>
      <c r="AV28" s="47">
        <f>ET28/C28</f>
        <v>0.10188040498752977</v>
      </c>
      <c r="AW28" s="41">
        <f t="shared" si="21"/>
        <v>0.17588238624520192</v>
      </c>
      <c r="AX28" s="41">
        <f t="shared" si="22"/>
        <v>0.18709086872630376</v>
      </c>
      <c r="AY28" s="42">
        <f t="shared" si="23"/>
        <v>0.20109026334519994</v>
      </c>
      <c r="AZ28" s="36"/>
      <c r="BA28" s="39">
        <f>Q28/EV28</f>
        <v>2.7267786929628317E-3</v>
      </c>
      <c r="BB28" s="41">
        <f t="shared" si="24"/>
        <v>0.20408004562185705</v>
      </c>
      <c r="BC28" s="40">
        <f>ED28/E28</f>
        <v>1.2816446999725468E-2</v>
      </c>
      <c r="BD28" s="41">
        <f t="shared" si="25"/>
        <v>9.9320077938951923E-2</v>
      </c>
      <c r="BE28" s="41">
        <f t="shared" si="26"/>
        <v>0.82966488943156902</v>
      </c>
      <c r="BF28" s="42">
        <f t="shared" si="27"/>
        <v>0.87304225617509423</v>
      </c>
      <c r="BG28" s="36"/>
      <c r="BH28" s="35">
        <v>55.951999999999998</v>
      </c>
      <c r="BI28" s="36">
        <v>95.138999999999996</v>
      </c>
      <c r="BJ28" s="37">
        <f t="shared" si="28"/>
        <v>151.09100000000001</v>
      </c>
      <c r="BK28" s="33">
        <v>2991.1353747899998</v>
      </c>
      <c r="BL28" s="36">
        <v>16.75986013</v>
      </c>
      <c r="BM28" s="36">
        <v>7.5000010000000001</v>
      </c>
      <c r="BN28" s="37">
        <f t="shared" si="29"/>
        <v>2966.8755136599998</v>
      </c>
      <c r="BO28" s="36">
        <v>319.51400000000001</v>
      </c>
      <c r="BP28" s="36">
        <v>84.097999999999999</v>
      </c>
      <c r="BQ28" s="37">
        <f t="shared" si="30"/>
        <v>403.61200000000002</v>
      </c>
      <c r="BR28" s="36">
        <v>5.3390000000000004</v>
      </c>
      <c r="BS28" s="36">
        <v>0.255</v>
      </c>
      <c r="BT28" s="36">
        <v>7.6379999999999999</v>
      </c>
      <c r="BU28" s="36">
        <v>15.644486340000215</v>
      </c>
      <c r="BV28" s="37">
        <f t="shared" si="31"/>
        <v>3550.4549999999999</v>
      </c>
      <c r="BW28" s="36">
        <v>0.17899999999999999</v>
      </c>
      <c r="BX28" s="33">
        <v>2704.3204460000002</v>
      </c>
      <c r="BY28" s="37">
        <f t="shared" si="32"/>
        <v>2704.4994460000003</v>
      </c>
      <c r="BZ28" s="36">
        <v>414.82900000000001</v>
      </c>
      <c r="CA28" s="36">
        <v>24.424760709999646</v>
      </c>
      <c r="CB28" s="37">
        <f t="shared" si="33"/>
        <v>439.25376070999965</v>
      </c>
      <c r="CC28" s="36">
        <v>44.98</v>
      </c>
      <c r="CD28" s="36">
        <v>361.72179328999999</v>
      </c>
      <c r="CE28" s="66">
        <f t="shared" si="34"/>
        <v>3550.4549999999999</v>
      </c>
      <c r="CF28" s="36"/>
      <c r="CG28" s="67">
        <v>470.60500000000002</v>
      </c>
      <c r="CH28" s="36"/>
      <c r="CI28" s="32">
        <v>120</v>
      </c>
      <c r="CJ28" s="33">
        <v>150</v>
      </c>
      <c r="CK28" s="33">
        <v>150</v>
      </c>
      <c r="CL28" s="33">
        <v>0</v>
      </c>
      <c r="CM28" s="33">
        <v>0</v>
      </c>
      <c r="CN28" s="33">
        <v>40</v>
      </c>
      <c r="CO28" s="34">
        <f t="shared" si="35"/>
        <v>460</v>
      </c>
      <c r="CP28" s="42">
        <f t="shared" si="36"/>
        <v>0.12956085910115747</v>
      </c>
      <c r="CQ28" s="36"/>
      <c r="CR28" s="60" t="s">
        <v>216</v>
      </c>
      <c r="CS28" s="56">
        <v>24.3</v>
      </c>
      <c r="CT28" s="68">
        <v>3</v>
      </c>
      <c r="CU28" s="69" t="s">
        <v>142</v>
      </c>
      <c r="CV28" s="74" t="s">
        <v>145</v>
      </c>
      <c r="CW28" s="56"/>
      <c r="CX28" s="32">
        <v>313.83800000000002</v>
      </c>
      <c r="CY28" s="33">
        <v>333.83800000000002</v>
      </c>
      <c r="CZ28" s="34">
        <v>358.81799999999998</v>
      </c>
      <c r="DA28" s="56"/>
      <c r="DB28" s="60">
        <f t="shared" si="37"/>
        <v>1747.702436413055</v>
      </c>
      <c r="DC28" s="33">
        <v>1711.0419999999999</v>
      </c>
      <c r="DD28" s="34">
        <v>1784.3628728261101</v>
      </c>
      <c r="DE28" s="56"/>
      <c r="DF28" s="32">
        <v>8.2439999999999998</v>
      </c>
      <c r="DG28" s="33">
        <v>53.557000000000002</v>
      </c>
      <c r="DH28" s="33">
        <v>91.67</v>
      </c>
      <c r="DI28" s="33">
        <v>42.034999999999997</v>
      </c>
      <c r="DJ28" s="33">
        <v>278.13499999999999</v>
      </c>
      <c r="DK28" s="33">
        <v>27.95</v>
      </c>
      <c r="DL28" s="33">
        <v>7.9039999999999999</v>
      </c>
      <c r="DM28" s="33">
        <v>3.7479000002349494E-4</v>
      </c>
      <c r="DN28" s="33">
        <v>2481.64</v>
      </c>
      <c r="DO28" s="70">
        <f t="shared" si="38"/>
        <v>2991.1353747899998</v>
      </c>
      <c r="DP28" s="56"/>
      <c r="DQ28" s="47">
        <f t="shared" si="39"/>
        <v>2.7561440613762893E-3</v>
      </c>
      <c r="DR28" s="41">
        <f t="shared" si="40"/>
        <v>1.7905241083834296E-2</v>
      </c>
      <c r="DS28" s="41">
        <f t="shared" si="41"/>
        <v>3.0647225388933098E-2</v>
      </c>
      <c r="DT28" s="41">
        <f t="shared" si="42"/>
        <v>1.4053192093638079E-2</v>
      </c>
      <c r="DU28" s="41">
        <f t="shared" si="43"/>
        <v>9.2986429950375329E-2</v>
      </c>
      <c r="DV28" s="41">
        <f t="shared" si="44"/>
        <v>9.3442778403041351E-3</v>
      </c>
      <c r="DW28" s="41">
        <f t="shared" si="45"/>
        <v>2.642474849723216E-3</v>
      </c>
      <c r="DX28" s="41">
        <f t="shared" si="46"/>
        <v>1.2530024658272379E-7</v>
      </c>
      <c r="DY28" s="41">
        <f t="shared" si="47"/>
        <v>0.82966488943156902</v>
      </c>
      <c r="DZ28" s="71">
        <f t="shared" si="48"/>
        <v>1</v>
      </c>
      <c r="EA28" s="56"/>
      <c r="EB28" s="35">
        <v>13.944991</v>
      </c>
      <c r="EC28" s="36">
        <v>24.390737000000001</v>
      </c>
      <c r="ED28" s="66">
        <f t="shared" si="49"/>
        <v>38.335728000000003</v>
      </c>
      <c r="EF28" s="35">
        <f>BL28</f>
        <v>16.75986013</v>
      </c>
      <c r="EG28" s="36">
        <f>BM28</f>
        <v>7.5000010000000001</v>
      </c>
      <c r="EH28" s="66">
        <f t="shared" si="50"/>
        <v>24.259861130000001</v>
      </c>
      <c r="EJ28" s="32">
        <v>2481.64</v>
      </c>
      <c r="EK28" s="33">
        <v>509.49537478999986</v>
      </c>
      <c r="EL28" s="34">
        <f t="shared" si="51"/>
        <v>2991.1353747899998</v>
      </c>
      <c r="EN28" s="47">
        <v>0.82966488943156902</v>
      </c>
      <c r="EO28" s="41">
        <v>0.17033511056843098</v>
      </c>
      <c r="EP28" s="42">
        <f t="shared" si="52"/>
        <v>1</v>
      </c>
      <c r="EQ28" s="56"/>
      <c r="ER28" s="60">
        <v>350.50089664500001</v>
      </c>
      <c r="ES28" s="33">
        <v>339.28</v>
      </c>
      <c r="ET28" s="34">
        <v>361.72179328999999</v>
      </c>
      <c r="EV28" s="60">
        <v>2887.2896873949999</v>
      </c>
      <c r="EW28" s="33">
        <v>2783.444</v>
      </c>
      <c r="EX28" s="34">
        <v>2991.1353747899998</v>
      </c>
      <c r="EZ28" s="60">
        <v>1042.4042475000001</v>
      </c>
      <c r="FA28" s="33">
        <v>1062.8340000000001</v>
      </c>
      <c r="FB28" s="34">
        <v>1021.974495</v>
      </c>
      <c r="FD28" s="60">
        <v>3929.693934895</v>
      </c>
      <c r="FE28" s="56">
        <v>3846.2780000000002</v>
      </c>
      <c r="FF28" s="68">
        <v>4013.1098697899997</v>
      </c>
      <c r="FH28" s="60">
        <v>2614.1467229999998</v>
      </c>
      <c r="FI28" s="33">
        <v>2523.973</v>
      </c>
      <c r="FJ28" s="34">
        <v>2704.3204460000002</v>
      </c>
      <c r="FK28" s="33"/>
      <c r="FL28" s="60">
        <v>3442.0174999999999</v>
      </c>
      <c r="FM28" s="33">
        <v>3333.58</v>
      </c>
      <c r="FN28" s="34">
        <v>3550.4549999999999</v>
      </c>
      <c r="FO28" s="33"/>
      <c r="FP28" s="72">
        <f>DD28/C28</f>
        <v>0.50257301467730475</v>
      </c>
      <c r="FQ28" s="63"/>
    </row>
    <row r="29" spans="1:173" x14ac:dyDescent="0.2">
      <c r="A29" s="1"/>
      <c r="B29" s="73" t="s">
        <v>169</v>
      </c>
      <c r="C29" s="32">
        <v>2923.9490000000001</v>
      </c>
      <c r="D29" s="33">
        <v>3006.2190000000001</v>
      </c>
      <c r="E29" s="33">
        <v>2534.9760000000001</v>
      </c>
      <c r="F29" s="33">
        <v>598</v>
      </c>
      <c r="G29" s="33">
        <v>1801.3309999999999</v>
      </c>
      <c r="H29" s="33">
        <f t="shared" si="0"/>
        <v>3521.9490000000001</v>
      </c>
      <c r="I29" s="34">
        <f t="shared" si="1"/>
        <v>3132.9760000000001</v>
      </c>
      <c r="J29" s="33"/>
      <c r="K29" s="35">
        <v>44.024000000000001</v>
      </c>
      <c r="L29" s="36">
        <v>12.779</v>
      </c>
      <c r="M29" s="36">
        <v>0.23699999999999999</v>
      </c>
      <c r="N29" s="37">
        <f t="shared" si="2"/>
        <v>57.04</v>
      </c>
      <c r="O29" s="36">
        <v>31.875</v>
      </c>
      <c r="P29" s="37">
        <f t="shared" si="3"/>
        <v>25.164999999999999</v>
      </c>
      <c r="Q29" s="36">
        <v>9.4E-2</v>
      </c>
      <c r="R29" s="37">
        <f t="shared" si="4"/>
        <v>25.070999999999998</v>
      </c>
      <c r="S29" s="36">
        <v>3.923</v>
      </c>
      <c r="T29" s="36">
        <v>0.47099999999999997</v>
      </c>
      <c r="U29" s="36">
        <v>2.2959999999999998</v>
      </c>
      <c r="V29" s="37">
        <f t="shared" si="5"/>
        <v>31.760999999999999</v>
      </c>
      <c r="W29" s="36">
        <v>6.7309999999999999</v>
      </c>
      <c r="X29" s="38">
        <f t="shared" si="6"/>
        <v>25.03</v>
      </c>
      <c r="Y29" s="36"/>
      <c r="Z29" s="39">
        <f t="shared" si="7"/>
        <v>1.4644309014080478E-2</v>
      </c>
      <c r="AA29" s="40">
        <f t="shared" si="8"/>
        <v>4.2508546449876077E-3</v>
      </c>
      <c r="AB29" s="41">
        <f t="shared" si="9"/>
        <v>0.51884949702119354</v>
      </c>
      <c r="AC29" s="41">
        <f t="shared" si="10"/>
        <v>0.52285812706067614</v>
      </c>
      <c r="AD29" s="41">
        <f t="shared" si="11"/>
        <v>0.55881837307152871</v>
      </c>
      <c r="AE29" s="40">
        <f t="shared" si="12"/>
        <v>1.0603019939665075E-2</v>
      </c>
      <c r="AF29" s="40">
        <f t="shared" si="13"/>
        <v>8.3260733832099393E-3</v>
      </c>
      <c r="AG29" s="40">
        <f>X29/DB29</f>
        <v>1.5854159468268087E-2</v>
      </c>
      <c r="AH29" s="40">
        <f>(P29+S29+T29)/DB29</f>
        <v>1.8722856561028223E-2</v>
      </c>
      <c r="AI29" s="40">
        <f>R29/DB29</f>
        <v>1.5880129126206521E-2</v>
      </c>
      <c r="AJ29" s="42">
        <f>X29/ER29</f>
        <v>8.1878863117056028E-2</v>
      </c>
      <c r="AK29" s="36"/>
      <c r="AL29" s="47">
        <f t="shared" si="14"/>
        <v>-2.9722328087776204E-3</v>
      </c>
      <c r="AM29" s="41">
        <f t="shared" si="15"/>
        <v>5.3728331610633532E-3</v>
      </c>
      <c r="AN29" s="42">
        <f t="shared" si="16"/>
        <v>1.6593215642387374E-2</v>
      </c>
      <c r="AO29" s="36"/>
      <c r="AP29" s="47">
        <f t="shared" si="17"/>
        <v>0.71059094839556658</v>
      </c>
      <c r="AQ29" s="41">
        <f t="shared" si="18"/>
        <v>0.69780056952686509</v>
      </c>
      <c r="AR29" s="41">
        <f t="shared" si="19"/>
        <v>0.14874575445741356</v>
      </c>
      <c r="AS29" s="41">
        <f t="shared" si="20"/>
        <v>0.11805438466950005</v>
      </c>
      <c r="AT29" s="65">
        <v>1.23</v>
      </c>
      <c r="AU29" s="36"/>
      <c r="AV29" s="47">
        <f>ET29/C29</f>
        <v>0.10748374886155675</v>
      </c>
      <c r="AW29" s="41">
        <f t="shared" si="21"/>
        <v>0.17992159543068209</v>
      </c>
      <c r="AX29" s="41">
        <f t="shared" si="22"/>
        <v>0.21030000000000001</v>
      </c>
      <c r="AY29" s="42">
        <f t="shared" si="23"/>
        <v>0.21030000000000001</v>
      </c>
      <c r="AZ29" s="36"/>
      <c r="BA29" s="39">
        <f>Q29/EV29</f>
        <v>3.7026029889853472E-5</v>
      </c>
      <c r="BB29" s="41">
        <f t="shared" si="24"/>
        <v>3.1800805169322371E-3</v>
      </c>
      <c r="BC29" s="40">
        <f>ED29/E29</f>
        <v>1.5601331136862833E-2</v>
      </c>
      <c r="BD29" s="41">
        <f t="shared" si="25"/>
        <v>0.11736896929336456</v>
      </c>
      <c r="BE29" s="41">
        <f t="shared" si="26"/>
        <v>0.70917870622838242</v>
      </c>
      <c r="BF29" s="42">
        <f t="shared" si="27"/>
        <v>0.76468859001792544</v>
      </c>
      <c r="BG29" s="36"/>
      <c r="BH29" s="35">
        <v>68.900000000000006</v>
      </c>
      <c r="BI29" s="36">
        <v>62.686</v>
      </c>
      <c r="BJ29" s="37">
        <f t="shared" si="28"/>
        <v>131.58600000000001</v>
      </c>
      <c r="BK29" s="33">
        <v>2534.9760000000001</v>
      </c>
      <c r="BL29" s="36">
        <v>10.686</v>
      </c>
      <c r="BM29" s="36">
        <v>12</v>
      </c>
      <c r="BN29" s="37">
        <f t="shared" si="29"/>
        <v>2512.29</v>
      </c>
      <c r="BO29" s="36">
        <v>213.59899999999999</v>
      </c>
      <c r="BP29" s="36">
        <v>50.747</v>
      </c>
      <c r="BQ29" s="37">
        <f t="shared" si="30"/>
        <v>264.346</v>
      </c>
      <c r="BR29" s="36">
        <v>4.5220000000000002</v>
      </c>
      <c r="BS29" s="36">
        <v>0</v>
      </c>
      <c r="BT29" s="36">
        <v>6.274</v>
      </c>
      <c r="BU29" s="36">
        <v>4.9310000000003162</v>
      </c>
      <c r="BV29" s="37">
        <f t="shared" si="31"/>
        <v>2923.9490000000005</v>
      </c>
      <c r="BW29" s="36">
        <v>225.00700000000001</v>
      </c>
      <c r="BX29" s="33">
        <v>1801.3309999999999</v>
      </c>
      <c r="BY29" s="37">
        <f t="shared" si="32"/>
        <v>2026.338</v>
      </c>
      <c r="BZ29" s="36">
        <v>505.10300000000001</v>
      </c>
      <c r="CA29" s="36">
        <v>28.231000000000108</v>
      </c>
      <c r="CB29" s="37">
        <f t="shared" si="33"/>
        <v>533.33400000000006</v>
      </c>
      <c r="CC29" s="36">
        <v>50</v>
      </c>
      <c r="CD29" s="36">
        <v>314.27699999999999</v>
      </c>
      <c r="CE29" s="66">
        <f t="shared" si="34"/>
        <v>2923.9490000000001</v>
      </c>
      <c r="CF29" s="36"/>
      <c r="CG29" s="67">
        <v>345.185</v>
      </c>
      <c r="CH29" s="36"/>
      <c r="CI29" s="32">
        <v>250</v>
      </c>
      <c r="CJ29" s="33">
        <v>290</v>
      </c>
      <c r="CK29" s="33">
        <v>240</v>
      </c>
      <c r="CL29" s="33">
        <v>0</v>
      </c>
      <c r="CM29" s="33">
        <v>0</v>
      </c>
      <c r="CN29" s="33">
        <v>0</v>
      </c>
      <c r="CO29" s="34">
        <f t="shared" si="35"/>
        <v>780</v>
      </c>
      <c r="CP29" s="42">
        <f t="shared" si="36"/>
        <v>0.26676251877170226</v>
      </c>
      <c r="CQ29" s="36"/>
      <c r="CR29" s="60" t="s">
        <v>213</v>
      </c>
      <c r="CS29" s="56">
        <v>20</v>
      </c>
      <c r="CT29" s="68">
        <v>4</v>
      </c>
      <c r="CU29" s="69" t="s">
        <v>142</v>
      </c>
      <c r="CV29" s="74" t="s">
        <v>145</v>
      </c>
      <c r="CW29" s="56"/>
      <c r="CX29" s="32">
        <v>283.69641340000004</v>
      </c>
      <c r="CY29" s="33">
        <v>331.59641340000002</v>
      </c>
      <c r="CZ29" s="34">
        <v>331.59641340000002</v>
      </c>
      <c r="DA29" s="56"/>
      <c r="DB29" s="60">
        <f t="shared" si="37"/>
        <v>1578.7655</v>
      </c>
      <c r="DC29" s="33">
        <v>1580.7529999999999</v>
      </c>
      <c r="DD29" s="34">
        <v>1576.778</v>
      </c>
      <c r="DE29" s="56"/>
      <c r="DF29" s="32">
        <v>255.732</v>
      </c>
      <c r="DG29" s="33">
        <v>30.422000000000001</v>
      </c>
      <c r="DH29" s="33">
        <v>133.63900000000001</v>
      </c>
      <c r="DI29" s="33">
        <v>28.300999999999998</v>
      </c>
      <c r="DJ29" s="33">
        <v>214.50899999999999</v>
      </c>
      <c r="DK29" s="33">
        <v>63.192999999999998</v>
      </c>
      <c r="DL29" s="33">
        <v>11.429</v>
      </c>
      <c r="DM29" s="33">
        <v>0</v>
      </c>
      <c r="DN29" s="33">
        <v>1797.751</v>
      </c>
      <c r="DO29" s="70">
        <f t="shared" si="38"/>
        <v>2534.9759999999997</v>
      </c>
      <c r="DP29" s="56"/>
      <c r="DQ29" s="47">
        <f t="shared" si="39"/>
        <v>0.10088142846322806</v>
      </c>
      <c r="DR29" s="41">
        <f t="shared" si="40"/>
        <v>1.2000902572647633E-2</v>
      </c>
      <c r="DS29" s="41">
        <f t="shared" si="41"/>
        <v>5.2718053346461673E-2</v>
      </c>
      <c r="DT29" s="41">
        <f t="shared" si="42"/>
        <v>1.116420826074882E-2</v>
      </c>
      <c r="DU29" s="41">
        <f t="shared" si="43"/>
        <v>8.4619736044838301E-2</v>
      </c>
      <c r="DV29" s="41">
        <f t="shared" si="44"/>
        <v>2.4928441137115304E-2</v>
      </c>
      <c r="DW29" s="41">
        <f t="shared" si="45"/>
        <v>4.5085239465777983E-3</v>
      </c>
      <c r="DX29" s="41">
        <f t="shared" si="46"/>
        <v>0</v>
      </c>
      <c r="DY29" s="41">
        <f t="shared" si="47"/>
        <v>0.70917870622838253</v>
      </c>
      <c r="DZ29" s="71">
        <f t="shared" si="48"/>
        <v>1</v>
      </c>
      <c r="EA29" s="56"/>
      <c r="EB29" s="35">
        <v>11.34</v>
      </c>
      <c r="EC29" s="36">
        <v>28.209</v>
      </c>
      <c r="ED29" s="66">
        <f t="shared" si="49"/>
        <v>39.548999999999999</v>
      </c>
      <c r="EF29" s="35">
        <f>BL29</f>
        <v>10.686</v>
      </c>
      <c r="EG29" s="36">
        <f>BM29</f>
        <v>12</v>
      </c>
      <c r="EH29" s="66">
        <f t="shared" si="50"/>
        <v>22.686</v>
      </c>
      <c r="EJ29" s="32">
        <v>1797.751</v>
      </c>
      <c r="EK29" s="33">
        <v>737.22500000000014</v>
      </c>
      <c r="EL29" s="34">
        <f t="shared" si="51"/>
        <v>2534.9760000000001</v>
      </c>
      <c r="EN29" s="47">
        <v>0.70917870622838242</v>
      </c>
      <c r="EO29" s="41">
        <v>0.29082129377161758</v>
      </c>
      <c r="EP29" s="42">
        <f t="shared" si="52"/>
        <v>1</v>
      </c>
      <c r="EQ29" s="56"/>
      <c r="ER29" s="60">
        <v>305.69549999999998</v>
      </c>
      <c r="ES29" s="33">
        <v>297.11399999999998</v>
      </c>
      <c r="ET29" s="34">
        <v>314.27699999999999</v>
      </c>
      <c r="EV29" s="60">
        <v>2538.7545</v>
      </c>
      <c r="EW29" s="33">
        <v>2542.5329999999999</v>
      </c>
      <c r="EX29" s="34">
        <v>2534.9760000000001</v>
      </c>
      <c r="EZ29" s="60">
        <v>585.85</v>
      </c>
      <c r="FA29" s="33">
        <v>573.70000000000005</v>
      </c>
      <c r="FB29" s="34">
        <v>598</v>
      </c>
      <c r="FD29" s="60">
        <v>3124.6045000000004</v>
      </c>
      <c r="FE29" s="56">
        <v>3116.2330000000002</v>
      </c>
      <c r="FF29" s="68">
        <v>3132.9760000000001</v>
      </c>
      <c r="FH29" s="60">
        <v>1786.63</v>
      </c>
      <c r="FI29" s="33">
        <v>1771.9290000000001</v>
      </c>
      <c r="FJ29" s="34">
        <v>1801.3309999999999</v>
      </c>
      <c r="FK29" s="33"/>
      <c r="FL29" s="60">
        <v>3006.2190000000001</v>
      </c>
      <c r="FM29" s="33">
        <v>3088.489</v>
      </c>
      <c r="FN29" s="34">
        <v>2923.9490000000001</v>
      </c>
      <c r="FO29" s="33"/>
      <c r="FP29" s="72">
        <f>DD29/C29</f>
        <v>0.53926316772282967</v>
      </c>
      <c r="FQ29" s="63"/>
    </row>
    <row r="30" spans="1:173" x14ac:dyDescent="0.2">
      <c r="A30" s="1"/>
      <c r="B30" s="73" t="s">
        <v>170</v>
      </c>
      <c r="C30" s="32">
        <v>5794.0630000000001</v>
      </c>
      <c r="D30" s="33">
        <v>5546.402</v>
      </c>
      <c r="E30" s="33">
        <v>4979.2690000000002</v>
      </c>
      <c r="F30" s="33">
        <v>633.03700000000003</v>
      </c>
      <c r="G30" s="33">
        <v>3952.154</v>
      </c>
      <c r="H30" s="33">
        <f t="shared" si="0"/>
        <v>6427.1</v>
      </c>
      <c r="I30" s="34">
        <f t="shared" si="1"/>
        <v>5612.3060000000005</v>
      </c>
      <c r="J30" s="33"/>
      <c r="K30" s="35">
        <v>106.41</v>
      </c>
      <c r="L30" s="36">
        <v>30.614999999999998</v>
      </c>
      <c r="M30" s="36">
        <v>0.84400000000000008</v>
      </c>
      <c r="N30" s="37">
        <f t="shared" si="2"/>
        <v>137.869</v>
      </c>
      <c r="O30" s="36">
        <v>68.097000000000008</v>
      </c>
      <c r="P30" s="37">
        <f t="shared" si="3"/>
        <v>69.771999999999991</v>
      </c>
      <c r="Q30" s="36">
        <v>13.044</v>
      </c>
      <c r="R30" s="37">
        <f t="shared" si="4"/>
        <v>56.727999999999994</v>
      </c>
      <c r="S30" s="36">
        <v>6.9849999999999994</v>
      </c>
      <c r="T30" s="36">
        <v>3.6110000000000002</v>
      </c>
      <c r="U30" s="36">
        <v>0</v>
      </c>
      <c r="V30" s="37">
        <f t="shared" si="5"/>
        <v>67.323999999999998</v>
      </c>
      <c r="W30" s="36">
        <v>14.896000000000001</v>
      </c>
      <c r="X30" s="38">
        <f t="shared" si="6"/>
        <v>52.427999999999997</v>
      </c>
      <c r="Y30" s="36"/>
      <c r="Z30" s="39">
        <f t="shared" si="7"/>
        <v>1.9185410650003371E-2</v>
      </c>
      <c r="AA30" s="40">
        <f t="shared" si="8"/>
        <v>5.5197946344314741E-3</v>
      </c>
      <c r="AB30" s="41">
        <f t="shared" si="9"/>
        <v>0.4586737614926078</v>
      </c>
      <c r="AC30" s="41">
        <f t="shared" si="10"/>
        <v>0.47010783271431933</v>
      </c>
      <c r="AD30" s="41">
        <f t="shared" si="11"/>
        <v>0.49392539294547727</v>
      </c>
      <c r="AE30" s="40">
        <f t="shared" si="12"/>
        <v>1.2277689211853019E-2</v>
      </c>
      <c r="AF30" s="40">
        <f t="shared" si="13"/>
        <v>9.4526145057642775E-3</v>
      </c>
      <c r="AG30" s="40">
        <f>X30/DB30</f>
        <v>1.8242634555435819E-2</v>
      </c>
      <c r="AH30" s="40">
        <f>(P30+S30+T30)/DB30</f>
        <v>2.7964523803144618E-2</v>
      </c>
      <c r="AI30" s="40">
        <f>R30/DB30</f>
        <v>1.9738845141160508E-2</v>
      </c>
      <c r="AJ30" s="42">
        <f>X30/ER30</f>
        <v>0.10185415436262472</v>
      </c>
      <c r="AK30" s="36"/>
      <c r="AL30" s="47">
        <f t="shared" si="14"/>
        <v>0.10880610369348988</v>
      </c>
      <c r="AM30" s="41">
        <f t="shared" si="15"/>
        <v>8.1386673695682227E-2</v>
      </c>
      <c r="AN30" s="42">
        <f t="shared" si="16"/>
        <v>1.832789962852574E-2</v>
      </c>
      <c r="AO30" s="36"/>
      <c r="AP30" s="47">
        <f t="shared" si="17"/>
        <v>0.79372172903291627</v>
      </c>
      <c r="AQ30" s="41">
        <f t="shared" si="18"/>
        <v>0.75760193825056354</v>
      </c>
      <c r="AR30" s="41">
        <f t="shared" si="19"/>
        <v>9.8757814680302938E-2</v>
      </c>
      <c r="AS30" s="41">
        <f t="shared" si="20"/>
        <v>0.11948437564451748</v>
      </c>
      <c r="AT30" s="65">
        <v>1.57</v>
      </c>
      <c r="AU30" s="36"/>
      <c r="AV30" s="47">
        <f>ET30/C30</f>
        <v>9.3138441884390966E-2</v>
      </c>
      <c r="AW30" s="41">
        <f t="shared" si="21"/>
        <v>0.16336920070254385</v>
      </c>
      <c r="AX30" s="41">
        <f t="shared" si="22"/>
        <v>0.18845049754604593</v>
      </c>
      <c r="AY30" s="42">
        <f t="shared" si="23"/>
        <v>0.21360703828007852</v>
      </c>
      <c r="AZ30" s="36"/>
      <c r="BA30" s="39">
        <f>Q30/EV30</f>
        <v>2.7548258819735361E-3</v>
      </c>
      <c r="BB30" s="41">
        <f t="shared" si="24"/>
        <v>0.16230340434003585</v>
      </c>
      <c r="BC30" s="40">
        <f>ED30/E30</f>
        <v>1.3516441871286727E-2</v>
      </c>
      <c r="BD30" s="41">
        <f t="shared" si="25"/>
        <v>0.12038873853165878</v>
      </c>
      <c r="BE30" s="41">
        <f t="shared" si="26"/>
        <v>0.71232363626066397</v>
      </c>
      <c r="BF30" s="42">
        <f t="shared" si="27"/>
        <v>0.74477193510118644</v>
      </c>
      <c r="BG30" s="36"/>
      <c r="BH30" s="35">
        <v>146.58799999999999</v>
      </c>
      <c r="BI30" s="36">
        <v>3.0619999999999998</v>
      </c>
      <c r="BJ30" s="37">
        <f t="shared" si="28"/>
        <v>149.65</v>
      </c>
      <c r="BK30" s="33">
        <v>4979.2690000000002</v>
      </c>
      <c r="BL30" s="36">
        <v>2.2480000000000002</v>
      </c>
      <c r="BM30" s="36">
        <v>17.140999999999998</v>
      </c>
      <c r="BN30" s="37">
        <f t="shared" si="29"/>
        <v>4959.880000000001</v>
      </c>
      <c r="BO30" s="36">
        <v>542.65</v>
      </c>
      <c r="BP30" s="36">
        <v>99.995000000000005</v>
      </c>
      <c r="BQ30" s="37">
        <f t="shared" si="30"/>
        <v>642.64499999999998</v>
      </c>
      <c r="BR30" s="36">
        <v>16.2</v>
      </c>
      <c r="BS30" s="36">
        <v>0</v>
      </c>
      <c r="BT30" s="36">
        <v>22.853000000000002</v>
      </c>
      <c r="BU30" s="36">
        <v>2.8349999999994644</v>
      </c>
      <c r="BV30" s="37">
        <f t="shared" si="31"/>
        <v>5794.0630000000001</v>
      </c>
      <c r="BW30" s="36">
        <v>3.1419999999999999</v>
      </c>
      <c r="BX30" s="33">
        <v>3952.154</v>
      </c>
      <c r="BY30" s="37">
        <f t="shared" si="32"/>
        <v>3955.2959999999998</v>
      </c>
      <c r="BZ30" s="36">
        <v>1111.1420000000001</v>
      </c>
      <c r="CA30" s="36">
        <v>37.750000000000227</v>
      </c>
      <c r="CB30" s="37">
        <f t="shared" si="33"/>
        <v>1148.8920000000003</v>
      </c>
      <c r="CC30" s="36">
        <v>150.22499999999999</v>
      </c>
      <c r="CD30" s="36">
        <v>539.65</v>
      </c>
      <c r="CE30" s="66">
        <f t="shared" si="34"/>
        <v>5794.0630000000001</v>
      </c>
      <c r="CF30" s="36"/>
      <c r="CG30" s="67">
        <v>692.3</v>
      </c>
      <c r="CH30" s="36"/>
      <c r="CI30" s="32">
        <v>297</v>
      </c>
      <c r="CJ30" s="33">
        <v>319</v>
      </c>
      <c r="CK30" s="33">
        <v>220</v>
      </c>
      <c r="CL30" s="33">
        <v>175</v>
      </c>
      <c r="CM30" s="33">
        <v>250</v>
      </c>
      <c r="CN30" s="33">
        <v>0</v>
      </c>
      <c r="CO30" s="34">
        <f t="shared" si="35"/>
        <v>1261</v>
      </c>
      <c r="CP30" s="42">
        <f t="shared" si="36"/>
        <v>0.21763657039973502</v>
      </c>
      <c r="CQ30" s="36"/>
      <c r="CR30" s="60" t="s">
        <v>213</v>
      </c>
      <c r="CS30" s="56">
        <v>35.5</v>
      </c>
      <c r="CT30" s="68">
        <v>4</v>
      </c>
      <c r="CU30" s="69" t="s">
        <v>142</v>
      </c>
      <c r="CV30" s="74" t="s">
        <v>148</v>
      </c>
      <c r="CW30" s="56"/>
      <c r="CX30" s="32">
        <v>488.51900000000001</v>
      </c>
      <c r="CY30" s="33">
        <v>563.51900000000001</v>
      </c>
      <c r="CZ30" s="34">
        <v>638.74400000000003</v>
      </c>
      <c r="DA30" s="56"/>
      <c r="DB30" s="60">
        <f t="shared" si="37"/>
        <v>2873.9269999999997</v>
      </c>
      <c r="DC30" s="33">
        <v>2757.578</v>
      </c>
      <c r="DD30" s="34">
        <v>2990.2759999999998</v>
      </c>
      <c r="DE30" s="56"/>
      <c r="DF30" s="32">
        <v>130.16</v>
      </c>
      <c r="DG30" s="33">
        <v>91.58</v>
      </c>
      <c r="DH30" s="33">
        <v>311.67</v>
      </c>
      <c r="DI30" s="33">
        <v>182.29</v>
      </c>
      <c r="DJ30" s="33">
        <v>492.7</v>
      </c>
      <c r="DK30" s="33">
        <v>100.14</v>
      </c>
      <c r="DL30" s="33">
        <v>46.47</v>
      </c>
      <c r="DM30" s="33">
        <v>77.408000000000854</v>
      </c>
      <c r="DN30" s="33">
        <v>3546.8510000000001</v>
      </c>
      <c r="DO30" s="70">
        <f t="shared" si="38"/>
        <v>4979.2690000000011</v>
      </c>
      <c r="DP30" s="56"/>
      <c r="DQ30" s="47">
        <f t="shared" si="39"/>
        <v>2.6140383257060418E-2</v>
      </c>
      <c r="DR30" s="41">
        <f t="shared" si="40"/>
        <v>1.8392257980036825E-2</v>
      </c>
      <c r="DS30" s="41">
        <f t="shared" si="41"/>
        <v>6.2593525274493092E-2</v>
      </c>
      <c r="DT30" s="41">
        <f t="shared" si="42"/>
        <v>3.6609791517590223E-2</v>
      </c>
      <c r="DU30" s="41">
        <f t="shared" si="43"/>
        <v>9.8950267599521108E-2</v>
      </c>
      <c r="DV30" s="41">
        <f t="shared" si="44"/>
        <v>2.0111385827919718E-2</v>
      </c>
      <c r="DW30" s="41">
        <f t="shared" si="45"/>
        <v>9.3326952209249973E-3</v>
      </c>
      <c r="DX30" s="41">
        <f t="shared" si="46"/>
        <v>1.5546057061789759E-2</v>
      </c>
      <c r="DY30" s="41">
        <f t="shared" si="47"/>
        <v>0.71232363626066386</v>
      </c>
      <c r="DZ30" s="71">
        <f t="shared" si="48"/>
        <v>1</v>
      </c>
      <c r="EA30" s="56"/>
      <c r="EB30" s="35">
        <v>23.740000000000002</v>
      </c>
      <c r="EC30" s="36">
        <v>43.561999999999998</v>
      </c>
      <c r="ED30" s="66">
        <f t="shared" si="49"/>
        <v>67.301999999999992</v>
      </c>
      <c r="EF30" s="35">
        <f>BL30</f>
        <v>2.2480000000000002</v>
      </c>
      <c r="EG30" s="36">
        <f>BM30</f>
        <v>17.140999999999998</v>
      </c>
      <c r="EH30" s="66">
        <f t="shared" si="50"/>
        <v>19.388999999999999</v>
      </c>
      <c r="EJ30" s="32">
        <v>3546.8510000000001</v>
      </c>
      <c r="EK30" s="33">
        <v>1432.4180000000001</v>
      </c>
      <c r="EL30" s="34">
        <f t="shared" si="51"/>
        <v>4979.2690000000002</v>
      </c>
      <c r="EN30" s="47">
        <v>0.71232363626066397</v>
      </c>
      <c r="EO30" s="41">
        <v>0.28767636373933603</v>
      </c>
      <c r="EP30" s="42">
        <f t="shared" si="52"/>
        <v>1</v>
      </c>
      <c r="EQ30" s="56"/>
      <c r="ER30" s="60">
        <v>514.73599999999999</v>
      </c>
      <c r="ES30" s="33">
        <v>489.822</v>
      </c>
      <c r="ET30" s="34">
        <v>539.65</v>
      </c>
      <c r="EV30" s="60">
        <v>4734.9634999999998</v>
      </c>
      <c r="EW30" s="33">
        <v>4490.6580000000004</v>
      </c>
      <c r="EX30" s="34">
        <v>4979.2690000000002</v>
      </c>
      <c r="EZ30" s="60">
        <v>666.14750000000004</v>
      </c>
      <c r="FA30" s="33">
        <v>699.25800000000004</v>
      </c>
      <c r="FB30" s="34">
        <v>633.03700000000003</v>
      </c>
      <c r="FD30" s="60">
        <v>5401.1110000000008</v>
      </c>
      <c r="FE30" s="56">
        <v>5189.9160000000002</v>
      </c>
      <c r="FF30" s="68">
        <v>5612.3060000000005</v>
      </c>
      <c r="FH30" s="60">
        <v>3916.5884999999998</v>
      </c>
      <c r="FI30" s="33">
        <v>3881.0230000000001</v>
      </c>
      <c r="FJ30" s="34">
        <v>3952.154</v>
      </c>
      <c r="FK30" s="33"/>
      <c r="FL30" s="60">
        <v>5546.402</v>
      </c>
      <c r="FM30" s="33">
        <v>5298.741</v>
      </c>
      <c r="FN30" s="34">
        <v>5794.0630000000001</v>
      </c>
      <c r="FO30" s="33"/>
      <c r="FP30" s="72">
        <f>DD30/C30</f>
        <v>0.5160931111725916</v>
      </c>
      <c r="FQ30" s="63"/>
    </row>
    <row r="31" spans="1:173" x14ac:dyDescent="0.2">
      <c r="A31" s="1"/>
      <c r="B31" s="73" t="s">
        <v>171</v>
      </c>
      <c r="C31" s="32">
        <v>3052.1849999999999</v>
      </c>
      <c r="D31" s="33">
        <v>2983.1959999999999</v>
      </c>
      <c r="E31" s="33">
        <v>2516.3989999999999</v>
      </c>
      <c r="F31" s="33">
        <v>842.64099999999996</v>
      </c>
      <c r="G31" s="33">
        <v>1809.463</v>
      </c>
      <c r="H31" s="33">
        <f t="shared" si="0"/>
        <v>3894.826</v>
      </c>
      <c r="I31" s="34">
        <f t="shared" si="1"/>
        <v>3359.04</v>
      </c>
      <c r="J31" s="33"/>
      <c r="K31" s="35">
        <v>50.934000000000005</v>
      </c>
      <c r="L31" s="36">
        <v>13.01</v>
      </c>
      <c r="M31" s="36">
        <v>0.34700000000000003</v>
      </c>
      <c r="N31" s="37">
        <f t="shared" si="2"/>
        <v>64.290999999999997</v>
      </c>
      <c r="O31" s="36">
        <v>41.372</v>
      </c>
      <c r="P31" s="37">
        <f t="shared" si="3"/>
        <v>22.918999999999997</v>
      </c>
      <c r="Q31" s="36">
        <v>6.6550000000000002</v>
      </c>
      <c r="R31" s="37">
        <f t="shared" si="4"/>
        <v>16.263999999999996</v>
      </c>
      <c r="S31" s="36">
        <v>8.4469999999999992</v>
      </c>
      <c r="T31" s="36">
        <v>8.7000000000000188E-2</v>
      </c>
      <c r="U31" s="36">
        <v>2.694</v>
      </c>
      <c r="V31" s="37">
        <f t="shared" si="5"/>
        <v>27.491999999999994</v>
      </c>
      <c r="W31" s="36">
        <v>5.1289999999999996</v>
      </c>
      <c r="X31" s="38">
        <f t="shared" si="6"/>
        <v>22.362999999999992</v>
      </c>
      <c r="Y31" s="36"/>
      <c r="Z31" s="39">
        <f t="shared" si="7"/>
        <v>1.7073635121527386E-2</v>
      </c>
      <c r="AA31" s="40">
        <f t="shared" si="8"/>
        <v>4.3610946112826645E-3</v>
      </c>
      <c r="AB31" s="41">
        <f t="shared" si="9"/>
        <v>0.56810161345691723</v>
      </c>
      <c r="AC31" s="41">
        <f t="shared" si="10"/>
        <v>0.56878110478704391</v>
      </c>
      <c r="AD31" s="41">
        <f t="shared" si="11"/>
        <v>0.64351153349613477</v>
      </c>
      <c r="AE31" s="40">
        <f t="shared" si="12"/>
        <v>1.3868347906071207E-2</v>
      </c>
      <c r="AF31" s="40">
        <f t="shared" si="13"/>
        <v>7.4963227357505149E-3</v>
      </c>
      <c r="AG31" s="40">
        <f>X31/DB31</f>
        <v>1.4622207866424822E-2</v>
      </c>
      <c r="AH31" s="40">
        <f>(P31+S31+T31)/DB31</f>
        <v>2.056576953104056E-2</v>
      </c>
      <c r="AI31" s="40">
        <f>R31/DB31</f>
        <v>1.0634332993763507E-2</v>
      </c>
      <c r="AJ31" s="42">
        <f>X31/ER31</f>
        <v>7.0817057781310394E-2</v>
      </c>
      <c r="AK31" s="36"/>
      <c r="AL31" s="47">
        <f t="shared" si="14"/>
        <v>5.6038740780760691E-3</v>
      </c>
      <c r="AM31" s="41">
        <f t="shared" si="15"/>
        <v>2.8414078236304569E-2</v>
      </c>
      <c r="AN31" s="42">
        <f t="shared" si="16"/>
        <v>9.2775109742697509E-3</v>
      </c>
      <c r="AO31" s="36"/>
      <c r="AP31" s="47">
        <f t="shared" si="17"/>
        <v>0.71906839893037633</v>
      </c>
      <c r="AQ31" s="41">
        <f t="shared" si="18"/>
        <v>0.67441404539296279</v>
      </c>
      <c r="AR31" s="41">
        <f t="shared" si="19"/>
        <v>0.13456196134900081</v>
      </c>
      <c r="AS31" s="41">
        <f t="shared" si="20"/>
        <v>0.15164349474229116</v>
      </c>
      <c r="AT31" s="65">
        <v>2.33</v>
      </c>
      <c r="AU31" s="36"/>
      <c r="AV31" s="47">
        <f>ET31/C31</f>
        <v>0.11284833651957533</v>
      </c>
      <c r="AW31" s="41">
        <f t="shared" si="21"/>
        <v>0.196498358404602</v>
      </c>
      <c r="AX31" s="41">
        <f t="shared" si="22"/>
        <v>0.21257037130849973</v>
      </c>
      <c r="AY31" s="42">
        <f t="shared" si="23"/>
        <v>0.22864238421239744</v>
      </c>
      <c r="AZ31" s="36"/>
      <c r="BA31" s="39">
        <f>Q31/EV31</f>
        <v>2.6520415838526337E-3</v>
      </c>
      <c r="BB31" s="41">
        <f t="shared" si="24"/>
        <v>0.21158554033001625</v>
      </c>
      <c r="BC31" s="40">
        <f>ED31/E31</f>
        <v>1.586075976027649E-2</v>
      </c>
      <c r="BD31" s="41">
        <f t="shared" si="25"/>
        <v>0.10786589732848667</v>
      </c>
      <c r="BE31" s="41">
        <f t="shared" si="26"/>
        <v>0.71734252000577015</v>
      </c>
      <c r="BF31" s="42">
        <f t="shared" si="27"/>
        <v>0.78824932123463842</v>
      </c>
      <c r="BG31" s="36"/>
      <c r="BH31" s="35">
        <v>62.841000000000001</v>
      </c>
      <c r="BI31" s="36">
        <v>155.49199999999999</v>
      </c>
      <c r="BJ31" s="37">
        <f t="shared" si="28"/>
        <v>218.333</v>
      </c>
      <c r="BK31" s="33">
        <v>2516.3989999999999</v>
      </c>
      <c r="BL31" s="36">
        <v>20.481000000000002</v>
      </c>
      <c r="BM31" s="36">
        <v>5.0999999999999996</v>
      </c>
      <c r="BN31" s="37">
        <f t="shared" si="29"/>
        <v>2490.8179999999998</v>
      </c>
      <c r="BO31" s="36">
        <v>244.511</v>
      </c>
      <c r="BP31" s="36">
        <v>72.807999999999993</v>
      </c>
      <c r="BQ31" s="37">
        <f t="shared" si="30"/>
        <v>317.31899999999996</v>
      </c>
      <c r="BR31" s="36">
        <v>0</v>
      </c>
      <c r="BS31" s="36">
        <v>1.4350000000000001</v>
      </c>
      <c r="BT31" s="36">
        <v>16.408000000000001</v>
      </c>
      <c r="BU31" s="36">
        <v>7.8720000000001455</v>
      </c>
      <c r="BV31" s="37">
        <f t="shared" si="31"/>
        <v>3052.1849999999999</v>
      </c>
      <c r="BW31" s="36">
        <v>3.359</v>
      </c>
      <c r="BX31" s="33">
        <v>1809.463</v>
      </c>
      <c r="BY31" s="37">
        <f t="shared" si="32"/>
        <v>1812.8219999999999</v>
      </c>
      <c r="BZ31" s="36">
        <v>820.19299999999998</v>
      </c>
      <c r="CA31" s="36">
        <v>24.736000000000047</v>
      </c>
      <c r="CB31" s="37">
        <f t="shared" si="33"/>
        <v>844.92900000000009</v>
      </c>
      <c r="CC31" s="36">
        <v>50</v>
      </c>
      <c r="CD31" s="36">
        <v>344.43400000000003</v>
      </c>
      <c r="CE31" s="66">
        <f t="shared" si="34"/>
        <v>3052.1850000000004</v>
      </c>
      <c r="CF31" s="36"/>
      <c r="CG31" s="67">
        <v>462.84399999999999</v>
      </c>
      <c r="CH31" s="36"/>
      <c r="CI31" s="32">
        <v>170</v>
      </c>
      <c r="CJ31" s="33">
        <v>200</v>
      </c>
      <c r="CK31" s="33">
        <v>275</v>
      </c>
      <c r="CL31" s="33">
        <v>225</v>
      </c>
      <c r="CM31" s="33">
        <v>0</v>
      </c>
      <c r="CN31" s="33">
        <v>0</v>
      </c>
      <c r="CO31" s="34">
        <f t="shared" si="35"/>
        <v>870</v>
      </c>
      <c r="CP31" s="42">
        <f t="shared" si="36"/>
        <v>0.28504169963485176</v>
      </c>
      <c r="CQ31" s="36"/>
      <c r="CR31" s="60" t="s">
        <v>215</v>
      </c>
      <c r="CS31" s="56">
        <v>24.5</v>
      </c>
      <c r="CT31" s="68">
        <v>1</v>
      </c>
      <c r="CU31" s="69" t="s">
        <v>142</v>
      </c>
      <c r="CV31" s="74" t="s">
        <v>145</v>
      </c>
      <c r="CW31" s="56"/>
      <c r="CX31" s="32">
        <v>305.65300000000002</v>
      </c>
      <c r="CY31" s="33">
        <v>330.65300000000002</v>
      </c>
      <c r="CZ31" s="34">
        <v>355.65300000000002</v>
      </c>
      <c r="DA31" s="56"/>
      <c r="DB31" s="60">
        <f t="shared" si="37"/>
        <v>1529.386</v>
      </c>
      <c r="DC31" s="33">
        <v>1503.2729999999999</v>
      </c>
      <c r="DD31" s="34">
        <v>1555.499</v>
      </c>
      <c r="DE31" s="56"/>
      <c r="DF31" s="32">
        <v>33.597000000000001</v>
      </c>
      <c r="DG31" s="33">
        <v>11.026</v>
      </c>
      <c r="DH31" s="33">
        <v>137.33799999999999</v>
      </c>
      <c r="DI31" s="33">
        <v>63.302000000000007</v>
      </c>
      <c r="DJ31" s="33">
        <v>334.46100000000001</v>
      </c>
      <c r="DK31" s="33">
        <v>93.955000000000013</v>
      </c>
      <c r="DL31" s="33">
        <v>20.743000000000002</v>
      </c>
      <c r="DM31" s="33">
        <v>16.856999999999744</v>
      </c>
      <c r="DN31" s="33">
        <v>1805.12</v>
      </c>
      <c r="DO31" s="70">
        <f t="shared" si="38"/>
        <v>2516.3989999999999</v>
      </c>
      <c r="DP31" s="56"/>
      <c r="DQ31" s="47">
        <f t="shared" si="39"/>
        <v>1.3351221328573092E-2</v>
      </c>
      <c r="DR31" s="41">
        <f t="shared" si="40"/>
        <v>4.3816580756867252E-3</v>
      </c>
      <c r="DS31" s="41">
        <f t="shared" si="41"/>
        <v>5.4577195428864821E-2</v>
      </c>
      <c r="DT31" s="41">
        <f t="shared" si="42"/>
        <v>2.5155788092428907E-2</v>
      </c>
      <c r="DU31" s="41">
        <f t="shared" si="43"/>
        <v>0.13291254685763268</v>
      </c>
      <c r="DV31" s="41">
        <f t="shared" si="44"/>
        <v>3.7337083665984615E-2</v>
      </c>
      <c r="DW31" s="41">
        <f t="shared" si="45"/>
        <v>8.2431283751106255E-3</v>
      </c>
      <c r="DX31" s="41">
        <f t="shared" si="46"/>
        <v>6.6988581699483048E-3</v>
      </c>
      <c r="DY31" s="41">
        <f t="shared" si="47"/>
        <v>0.71734252000577015</v>
      </c>
      <c r="DZ31" s="71">
        <f t="shared" si="48"/>
        <v>0.99999999999999989</v>
      </c>
      <c r="EA31" s="56"/>
      <c r="EB31" s="35">
        <v>34.406999999999996</v>
      </c>
      <c r="EC31" s="36">
        <v>5.5049999999999999</v>
      </c>
      <c r="ED31" s="66">
        <f t="shared" si="49"/>
        <v>39.911999999999999</v>
      </c>
      <c r="EF31" s="35">
        <f>BL31</f>
        <v>20.481000000000002</v>
      </c>
      <c r="EG31" s="36">
        <f>BM31</f>
        <v>5.0999999999999996</v>
      </c>
      <c r="EH31" s="66">
        <f t="shared" si="50"/>
        <v>25.581000000000003</v>
      </c>
      <c r="EJ31" s="32">
        <v>1805.12</v>
      </c>
      <c r="EK31" s="33">
        <v>711.279</v>
      </c>
      <c r="EL31" s="34">
        <f t="shared" si="51"/>
        <v>2516.3989999999999</v>
      </c>
      <c r="EN31" s="47">
        <v>0.71734252000577015</v>
      </c>
      <c r="EO31" s="41">
        <v>0.28265747999422985</v>
      </c>
      <c r="EP31" s="42">
        <f t="shared" si="52"/>
        <v>1</v>
      </c>
      <c r="EQ31" s="56"/>
      <c r="ER31" s="60">
        <v>315.78550000000001</v>
      </c>
      <c r="ES31" s="33">
        <v>287.137</v>
      </c>
      <c r="ET31" s="34">
        <v>344.43400000000003</v>
      </c>
      <c r="EV31" s="60">
        <v>2509.3874999999998</v>
      </c>
      <c r="EW31" s="33">
        <v>2502.3760000000002</v>
      </c>
      <c r="EX31" s="34">
        <v>2516.3989999999999</v>
      </c>
      <c r="EZ31" s="60">
        <v>803.24900000000002</v>
      </c>
      <c r="FA31" s="33">
        <v>763.85699999999997</v>
      </c>
      <c r="FB31" s="34">
        <v>842.64099999999996</v>
      </c>
      <c r="FD31" s="60">
        <v>3312.6365000000001</v>
      </c>
      <c r="FE31" s="56">
        <v>3266.2330000000002</v>
      </c>
      <c r="FF31" s="68">
        <v>3359.04</v>
      </c>
      <c r="FH31" s="60">
        <v>1801.1464999999998</v>
      </c>
      <c r="FI31" s="33">
        <v>1792.83</v>
      </c>
      <c r="FJ31" s="34">
        <v>1809.463</v>
      </c>
      <c r="FK31" s="33"/>
      <c r="FL31" s="60">
        <v>2983.1959999999999</v>
      </c>
      <c r="FM31" s="33">
        <v>2914.2069999999999</v>
      </c>
      <c r="FN31" s="34">
        <v>3052.1849999999999</v>
      </c>
      <c r="FO31" s="33"/>
      <c r="FP31" s="72">
        <f>DD31/C31</f>
        <v>0.50963457326472672</v>
      </c>
      <c r="FQ31" s="63"/>
    </row>
    <row r="32" spans="1:173" x14ac:dyDescent="0.2">
      <c r="A32" s="1"/>
      <c r="B32" s="73" t="s">
        <v>172</v>
      </c>
      <c r="C32" s="32">
        <v>3741.21</v>
      </c>
      <c r="D32" s="33">
        <v>3623.9544999999998</v>
      </c>
      <c r="E32" s="33">
        <v>3077.5540000000001</v>
      </c>
      <c r="F32" s="33">
        <v>1092.653</v>
      </c>
      <c r="G32" s="33">
        <v>2865.5340000000001</v>
      </c>
      <c r="H32" s="33">
        <f t="shared" si="0"/>
        <v>4833.8630000000003</v>
      </c>
      <c r="I32" s="34">
        <f t="shared" si="1"/>
        <v>4170.2070000000003</v>
      </c>
      <c r="J32" s="33"/>
      <c r="K32" s="35">
        <v>63.221999999999994</v>
      </c>
      <c r="L32" s="36">
        <v>18.405999999999999</v>
      </c>
      <c r="M32" s="36">
        <v>0.40800000000000003</v>
      </c>
      <c r="N32" s="37">
        <f t="shared" si="2"/>
        <v>82.035999999999987</v>
      </c>
      <c r="O32" s="36">
        <v>56.143000000000001</v>
      </c>
      <c r="P32" s="37">
        <f t="shared" si="3"/>
        <v>25.892999999999986</v>
      </c>
      <c r="Q32" s="36">
        <v>4.5949999999999998</v>
      </c>
      <c r="R32" s="37">
        <f t="shared" si="4"/>
        <v>21.297999999999988</v>
      </c>
      <c r="S32" s="36">
        <v>8.0109999999999992</v>
      </c>
      <c r="T32" s="36">
        <v>1.321</v>
      </c>
      <c r="U32" s="36">
        <v>-6.6</v>
      </c>
      <c r="V32" s="37">
        <f t="shared" si="5"/>
        <v>24.029999999999987</v>
      </c>
      <c r="W32" s="36">
        <v>4.6590000000000007</v>
      </c>
      <c r="X32" s="38">
        <f t="shared" si="6"/>
        <v>19.370999999999988</v>
      </c>
      <c r="Y32" s="36"/>
      <c r="Z32" s="39">
        <f t="shared" si="7"/>
        <v>1.7445583270982015E-2</v>
      </c>
      <c r="AA32" s="40">
        <f t="shared" si="8"/>
        <v>5.0789820898689535E-3</v>
      </c>
      <c r="AB32" s="41">
        <f t="shared" si="9"/>
        <v>0.61447114963663441</v>
      </c>
      <c r="AC32" s="41">
        <f t="shared" si="10"/>
        <v>0.62348551312092582</v>
      </c>
      <c r="AD32" s="41">
        <f t="shared" si="11"/>
        <v>0.68437027646399151</v>
      </c>
      <c r="AE32" s="40">
        <f t="shared" si="12"/>
        <v>1.549219229987573E-2</v>
      </c>
      <c r="AF32" s="40">
        <f t="shared" si="13"/>
        <v>5.3452657863116079E-3</v>
      </c>
      <c r="AG32" s="40">
        <f>X32/DB32</f>
        <v>1.0716941298315024E-2</v>
      </c>
      <c r="AH32" s="40">
        <f>(P32+S32+T32)/DB32</f>
        <v>1.9488114048482101E-2</v>
      </c>
      <c r="AI32" s="40">
        <f>R32/DB32</f>
        <v>1.1783047636751505E-2</v>
      </c>
      <c r="AJ32" s="42">
        <f>X32/ER32</f>
        <v>5.5797273650327252E-2</v>
      </c>
      <c r="AK32" s="36"/>
      <c r="AL32" s="47">
        <f t="shared" si="14"/>
        <v>8.1421625452721955E-2</v>
      </c>
      <c r="AM32" s="41">
        <f t="shared" si="15"/>
        <v>4.5806823738887323E-2</v>
      </c>
      <c r="AN32" s="42">
        <f t="shared" si="16"/>
        <v>5.5115750218716272E-2</v>
      </c>
      <c r="AO32" s="36"/>
      <c r="AP32" s="47">
        <f t="shared" si="17"/>
        <v>0.93110762638121058</v>
      </c>
      <c r="AQ32" s="41">
        <f t="shared" si="18"/>
        <v>0.85373468368097549</v>
      </c>
      <c r="AR32" s="41">
        <f t="shared" si="19"/>
        <v>-8.258290766890929E-3</v>
      </c>
      <c r="AS32" s="41">
        <f t="shared" si="20"/>
        <v>0.13948187885737504</v>
      </c>
      <c r="AT32" s="65">
        <v>1.07</v>
      </c>
      <c r="AU32" s="36"/>
      <c r="AV32" s="47">
        <f>ET32/C32</f>
        <v>9.6449277105535372E-2</v>
      </c>
      <c r="AW32" s="41">
        <f t="shared" si="21"/>
        <v>0.15064000456784019</v>
      </c>
      <c r="AX32" s="41">
        <f t="shared" si="22"/>
        <v>0.17198505206323897</v>
      </c>
      <c r="AY32" s="42">
        <f t="shared" si="23"/>
        <v>0.1986663614324875</v>
      </c>
      <c r="AZ32" s="36"/>
      <c r="BA32" s="39">
        <f>Q32/EV32</f>
        <v>1.5514751253293084E-3</v>
      </c>
      <c r="BB32" s="41">
        <f t="shared" si="24"/>
        <v>0.13044712562100788</v>
      </c>
      <c r="BC32" s="40">
        <f>ED32/E32</f>
        <v>7.0929705863812626E-3</v>
      </c>
      <c r="BD32" s="41">
        <f t="shared" si="25"/>
        <v>5.8890975212319382E-2</v>
      </c>
      <c r="BE32" s="41">
        <f t="shared" si="26"/>
        <v>0.80177569589355691</v>
      </c>
      <c r="BF32" s="42">
        <f t="shared" si="27"/>
        <v>0.85371325691986033</v>
      </c>
      <c r="BG32" s="36"/>
      <c r="BH32" s="35">
        <v>251.27</v>
      </c>
      <c r="BI32" s="36">
        <v>75.281000000000006</v>
      </c>
      <c r="BJ32" s="37">
        <f t="shared" si="28"/>
        <v>326.55100000000004</v>
      </c>
      <c r="BK32" s="33">
        <v>3077.5540000000001</v>
      </c>
      <c r="BL32" s="36">
        <v>6.4530000000000003</v>
      </c>
      <c r="BM32" s="36">
        <v>3.3780000000000001</v>
      </c>
      <c r="BN32" s="37">
        <f t="shared" si="29"/>
        <v>3067.723</v>
      </c>
      <c r="BO32" s="36">
        <v>195.28</v>
      </c>
      <c r="BP32" s="36">
        <v>114.11</v>
      </c>
      <c r="BQ32" s="37">
        <f t="shared" si="30"/>
        <v>309.39</v>
      </c>
      <c r="BR32" s="36">
        <v>8.5640000000000001</v>
      </c>
      <c r="BS32" s="36">
        <v>2.641</v>
      </c>
      <c r="BT32" s="36">
        <v>19.012</v>
      </c>
      <c r="BU32" s="36">
        <v>7.3290000000001641</v>
      </c>
      <c r="BV32" s="37">
        <f t="shared" si="31"/>
        <v>3741.21</v>
      </c>
      <c r="BW32" s="36">
        <v>0</v>
      </c>
      <c r="BX32" s="33">
        <v>2865.5340000000001</v>
      </c>
      <c r="BY32" s="37">
        <f t="shared" si="32"/>
        <v>2865.5340000000001</v>
      </c>
      <c r="BZ32" s="36">
        <v>400.58600000000001</v>
      </c>
      <c r="CA32" s="36">
        <v>23.90399999999994</v>
      </c>
      <c r="CB32" s="37">
        <f t="shared" si="33"/>
        <v>424.48999999999995</v>
      </c>
      <c r="CC32" s="36">
        <v>90.34899999999999</v>
      </c>
      <c r="CD32" s="36">
        <v>360.83699999999999</v>
      </c>
      <c r="CE32" s="66">
        <f t="shared" si="34"/>
        <v>3741.21</v>
      </c>
      <c r="CF32" s="36"/>
      <c r="CG32" s="67">
        <v>521.83100000000002</v>
      </c>
      <c r="CH32" s="36"/>
      <c r="CI32" s="32">
        <v>250</v>
      </c>
      <c r="CJ32" s="33">
        <v>100</v>
      </c>
      <c r="CK32" s="33">
        <v>100</v>
      </c>
      <c r="CL32" s="33">
        <v>0</v>
      </c>
      <c r="CM32" s="33">
        <v>40</v>
      </c>
      <c r="CN32" s="33">
        <v>0</v>
      </c>
      <c r="CO32" s="34">
        <f t="shared" si="35"/>
        <v>490</v>
      </c>
      <c r="CP32" s="42">
        <f t="shared" si="36"/>
        <v>0.13097366894667767</v>
      </c>
      <c r="CQ32" s="36"/>
      <c r="CR32" s="60" t="s">
        <v>219</v>
      </c>
      <c r="CS32" s="56">
        <v>31.4</v>
      </c>
      <c r="CT32" s="68">
        <v>5</v>
      </c>
      <c r="CU32" s="69" t="s">
        <v>142</v>
      </c>
      <c r="CV32" s="74" t="s">
        <v>148</v>
      </c>
      <c r="CW32" s="56"/>
      <c r="CX32" s="32">
        <v>282.29500000000002</v>
      </c>
      <c r="CY32" s="33">
        <v>322.29500000000002</v>
      </c>
      <c r="CZ32" s="34">
        <v>372.29500000000002</v>
      </c>
      <c r="DA32" s="56"/>
      <c r="DB32" s="60">
        <f t="shared" si="37"/>
        <v>1807.5120000000002</v>
      </c>
      <c r="DC32" s="33">
        <v>1741.0530000000001</v>
      </c>
      <c r="DD32" s="34">
        <v>1873.971</v>
      </c>
      <c r="DE32" s="56"/>
      <c r="DF32" s="32">
        <v>23.36</v>
      </c>
      <c r="DG32" s="33">
        <v>21.236000000000001</v>
      </c>
      <c r="DH32" s="33">
        <v>99.126000000000005</v>
      </c>
      <c r="DI32" s="33">
        <v>175.404</v>
      </c>
      <c r="DJ32" s="33">
        <v>263.15499999999997</v>
      </c>
      <c r="DK32" s="33">
        <v>0</v>
      </c>
      <c r="DL32" s="33">
        <v>0</v>
      </c>
      <c r="DM32" s="33">
        <v>27.765000000000001</v>
      </c>
      <c r="DN32" s="33">
        <v>2467.5079999999998</v>
      </c>
      <c r="DO32" s="70">
        <f t="shared" si="38"/>
        <v>3077.5539999999996</v>
      </c>
      <c r="DP32" s="56"/>
      <c r="DQ32" s="47">
        <f t="shared" si="39"/>
        <v>7.5904435795440149E-3</v>
      </c>
      <c r="DR32" s="41">
        <f t="shared" si="40"/>
        <v>6.9002850965409557E-3</v>
      </c>
      <c r="DS32" s="41">
        <f t="shared" si="41"/>
        <v>3.220934547371062E-2</v>
      </c>
      <c r="DT32" s="41">
        <f t="shared" si="42"/>
        <v>5.6994613254552157E-2</v>
      </c>
      <c r="DU32" s="41">
        <f t="shared" si="43"/>
        <v>8.5507841617076419E-2</v>
      </c>
      <c r="DV32" s="41">
        <f t="shared" si="44"/>
        <v>0</v>
      </c>
      <c r="DW32" s="41">
        <f t="shared" si="45"/>
        <v>0</v>
      </c>
      <c r="DX32" s="41">
        <f t="shared" si="46"/>
        <v>9.0217750850188176E-3</v>
      </c>
      <c r="DY32" s="41">
        <f t="shared" si="47"/>
        <v>0.80177569589355702</v>
      </c>
      <c r="DZ32" s="71">
        <f t="shared" si="48"/>
        <v>1</v>
      </c>
      <c r="EA32" s="56"/>
      <c r="EB32" s="35">
        <v>11.257999999999999</v>
      </c>
      <c r="EC32" s="36">
        <v>10.571</v>
      </c>
      <c r="ED32" s="66">
        <f t="shared" si="49"/>
        <v>21.829000000000001</v>
      </c>
      <c r="EF32" s="35">
        <f>BL32</f>
        <v>6.4530000000000003</v>
      </c>
      <c r="EG32" s="36">
        <f>BM32</f>
        <v>3.3780000000000001</v>
      </c>
      <c r="EH32" s="66">
        <f t="shared" si="50"/>
        <v>9.8309999999999995</v>
      </c>
      <c r="EJ32" s="32">
        <v>2467.5079999999998</v>
      </c>
      <c r="EK32" s="33">
        <v>610.04600000000039</v>
      </c>
      <c r="EL32" s="34">
        <f t="shared" si="51"/>
        <v>3077.5540000000001</v>
      </c>
      <c r="EN32" s="47">
        <v>0.80177569589355691</v>
      </c>
      <c r="EO32" s="41">
        <v>0.19822430410644309</v>
      </c>
      <c r="EP32" s="42">
        <f t="shared" si="52"/>
        <v>1</v>
      </c>
      <c r="EQ32" s="56"/>
      <c r="ER32" s="60">
        <v>347.16750000000002</v>
      </c>
      <c r="ES32" s="33">
        <v>333.49799999999999</v>
      </c>
      <c r="ET32" s="34">
        <v>360.83699999999999</v>
      </c>
      <c r="EV32" s="60">
        <v>2961.6975000000002</v>
      </c>
      <c r="EW32" s="33">
        <v>2845.8410000000003</v>
      </c>
      <c r="EX32" s="34">
        <v>3077.5540000000001</v>
      </c>
      <c r="EZ32" s="60">
        <v>1117.181</v>
      </c>
      <c r="FA32" s="33">
        <v>1141.7090000000001</v>
      </c>
      <c r="FB32" s="34">
        <v>1092.653</v>
      </c>
      <c r="FD32" s="60">
        <v>4078.8785000000003</v>
      </c>
      <c r="FE32" s="56">
        <v>3987.55</v>
      </c>
      <c r="FF32" s="68">
        <v>4170.2070000000003</v>
      </c>
      <c r="FH32" s="60">
        <v>2790.6909999999998</v>
      </c>
      <c r="FI32" s="33">
        <v>2715.848</v>
      </c>
      <c r="FJ32" s="34">
        <v>2865.5340000000001</v>
      </c>
      <c r="FK32" s="33"/>
      <c r="FL32" s="60">
        <v>3623.9544999999998</v>
      </c>
      <c r="FM32" s="33">
        <v>3506.6990000000001</v>
      </c>
      <c r="FN32" s="34">
        <v>3741.21</v>
      </c>
      <c r="FO32" s="33"/>
      <c r="FP32" s="72">
        <f>DD32/C32</f>
        <v>0.50089970891770308</v>
      </c>
      <c r="FQ32" s="63"/>
    </row>
    <row r="33" spans="1:173" x14ac:dyDescent="0.2">
      <c r="A33" s="1"/>
      <c r="B33" s="73" t="s">
        <v>173</v>
      </c>
      <c r="C33" s="32">
        <v>8808.5339999999997</v>
      </c>
      <c r="D33" s="33">
        <v>8585.4514999999992</v>
      </c>
      <c r="E33" s="33">
        <v>7331.79</v>
      </c>
      <c r="F33" s="33">
        <v>5482.1850000000004</v>
      </c>
      <c r="G33" s="33">
        <v>6516.6610000000001</v>
      </c>
      <c r="H33" s="33">
        <f t="shared" si="0"/>
        <v>14290.719000000001</v>
      </c>
      <c r="I33" s="34">
        <f t="shared" si="1"/>
        <v>12813.975</v>
      </c>
      <c r="J33" s="33"/>
      <c r="K33" s="35">
        <v>134.834</v>
      </c>
      <c r="L33" s="36">
        <v>50.930999999999997</v>
      </c>
      <c r="M33" s="36">
        <v>4.0000000000000001E-3</v>
      </c>
      <c r="N33" s="37">
        <f t="shared" si="2"/>
        <v>185.76899999999998</v>
      </c>
      <c r="O33" s="36">
        <v>119.48400000000001</v>
      </c>
      <c r="P33" s="37">
        <f t="shared" si="3"/>
        <v>66.284999999999968</v>
      </c>
      <c r="Q33" s="36">
        <v>1.8140000000000001</v>
      </c>
      <c r="R33" s="37">
        <f t="shared" si="4"/>
        <v>64.470999999999975</v>
      </c>
      <c r="S33" s="36">
        <v>14</v>
      </c>
      <c r="T33" s="36">
        <v>-0.96199999999999997</v>
      </c>
      <c r="U33" s="36">
        <v>-0.24800000000000022</v>
      </c>
      <c r="V33" s="37">
        <f t="shared" si="5"/>
        <v>77.260999999999967</v>
      </c>
      <c r="W33" s="36">
        <v>16.21</v>
      </c>
      <c r="X33" s="38">
        <f t="shared" si="6"/>
        <v>61.050999999999966</v>
      </c>
      <c r="Y33" s="36"/>
      <c r="Z33" s="39">
        <f t="shared" si="7"/>
        <v>1.5704939920748492E-2</v>
      </c>
      <c r="AA33" s="40">
        <f t="shared" si="8"/>
        <v>5.9322447980749765E-3</v>
      </c>
      <c r="AB33" s="41">
        <f t="shared" si="9"/>
        <v>0.60100499479394598</v>
      </c>
      <c r="AC33" s="41">
        <f t="shared" si="10"/>
        <v>0.59811081799478405</v>
      </c>
      <c r="AD33" s="41">
        <f t="shared" si="11"/>
        <v>0.64318589215638788</v>
      </c>
      <c r="AE33" s="40">
        <f t="shared" si="12"/>
        <v>1.3917031620293938E-2</v>
      </c>
      <c r="AF33" s="40">
        <f t="shared" si="13"/>
        <v>7.1109830391564112E-3</v>
      </c>
      <c r="AG33" s="40">
        <f>X33/DB33</f>
        <v>1.7011361661330378E-2</v>
      </c>
      <c r="AH33" s="40">
        <f>(P33+S33+T33)/DB33</f>
        <v>2.2102704968988383E-2</v>
      </c>
      <c r="AI33" s="40">
        <f>R33/DB33</f>
        <v>1.796431668060525E-2</v>
      </c>
      <c r="AJ33" s="42">
        <f>X33/ER33</f>
        <v>6.5714176538431895E-2</v>
      </c>
      <c r="AK33" s="36"/>
      <c r="AL33" s="47">
        <f t="shared" si="14"/>
        <v>4.5012062452804223E-2</v>
      </c>
      <c r="AM33" s="41">
        <f t="shared" si="15"/>
        <v>7.3189775983969432E-2</v>
      </c>
      <c r="AN33" s="42">
        <f t="shared" si="16"/>
        <v>1.6481996944312103E-2</v>
      </c>
      <c r="AO33" s="36"/>
      <c r="AP33" s="47">
        <f t="shared" si="17"/>
        <v>0.8888226476753972</v>
      </c>
      <c r="AQ33" s="41">
        <f t="shared" si="18"/>
        <v>0.83774081802055345</v>
      </c>
      <c r="AR33" s="41">
        <f t="shared" si="19"/>
        <v>1.9258028634503762E-2</v>
      </c>
      <c r="AS33" s="41">
        <f t="shared" si="20"/>
        <v>0.12403369278020612</v>
      </c>
      <c r="AT33" s="65">
        <v>1.48</v>
      </c>
      <c r="AU33" s="36"/>
      <c r="AV33" s="47">
        <f>ET33/C33</f>
        <v>0.10853735706758923</v>
      </c>
      <c r="AW33" s="41">
        <f t="shared" si="21"/>
        <v>0.19469883939951732</v>
      </c>
      <c r="AX33" s="41">
        <f t="shared" si="22"/>
        <v>0.21530999591624286</v>
      </c>
      <c r="AY33" s="42">
        <f t="shared" si="23"/>
        <v>0.23592115243296841</v>
      </c>
      <c r="AZ33" s="36"/>
      <c r="BA33" s="39">
        <f>Q33/EV33</f>
        <v>2.52861488777076E-4</v>
      </c>
      <c r="BB33" s="41">
        <f t="shared" si="24"/>
        <v>2.2868524891897696E-2</v>
      </c>
      <c r="BC33" s="40">
        <f>ED33/E33</f>
        <v>3.188335999803595E-3</v>
      </c>
      <c r="BD33" s="41">
        <f t="shared" si="25"/>
        <v>2.41906111137557E-2</v>
      </c>
      <c r="BE33" s="41">
        <f t="shared" si="26"/>
        <v>0.98156902051613593</v>
      </c>
      <c r="BF33" s="42">
        <f t="shared" si="27"/>
        <v>0.98945432068737449</v>
      </c>
      <c r="BG33" s="36"/>
      <c r="BH33" s="35">
        <v>63.325000000000003</v>
      </c>
      <c r="BI33" s="36">
        <v>156.40700000000001</v>
      </c>
      <c r="BJ33" s="37">
        <f t="shared" si="28"/>
        <v>219.73200000000003</v>
      </c>
      <c r="BK33" s="33">
        <v>7331.79</v>
      </c>
      <c r="BL33" s="36">
        <v>4.7229999999999999</v>
      </c>
      <c r="BM33" s="36">
        <v>5.556</v>
      </c>
      <c r="BN33" s="37">
        <f t="shared" si="29"/>
        <v>7321.5110000000004</v>
      </c>
      <c r="BO33" s="36">
        <v>872.82299999999998</v>
      </c>
      <c r="BP33" s="36">
        <v>343.17</v>
      </c>
      <c r="BQ33" s="37">
        <f t="shared" si="30"/>
        <v>1215.9929999999999</v>
      </c>
      <c r="BR33" s="36">
        <v>0</v>
      </c>
      <c r="BS33" s="36">
        <v>6.351</v>
      </c>
      <c r="BT33" s="36">
        <v>1.7410000000000001</v>
      </c>
      <c r="BU33" s="36">
        <v>43.205999999999321</v>
      </c>
      <c r="BV33" s="37">
        <f t="shared" si="31"/>
        <v>8808.5340000000015</v>
      </c>
      <c r="BW33" s="36">
        <v>2.3740000000000001</v>
      </c>
      <c r="BX33" s="33">
        <v>6516.6610000000001</v>
      </c>
      <c r="BY33" s="37">
        <f t="shared" si="32"/>
        <v>6519.0349999999999</v>
      </c>
      <c r="BZ33" s="36">
        <v>1109.816</v>
      </c>
      <c r="CA33" s="36">
        <v>73.627999999999815</v>
      </c>
      <c r="CB33" s="37">
        <f t="shared" si="33"/>
        <v>1183.444</v>
      </c>
      <c r="CC33" s="36">
        <v>150</v>
      </c>
      <c r="CD33" s="36">
        <v>956.05499999999995</v>
      </c>
      <c r="CE33" s="66">
        <f t="shared" si="34"/>
        <v>8808.5339999999997</v>
      </c>
      <c r="CF33" s="36"/>
      <c r="CG33" s="67">
        <v>1092.5550000000001</v>
      </c>
      <c r="CH33" s="36"/>
      <c r="CI33" s="32">
        <v>285</v>
      </c>
      <c r="CJ33" s="33">
        <v>350</v>
      </c>
      <c r="CK33" s="33">
        <v>250</v>
      </c>
      <c r="CL33" s="33">
        <v>200</v>
      </c>
      <c r="CM33" s="33">
        <v>175</v>
      </c>
      <c r="CN33" s="33">
        <v>0</v>
      </c>
      <c r="CO33" s="34">
        <f t="shared" si="35"/>
        <v>1260</v>
      </c>
      <c r="CP33" s="42">
        <f t="shared" si="36"/>
        <v>0.14304309888569428</v>
      </c>
      <c r="CQ33" s="36"/>
      <c r="CR33" s="60" t="s">
        <v>219</v>
      </c>
      <c r="CS33" s="56">
        <v>63</v>
      </c>
      <c r="CT33" s="68">
        <v>8</v>
      </c>
      <c r="CU33" s="69" t="s">
        <v>142</v>
      </c>
      <c r="CV33" s="74" t="s">
        <v>145</v>
      </c>
      <c r="CW33" s="56"/>
      <c r="CX33" s="32">
        <v>708.47130500000003</v>
      </c>
      <c r="CY33" s="33">
        <v>783.47130500000003</v>
      </c>
      <c r="CZ33" s="34">
        <v>858.47130500000003</v>
      </c>
      <c r="DA33" s="56"/>
      <c r="DB33" s="60">
        <f t="shared" si="37"/>
        <v>3588.8367560122433</v>
      </c>
      <c r="DC33" s="33">
        <v>3538.8675120244861</v>
      </c>
      <c r="DD33" s="34">
        <v>3638.806</v>
      </c>
      <c r="DE33" s="56"/>
      <c r="DF33" s="32">
        <v>0</v>
      </c>
      <c r="DG33" s="33">
        <v>0</v>
      </c>
      <c r="DH33" s="33">
        <v>0.37681858000000001</v>
      </c>
      <c r="DI33" s="33">
        <v>0</v>
      </c>
      <c r="DJ33" s="33">
        <v>131.06299999999999</v>
      </c>
      <c r="DK33" s="33">
        <v>3.6920000000000002</v>
      </c>
      <c r="DL33" s="33">
        <v>0</v>
      </c>
      <c r="DM33" s="33">
        <v>2.524900000935304E-4</v>
      </c>
      <c r="DN33" s="33">
        <v>7196.6579289299998</v>
      </c>
      <c r="DO33" s="70">
        <f t="shared" si="38"/>
        <v>7331.79</v>
      </c>
      <c r="DP33" s="56"/>
      <c r="DQ33" s="47">
        <f t="shared" si="39"/>
        <v>0</v>
      </c>
      <c r="DR33" s="41">
        <f t="shared" si="40"/>
        <v>0</v>
      </c>
      <c r="DS33" s="41">
        <f t="shared" si="41"/>
        <v>5.139516816493653E-5</v>
      </c>
      <c r="DT33" s="41">
        <f t="shared" si="42"/>
        <v>0</v>
      </c>
      <c r="DU33" s="41">
        <f t="shared" si="43"/>
        <v>1.7875989355941726E-2</v>
      </c>
      <c r="DV33" s="41">
        <f t="shared" si="44"/>
        <v>5.0356052205532346E-4</v>
      </c>
      <c r="DW33" s="41">
        <f t="shared" si="45"/>
        <v>0</v>
      </c>
      <c r="DX33" s="41">
        <f t="shared" si="46"/>
        <v>3.443770212915678E-8</v>
      </c>
      <c r="DY33" s="41">
        <f t="shared" si="47"/>
        <v>0.98156902051613593</v>
      </c>
      <c r="DZ33" s="71">
        <f t="shared" si="48"/>
        <v>1</v>
      </c>
      <c r="EA33" s="56"/>
      <c r="EB33" s="35">
        <v>22.783999999999999</v>
      </c>
      <c r="EC33" s="36">
        <v>0.59221000000000001</v>
      </c>
      <c r="ED33" s="66">
        <f t="shared" si="49"/>
        <v>23.37621</v>
      </c>
      <c r="EF33" s="35">
        <f>BL33</f>
        <v>4.7229999999999999</v>
      </c>
      <c r="EG33" s="36">
        <f>BM33</f>
        <v>5.556</v>
      </c>
      <c r="EH33" s="66">
        <f t="shared" si="50"/>
        <v>10.279</v>
      </c>
      <c r="EJ33" s="32">
        <v>7196.6579289299998</v>
      </c>
      <c r="EK33" s="33">
        <v>135.13207106999977</v>
      </c>
      <c r="EL33" s="34">
        <f t="shared" si="51"/>
        <v>7331.79</v>
      </c>
      <c r="EN33" s="47">
        <v>0.98156902051613593</v>
      </c>
      <c r="EO33" s="41">
        <v>1.8430979483864074E-2</v>
      </c>
      <c r="EP33" s="42">
        <f t="shared" si="52"/>
        <v>1</v>
      </c>
      <c r="EQ33" s="56"/>
      <c r="ER33" s="60">
        <v>929.0385</v>
      </c>
      <c r="ES33" s="33">
        <v>902.02200000000005</v>
      </c>
      <c r="ET33" s="34">
        <v>956.05499999999995</v>
      </c>
      <c r="EV33" s="60">
        <v>7173.8879999999999</v>
      </c>
      <c r="EW33" s="33">
        <v>7015.9859999999999</v>
      </c>
      <c r="EX33" s="34">
        <v>7331.79</v>
      </c>
      <c r="EZ33" s="60">
        <v>5203.1409999999996</v>
      </c>
      <c r="FA33" s="33">
        <v>4924.0969999999998</v>
      </c>
      <c r="FB33" s="34">
        <v>5482.1850000000004</v>
      </c>
      <c r="FD33" s="60">
        <v>12377.028999999999</v>
      </c>
      <c r="FE33" s="56">
        <v>11940.082999999999</v>
      </c>
      <c r="FF33" s="68">
        <v>12813.975</v>
      </c>
      <c r="FH33" s="60">
        <v>6463.8279999999995</v>
      </c>
      <c r="FI33" s="33">
        <v>6410.9949999999999</v>
      </c>
      <c r="FJ33" s="34">
        <v>6516.6610000000001</v>
      </c>
      <c r="FK33" s="33"/>
      <c r="FL33" s="60">
        <v>8585.4514999999992</v>
      </c>
      <c r="FM33" s="33">
        <v>8362.3690000000006</v>
      </c>
      <c r="FN33" s="34">
        <v>8808.5339999999997</v>
      </c>
      <c r="FO33" s="33"/>
      <c r="FP33" s="72">
        <f>DD33/C33</f>
        <v>0.41310006863798221</v>
      </c>
      <c r="FQ33" s="63"/>
    </row>
    <row r="34" spans="1:173" x14ac:dyDescent="0.2">
      <c r="A34" s="1"/>
      <c r="B34" s="73" t="s">
        <v>174</v>
      </c>
      <c r="C34" s="32">
        <v>14032.661</v>
      </c>
      <c r="D34" s="33">
        <v>13854.076000000001</v>
      </c>
      <c r="E34" s="33">
        <v>11798.905999999999</v>
      </c>
      <c r="F34" s="33">
        <v>4875</v>
      </c>
      <c r="G34" s="33">
        <v>8615.0630000000001</v>
      </c>
      <c r="H34" s="33">
        <f t="shared" si="0"/>
        <v>18907.661</v>
      </c>
      <c r="I34" s="34">
        <f t="shared" si="1"/>
        <v>16673.905999999999</v>
      </c>
      <c r="J34" s="33"/>
      <c r="K34" s="35">
        <v>217.48899999999998</v>
      </c>
      <c r="L34" s="36">
        <v>71.478000000000009</v>
      </c>
      <c r="M34" s="36">
        <v>1.238</v>
      </c>
      <c r="N34" s="37">
        <f t="shared" si="2"/>
        <v>290.20499999999998</v>
      </c>
      <c r="O34" s="36">
        <v>154.91300000000001</v>
      </c>
      <c r="P34" s="37">
        <f t="shared" si="3"/>
        <v>135.29199999999997</v>
      </c>
      <c r="Q34" s="36">
        <v>0.65000000000000036</v>
      </c>
      <c r="R34" s="37">
        <f t="shared" si="4"/>
        <v>134.64199999999997</v>
      </c>
      <c r="S34" s="36">
        <v>20.646000000000001</v>
      </c>
      <c r="T34" s="36">
        <v>0.64499999999999957</v>
      </c>
      <c r="U34" s="36">
        <v>1</v>
      </c>
      <c r="V34" s="37">
        <f t="shared" si="5"/>
        <v>156.93299999999996</v>
      </c>
      <c r="W34" s="36">
        <v>36.055</v>
      </c>
      <c r="X34" s="38">
        <f t="shared" si="6"/>
        <v>120.87799999999996</v>
      </c>
      <c r="Y34" s="36"/>
      <c r="Z34" s="39">
        <f t="shared" si="7"/>
        <v>1.5698556872360159E-2</v>
      </c>
      <c r="AA34" s="40">
        <f t="shared" si="8"/>
        <v>5.1593480503499475E-3</v>
      </c>
      <c r="AB34" s="41">
        <f t="shared" si="9"/>
        <v>0.49731938772889545</v>
      </c>
      <c r="AC34" s="41">
        <f t="shared" si="10"/>
        <v>0.49835130014058188</v>
      </c>
      <c r="AD34" s="41">
        <f t="shared" si="11"/>
        <v>0.53380541341465526</v>
      </c>
      <c r="AE34" s="40">
        <f t="shared" si="12"/>
        <v>1.1181763403059142E-2</v>
      </c>
      <c r="AF34" s="40">
        <f t="shared" si="13"/>
        <v>8.7250856715381051E-3</v>
      </c>
      <c r="AG34" s="40">
        <f>X34/DB34</f>
        <v>1.6071370403486083E-2</v>
      </c>
      <c r="AH34" s="40">
        <f>(P34+S34+T34)/DB34</f>
        <v>2.0818539286628353E-2</v>
      </c>
      <c r="AI34" s="40">
        <f>R34/DB34</f>
        <v>1.790136711284248E-2</v>
      </c>
      <c r="AJ34" s="42">
        <f>X34/ER34</f>
        <v>7.5688513570840638E-2</v>
      </c>
      <c r="AK34" s="36"/>
      <c r="AL34" s="47">
        <f t="shared" si="14"/>
        <v>2.9451229806597867E-2</v>
      </c>
      <c r="AM34" s="41">
        <f t="shared" si="15"/>
        <v>2.2904189458579707E-2</v>
      </c>
      <c r="AN34" s="42">
        <f t="shared" si="16"/>
        <v>1.2936926530805221E-2</v>
      </c>
      <c r="AO34" s="36"/>
      <c r="AP34" s="47">
        <f t="shared" si="17"/>
        <v>0.7301577790347682</v>
      </c>
      <c r="AQ34" s="41">
        <f t="shared" si="18"/>
        <v>0.70211348059434464</v>
      </c>
      <c r="AR34" s="41">
        <f t="shared" si="19"/>
        <v>0.14455169978096102</v>
      </c>
      <c r="AS34" s="41">
        <f t="shared" si="20"/>
        <v>0.11592085064978053</v>
      </c>
      <c r="AT34" s="65">
        <v>1.62</v>
      </c>
      <c r="AU34" s="36"/>
      <c r="AV34" s="47">
        <f>ET34/C34</f>
        <v>0.11883498076380523</v>
      </c>
      <c r="AW34" s="41">
        <f t="shared" si="21"/>
        <v>0.168834314845416</v>
      </c>
      <c r="AX34" s="41">
        <f t="shared" si="22"/>
        <v>0.18205719132087414</v>
      </c>
      <c r="AY34" s="42">
        <f t="shared" si="23"/>
        <v>0.20850294427179042</v>
      </c>
      <c r="AZ34" s="36"/>
      <c r="BA34" s="39">
        <f>Q34/EV34</f>
        <v>5.5889312677961817E-5</v>
      </c>
      <c r="BB34" s="41">
        <f t="shared" si="24"/>
        <v>4.151153062593004E-3</v>
      </c>
      <c r="BC34" s="40">
        <f>ED34/E34</f>
        <v>7.5944329075932973E-3</v>
      </c>
      <c r="BD34" s="41">
        <f t="shared" si="25"/>
        <v>5.2753538548126727E-2</v>
      </c>
      <c r="BE34" s="41">
        <f t="shared" si="26"/>
        <v>0.67727321499128823</v>
      </c>
      <c r="BF34" s="42">
        <f t="shared" si="27"/>
        <v>0.77162981487361149</v>
      </c>
      <c r="BG34" s="36"/>
      <c r="BH34" s="35">
        <v>84.159000000000006</v>
      </c>
      <c r="BI34" s="36">
        <v>403.94799999999998</v>
      </c>
      <c r="BJ34" s="37">
        <f t="shared" si="28"/>
        <v>488.10699999999997</v>
      </c>
      <c r="BK34" s="33">
        <v>11798.905999999999</v>
      </c>
      <c r="BL34" s="36">
        <v>21.99</v>
      </c>
      <c r="BM34" s="36">
        <v>9.0169999999999995</v>
      </c>
      <c r="BN34" s="37">
        <f t="shared" si="29"/>
        <v>11767.898999999999</v>
      </c>
      <c r="BO34" s="36">
        <v>1138.5709999999999</v>
      </c>
      <c r="BP34" s="36">
        <v>501.149</v>
      </c>
      <c r="BQ34" s="37">
        <f t="shared" si="30"/>
        <v>1639.7199999999998</v>
      </c>
      <c r="BR34" s="36">
        <v>6.4009999999999998</v>
      </c>
      <c r="BS34" s="36">
        <v>27.164000000000001</v>
      </c>
      <c r="BT34" s="36">
        <v>28.664000000000001</v>
      </c>
      <c r="BU34" s="36">
        <v>74.706000000000842</v>
      </c>
      <c r="BV34" s="37">
        <f t="shared" si="31"/>
        <v>14032.661</v>
      </c>
      <c r="BW34" s="36">
        <v>71.405000000000001</v>
      </c>
      <c r="BX34" s="33">
        <v>8615.0630000000001</v>
      </c>
      <c r="BY34" s="37">
        <f t="shared" si="32"/>
        <v>8686.4680000000008</v>
      </c>
      <c r="BZ34" s="36">
        <v>3283.45</v>
      </c>
      <c r="CA34" s="36">
        <v>94.903999999999542</v>
      </c>
      <c r="CB34" s="37">
        <f t="shared" si="33"/>
        <v>3378.3539999999994</v>
      </c>
      <c r="CC34" s="36">
        <v>300.26800000000003</v>
      </c>
      <c r="CD34" s="36">
        <v>1667.5709999999999</v>
      </c>
      <c r="CE34" s="66">
        <f t="shared" si="34"/>
        <v>14032.661</v>
      </c>
      <c r="CF34" s="36"/>
      <c r="CG34" s="67">
        <v>1626.6779999999999</v>
      </c>
      <c r="CH34" s="36"/>
      <c r="CI34" s="32">
        <v>714</v>
      </c>
      <c r="CJ34" s="33">
        <v>800</v>
      </c>
      <c r="CK34" s="33">
        <v>750</v>
      </c>
      <c r="CL34" s="33">
        <v>600</v>
      </c>
      <c r="CM34" s="33">
        <v>770</v>
      </c>
      <c r="CN34" s="33">
        <v>0</v>
      </c>
      <c r="CO34" s="34">
        <f t="shared" si="35"/>
        <v>3634</v>
      </c>
      <c r="CP34" s="42">
        <f t="shared" si="36"/>
        <v>0.25896727641321915</v>
      </c>
      <c r="CQ34" s="36"/>
      <c r="CR34" s="60" t="s">
        <v>215</v>
      </c>
      <c r="CS34" s="56">
        <v>82</v>
      </c>
      <c r="CT34" s="68">
        <v>8</v>
      </c>
      <c r="CU34" s="69" t="s">
        <v>142</v>
      </c>
      <c r="CV34" s="74" t="s">
        <v>148</v>
      </c>
      <c r="CW34" s="56"/>
      <c r="CX34" s="32">
        <v>1276.835</v>
      </c>
      <c r="CY34" s="33">
        <v>1376.835</v>
      </c>
      <c r="CZ34" s="34">
        <v>1576.835</v>
      </c>
      <c r="DA34" s="56"/>
      <c r="DB34" s="60">
        <f t="shared" si="37"/>
        <v>7521.3249999999998</v>
      </c>
      <c r="DC34" s="33">
        <v>7479.9989999999998</v>
      </c>
      <c r="DD34" s="34">
        <v>7562.6509999999998</v>
      </c>
      <c r="DE34" s="56"/>
      <c r="DF34" s="32">
        <v>2263.6990000000001</v>
      </c>
      <c r="DG34" s="33">
        <v>48.095999999999997</v>
      </c>
      <c r="DH34" s="33">
        <v>379.75799999999998</v>
      </c>
      <c r="DI34" s="33">
        <v>103.517</v>
      </c>
      <c r="DJ34" s="33">
        <v>886.35900000000004</v>
      </c>
      <c r="DK34" s="33">
        <v>74.006</v>
      </c>
      <c r="DL34" s="33">
        <v>41.923999999999999</v>
      </c>
      <c r="DM34" s="33">
        <v>10.463999999999032</v>
      </c>
      <c r="DN34" s="33">
        <v>7991.0829999999996</v>
      </c>
      <c r="DO34" s="70">
        <f t="shared" si="38"/>
        <v>11798.905999999999</v>
      </c>
      <c r="DP34" s="56"/>
      <c r="DQ34" s="47">
        <f t="shared" si="39"/>
        <v>0.19185668569611455</v>
      </c>
      <c r="DR34" s="41">
        <f t="shared" si="40"/>
        <v>4.0763101257014845E-3</v>
      </c>
      <c r="DS34" s="41">
        <f t="shared" si="41"/>
        <v>3.2185865367517975E-2</v>
      </c>
      <c r="DT34" s="41">
        <f t="shared" si="42"/>
        <v>8.7734405206720024E-3</v>
      </c>
      <c r="DU34" s="41">
        <f t="shared" si="43"/>
        <v>7.5122134204645766E-2</v>
      </c>
      <c r="DV34" s="41">
        <f t="shared" si="44"/>
        <v>6.2722764296961097E-3</v>
      </c>
      <c r="DW34" s="41">
        <f t="shared" si="45"/>
        <v>3.5532107807283151E-3</v>
      </c>
      <c r="DX34" s="41">
        <f t="shared" si="46"/>
        <v>8.8686188363557039E-4</v>
      </c>
      <c r="DY34" s="41">
        <f t="shared" si="47"/>
        <v>0.67727321499128823</v>
      </c>
      <c r="DZ34" s="71">
        <f t="shared" si="48"/>
        <v>1</v>
      </c>
      <c r="EA34" s="56"/>
      <c r="EB34" s="35">
        <v>33.481000000000002</v>
      </c>
      <c r="EC34" s="36">
        <v>56.125</v>
      </c>
      <c r="ED34" s="66">
        <f t="shared" si="49"/>
        <v>89.605999999999995</v>
      </c>
      <c r="EF34" s="35">
        <f>BL34</f>
        <v>21.99</v>
      </c>
      <c r="EG34" s="36">
        <f>BM34</f>
        <v>9.0169999999999995</v>
      </c>
      <c r="EH34" s="66">
        <f t="shared" si="50"/>
        <v>31.006999999999998</v>
      </c>
      <c r="EJ34" s="32">
        <v>7991.0829999999996</v>
      </c>
      <c r="EK34" s="33">
        <v>3807.822999999999</v>
      </c>
      <c r="EL34" s="34">
        <f t="shared" si="51"/>
        <v>11798.905999999999</v>
      </c>
      <c r="EN34" s="47">
        <v>0.67727321499128823</v>
      </c>
      <c r="EO34" s="41">
        <v>0.32272678500871177</v>
      </c>
      <c r="EP34" s="42">
        <f t="shared" si="52"/>
        <v>1</v>
      </c>
      <c r="EQ34" s="56"/>
      <c r="ER34" s="60">
        <v>1597.0454999999999</v>
      </c>
      <c r="ES34" s="33">
        <v>1526.52</v>
      </c>
      <c r="ET34" s="34">
        <v>1667.5709999999999</v>
      </c>
      <c r="EV34" s="60">
        <v>11630.130499999999</v>
      </c>
      <c r="EW34" s="33">
        <v>11461.355</v>
      </c>
      <c r="EX34" s="34">
        <v>11798.905999999999</v>
      </c>
      <c r="EZ34" s="60">
        <v>4857.1000000000004</v>
      </c>
      <c r="FA34" s="33">
        <v>4839.2</v>
      </c>
      <c r="FB34" s="34">
        <v>4875</v>
      </c>
      <c r="FD34" s="60">
        <v>16487.230499999998</v>
      </c>
      <c r="FE34" s="56">
        <v>16300.555</v>
      </c>
      <c r="FF34" s="68">
        <v>16673.905999999999</v>
      </c>
      <c r="FH34" s="60">
        <v>8560.0485000000008</v>
      </c>
      <c r="FI34" s="33">
        <v>8505.0339999999997</v>
      </c>
      <c r="FJ34" s="34">
        <v>8615.0630000000001</v>
      </c>
      <c r="FK34" s="33"/>
      <c r="FL34" s="60">
        <v>13854.076000000001</v>
      </c>
      <c r="FM34" s="33">
        <v>13675.491</v>
      </c>
      <c r="FN34" s="34">
        <v>14032.661</v>
      </c>
      <c r="FO34" s="33"/>
      <c r="FP34" s="72">
        <f>DD34/C34</f>
        <v>0.5389320671254012</v>
      </c>
      <c r="FQ34" s="63"/>
    </row>
    <row r="35" spans="1:173" x14ac:dyDescent="0.2">
      <c r="A35" s="1"/>
      <c r="B35" s="73" t="s">
        <v>175</v>
      </c>
      <c r="C35" s="32">
        <v>2803.6559999999999</v>
      </c>
      <c r="D35" s="33">
        <v>2793.9210000000003</v>
      </c>
      <c r="E35" s="33">
        <v>2266.8649999999998</v>
      </c>
      <c r="F35" s="33">
        <v>1051</v>
      </c>
      <c r="G35" s="33">
        <v>2071.5239999999999</v>
      </c>
      <c r="H35" s="33">
        <f t="shared" si="0"/>
        <v>3854.6559999999999</v>
      </c>
      <c r="I35" s="34">
        <f t="shared" si="1"/>
        <v>3317.8649999999998</v>
      </c>
      <c r="J35" s="33"/>
      <c r="K35" s="35">
        <v>43.106000000000002</v>
      </c>
      <c r="L35" s="36">
        <v>17.992000000000001</v>
      </c>
      <c r="M35" s="36">
        <v>0.96</v>
      </c>
      <c r="N35" s="37">
        <f t="shared" si="2"/>
        <v>62.058</v>
      </c>
      <c r="O35" s="36">
        <v>39.882999999999996</v>
      </c>
      <c r="P35" s="37">
        <f t="shared" si="3"/>
        <v>22.175000000000004</v>
      </c>
      <c r="Q35" s="36">
        <v>2.8140000000000001</v>
      </c>
      <c r="R35" s="37">
        <f t="shared" si="4"/>
        <v>19.361000000000004</v>
      </c>
      <c r="S35" s="36">
        <v>5.4279999999999999</v>
      </c>
      <c r="T35" s="36">
        <v>-0.27500000000000002</v>
      </c>
      <c r="U35" s="36">
        <v>2.6419999999999999</v>
      </c>
      <c r="V35" s="37">
        <f t="shared" si="5"/>
        <v>27.156000000000006</v>
      </c>
      <c r="W35" s="36">
        <v>5.3929999999999998</v>
      </c>
      <c r="X35" s="38">
        <f t="shared" si="6"/>
        <v>21.763000000000005</v>
      </c>
      <c r="Y35" s="36"/>
      <c r="Z35" s="39">
        <f t="shared" si="7"/>
        <v>1.5428496367649621E-2</v>
      </c>
      <c r="AA35" s="40">
        <f t="shared" si="8"/>
        <v>6.439695324241451E-3</v>
      </c>
      <c r="AB35" s="41">
        <f t="shared" si="9"/>
        <v>0.59339988989897485</v>
      </c>
      <c r="AC35" s="41">
        <f t="shared" si="10"/>
        <v>0.59098183326912235</v>
      </c>
      <c r="AD35" s="41">
        <f t="shared" si="11"/>
        <v>0.64267298333816747</v>
      </c>
      <c r="AE35" s="40">
        <f t="shared" si="12"/>
        <v>1.4274920443348252E-2</v>
      </c>
      <c r="AF35" s="40">
        <f t="shared" si="13"/>
        <v>7.7894113684674705E-3</v>
      </c>
      <c r="AG35" s="40">
        <f>X35/DB35</f>
        <v>1.515702350407707E-2</v>
      </c>
      <c r="AH35" s="40">
        <f>(P35+S35+T35)/DB35</f>
        <v>1.9032814332556089E-2</v>
      </c>
      <c r="AI35" s="40">
        <f>R35/DB35</f>
        <v>1.3484130499583521E-2</v>
      </c>
      <c r="AJ35" s="42">
        <f>X35/ER35</f>
        <v>7.165788078641587E-2</v>
      </c>
      <c r="AK35" s="36"/>
      <c r="AL35" s="47">
        <f t="shared" si="14"/>
        <v>3.7411176683124869E-3</v>
      </c>
      <c r="AM35" s="41">
        <f t="shared" si="15"/>
        <v>-1.2687834128016621E-3</v>
      </c>
      <c r="AN35" s="42">
        <f t="shared" si="16"/>
        <v>-4.4947394776337409E-3</v>
      </c>
      <c r="AO35" s="36"/>
      <c r="AP35" s="47">
        <f t="shared" si="17"/>
        <v>0.91382768713619911</v>
      </c>
      <c r="AQ35" s="41">
        <f t="shared" si="18"/>
        <v>0.84552345111612703</v>
      </c>
      <c r="AR35" s="41">
        <f t="shared" si="19"/>
        <v>-1.4211443914660039E-2</v>
      </c>
      <c r="AS35" s="41">
        <f t="shared" si="20"/>
        <v>0.14920161389271724</v>
      </c>
      <c r="AT35" s="65">
        <v>1.84</v>
      </c>
      <c r="AU35" s="36"/>
      <c r="AV35" s="47">
        <f>ET35/C35</f>
        <v>0.11172376354303096</v>
      </c>
      <c r="AW35" s="41">
        <f t="shared" si="21"/>
        <v>0.18446519515128249</v>
      </c>
      <c r="AX35" s="41">
        <f t="shared" si="22"/>
        <v>0.21609999999999999</v>
      </c>
      <c r="AY35" s="42">
        <f t="shared" si="23"/>
        <v>0.24789999999999998</v>
      </c>
      <c r="AZ35" s="36"/>
      <c r="BA35" s="39">
        <f>Q35/EV35</f>
        <v>1.2436796742566925E-3</v>
      </c>
      <c r="BB35" s="41">
        <f t="shared" si="24"/>
        <v>0.10297131147540982</v>
      </c>
      <c r="BC35" s="40">
        <f>ED35/E35</f>
        <v>2.1771918486544195E-2</v>
      </c>
      <c r="BD35" s="41">
        <f t="shared" si="25"/>
        <v>0.14915981624758221</v>
      </c>
      <c r="BE35" s="41">
        <f t="shared" si="26"/>
        <v>0.81207526694355414</v>
      </c>
      <c r="BF35" s="42">
        <f t="shared" si="27"/>
        <v>0.8716041791935476</v>
      </c>
      <c r="BG35" s="36"/>
      <c r="BH35" s="35">
        <v>73.736999999999995</v>
      </c>
      <c r="BI35" s="36">
        <v>56.201000000000001</v>
      </c>
      <c r="BJ35" s="37">
        <f t="shared" si="28"/>
        <v>129.93799999999999</v>
      </c>
      <c r="BK35" s="33">
        <v>2266.8649999999998</v>
      </c>
      <c r="BL35" s="36">
        <v>10.177</v>
      </c>
      <c r="BM35" s="36">
        <v>7.468</v>
      </c>
      <c r="BN35" s="37">
        <f t="shared" si="29"/>
        <v>2249.2199999999998</v>
      </c>
      <c r="BO35" s="36">
        <v>282.45700000000005</v>
      </c>
      <c r="BP35" s="36">
        <v>83.283999999999992</v>
      </c>
      <c r="BQ35" s="37">
        <f t="shared" si="30"/>
        <v>365.74100000000004</v>
      </c>
      <c r="BR35" s="36">
        <v>1.3280000000000001</v>
      </c>
      <c r="BS35" s="36">
        <v>3.9969999999999999</v>
      </c>
      <c r="BT35" s="36">
        <v>11.003</v>
      </c>
      <c r="BU35" s="36">
        <v>42.429000000000002</v>
      </c>
      <c r="BV35" s="37">
        <f t="shared" si="31"/>
        <v>2803.6559999999999</v>
      </c>
      <c r="BW35" s="36">
        <v>1.768</v>
      </c>
      <c r="BX35" s="33">
        <v>2071.5239999999999</v>
      </c>
      <c r="BY35" s="37">
        <f t="shared" si="32"/>
        <v>2073.2919999999999</v>
      </c>
      <c r="BZ35" s="36">
        <v>286.69799999999998</v>
      </c>
      <c r="CA35" s="36">
        <v>40.43100000000004</v>
      </c>
      <c r="CB35" s="37">
        <f t="shared" si="33"/>
        <v>327.12900000000002</v>
      </c>
      <c r="CC35" s="36">
        <v>90</v>
      </c>
      <c r="CD35" s="36">
        <v>313.23500000000001</v>
      </c>
      <c r="CE35" s="66">
        <f t="shared" si="34"/>
        <v>2803.6559999999999</v>
      </c>
      <c r="CF35" s="36"/>
      <c r="CG35" s="67">
        <v>418.31000000000006</v>
      </c>
      <c r="CH35" s="36"/>
      <c r="CI35" s="32">
        <v>50</v>
      </c>
      <c r="CJ35" s="33">
        <v>70</v>
      </c>
      <c r="CK35" s="33">
        <v>125</v>
      </c>
      <c r="CL35" s="33">
        <v>75</v>
      </c>
      <c r="CM35" s="33">
        <v>60</v>
      </c>
      <c r="CN35" s="33">
        <v>0</v>
      </c>
      <c r="CO35" s="34">
        <f t="shared" si="35"/>
        <v>380</v>
      </c>
      <c r="CP35" s="42">
        <f t="shared" si="36"/>
        <v>0.13553731270883446</v>
      </c>
      <c r="CQ35" s="36"/>
      <c r="CR35" s="60" t="s">
        <v>213</v>
      </c>
      <c r="CS35" s="56">
        <v>17</v>
      </c>
      <c r="CT35" s="68">
        <v>4</v>
      </c>
      <c r="CU35" s="69" t="s">
        <v>142</v>
      </c>
      <c r="CV35" s="74" t="s">
        <v>145</v>
      </c>
      <c r="CW35" s="56"/>
      <c r="CX35" s="32">
        <v>261.3783272</v>
      </c>
      <c r="CY35" s="33">
        <v>306.20332719999999</v>
      </c>
      <c r="CZ35" s="34">
        <v>351.26240079999997</v>
      </c>
      <c r="DA35" s="56"/>
      <c r="DB35" s="60">
        <f t="shared" si="37"/>
        <v>1435.836</v>
      </c>
      <c r="DC35" s="33">
        <v>1454.72</v>
      </c>
      <c r="DD35" s="34">
        <v>1416.952</v>
      </c>
      <c r="DE35" s="56"/>
      <c r="DF35" s="32">
        <v>20.422000000000001</v>
      </c>
      <c r="DG35" s="33">
        <v>1E-3</v>
      </c>
      <c r="DH35" s="33">
        <v>64.028999999999996</v>
      </c>
      <c r="DI35" s="33">
        <v>47.305</v>
      </c>
      <c r="DJ35" s="33">
        <v>236.48699999999999</v>
      </c>
      <c r="DK35" s="33">
        <v>53.018999999999998</v>
      </c>
      <c r="DL35" s="33">
        <v>4.7459999999999996</v>
      </c>
      <c r="DM35" s="33">
        <v>-9.0000000002419256E-3</v>
      </c>
      <c r="DN35" s="33">
        <v>1840.8649999999998</v>
      </c>
      <c r="DO35" s="70">
        <f t="shared" si="38"/>
        <v>2266.8649999999998</v>
      </c>
      <c r="DP35" s="56"/>
      <c r="DQ35" s="47">
        <f t="shared" si="39"/>
        <v>9.0089176020627625E-3</v>
      </c>
      <c r="DR35" s="41">
        <f t="shared" si="40"/>
        <v>4.411378710245207E-7</v>
      </c>
      <c r="DS35" s="41">
        <f t="shared" si="41"/>
        <v>2.8245616743829034E-2</v>
      </c>
      <c r="DT35" s="41">
        <f t="shared" si="42"/>
        <v>2.0868026988814951E-2</v>
      </c>
      <c r="DU35" s="41">
        <f t="shared" si="43"/>
        <v>0.10432337170497583</v>
      </c>
      <c r="DV35" s="41">
        <f t="shared" si="44"/>
        <v>2.3388688783849063E-2</v>
      </c>
      <c r="DW35" s="41">
        <f t="shared" si="45"/>
        <v>2.0936403358823752E-3</v>
      </c>
      <c r="DX35" s="41">
        <f t="shared" si="46"/>
        <v>-3.9702408393274089E-6</v>
      </c>
      <c r="DY35" s="41">
        <f t="shared" si="47"/>
        <v>0.81207526694355414</v>
      </c>
      <c r="DZ35" s="71">
        <f t="shared" si="48"/>
        <v>0.99999999999999978</v>
      </c>
      <c r="EA35" s="56"/>
      <c r="EB35" s="35">
        <v>42.012999999999998</v>
      </c>
      <c r="EC35" s="36">
        <v>7.3410000000000002</v>
      </c>
      <c r="ED35" s="66">
        <f t="shared" si="49"/>
        <v>49.353999999999999</v>
      </c>
      <c r="EF35" s="35">
        <f>BL35</f>
        <v>10.177</v>
      </c>
      <c r="EG35" s="36">
        <f>BM35</f>
        <v>7.468</v>
      </c>
      <c r="EH35" s="66">
        <f t="shared" si="50"/>
        <v>17.645</v>
      </c>
      <c r="EJ35" s="32">
        <v>1840.8649999999998</v>
      </c>
      <c r="EK35" s="33">
        <v>426.00000000000011</v>
      </c>
      <c r="EL35" s="34">
        <f t="shared" si="51"/>
        <v>2266.8649999999998</v>
      </c>
      <c r="EN35" s="47">
        <v>0.81207526694355414</v>
      </c>
      <c r="EO35" s="41">
        <v>0.18792473305644586</v>
      </c>
      <c r="EP35" s="42">
        <f t="shared" si="52"/>
        <v>1</v>
      </c>
      <c r="EQ35" s="56"/>
      <c r="ER35" s="60">
        <v>303.70699999999999</v>
      </c>
      <c r="ES35" s="33">
        <v>294.17899999999997</v>
      </c>
      <c r="ET35" s="34">
        <v>313.23500000000001</v>
      </c>
      <c r="EV35" s="60">
        <v>2262.6405</v>
      </c>
      <c r="EW35" s="33">
        <v>2258.4160000000002</v>
      </c>
      <c r="EX35" s="34">
        <v>2266.8649999999998</v>
      </c>
      <c r="EZ35" s="60">
        <v>1057.3319999999999</v>
      </c>
      <c r="FA35" s="33">
        <v>1063.664</v>
      </c>
      <c r="FB35" s="34">
        <v>1051</v>
      </c>
      <c r="FD35" s="60">
        <v>3319.9724999999999</v>
      </c>
      <c r="FE35" s="56">
        <v>3322.08</v>
      </c>
      <c r="FF35" s="68">
        <v>3317.8649999999998</v>
      </c>
      <c r="FH35" s="60">
        <v>2076.2004999999999</v>
      </c>
      <c r="FI35" s="33">
        <v>2080.877</v>
      </c>
      <c r="FJ35" s="34">
        <v>2071.5239999999999</v>
      </c>
      <c r="FK35" s="33"/>
      <c r="FL35" s="60">
        <v>2793.9210000000003</v>
      </c>
      <c r="FM35" s="33">
        <v>2784.1860000000001</v>
      </c>
      <c r="FN35" s="34">
        <v>2803.6559999999999</v>
      </c>
      <c r="FO35" s="33"/>
      <c r="FP35" s="72">
        <f>DD35/C35</f>
        <v>0.50539438504581158</v>
      </c>
      <c r="FQ35" s="63"/>
    </row>
    <row r="36" spans="1:173" x14ac:dyDescent="0.2">
      <c r="A36" s="1"/>
      <c r="B36" s="73" t="s">
        <v>176</v>
      </c>
      <c r="C36" s="32">
        <v>5049.1279999999997</v>
      </c>
      <c r="D36" s="33">
        <v>5055.0290000000005</v>
      </c>
      <c r="E36" s="33">
        <v>4331.4639999999999</v>
      </c>
      <c r="F36" s="33">
        <v>1539.183</v>
      </c>
      <c r="G36" s="33">
        <v>3395.82</v>
      </c>
      <c r="H36" s="33">
        <f t="shared" si="0"/>
        <v>6588.3109999999997</v>
      </c>
      <c r="I36" s="34">
        <f t="shared" si="1"/>
        <v>5870.6469999999999</v>
      </c>
      <c r="J36" s="33"/>
      <c r="K36" s="35">
        <v>80.641000000000005</v>
      </c>
      <c r="L36" s="36">
        <v>20.289000000000001</v>
      </c>
      <c r="M36" s="36">
        <v>0.312</v>
      </c>
      <c r="N36" s="37">
        <f t="shared" si="2"/>
        <v>101.242</v>
      </c>
      <c r="O36" s="36">
        <v>64.036000000000001</v>
      </c>
      <c r="P36" s="37">
        <f t="shared" si="3"/>
        <v>37.206000000000003</v>
      </c>
      <c r="Q36" s="36">
        <v>-5.1999999999999998E-2</v>
      </c>
      <c r="R36" s="37">
        <f t="shared" si="4"/>
        <v>37.258000000000003</v>
      </c>
      <c r="S36" s="36">
        <v>9.9870000000000001</v>
      </c>
      <c r="T36" s="36">
        <v>0.84799999999999998</v>
      </c>
      <c r="U36" s="36">
        <v>0.87400000000000011</v>
      </c>
      <c r="V36" s="37">
        <f t="shared" si="5"/>
        <v>48.967000000000006</v>
      </c>
      <c r="W36" s="36">
        <v>10.446</v>
      </c>
      <c r="X36" s="38">
        <f t="shared" si="6"/>
        <v>38.521000000000008</v>
      </c>
      <c r="Y36" s="36"/>
      <c r="Z36" s="39">
        <f t="shared" si="7"/>
        <v>1.5952628560587882E-2</v>
      </c>
      <c r="AA36" s="40">
        <f t="shared" si="8"/>
        <v>4.0136268258797328E-3</v>
      </c>
      <c r="AB36" s="41">
        <f t="shared" si="9"/>
        <v>0.57135719193054779</v>
      </c>
      <c r="AC36" s="41">
        <f t="shared" si="10"/>
        <v>0.57571316832840358</v>
      </c>
      <c r="AD36" s="41">
        <f t="shared" si="11"/>
        <v>0.63250429663578356</v>
      </c>
      <c r="AE36" s="40">
        <f t="shared" si="12"/>
        <v>1.2667780936568316E-2</v>
      </c>
      <c r="AF36" s="40">
        <f t="shared" si="13"/>
        <v>7.6203321484406925E-3</v>
      </c>
      <c r="AG36" s="40">
        <f>X36/DB36</f>
        <v>1.5926929870404796E-2</v>
      </c>
      <c r="AH36" s="40">
        <f>(P36+S36+T36)/DB36</f>
        <v>1.9863078266507017E-2</v>
      </c>
      <c r="AI36" s="40">
        <f>R36/DB36</f>
        <v>1.5404728670375687E-2</v>
      </c>
      <c r="AJ36" s="42">
        <f>X36/ER36</f>
        <v>7.1409371587890402E-2</v>
      </c>
      <c r="AK36" s="36"/>
      <c r="AL36" s="47">
        <f t="shared" si="14"/>
        <v>6.7990891115006979E-4</v>
      </c>
      <c r="AM36" s="41">
        <f t="shared" si="15"/>
        <v>4.6772187029550549E-2</v>
      </c>
      <c r="AN36" s="42">
        <f t="shared" si="16"/>
        <v>2.398964618015937E-2</v>
      </c>
      <c r="AO36" s="36"/>
      <c r="AP36" s="47">
        <f t="shared" si="17"/>
        <v>0.78398897001106327</v>
      </c>
      <c r="AQ36" s="41">
        <f t="shared" si="18"/>
        <v>0.76122923068956549</v>
      </c>
      <c r="AR36" s="41">
        <f t="shared" si="19"/>
        <v>9.4342429029329419E-2</v>
      </c>
      <c r="AS36" s="41">
        <f t="shared" si="20"/>
        <v>0.11661459166810585</v>
      </c>
      <c r="AT36" s="65">
        <v>1.5</v>
      </c>
      <c r="AU36" s="36"/>
      <c r="AV36" s="47">
        <f>ET36/C36</f>
        <v>0.11045451808708355</v>
      </c>
      <c r="AW36" s="41">
        <f t="shared" si="21"/>
        <v>0.20376692496938659</v>
      </c>
      <c r="AX36" s="41">
        <f t="shared" si="22"/>
        <v>0.20376692496938659</v>
      </c>
      <c r="AY36" s="42">
        <f t="shared" si="23"/>
        <v>0.21613182300225495</v>
      </c>
      <c r="AZ36" s="36"/>
      <c r="BA36" s="39">
        <f>Q36/EV36</f>
        <v>-1.200925867654505E-5</v>
      </c>
      <c r="BB36" s="41">
        <f t="shared" si="24"/>
        <v>-1.0824087758373054E-3</v>
      </c>
      <c r="BC36" s="40">
        <f>ED36/E36</f>
        <v>7.7666581091289221E-3</v>
      </c>
      <c r="BD36" s="41">
        <f t="shared" si="25"/>
        <v>5.868080266811794E-2</v>
      </c>
      <c r="BE36" s="41">
        <f t="shared" si="26"/>
        <v>0.74664963162570441</v>
      </c>
      <c r="BF36" s="42">
        <f t="shared" si="27"/>
        <v>0.81307375490299461</v>
      </c>
      <c r="BG36" s="36"/>
      <c r="BH36" s="35">
        <v>68.682000000000002</v>
      </c>
      <c r="BI36" s="36">
        <v>130.102</v>
      </c>
      <c r="BJ36" s="37">
        <f t="shared" si="28"/>
        <v>198.78399999999999</v>
      </c>
      <c r="BK36" s="33">
        <v>4331.4639999999999</v>
      </c>
      <c r="BL36" s="36">
        <v>2.4540000000000002</v>
      </c>
      <c r="BM36" s="36">
        <v>13.135</v>
      </c>
      <c r="BN36" s="37">
        <f t="shared" si="29"/>
        <v>4315.875</v>
      </c>
      <c r="BO36" s="36">
        <v>390.01799999999997</v>
      </c>
      <c r="BP36" s="36">
        <v>118.58</v>
      </c>
      <c r="BQ36" s="37">
        <f t="shared" si="30"/>
        <v>508.59799999999996</v>
      </c>
      <c r="BR36" s="36">
        <v>1.0229999999999999</v>
      </c>
      <c r="BS36" s="36">
        <v>0.95899999999999996</v>
      </c>
      <c r="BT36" s="36">
        <v>15.064</v>
      </c>
      <c r="BU36" s="36">
        <v>8.8250000000000952</v>
      </c>
      <c r="BV36" s="37">
        <f t="shared" si="31"/>
        <v>5049.1279999999997</v>
      </c>
      <c r="BW36" s="36">
        <v>50</v>
      </c>
      <c r="BX36" s="33">
        <v>3395.82</v>
      </c>
      <c r="BY36" s="37">
        <f t="shared" si="32"/>
        <v>3445.82</v>
      </c>
      <c r="BZ36" s="36">
        <v>985.149</v>
      </c>
      <c r="CA36" s="36">
        <v>30.459999999999582</v>
      </c>
      <c r="CB36" s="37">
        <f t="shared" si="33"/>
        <v>1015.6089999999996</v>
      </c>
      <c r="CC36" s="36">
        <v>30</v>
      </c>
      <c r="CD36" s="36">
        <v>557.69899999999996</v>
      </c>
      <c r="CE36" s="66">
        <f t="shared" si="34"/>
        <v>5049.1279999999997</v>
      </c>
      <c r="CF36" s="36"/>
      <c r="CG36" s="67">
        <v>588.80199999999991</v>
      </c>
      <c r="CH36" s="36"/>
      <c r="CI36" s="32">
        <v>265</v>
      </c>
      <c r="CJ36" s="33">
        <v>250</v>
      </c>
      <c r="CK36" s="33">
        <v>330</v>
      </c>
      <c r="CL36" s="33">
        <v>150</v>
      </c>
      <c r="CM36" s="33">
        <v>70</v>
      </c>
      <c r="CN36" s="33">
        <v>0</v>
      </c>
      <c r="CO36" s="34">
        <f t="shared" si="35"/>
        <v>1065</v>
      </c>
      <c r="CP36" s="42">
        <f t="shared" si="36"/>
        <v>0.21092751065134416</v>
      </c>
      <c r="CQ36" s="36"/>
      <c r="CR36" s="60" t="s">
        <v>212</v>
      </c>
      <c r="CS36" s="56">
        <v>37.299999999999997</v>
      </c>
      <c r="CT36" s="68">
        <v>2</v>
      </c>
      <c r="CU36" s="69" t="s">
        <v>142</v>
      </c>
      <c r="CV36" s="68"/>
      <c r="CW36" s="56"/>
      <c r="CX36" s="32">
        <v>494.38400000000001</v>
      </c>
      <c r="CY36" s="33">
        <v>494.38400000000001</v>
      </c>
      <c r="CZ36" s="34">
        <v>524.38400000000001</v>
      </c>
      <c r="DA36" s="56"/>
      <c r="DB36" s="60">
        <f t="shared" si="37"/>
        <v>2418.6080000000002</v>
      </c>
      <c r="DC36" s="33">
        <v>2410.9929999999999</v>
      </c>
      <c r="DD36" s="34">
        <v>2426.223</v>
      </c>
      <c r="DE36" s="56"/>
      <c r="DF36" s="32">
        <v>49.31</v>
      </c>
      <c r="DG36" s="33">
        <v>28.713000000000001</v>
      </c>
      <c r="DH36" s="33">
        <v>37.072000000000003</v>
      </c>
      <c r="DI36" s="33">
        <v>55.555999999999997</v>
      </c>
      <c r="DJ36" s="33">
        <v>861.25400000000002</v>
      </c>
      <c r="DK36" s="33">
        <v>45.44</v>
      </c>
      <c r="DL36" s="33">
        <v>19.997</v>
      </c>
      <c r="DM36" s="33">
        <v>3.6000000000058208E-2</v>
      </c>
      <c r="DN36" s="33">
        <v>3234.0860000000002</v>
      </c>
      <c r="DO36" s="70">
        <f t="shared" si="38"/>
        <v>4331.4639999999999</v>
      </c>
      <c r="DP36" s="56"/>
      <c r="DQ36" s="47">
        <f t="shared" si="39"/>
        <v>1.1384141712825041E-2</v>
      </c>
      <c r="DR36" s="41">
        <f t="shared" si="40"/>
        <v>6.6289365443185037E-3</v>
      </c>
      <c r="DS36" s="41">
        <f t="shared" si="41"/>
        <v>8.5587690443692955E-3</v>
      </c>
      <c r="DT36" s="41">
        <f t="shared" si="42"/>
        <v>1.282614838770448E-2</v>
      </c>
      <c r="DU36" s="41">
        <f t="shared" si="43"/>
        <v>0.19883669816948726</v>
      </c>
      <c r="DV36" s="41">
        <f t="shared" si="44"/>
        <v>1.0490679363836337E-2</v>
      </c>
      <c r="DW36" s="41">
        <f t="shared" si="45"/>
        <v>4.6166838740896842E-3</v>
      </c>
      <c r="DX36" s="41">
        <f t="shared" si="46"/>
        <v>8.3112776650246217E-6</v>
      </c>
      <c r="DY36" s="41">
        <f t="shared" si="47"/>
        <v>0.74664963162570441</v>
      </c>
      <c r="DZ36" s="71">
        <f t="shared" si="48"/>
        <v>1</v>
      </c>
      <c r="EA36" s="56"/>
      <c r="EB36" s="35">
        <v>25.7</v>
      </c>
      <c r="EC36" s="36">
        <v>7.9409999999999998</v>
      </c>
      <c r="ED36" s="66">
        <f t="shared" si="49"/>
        <v>33.640999999999998</v>
      </c>
      <c r="EF36" s="35">
        <f>BL36</f>
        <v>2.4540000000000002</v>
      </c>
      <c r="EG36" s="36">
        <f>BM36</f>
        <v>13.135</v>
      </c>
      <c r="EH36" s="66">
        <f t="shared" si="50"/>
        <v>15.589</v>
      </c>
      <c r="EJ36" s="32">
        <v>3234.0860000000002</v>
      </c>
      <c r="EK36" s="33">
        <v>1097.3779999999999</v>
      </c>
      <c r="EL36" s="34">
        <f t="shared" si="51"/>
        <v>4331.4639999999999</v>
      </c>
      <c r="EN36" s="47">
        <v>0.74664963162570441</v>
      </c>
      <c r="EO36" s="41">
        <v>0.25335036837429559</v>
      </c>
      <c r="EP36" s="42">
        <f t="shared" si="52"/>
        <v>1</v>
      </c>
      <c r="EQ36" s="56"/>
      <c r="ER36" s="60">
        <v>539.43899999999996</v>
      </c>
      <c r="ES36" s="33">
        <v>521.17899999999997</v>
      </c>
      <c r="ET36" s="34">
        <v>557.69899999999996</v>
      </c>
      <c r="EV36" s="60">
        <v>4329.9925000000003</v>
      </c>
      <c r="EW36" s="33">
        <v>4328.5209999999997</v>
      </c>
      <c r="EX36" s="34">
        <v>4331.4639999999999</v>
      </c>
      <c r="EZ36" s="60">
        <v>1409.4974999999999</v>
      </c>
      <c r="FA36" s="33">
        <v>1279.8119999999999</v>
      </c>
      <c r="FB36" s="34">
        <v>1539.183</v>
      </c>
      <c r="FD36" s="60">
        <v>5739.49</v>
      </c>
      <c r="FE36" s="56">
        <v>5608.3329999999996</v>
      </c>
      <c r="FF36" s="68">
        <v>5870.6469999999999</v>
      </c>
      <c r="FH36" s="60">
        <v>3356.0420000000004</v>
      </c>
      <c r="FI36" s="33">
        <v>3316.2640000000001</v>
      </c>
      <c r="FJ36" s="34">
        <v>3395.82</v>
      </c>
      <c r="FK36" s="33"/>
      <c r="FL36" s="60">
        <v>5055.0290000000005</v>
      </c>
      <c r="FM36" s="33">
        <v>5060.93</v>
      </c>
      <c r="FN36" s="34">
        <v>5049.1279999999997</v>
      </c>
      <c r="FO36" s="33"/>
      <c r="FP36" s="72">
        <f>DD36/C36</f>
        <v>0.48052317152585555</v>
      </c>
      <c r="FQ36" s="63"/>
    </row>
    <row r="37" spans="1:173" x14ac:dyDescent="0.2">
      <c r="A37" s="1"/>
      <c r="B37" s="73" t="s">
        <v>177</v>
      </c>
      <c r="C37" s="32">
        <v>8060.5940000000001</v>
      </c>
      <c r="D37" s="33">
        <v>7732.732</v>
      </c>
      <c r="E37" s="33">
        <v>6854.1790000000001</v>
      </c>
      <c r="F37" s="33">
        <v>1726.643</v>
      </c>
      <c r="G37" s="33">
        <v>4784.3590000000004</v>
      </c>
      <c r="H37" s="33">
        <f t="shared" ref="H37:H71" si="53">C37+F37</f>
        <v>9787.237000000001</v>
      </c>
      <c r="I37" s="34">
        <f t="shared" ref="I37:I71" si="54">E37+F37</f>
        <v>8580.8220000000001</v>
      </c>
      <c r="J37" s="33"/>
      <c r="K37" s="35">
        <v>129.11599999999999</v>
      </c>
      <c r="L37" s="36">
        <v>25.757999999999999</v>
      </c>
      <c r="M37" s="36">
        <v>2.1999999999999999E-2</v>
      </c>
      <c r="N37" s="37">
        <f t="shared" ref="N37:N68" si="55">K37+L37+M37</f>
        <v>154.89599999999999</v>
      </c>
      <c r="O37" s="36">
        <v>84.418999999999997</v>
      </c>
      <c r="P37" s="37">
        <f t="shared" ref="P37:P68" si="56">N37-O37</f>
        <v>70.47699999999999</v>
      </c>
      <c r="Q37" s="36">
        <v>3.1589999999999998</v>
      </c>
      <c r="R37" s="37">
        <f t="shared" ref="R37:R68" si="57">P37-Q37</f>
        <v>67.317999999999984</v>
      </c>
      <c r="S37" s="36">
        <v>11.269</v>
      </c>
      <c r="T37" s="36">
        <v>3.9550000000000001</v>
      </c>
      <c r="U37" s="36">
        <v>2.9000000000000001E-2</v>
      </c>
      <c r="V37" s="37">
        <f t="shared" ref="V37:V68" si="58">R37+S37+T37+U37</f>
        <v>82.570999999999984</v>
      </c>
      <c r="W37" s="36">
        <v>18.161000000000001</v>
      </c>
      <c r="X37" s="38">
        <f t="shared" ref="X37:X68" si="59">V37-W37</f>
        <v>64.409999999999982</v>
      </c>
      <c r="Y37" s="36"/>
      <c r="Z37" s="39">
        <f t="shared" ref="Z37:Z72" si="60">K37/D37</f>
        <v>1.6697332844329789E-2</v>
      </c>
      <c r="AA37" s="40">
        <f t="shared" ref="AA37:AA72" si="61">L37/D37</f>
        <v>3.3310348787466059E-3</v>
      </c>
      <c r="AB37" s="41">
        <f t="shared" ref="AB37:AB72" si="62">O37/(N37+S37+T37)</f>
        <v>0.49623207147895598</v>
      </c>
      <c r="AC37" s="41">
        <f t="shared" ref="AC37:AC72" si="63">O37/(N37+S37)</f>
        <v>0.50804321006228748</v>
      </c>
      <c r="AD37" s="41">
        <f t="shared" ref="AD37:AD72" si="64">O37/N37</f>
        <v>0.54500439004235102</v>
      </c>
      <c r="AE37" s="40">
        <f t="shared" ref="AE37:AE72" si="65">O37/D37</f>
        <v>1.0917098898552283E-2</v>
      </c>
      <c r="AF37" s="40">
        <f t="shared" ref="AF37:AF72" si="66">X37/D37</f>
        <v>8.3295270028755659E-3</v>
      </c>
      <c r="AG37" s="40">
        <f>X37/DB37</f>
        <v>1.7084309649067427E-2</v>
      </c>
      <c r="AH37" s="40">
        <f>(P37+S37+T37)/DB37</f>
        <v>2.2731601012804345E-2</v>
      </c>
      <c r="AI37" s="40">
        <f>R37/DB37</f>
        <v>1.785563665511444E-2</v>
      </c>
      <c r="AJ37" s="42">
        <f>X37/ER37</f>
        <v>8.3169129932881045E-2</v>
      </c>
      <c r="AK37" s="36"/>
      <c r="AL37" s="47">
        <f t="shared" ref="AL37:AL72" si="67">(EX37-EW37)/EW37</f>
        <v>9.7491670953881726E-2</v>
      </c>
      <c r="AM37" s="41">
        <f t="shared" ref="AM37:AM72" si="68">(FF37-FE37)/FE37</f>
        <v>9.9638320287805962E-2</v>
      </c>
      <c r="AN37" s="42">
        <f t="shared" ref="AN37:AN72" si="69">(FJ37-FI37)/FI37</f>
        <v>3.9790292816792271E-2</v>
      </c>
      <c r="AO37" s="36"/>
      <c r="AP37" s="47">
        <f t="shared" ref="AP37:AP72" si="70">G37/E37</f>
        <v>0.69802072574994034</v>
      </c>
      <c r="AQ37" s="41">
        <f t="shared" ref="AQ37:AQ72" si="71">BX37/(BX37+BW37+BZ37+CC37)</f>
        <v>0.66513449750940845</v>
      </c>
      <c r="AR37" s="41">
        <f t="shared" ref="AR37:AR72" si="72">((BW37+BZ37+CC37)-CG37)/BV37</f>
        <v>0.1628208789575557</v>
      </c>
      <c r="AS37" s="41">
        <f t="shared" ref="AS37:AS72" si="73">CG37/CE37</f>
        <v>0.13600461702946459</v>
      </c>
      <c r="AT37" s="65">
        <v>1.7</v>
      </c>
      <c r="AU37" s="36"/>
      <c r="AV37" s="47">
        <f>ET37/C37</f>
        <v>9.9241941722905277E-2</v>
      </c>
      <c r="AW37" s="41">
        <f t="shared" ref="AW37:AW72" si="74">(CX37)/DD37</f>
        <v>0.18878388384066627</v>
      </c>
      <c r="AX37" s="41">
        <f t="shared" ref="AX37:AX72" si="75">(CY37)/DD37</f>
        <v>0.20391510176248426</v>
      </c>
      <c r="AY37" s="42">
        <f t="shared" ref="AY37:AY72" si="76">(CZ37)/DD37</f>
        <v>0.21652445003066595</v>
      </c>
      <c r="AZ37" s="36"/>
      <c r="BA37" s="39">
        <f>Q37/EV37</f>
        <v>4.8230877960763667E-4</v>
      </c>
      <c r="BB37" s="41">
        <f t="shared" ref="BB37:BB72" si="77">Q37/(P37+S37+T37)</f>
        <v>3.6860713410578637E-2</v>
      </c>
      <c r="BC37" s="40">
        <f>ED37/E37</f>
        <v>3.9955186463615849E-3</v>
      </c>
      <c r="BD37" s="41">
        <f t="shared" ref="BD37:BD72" si="78">ED37/(ET37+EH37)</f>
        <v>3.2584265652309971E-2</v>
      </c>
      <c r="BE37" s="41">
        <f t="shared" ref="BE37:BE72" si="79">EJ37/EL37</f>
        <v>0.79326480968763724</v>
      </c>
      <c r="BF37" s="42">
        <f t="shared" ref="BF37:BF68" si="80">(BE37*E37+F37)/(E37+F37)</f>
        <v>0.83486430554089108</v>
      </c>
      <c r="BG37" s="36"/>
      <c r="BH37" s="35">
        <v>74.484999999999999</v>
      </c>
      <c r="BI37" s="36">
        <v>319.10700000000003</v>
      </c>
      <c r="BJ37" s="37">
        <f t="shared" ref="BJ37:BJ68" si="81">BH37+BI37</f>
        <v>393.59200000000004</v>
      </c>
      <c r="BK37" s="33">
        <v>6854.1790000000001</v>
      </c>
      <c r="BL37" s="36">
        <v>8.3179999999999996</v>
      </c>
      <c r="BM37" s="36">
        <v>32.200000000000003</v>
      </c>
      <c r="BN37" s="37">
        <f t="shared" ref="BN37:BN68" si="82">BK37-BL37-BM37</f>
        <v>6813.6610000000001</v>
      </c>
      <c r="BO37" s="36">
        <v>702.68600000000004</v>
      </c>
      <c r="BP37" s="36">
        <v>135.81899999999999</v>
      </c>
      <c r="BQ37" s="37">
        <f t="shared" ref="BQ37:BQ68" si="83">BO37+BP37</f>
        <v>838.505</v>
      </c>
      <c r="BR37" s="36">
        <v>0</v>
      </c>
      <c r="BS37" s="36">
        <v>0</v>
      </c>
      <c r="BT37" s="36">
        <v>0.79900000000000004</v>
      </c>
      <c r="BU37" s="36">
        <v>14.037000000000354</v>
      </c>
      <c r="BV37" s="37">
        <f t="shared" ref="BV37:BV68" si="84">BJ37+BN37+BQ37+BR37+BS37+BT37+BU37</f>
        <v>8060.5940000000001</v>
      </c>
      <c r="BW37" s="36">
        <v>0</v>
      </c>
      <c r="BX37" s="33">
        <v>4784.3590000000004</v>
      </c>
      <c r="BY37" s="37">
        <f t="shared" ref="BY37:BY68" si="85">BW37+BX37</f>
        <v>4784.3590000000004</v>
      </c>
      <c r="BZ37" s="36">
        <v>2298.7109999999998</v>
      </c>
      <c r="CA37" s="36">
        <v>67.574999999999932</v>
      </c>
      <c r="CB37" s="37">
        <f t="shared" ref="CB37:CB68" si="86">BZ37+CA37</f>
        <v>2366.2859999999996</v>
      </c>
      <c r="CC37" s="36">
        <v>110</v>
      </c>
      <c r="CD37" s="36">
        <v>799.94899999999996</v>
      </c>
      <c r="CE37" s="66">
        <f t="shared" ref="CE37:CE68" si="87">BY37+CB37+CC37+CD37</f>
        <v>8060.5940000000001</v>
      </c>
      <c r="CF37" s="36"/>
      <c r="CG37" s="67">
        <v>1096.278</v>
      </c>
      <c r="CH37" s="36"/>
      <c r="CI37" s="32">
        <v>460</v>
      </c>
      <c r="CJ37" s="33">
        <v>650</v>
      </c>
      <c r="CK37" s="33">
        <v>600</v>
      </c>
      <c r="CL37" s="33">
        <v>500</v>
      </c>
      <c r="CM37" s="33">
        <v>200</v>
      </c>
      <c r="CN37" s="33">
        <v>0</v>
      </c>
      <c r="CO37" s="34">
        <f t="shared" ref="CO37:CO68" si="88">CI37+CJ37+CK37+CL37+CM37+CN37</f>
        <v>2410</v>
      </c>
      <c r="CP37" s="42">
        <f t="shared" ref="CP37:CP68" si="89">CO37/C37</f>
        <v>0.29898540976012439</v>
      </c>
      <c r="CQ37" s="36"/>
      <c r="CR37" s="60" t="s">
        <v>219</v>
      </c>
      <c r="CS37" s="56">
        <v>44</v>
      </c>
      <c r="CT37" s="68">
        <v>2</v>
      </c>
      <c r="CU37" s="69" t="s">
        <v>142</v>
      </c>
      <c r="CV37" s="74" t="s">
        <v>148</v>
      </c>
      <c r="CW37" s="56"/>
      <c r="CX37" s="32">
        <v>748.58699999999999</v>
      </c>
      <c r="CY37" s="33">
        <v>808.58699999999999</v>
      </c>
      <c r="CZ37" s="34">
        <v>858.58699999999999</v>
      </c>
      <c r="DA37" s="56"/>
      <c r="DB37" s="60">
        <f t="shared" ref="DB37:DB68" si="90">DC37/2+DD37/2</f>
        <v>3770.1260000000002</v>
      </c>
      <c r="DC37" s="33">
        <v>3574.94</v>
      </c>
      <c r="DD37" s="34">
        <v>3965.3119999999999</v>
      </c>
      <c r="DE37" s="56"/>
      <c r="DF37" s="32">
        <v>22.952999999999999</v>
      </c>
      <c r="DG37" s="33">
        <v>47.902000000000001</v>
      </c>
      <c r="DH37" s="33">
        <v>186.34299999999999</v>
      </c>
      <c r="DI37" s="33">
        <v>60.707999999999998</v>
      </c>
      <c r="DJ37" s="33">
        <v>925.83799999999997</v>
      </c>
      <c r="DK37" s="33">
        <v>155.27500000000001</v>
      </c>
      <c r="DL37" s="33">
        <v>17.934999999999999</v>
      </c>
      <c r="DM37" s="33">
        <v>0</v>
      </c>
      <c r="DN37" s="33">
        <v>5437.1790000000001</v>
      </c>
      <c r="DO37" s="70">
        <f t="shared" ref="DO37:DO68" si="91">DF37+DG37+DH37+DI37+DJ37+DK37+DL37+DM37+DN37</f>
        <v>6854.1329999999998</v>
      </c>
      <c r="DP37" s="56"/>
      <c r="DQ37" s="47">
        <f t="shared" ref="DQ37:DQ72" si="92">DF37/$DO37</f>
        <v>3.3487824061774114E-3</v>
      </c>
      <c r="DR37" s="41">
        <f t="shared" ref="DR37:DR72" si="93">DG37/$DO37</f>
        <v>6.9887759691853076E-3</v>
      </c>
      <c r="DS37" s="41">
        <f t="shared" ref="DS37:DS72" si="94">DH37/$DO37</f>
        <v>2.7186954207045588E-2</v>
      </c>
      <c r="DT37" s="41">
        <f t="shared" ref="DT37:DT72" si="95">DI37/$DO37</f>
        <v>8.8571377298923143E-3</v>
      </c>
      <c r="DU37" s="41">
        <f t="shared" ref="DU37:DU72" si="96">DJ37/$DO37</f>
        <v>0.13507733217315743</v>
      </c>
      <c r="DV37" s="41">
        <f t="shared" ref="DV37:DV72" si="97">DK37/$DO37</f>
        <v>2.2654214617662073E-2</v>
      </c>
      <c r="DW37" s="41">
        <f t="shared" ref="DW37:DW72" si="98">DL37/$DO37</f>
        <v>2.6166693876526759E-3</v>
      </c>
      <c r="DX37" s="41">
        <f t="shared" ref="DX37:DX72" si="99">DM37/$DO37</f>
        <v>0</v>
      </c>
      <c r="DY37" s="41">
        <f t="shared" ref="DY37:DY72" si="100">DN37/$DO37</f>
        <v>0.79327013350922726</v>
      </c>
      <c r="DZ37" s="71">
        <f t="shared" ref="DZ37:DZ68" si="101">DQ37+DR37+DS37+DT37+DU37+DV37+DW37+DX37+DY37</f>
        <v>1</v>
      </c>
      <c r="EA37" s="56"/>
      <c r="EB37" s="35">
        <v>23.539000000000001</v>
      </c>
      <c r="EC37" s="36">
        <v>3.847</v>
      </c>
      <c r="ED37" s="66">
        <f t="shared" ref="ED37:ED68" si="102">EB37+EC37</f>
        <v>27.386000000000003</v>
      </c>
      <c r="EF37" s="35">
        <f>BL37</f>
        <v>8.3179999999999996</v>
      </c>
      <c r="EG37" s="36">
        <f>BM37</f>
        <v>32.200000000000003</v>
      </c>
      <c r="EH37" s="66">
        <f t="shared" ref="EH37:EH68" si="103">EF37+EG37</f>
        <v>40.518000000000001</v>
      </c>
      <c r="EJ37" s="32">
        <v>5437.1790000000001</v>
      </c>
      <c r="EK37" s="33">
        <v>1417.0000000000002</v>
      </c>
      <c r="EL37" s="34">
        <f t="shared" ref="EL37:EL68" si="104">EJ37+EK37</f>
        <v>6854.1790000000001</v>
      </c>
      <c r="EN37" s="47">
        <v>0.79326480968763724</v>
      </c>
      <c r="EO37" s="41">
        <v>0.20673519031236276</v>
      </c>
      <c r="EP37" s="42">
        <f t="shared" ref="EP37:EP68" si="105">EN37+EO37</f>
        <v>1</v>
      </c>
      <c r="EQ37" s="56"/>
      <c r="ER37" s="60">
        <v>774.44599999999991</v>
      </c>
      <c r="ES37" s="33">
        <v>748.94299999999998</v>
      </c>
      <c r="ET37" s="34">
        <v>799.94899999999996</v>
      </c>
      <c r="EV37" s="60">
        <v>6549.7460000000001</v>
      </c>
      <c r="EW37" s="33">
        <v>6245.3130000000001</v>
      </c>
      <c r="EX37" s="34">
        <v>6854.1790000000001</v>
      </c>
      <c r="EZ37" s="60">
        <v>1642.3215</v>
      </c>
      <c r="FA37" s="33">
        <v>1558</v>
      </c>
      <c r="FB37" s="34">
        <v>1726.643</v>
      </c>
      <c r="FD37" s="60">
        <v>8192.067500000001</v>
      </c>
      <c r="FE37" s="56">
        <v>7803.3130000000001</v>
      </c>
      <c r="FF37" s="68">
        <v>8580.8220000000001</v>
      </c>
      <c r="FH37" s="60">
        <v>4692.8160000000007</v>
      </c>
      <c r="FI37" s="33">
        <v>4601.2730000000001</v>
      </c>
      <c r="FJ37" s="34">
        <v>4784.3590000000004</v>
      </c>
      <c r="FK37" s="33"/>
      <c r="FL37" s="60">
        <v>7732.732</v>
      </c>
      <c r="FM37" s="33">
        <v>7404.87</v>
      </c>
      <c r="FN37" s="34">
        <v>8060.5940000000001</v>
      </c>
      <c r="FO37" s="33"/>
      <c r="FP37" s="72">
        <f>DD37/C37</f>
        <v>0.49193793906503663</v>
      </c>
      <c r="FQ37" s="63"/>
    </row>
    <row r="38" spans="1:173" x14ac:dyDescent="0.2">
      <c r="A38" s="1"/>
      <c r="B38" s="73" t="s">
        <v>178</v>
      </c>
      <c r="C38" s="32">
        <v>1745.633</v>
      </c>
      <c r="D38" s="33">
        <v>1612.8029999999999</v>
      </c>
      <c r="E38" s="33">
        <v>1532.5429999999999</v>
      </c>
      <c r="F38" s="33">
        <v>108</v>
      </c>
      <c r="G38" s="33">
        <v>1185.837</v>
      </c>
      <c r="H38" s="33">
        <f t="shared" si="53"/>
        <v>1853.633</v>
      </c>
      <c r="I38" s="34">
        <f t="shared" si="54"/>
        <v>1640.5429999999999</v>
      </c>
      <c r="J38" s="33"/>
      <c r="K38" s="35">
        <v>39.787999999999997</v>
      </c>
      <c r="L38" s="36">
        <v>6.524</v>
      </c>
      <c r="M38" s="36">
        <v>1.9E-2</v>
      </c>
      <c r="N38" s="37">
        <f t="shared" si="55"/>
        <v>46.330999999999996</v>
      </c>
      <c r="O38" s="36">
        <v>22.167999999999999</v>
      </c>
      <c r="P38" s="37">
        <f t="shared" si="56"/>
        <v>24.162999999999997</v>
      </c>
      <c r="Q38" s="36">
        <v>1.85</v>
      </c>
      <c r="R38" s="37">
        <f t="shared" si="57"/>
        <v>22.312999999999995</v>
      </c>
      <c r="S38" s="36">
        <v>1.3320000000000001</v>
      </c>
      <c r="T38" s="36">
        <v>-0.28699999999999998</v>
      </c>
      <c r="U38" s="36">
        <v>-0.69599999999999995</v>
      </c>
      <c r="V38" s="37">
        <f t="shared" si="58"/>
        <v>22.661999999999995</v>
      </c>
      <c r="W38" s="36">
        <v>4.9509999999999996</v>
      </c>
      <c r="X38" s="38">
        <f t="shared" si="59"/>
        <v>17.710999999999995</v>
      </c>
      <c r="Y38" s="36"/>
      <c r="Z38" s="39">
        <f t="shared" si="60"/>
        <v>2.4670092999578994E-2</v>
      </c>
      <c r="AA38" s="40">
        <f t="shared" si="61"/>
        <v>4.045131364462988E-3</v>
      </c>
      <c r="AB38" s="41">
        <f t="shared" si="62"/>
        <v>0.46791624451198921</v>
      </c>
      <c r="AC38" s="41">
        <f t="shared" si="63"/>
        <v>0.46509871388708224</v>
      </c>
      <c r="AD38" s="41">
        <f t="shared" si="64"/>
        <v>0.47847013878396755</v>
      </c>
      <c r="AE38" s="40">
        <f t="shared" si="65"/>
        <v>1.3745014115177118E-2</v>
      </c>
      <c r="AF38" s="40">
        <f t="shared" si="66"/>
        <v>1.0981502390558546E-2</v>
      </c>
      <c r="AG38" s="40">
        <f>X38/DB38</f>
        <v>2.1589631223353514E-2</v>
      </c>
      <c r="AH38" s="40">
        <f>(P38+S38+T38)/DB38</f>
        <v>3.0728441300790214E-2</v>
      </c>
      <c r="AI38" s="40">
        <f>R38/DB38</f>
        <v>2.7199449013984921E-2</v>
      </c>
      <c r="AJ38" s="42">
        <f>X38/ER38</f>
        <v>0.11787491056721183</v>
      </c>
      <c r="AK38" s="36"/>
      <c r="AL38" s="47">
        <f t="shared" si="67"/>
        <v>0.18383860387438439</v>
      </c>
      <c r="AM38" s="41">
        <f t="shared" si="68"/>
        <v>0.17674362222391163</v>
      </c>
      <c r="AN38" s="42">
        <f t="shared" si="69"/>
        <v>0.12308464543624954</v>
      </c>
      <c r="AO38" s="36"/>
      <c r="AP38" s="47">
        <f t="shared" si="70"/>
        <v>0.77377078489804207</v>
      </c>
      <c r="AQ38" s="41">
        <f t="shared" si="71"/>
        <v>0.754835173788724</v>
      </c>
      <c r="AR38" s="41">
        <f t="shared" si="72"/>
        <v>0.10286010862535253</v>
      </c>
      <c r="AS38" s="41">
        <f t="shared" si="73"/>
        <v>0.11777676063639951</v>
      </c>
      <c r="AT38" s="65">
        <v>2.06</v>
      </c>
      <c r="AU38" s="36"/>
      <c r="AV38" s="47">
        <f>ET38/C38</f>
        <v>9.0505850886182834E-2</v>
      </c>
      <c r="AW38" s="41">
        <f t="shared" si="74"/>
        <v>0.1764</v>
      </c>
      <c r="AX38" s="41">
        <f t="shared" si="75"/>
        <v>0.1764</v>
      </c>
      <c r="AY38" s="42">
        <f t="shared" si="76"/>
        <v>0.1993</v>
      </c>
      <c r="AZ38" s="36"/>
      <c r="BA38" s="39">
        <f>Q38/EV38</f>
        <v>1.3087630173283763E-3</v>
      </c>
      <c r="BB38" s="41">
        <f t="shared" si="77"/>
        <v>7.3389400190415746E-2</v>
      </c>
      <c r="BC38" s="40">
        <f>ED38/E38</f>
        <v>1.322703506524776E-2</v>
      </c>
      <c r="BD38" s="41">
        <f t="shared" si="78"/>
        <v>0.11814727173114806</v>
      </c>
      <c r="BE38" s="41">
        <f t="shared" si="79"/>
        <v>0.75252505149937077</v>
      </c>
      <c r="BF38" s="42">
        <f t="shared" si="80"/>
        <v>0.76881678810003773</v>
      </c>
      <c r="BG38" s="36"/>
      <c r="BH38" s="35">
        <v>68.534000000000006</v>
      </c>
      <c r="BI38" s="36">
        <v>52.363</v>
      </c>
      <c r="BJ38" s="37">
        <f t="shared" si="81"/>
        <v>120.89700000000001</v>
      </c>
      <c r="BK38" s="33">
        <v>1532.5429999999999</v>
      </c>
      <c r="BL38" s="36">
        <v>2.762</v>
      </c>
      <c r="BM38" s="36">
        <v>10.821999999999999</v>
      </c>
      <c r="BN38" s="37">
        <f t="shared" si="82"/>
        <v>1518.9590000000001</v>
      </c>
      <c r="BO38" s="36">
        <v>80.427999999999997</v>
      </c>
      <c r="BP38" s="36">
        <v>15.731999999999999</v>
      </c>
      <c r="BQ38" s="37">
        <f t="shared" si="83"/>
        <v>96.16</v>
      </c>
      <c r="BR38" s="36">
        <v>1.196</v>
      </c>
      <c r="BS38" s="36">
        <v>0.38500000000000001</v>
      </c>
      <c r="BT38" s="36">
        <v>4.8659999999999997</v>
      </c>
      <c r="BU38" s="36">
        <v>3.1700000000000479</v>
      </c>
      <c r="BV38" s="37">
        <f t="shared" si="84"/>
        <v>1745.633</v>
      </c>
      <c r="BW38" s="36">
        <v>255.15100000000001</v>
      </c>
      <c r="BX38" s="33">
        <v>1185.837</v>
      </c>
      <c r="BY38" s="37">
        <f t="shared" si="85"/>
        <v>1440.9880000000001</v>
      </c>
      <c r="BZ38" s="36">
        <v>110</v>
      </c>
      <c r="CA38" s="36">
        <v>16.654999999999973</v>
      </c>
      <c r="CB38" s="37">
        <f t="shared" si="86"/>
        <v>126.65499999999997</v>
      </c>
      <c r="CC38" s="36">
        <v>20</v>
      </c>
      <c r="CD38" s="36">
        <v>157.99</v>
      </c>
      <c r="CE38" s="66">
        <f t="shared" si="87"/>
        <v>1745.633</v>
      </c>
      <c r="CF38" s="36"/>
      <c r="CG38" s="67">
        <v>205.595</v>
      </c>
      <c r="CH38" s="36"/>
      <c r="CI38" s="32">
        <v>40</v>
      </c>
      <c r="CJ38" s="33">
        <v>100</v>
      </c>
      <c r="CK38" s="33">
        <v>60</v>
      </c>
      <c r="CL38" s="33">
        <v>20</v>
      </c>
      <c r="CM38" s="33">
        <v>0</v>
      </c>
      <c r="CN38" s="33">
        <v>0</v>
      </c>
      <c r="CO38" s="34">
        <f t="shared" si="88"/>
        <v>220</v>
      </c>
      <c r="CP38" s="42">
        <f t="shared" si="89"/>
        <v>0.12602878153655436</v>
      </c>
      <c r="CQ38" s="36"/>
      <c r="CR38" s="60" t="s">
        <v>220</v>
      </c>
      <c r="CS38" s="56">
        <v>10.1</v>
      </c>
      <c r="CT38" s="68">
        <v>1</v>
      </c>
      <c r="CU38" s="60"/>
      <c r="CV38" s="68"/>
      <c r="CW38" s="56"/>
      <c r="CX38" s="32">
        <v>153.9772668</v>
      </c>
      <c r="CY38" s="33">
        <v>153.9772668</v>
      </c>
      <c r="CZ38" s="34">
        <v>173.96637909999998</v>
      </c>
      <c r="DA38" s="56"/>
      <c r="DB38" s="60">
        <f t="shared" si="90"/>
        <v>820.34749999999997</v>
      </c>
      <c r="DC38" s="33">
        <v>767.80799999999999</v>
      </c>
      <c r="DD38" s="34">
        <v>872.88699999999994</v>
      </c>
      <c r="DE38" s="56"/>
      <c r="DF38" s="32">
        <v>116.87</v>
      </c>
      <c r="DG38" s="33">
        <v>0</v>
      </c>
      <c r="DH38" s="33">
        <v>102.6</v>
      </c>
      <c r="DI38" s="33">
        <v>159.797</v>
      </c>
      <c r="DJ38" s="33">
        <v>0</v>
      </c>
      <c r="DK38" s="33">
        <v>0</v>
      </c>
      <c r="DL38" s="33">
        <v>0</v>
      </c>
      <c r="DM38" s="33">
        <v>0</v>
      </c>
      <c r="DN38" s="33">
        <v>1153.277</v>
      </c>
      <c r="DO38" s="70">
        <f t="shared" si="91"/>
        <v>1532.5440000000001</v>
      </c>
      <c r="DP38" s="56"/>
      <c r="DQ38" s="47">
        <f t="shared" si="92"/>
        <v>7.6258821932681867E-2</v>
      </c>
      <c r="DR38" s="41">
        <f t="shared" si="93"/>
        <v>0</v>
      </c>
      <c r="DS38" s="41">
        <f t="shared" si="94"/>
        <v>6.6947506890503619E-2</v>
      </c>
      <c r="DT38" s="41">
        <f t="shared" si="95"/>
        <v>0.10426911070742503</v>
      </c>
      <c r="DU38" s="41">
        <f t="shared" si="96"/>
        <v>0</v>
      </c>
      <c r="DV38" s="41">
        <f t="shared" si="97"/>
        <v>0</v>
      </c>
      <c r="DW38" s="41">
        <f t="shared" si="98"/>
        <v>0</v>
      </c>
      <c r="DX38" s="41">
        <f t="shared" si="99"/>
        <v>0</v>
      </c>
      <c r="DY38" s="41">
        <f t="shared" si="100"/>
        <v>0.75252456046938943</v>
      </c>
      <c r="DZ38" s="71">
        <f t="shared" si="101"/>
        <v>1</v>
      </c>
      <c r="EA38" s="56"/>
      <c r="EB38" s="35">
        <v>3.97</v>
      </c>
      <c r="EC38" s="36">
        <v>16.300999999999998</v>
      </c>
      <c r="ED38" s="66">
        <f t="shared" si="102"/>
        <v>20.270999999999997</v>
      </c>
      <c r="EF38" s="35">
        <f>BL38</f>
        <v>2.762</v>
      </c>
      <c r="EG38" s="36">
        <f>BM38</f>
        <v>10.821999999999999</v>
      </c>
      <c r="EH38" s="66">
        <f t="shared" si="103"/>
        <v>13.584</v>
      </c>
      <c r="EJ38" s="32">
        <v>1153.277</v>
      </c>
      <c r="EK38" s="33">
        <v>379.26599999999979</v>
      </c>
      <c r="EL38" s="34">
        <f t="shared" si="104"/>
        <v>1532.5429999999999</v>
      </c>
      <c r="EN38" s="47">
        <v>0.75252505149937077</v>
      </c>
      <c r="EO38" s="41">
        <v>0.24747494850062923</v>
      </c>
      <c r="EP38" s="42">
        <f t="shared" si="105"/>
        <v>1</v>
      </c>
      <c r="EQ38" s="56"/>
      <c r="ER38" s="60">
        <v>150.2525</v>
      </c>
      <c r="ES38" s="33">
        <v>142.51499999999999</v>
      </c>
      <c r="ET38" s="34">
        <v>157.99</v>
      </c>
      <c r="EV38" s="60">
        <v>1413.5484999999999</v>
      </c>
      <c r="EW38" s="33">
        <v>1294.5540000000001</v>
      </c>
      <c r="EX38" s="34">
        <v>1532.5429999999999</v>
      </c>
      <c r="EZ38" s="60">
        <v>103.792</v>
      </c>
      <c r="FA38" s="33">
        <v>99.584000000000003</v>
      </c>
      <c r="FB38" s="34">
        <v>108</v>
      </c>
      <c r="FD38" s="60">
        <v>1517.3405</v>
      </c>
      <c r="FE38" s="56">
        <v>1394.1380000000001</v>
      </c>
      <c r="FF38" s="68">
        <v>1640.5429999999999</v>
      </c>
      <c r="FH38" s="60">
        <v>1120.856</v>
      </c>
      <c r="FI38" s="33">
        <v>1055.875</v>
      </c>
      <c r="FJ38" s="34">
        <v>1185.837</v>
      </c>
      <c r="FK38" s="33"/>
      <c r="FL38" s="60">
        <v>1612.8029999999999</v>
      </c>
      <c r="FM38" s="33">
        <v>1479.973</v>
      </c>
      <c r="FN38" s="34">
        <v>1745.633</v>
      </c>
      <c r="FO38" s="33"/>
      <c r="FP38" s="72">
        <f>DD38/C38</f>
        <v>0.50004038649590143</v>
      </c>
      <c r="FQ38" s="63"/>
    </row>
    <row r="39" spans="1:173" x14ac:dyDescent="0.2">
      <c r="A39" s="1"/>
      <c r="B39" s="73" t="s">
        <v>179</v>
      </c>
      <c r="C39" s="32">
        <v>4525.3360000000002</v>
      </c>
      <c r="D39" s="33">
        <v>4314.8795</v>
      </c>
      <c r="E39" s="33">
        <v>3763.5990000000002</v>
      </c>
      <c r="F39" s="33">
        <v>1106.2560000000001</v>
      </c>
      <c r="G39" s="33">
        <v>3417.0169999999998</v>
      </c>
      <c r="H39" s="33">
        <f t="shared" si="53"/>
        <v>5631.5920000000006</v>
      </c>
      <c r="I39" s="34">
        <f t="shared" si="54"/>
        <v>4869.8550000000005</v>
      </c>
      <c r="J39" s="33"/>
      <c r="K39" s="35">
        <v>85.930999999999997</v>
      </c>
      <c r="L39" s="36">
        <v>25.230999999999998</v>
      </c>
      <c r="M39" s="36">
        <v>2.6520000000000001</v>
      </c>
      <c r="N39" s="37">
        <f t="shared" si="55"/>
        <v>113.81399999999999</v>
      </c>
      <c r="O39" s="36">
        <v>57.56</v>
      </c>
      <c r="P39" s="37">
        <f t="shared" si="56"/>
        <v>56.253999999999991</v>
      </c>
      <c r="Q39" s="36">
        <v>1.36</v>
      </c>
      <c r="R39" s="37">
        <f t="shared" si="57"/>
        <v>54.893999999999991</v>
      </c>
      <c r="S39" s="36">
        <v>7.2</v>
      </c>
      <c r="T39" s="36">
        <v>0.6</v>
      </c>
      <c r="U39" s="36">
        <v>5.3090000000000002</v>
      </c>
      <c r="V39" s="37">
        <f t="shared" si="58"/>
        <v>68.003</v>
      </c>
      <c r="W39" s="36">
        <v>15.275</v>
      </c>
      <c r="X39" s="38">
        <f t="shared" si="59"/>
        <v>52.728000000000002</v>
      </c>
      <c r="Y39" s="36"/>
      <c r="Z39" s="39">
        <f t="shared" si="60"/>
        <v>1.9915040501131027E-2</v>
      </c>
      <c r="AA39" s="40">
        <f t="shared" si="61"/>
        <v>5.8474402355847936E-3</v>
      </c>
      <c r="AB39" s="41">
        <f t="shared" si="62"/>
        <v>0.47330077129277887</v>
      </c>
      <c r="AC39" s="41">
        <f t="shared" si="63"/>
        <v>0.47564744575007856</v>
      </c>
      <c r="AD39" s="41">
        <f t="shared" si="64"/>
        <v>0.50573743124747395</v>
      </c>
      <c r="AE39" s="40">
        <f t="shared" si="65"/>
        <v>1.3339885853127533E-2</v>
      </c>
      <c r="AF39" s="40">
        <f t="shared" si="66"/>
        <v>1.2220039980259008E-2</v>
      </c>
      <c r="AG39" s="40">
        <f>X39/DB39</f>
        <v>2.1894691384425652E-2</v>
      </c>
      <c r="AH39" s="40">
        <f>(P39+S39+T39)/DB39</f>
        <v>2.6597681723903817E-2</v>
      </c>
      <c r="AI39" s="40">
        <f>R39/DB39</f>
        <v>2.2794097801104946E-2</v>
      </c>
      <c r="AJ39" s="42">
        <f>X39/ER39</f>
        <v>9.178419365058367E-2</v>
      </c>
      <c r="AK39" s="36"/>
      <c r="AL39" s="47">
        <f t="shared" si="67"/>
        <v>7.9479867018232994E-2</v>
      </c>
      <c r="AM39" s="41">
        <f t="shared" si="68"/>
        <v>9.140436323735876E-2</v>
      </c>
      <c r="AN39" s="42">
        <f t="shared" si="69"/>
        <v>8.4902311652751597E-2</v>
      </c>
      <c r="AO39" s="36"/>
      <c r="AP39" s="47">
        <f t="shared" si="70"/>
        <v>0.9079120809629293</v>
      </c>
      <c r="AQ39" s="41">
        <f t="shared" si="71"/>
        <v>0.88243366608432017</v>
      </c>
      <c r="AR39" s="41">
        <f t="shared" si="72"/>
        <v>-4.5960565138146635E-2</v>
      </c>
      <c r="AS39" s="41">
        <f t="shared" si="73"/>
        <v>0.14656038800212845</v>
      </c>
      <c r="AT39" s="65">
        <v>2.09</v>
      </c>
      <c r="AU39" s="36"/>
      <c r="AV39" s="47">
        <f>ET39/C39</f>
        <v>0.13244276226118898</v>
      </c>
      <c r="AW39" s="41">
        <f t="shared" si="74"/>
        <v>0.22848641020183794</v>
      </c>
      <c r="AX39" s="41">
        <f t="shared" si="75"/>
        <v>0.22848641020183794</v>
      </c>
      <c r="AY39" s="42">
        <f t="shared" si="76"/>
        <v>0.22848641020183794</v>
      </c>
      <c r="AZ39" s="36"/>
      <c r="BA39" s="39">
        <f>Q39/EV39</f>
        <v>3.7516765304495447E-4</v>
      </c>
      <c r="BB39" s="41">
        <f t="shared" si="77"/>
        <v>2.1232085427920197E-2</v>
      </c>
      <c r="BC39" s="40">
        <f>ED39/E39</f>
        <v>4.9075366424531407E-3</v>
      </c>
      <c r="BD39" s="41">
        <f t="shared" si="78"/>
        <v>2.9827655258840097E-2</v>
      </c>
      <c r="BE39" s="41">
        <f t="shared" si="79"/>
        <v>0.67352791835687065</v>
      </c>
      <c r="BF39" s="42">
        <f t="shared" si="80"/>
        <v>0.74769063965970239</v>
      </c>
      <c r="BG39" s="36"/>
      <c r="BH39" s="35">
        <v>74.480999999999995</v>
      </c>
      <c r="BI39" s="36">
        <v>193.08199999999999</v>
      </c>
      <c r="BJ39" s="37">
        <f t="shared" si="81"/>
        <v>267.56299999999999</v>
      </c>
      <c r="BK39" s="33">
        <v>3763.5990000000002</v>
      </c>
      <c r="BL39" s="36">
        <v>2.5430000000000001</v>
      </c>
      <c r="BM39" s="36">
        <v>17.332999999999998</v>
      </c>
      <c r="BN39" s="37">
        <f t="shared" si="82"/>
        <v>3743.723</v>
      </c>
      <c r="BO39" s="36">
        <v>395.02800000000002</v>
      </c>
      <c r="BP39" s="36">
        <v>86.73</v>
      </c>
      <c r="BQ39" s="37">
        <f t="shared" si="83"/>
        <v>481.75800000000004</v>
      </c>
      <c r="BR39" s="36">
        <v>0</v>
      </c>
      <c r="BS39" s="36">
        <v>3</v>
      </c>
      <c r="BT39" s="36">
        <v>20.27</v>
      </c>
      <c r="BU39" s="36">
        <v>9.0220000000001441</v>
      </c>
      <c r="BV39" s="37">
        <f t="shared" si="84"/>
        <v>4525.3360000000002</v>
      </c>
      <c r="BW39" s="36">
        <v>155.34200000000001</v>
      </c>
      <c r="BX39" s="33">
        <v>3417.0169999999998</v>
      </c>
      <c r="BY39" s="37">
        <f t="shared" si="85"/>
        <v>3572.3589999999999</v>
      </c>
      <c r="BZ39" s="36">
        <v>299.90600000000001</v>
      </c>
      <c r="CA39" s="36">
        <v>53.723000000000411</v>
      </c>
      <c r="CB39" s="37">
        <f t="shared" si="86"/>
        <v>353.62900000000042</v>
      </c>
      <c r="CC39" s="36">
        <v>0</v>
      </c>
      <c r="CD39" s="36">
        <v>599.34799999999996</v>
      </c>
      <c r="CE39" s="66">
        <f t="shared" si="87"/>
        <v>4525.3360000000002</v>
      </c>
      <c r="CF39" s="36"/>
      <c r="CG39" s="67">
        <v>663.23500000000001</v>
      </c>
      <c r="CH39" s="36"/>
      <c r="CI39" s="32">
        <v>100</v>
      </c>
      <c r="CJ39" s="33">
        <v>100</v>
      </c>
      <c r="CK39" s="33">
        <v>100</v>
      </c>
      <c r="CL39" s="33">
        <v>100</v>
      </c>
      <c r="CM39" s="33">
        <v>50</v>
      </c>
      <c r="CN39" s="33">
        <v>0</v>
      </c>
      <c r="CO39" s="34">
        <f t="shared" si="88"/>
        <v>450</v>
      </c>
      <c r="CP39" s="42">
        <f t="shared" si="89"/>
        <v>9.9440129970459645E-2</v>
      </c>
      <c r="CQ39" s="36"/>
      <c r="CR39" s="60" t="s">
        <v>213</v>
      </c>
      <c r="CS39" s="56">
        <v>32</v>
      </c>
      <c r="CT39" s="68">
        <v>5</v>
      </c>
      <c r="CU39" s="60"/>
      <c r="CV39" s="68"/>
      <c r="CW39" s="56"/>
      <c r="CX39" s="32">
        <v>570.05600000000004</v>
      </c>
      <c r="CY39" s="33">
        <v>570.05600000000004</v>
      </c>
      <c r="CZ39" s="34">
        <v>570.05600000000004</v>
      </c>
      <c r="DA39" s="56"/>
      <c r="DB39" s="60">
        <f t="shared" si="90"/>
        <v>2408.2550000000001</v>
      </c>
      <c r="DC39" s="33">
        <v>2321.587</v>
      </c>
      <c r="DD39" s="34">
        <v>2494.9229999999998</v>
      </c>
      <c r="DE39" s="56"/>
      <c r="DF39" s="32">
        <v>690.7</v>
      </c>
      <c r="DG39" s="33">
        <v>37.774000000000001</v>
      </c>
      <c r="DH39" s="33">
        <v>99.293999999999997</v>
      </c>
      <c r="DI39" s="33">
        <v>67.373999999999995</v>
      </c>
      <c r="DJ39" s="33">
        <v>229.428</v>
      </c>
      <c r="DK39" s="33">
        <v>59.601999999999997</v>
      </c>
      <c r="DL39" s="33">
        <v>44.494</v>
      </c>
      <c r="DM39" s="33">
        <v>4.4000000000778527E-2</v>
      </c>
      <c r="DN39" s="33">
        <v>2534.8890000000001</v>
      </c>
      <c r="DO39" s="70">
        <f t="shared" si="91"/>
        <v>3763.5990000000011</v>
      </c>
      <c r="DP39" s="56"/>
      <c r="DQ39" s="47">
        <f t="shared" si="92"/>
        <v>0.18352114558431964</v>
      </c>
      <c r="DR39" s="41">
        <f t="shared" si="93"/>
        <v>1.0036669687711148E-2</v>
      </c>
      <c r="DS39" s="41">
        <f t="shared" si="94"/>
        <v>2.6382725683581052E-2</v>
      </c>
      <c r="DT39" s="41">
        <f t="shared" si="95"/>
        <v>1.7901482065437891E-2</v>
      </c>
      <c r="DU39" s="41">
        <f t="shared" si="96"/>
        <v>6.0959735614766593E-2</v>
      </c>
      <c r="DV39" s="41">
        <f t="shared" si="97"/>
        <v>1.5836437410042883E-2</v>
      </c>
      <c r="DW39" s="41">
        <f t="shared" si="98"/>
        <v>1.1822194659951815E-2</v>
      </c>
      <c r="DX39" s="41">
        <f t="shared" si="99"/>
        <v>1.1690937318449312E-5</v>
      </c>
      <c r="DY39" s="41">
        <f t="shared" si="100"/>
        <v>0.67352791835687054</v>
      </c>
      <c r="DZ39" s="71">
        <f t="shared" si="101"/>
        <v>1</v>
      </c>
      <c r="EA39" s="56"/>
      <c r="EB39" s="35">
        <v>17.417999999999999</v>
      </c>
      <c r="EC39" s="36">
        <v>1.052</v>
      </c>
      <c r="ED39" s="66">
        <f t="shared" si="102"/>
        <v>18.47</v>
      </c>
      <c r="EF39" s="35">
        <f>BL39</f>
        <v>2.5430000000000001</v>
      </c>
      <c r="EG39" s="36">
        <f>BM39</f>
        <v>17.332999999999998</v>
      </c>
      <c r="EH39" s="66">
        <f t="shared" si="103"/>
        <v>19.875999999999998</v>
      </c>
      <c r="EJ39" s="32">
        <v>2534.8890000000001</v>
      </c>
      <c r="EK39" s="33">
        <v>1228.71</v>
      </c>
      <c r="EL39" s="34">
        <f t="shared" si="104"/>
        <v>3763.5990000000002</v>
      </c>
      <c r="EN39" s="47">
        <v>0.67352791835687065</v>
      </c>
      <c r="EO39" s="41">
        <v>0.32647208164312935</v>
      </c>
      <c r="EP39" s="42">
        <f t="shared" si="105"/>
        <v>1</v>
      </c>
      <c r="EQ39" s="56"/>
      <c r="ER39" s="60">
        <v>574.47799999999995</v>
      </c>
      <c r="ES39" s="33">
        <v>549.60799999999995</v>
      </c>
      <c r="ET39" s="34">
        <v>599.34799999999996</v>
      </c>
      <c r="EV39" s="60">
        <v>3625.0460000000003</v>
      </c>
      <c r="EW39" s="33">
        <v>3486.4929999999999</v>
      </c>
      <c r="EX39" s="34">
        <v>3763.5990000000002</v>
      </c>
      <c r="EZ39" s="60">
        <v>1040.8855000000001</v>
      </c>
      <c r="FA39" s="33">
        <v>975.51499999999999</v>
      </c>
      <c r="FB39" s="34">
        <v>1106.2560000000001</v>
      </c>
      <c r="FD39" s="60">
        <v>4665.9315000000006</v>
      </c>
      <c r="FE39" s="56">
        <v>4462.0079999999998</v>
      </c>
      <c r="FF39" s="68">
        <v>4869.8550000000005</v>
      </c>
      <c r="FH39" s="60">
        <v>3283.3125</v>
      </c>
      <c r="FI39" s="33">
        <v>3149.6080000000002</v>
      </c>
      <c r="FJ39" s="34">
        <v>3417.0169999999998</v>
      </c>
      <c r="FK39" s="33"/>
      <c r="FL39" s="60">
        <v>4314.8795</v>
      </c>
      <c r="FM39" s="33">
        <v>4104.4229999999998</v>
      </c>
      <c r="FN39" s="34">
        <v>4525.3360000000002</v>
      </c>
      <c r="FO39" s="33"/>
      <c r="FP39" s="72">
        <f>DD39/C39</f>
        <v>0.55132326085842021</v>
      </c>
      <c r="FQ39" s="63"/>
    </row>
    <row r="40" spans="1:173" x14ac:dyDescent="0.2">
      <c r="A40" s="1"/>
      <c r="B40" s="73" t="s">
        <v>180</v>
      </c>
      <c r="C40" s="32">
        <v>8657.6059999999998</v>
      </c>
      <c r="D40" s="33">
        <v>8432.6919999999991</v>
      </c>
      <c r="E40" s="33">
        <v>7540.0990000000002</v>
      </c>
      <c r="F40" s="33">
        <v>1764.4659999999999</v>
      </c>
      <c r="G40" s="33">
        <v>5388.732</v>
      </c>
      <c r="H40" s="33">
        <f t="shared" si="53"/>
        <v>10422.072</v>
      </c>
      <c r="I40" s="34">
        <f t="shared" si="54"/>
        <v>9304.5650000000005</v>
      </c>
      <c r="J40" s="33"/>
      <c r="K40" s="35">
        <v>142.458</v>
      </c>
      <c r="L40" s="36">
        <v>36.436</v>
      </c>
      <c r="M40" s="36">
        <v>1.5619999999999998</v>
      </c>
      <c r="N40" s="37">
        <f t="shared" si="55"/>
        <v>180.45600000000002</v>
      </c>
      <c r="O40" s="36">
        <v>90.454999999999984</v>
      </c>
      <c r="P40" s="37">
        <f t="shared" si="56"/>
        <v>90.001000000000033</v>
      </c>
      <c r="Q40" s="36">
        <v>8.5000000000000062E-2</v>
      </c>
      <c r="R40" s="37">
        <f t="shared" si="57"/>
        <v>89.916000000000039</v>
      </c>
      <c r="S40" s="36">
        <v>10.414</v>
      </c>
      <c r="T40" s="36">
        <v>5.3140000000000001</v>
      </c>
      <c r="U40" s="36">
        <v>0.309</v>
      </c>
      <c r="V40" s="37">
        <f t="shared" si="58"/>
        <v>105.95300000000003</v>
      </c>
      <c r="W40" s="36">
        <v>23.638999999999999</v>
      </c>
      <c r="X40" s="38">
        <f t="shared" si="59"/>
        <v>82.314000000000036</v>
      </c>
      <c r="Y40" s="36"/>
      <c r="Z40" s="39">
        <f t="shared" si="60"/>
        <v>1.6893537674564661E-2</v>
      </c>
      <c r="AA40" s="40">
        <f t="shared" si="61"/>
        <v>4.3208028942596267E-3</v>
      </c>
      <c r="AB40" s="41">
        <f t="shared" si="62"/>
        <v>0.46107225869591806</v>
      </c>
      <c r="AC40" s="41">
        <f t="shared" si="63"/>
        <v>0.47390894325981026</v>
      </c>
      <c r="AD40" s="41">
        <f t="shared" si="64"/>
        <v>0.50125792436937522</v>
      </c>
      <c r="AE40" s="40">
        <f t="shared" si="65"/>
        <v>1.0726705066424813E-2</v>
      </c>
      <c r="AF40" s="40">
        <f t="shared" si="66"/>
        <v>9.7612956811419221E-3</v>
      </c>
      <c r="AG40" s="40">
        <f>X40/DB40</f>
        <v>1.8460863570284463E-2</v>
      </c>
      <c r="AH40" s="40">
        <f>(P40+S40+T40)/DB40</f>
        <v>2.3712231751860026E-2</v>
      </c>
      <c r="AI40" s="40">
        <f>R40/DB40</f>
        <v>2.0165792074078502E-2</v>
      </c>
      <c r="AJ40" s="42">
        <f>X40/ER40</f>
        <v>9.4435451211103666E-2</v>
      </c>
      <c r="AK40" s="36"/>
      <c r="AL40" s="47">
        <f t="shared" si="67"/>
        <v>5.5340400195501287E-2</v>
      </c>
      <c r="AM40" s="41">
        <f t="shared" si="68"/>
        <v>5.2669657723251433E-2</v>
      </c>
      <c r="AN40" s="42">
        <f t="shared" si="69"/>
        <v>5.2451774062189323E-2</v>
      </c>
      <c r="AO40" s="36"/>
      <c r="AP40" s="47">
        <f t="shared" si="70"/>
        <v>0.71467655796031326</v>
      </c>
      <c r="AQ40" s="41">
        <f t="shared" si="71"/>
        <v>0.70207933435035019</v>
      </c>
      <c r="AR40" s="41">
        <f t="shared" si="72"/>
        <v>0.16312523346523278</v>
      </c>
      <c r="AS40" s="41">
        <f t="shared" si="73"/>
        <v>0.10099593351788012</v>
      </c>
      <c r="AT40" s="65">
        <v>1.42</v>
      </c>
      <c r="AU40" s="36"/>
      <c r="AV40" s="47">
        <f>ET40/C40</f>
        <v>0.10410060240671613</v>
      </c>
      <c r="AW40" s="41">
        <f t="shared" si="74"/>
        <v>0.1707201270691891</v>
      </c>
      <c r="AX40" s="41">
        <f t="shared" si="75"/>
        <v>0.18952217020984888</v>
      </c>
      <c r="AY40" s="42">
        <f t="shared" si="76"/>
        <v>0.21377658543875439</v>
      </c>
      <c r="AZ40" s="36"/>
      <c r="BA40" s="39">
        <f>Q40/EV40</f>
        <v>1.157659068995596E-5</v>
      </c>
      <c r="BB40" s="41">
        <f t="shared" si="77"/>
        <v>8.0394215399748445E-4</v>
      </c>
      <c r="BC40" s="40">
        <f>ED40/E40</f>
        <v>1.012188301506386E-2</v>
      </c>
      <c r="BD40" s="41">
        <f t="shared" si="78"/>
        <v>8.228864207567492E-2</v>
      </c>
      <c r="BE40" s="41">
        <f t="shared" si="79"/>
        <v>0.72245828602515694</v>
      </c>
      <c r="BF40" s="42">
        <f t="shared" si="80"/>
        <v>0.77508975433026683</v>
      </c>
      <c r="BG40" s="36"/>
      <c r="BH40" s="35">
        <v>7.657</v>
      </c>
      <c r="BI40" s="36">
        <v>146.679</v>
      </c>
      <c r="BJ40" s="37">
        <f t="shared" si="81"/>
        <v>154.33600000000001</v>
      </c>
      <c r="BK40" s="33">
        <v>7540.0990000000002</v>
      </c>
      <c r="BL40" s="36">
        <v>5.93</v>
      </c>
      <c r="BM40" s="36">
        <v>20.274999999999999</v>
      </c>
      <c r="BN40" s="37">
        <f t="shared" si="82"/>
        <v>7513.8940000000002</v>
      </c>
      <c r="BO40" s="36">
        <v>720.04700000000003</v>
      </c>
      <c r="BP40" s="36">
        <v>187.161</v>
      </c>
      <c r="BQ40" s="37">
        <f t="shared" si="83"/>
        <v>907.20800000000008</v>
      </c>
      <c r="BR40" s="36">
        <v>41.777999999999999</v>
      </c>
      <c r="BS40" s="36">
        <v>7.8760000000000003</v>
      </c>
      <c r="BT40" s="36">
        <v>25.498999999999999</v>
      </c>
      <c r="BU40" s="36">
        <v>7.0150000000001249</v>
      </c>
      <c r="BV40" s="37">
        <f t="shared" si="84"/>
        <v>8657.6059999999998</v>
      </c>
      <c r="BW40" s="36">
        <v>10.558</v>
      </c>
      <c r="BX40" s="33">
        <v>5388.732</v>
      </c>
      <c r="BY40" s="37">
        <f t="shared" si="85"/>
        <v>5399.29</v>
      </c>
      <c r="BZ40" s="36">
        <v>2080.7510000000002</v>
      </c>
      <c r="CA40" s="36">
        <v>80.954999999999586</v>
      </c>
      <c r="CB40" s="37">
        <f t="shared" si="86"/>
        <v>2161.7059999999997</v>
      </c>
      <c r="CC40" s="36">
        <v>195.34800000000001</v>
      </c>
      <c r="CD40" s="36">
        <v>901.26200000000006</v>
      </c>
      <c r="CE40" s="66">
        <f t="shared" si="87"/>
        <v>8657.6059999999998</v>
      </c>
      <c r="CF40" s="36"/>
      <c r="CG40" s="67">
        <v>874.38300000000004</v>
      </c>
      <c r="CH40" s="36"/>
      <c r="CI40" s="32">
        <v>476</v>
      </c>
      <c r="CJ40" s="33">
        <v>573</v>
      </c>
      <c r="CK40" s="33">
        <v>601</v>
      </c>
      <c r="CL40" s="33">
        <v>505</v>
      </c>
      <c r="CM40" s="33">
        <v>120</v>
      </c>
      <c r="CN40" s="33">
        <v>0</v>
      </c>
      <c r="CO40" s="34">
        <f t="shared" si="88"/>
        <v>2275</v>
      </c>
      <c r="CP40" s="42">
        <f t="shared" si="89"/>
        <v>0.26277472086394321</v>
      </c>
      <c r="CQ40" s="36"/>
      <c r="CR40" s="60" t="s">
        <v>215</v>
      </c>
      <c r="CS40" s="56">
        <v>53</v>
      </c>
      <c r="CT40" s="68">
        <v>6</v>
      </c>
      <c r="CU40" s="69" t="s">
        <v>142</v>
      </c>
      <c r="CV40" s="74" t="s">
        <v>148</v>
      </c>
      <c r="CW40" s="56"/>
      <c r="CX40" s="32">
        <v>774.51300000000003</v>
      </c>
      <c r="CY40" s="33">
        <v>859.81299999999999</v>
      </c>
      <c r="CZ40" s="34">
        <v>969.84900000000005</v>
      </c>
      <c r="DA40" s="56"/>
      <c r="DB40" s="60">
        <f t="shared" si="90"/>
        <v>4458.8379999999997</v>
      </c>
      <c r="DC40" s="33">
        <v>4380.9350000000004</v>
      </c>
      <c r="DD40" s="34">
        <v>4536.741</v>
      </c>
      <c r="DE40" s="56"/>
      <c r="DF40" s="32">
        <v>159.88800000000001</v>
      </c>
      <c r="DG40" s="33">
        <v>41.161999999999999</v>
      </c>
      <c r="DH40" s="33">
        <v>290.33199999999999</v>
      </c>
      <c r="DI40" s="33">
        <v>72.813000000000002</v>
      </c>
      <c r="DJ40" s="33">
        <v>1206.0730000000001</v>
      </c>
      <c r="DK40" s="33">
        <v>71.284000000000006</v>
      </c>
      <c r="DL40" s="33">
        <v>31.4</v>
      </c>
      <c r="DM40" s="33">
        <v>219.73999999999978</v>
      </c>
      <c r="DN40" s="33">
        <v>5447.4070000000002</v>
      </c>
      <c r="DO40" s="70">
        <f t="shared" si="91"/>
        <v>7540.0990000000002</v>
      </c>
      <c r="DP40" s="56"/>
      <c r="DQ40" s="47">
        <f t="shared" si="92"/>
        <v>2.1205026618350768E-2</v>
      </c>
      <c r="DR40" s="41">
        <f t="shared" si="93"/>
        <v>5.4590795160647096E-3</v>
      </c>
      <c r="DS40" s="41">
        <f t="shared" si="94"/>
        <v>3.8505064721298748E-2</v>
      </c>
      <c r="DT40" s="41">
        <f t="shared" si="95"/>
        <v>9.6567697585933556E-3</v>
      </c>
      <c r="DU40" s="41">
        <f t="shared" si="96"/>
        <v>0.15995453110098423</v>
      </c>
      <c r="DV40" s="41">
        <f t="shared" si="97"/>
        <v>9.4539872752333887E-3</v>
      </c>
      <c r="DW40" s="41">
        <f t="shared" si="98"/>
        <v>4.1644015549397954E-3</v>
      </c>
      <c r="DX40" s="41">
        <f t="shared" si="99"/>
        <v>2.9142853429378019E-2</v>
      </c>
      <c r="DY40" s="41">
        <f t="shared" si="100"/>
        <v>0.72245828602515694</v>
      </c>
      <c r="DZ40" s="71">
        <f t="shared" si="101"/>
        <v>1</v>
      </c>
      <c r="EA40" s="56"/>
      <c r="EB40" s="35">
        <v>76.319999999999993</v>
      </c>
      <c r="EC40" s="36">
        <v>0</v>
      </c>
      <c r="ED40" s="66">
        <f t="shared" si="102"/>
        <v>76.319999999999993</v>
      </c>
      <c r="EF40" s="35">
        <f>BL40</f>
        <v>5.93</v>
      </c>
      <c r="EG40" s="36">
        <f>BM40</f>
        <v>20.274999999999999</v>
      </c>
      <c r="EH40" s="66">
        <f t="shared" si="103"/>
        <v>26.204999999999998</v>
      </c>
      <c r="EJ40" s="32">
        <v>5447.4070000000002</v>
      </c>
      <c r="EK40" s="33">
        <v>2092.6920000000005</v>
      </c>
      <c r="EL40" s="34">
        <f t="shared" si="104"/>
        <v>7540.0990000000002</v>
      </c>
      <c r="EN40" s="47">
        <v>0.72245828602515694</v>
      </c>
      <c r="EO40" s="41">
        <v>0.27754171397484306</v>
      </c>
      <c r="EP40" s="42">
        <f t="shared" si="105"/>
        <v>1</v>
      </c>
      <c r="EQ40" s="56"/>
      <c r="ER40" s="60">
        <v>871.64300000000003</v>
      </c>
      <c r="ES40" s="33">
        <v>842.024</v>
      </c>
      <c r="ET40" s="34">
        <v>901.26200000000006</v>
      </c>
      <c r="EV40" s="60">
        <v>7342.4035000000003</v>
      </c>
      <c r="EW40" s="33">
        <v>7144.7080000000005</v>
      </c>
      <c r="EX40" s="34">
        <v>7540.0990000000002</v>
      </c>
      <c r="EZ40" s="60">
        <v>1729.3874999999998</v>
      </c>
      <c r="FA40" s="33">
        <v>1694.309</v>
      </c>
      <c r="FB40" s="34">
        <v>1764.4659999999999</v>
      </c>
      <c r="FD40" s="60">
        <v>9071.7910000000011</v>
      </c>
      <c r="FE40" s="56">
        <v>8839.0169999999998</v>
      </c>
      <c r="FF40" s="68">
        <v>9304.5650000000005</v>
      </c>
      <c r="FH40" s="60">
        <v>5254.451</v>
      </c>
      <c r="FI40" s="33">
        <v>5120.17</v>
      </c>
      <c r="FJ40" s="34">
        <v>5388.732</v>
      </c>
      <c r="FK40" s="33"/>
      <c r="FL40" s="60">
        <v>8432.6919999999991</v>
      </c>
      <c r="FM40" s="33">
        <v>8207.7780000000002</v>
      </c>
      <c r="FN40" s="34">
        <v>8657.6059999999998</v>
      </c>
      <c r="FO40" s="33"/>
      <c r="FP40" s="72">
        <f>DD40/C40</f>
        <v>0.52401795600307988</v>
      </c>
      <c r="FQ40" s="63"/>
    </row>
    <row r="41" spans="1:173" x14ac:dyDescent="0.2">
      <c r="A41" s="1"/>
      <c r="B41" s="73" t="s">
        <v>222</v>
      </c>
      <c r="C41" s="32">
        <v>3647.6039999999998</v>
      </c>
      <c r="D41" s="33">
        <v>3458.8764999999999</v>
      </c>
      <c r="E41" s="33">
        <v>3033.5659999999998</v>
      </c>
      <c r="F41" s="33">
        <v>759.06200000000001</v>
      </c>
      <c r="G41" s="33">
        <v>2475.9969999999998</v>
      </c>
      <c r="H41" s="33">
        <f t="shared" si="53"/>
        <v>4406.6660000000002</v>
      </c>
      <c r="I41" s="34">
        <f t="shared" si="54"/>
        <v>3792.6279999999997</v>
      </c>
      <c r="J41" s="33"/>
      <c r="K41" s="35">
        <v>64.792000000000002</v>
      </c>
      <c r="L41" s="36">
        <v>15.528999999999998</v>
      </c>
      <c r="M41" s="36">
        <v>1.0509999999999999</v>
      </c>
      <c r="N41" s="37">
        <f t="shared" si="55"/>
        <v>81.372</v>
      </c>
      <c r="O41" s="36">
        <v>51.237000000000002</v>
      </c>
      <c r="P41" s="37">
        <f t="shared" si="56"/>
        <v>30.134999999999998</v>
      </c>
      <c r="Q41" s="36">
        <v>4.8319999999999999</v>
      </c>
      <c r="R41" s="37">
        <f t="shared" si="57"/>
        <v>25.302999999999997</v>
      </c>
      <c r="S41" s="36">
        <v>2.5680000000000001</v>
      </c>
      <c r="T41" s="36">
        <v>1.494</v>
      </c>
      <c r="U41" s="36">
        <v>1.601</v>
      </c>
      <c r="V41" s="37">
        <f t="shared" si="58"/>
        <v>30.965999999999998</v>
      </c>
      <c r="W41" s="36">
        <v>7.2919999999999998</v>
      </c>
      <c r="X41" s="38">
        <f t="shared" si="59"/>
        <v>23.673999999999999</v>
      </c>
      <c r="Y41" s="36"/>
      <c r="Z41" s="39">
        <f t="shared" si="60"/>
        <v>1.8732094077368765E-2</v>
      </c>
      <c r="AA41" s="40">
        <f t="shared" si="61"/>
        <v>4.4896081140798176E-3</v>
      </c>
      <c r="AB41" s="41">
        <f t="shared" si="62"/>
        <v>0.59972610436126139</v>
      </c>
      <c r="AC41" s="41">
        <f t="shared" si="63"/>
        <v>0.61040028591851325</v>
      </c>
      <c r="AD41" s="41">
        <f t="shared" si="64"/>
        <v>0.62966376640613486</v>
      </c>
      <c r="AE41" s="40">
        <f t="shared" si="65"/>
        <v>1.4813191508861333E-2</v>
      </c>
      <c r="AF41" s="40">
        <f t="shared" si="66"/>
        <v>6.8444189898078179E-3</v>
      </c>
      <c r="AG41" s="40">
        <f>X41/DB41</f>
        <v>1.2248415076094714E-2</v>
      </c>
      <c r="AH41" s="40">
        <f>(P41+S41+T41)/DB41</f>
        <v>1.7692787461232189E-2</v>
      </c>
      <c r="AI41" s="40">
        <f>R41/DB41</f>
        <v>1.3091224409496685E-2</v>
      </c>
      <c r="AJ41" s="42">
        <f>X41/ER41</f>
        <v>6.8702334381928576E-2</v>
      </c>
      <c r="AK41" s="36"/>
      <c r="AL41" s="47">
        <f t="shared" si="67"/>
        <v>8.7789341725163603E-2</v>
      </c>
      <c r="AM41" s="41">
        <f t="shared" si="68"/>
        <v>6.4748564989160443E-2</v>
      </c>
      <c r="AN41" s="42">
        <f t="shared" si="69"/>
        <v>0.16702252412760712</v>
      </c>
      <c r="AO41" s="36"/>
      <c r="AP41" s="47">
        <f t="shared" si="70"/>
        <v>0.81620014201108526</v>
      </c>
      <c r="AQ41" s="41">
        <f t="shared" si="71"/>
        <v>0.75773550653119215</v>
      </c>
      <c r="AR41" s="41">
        <f t="shared" si="72"/>
        <v>7.2755704840766683E-2</v>
      </c>
      <c r="AS41" s="41">
        <f t="shared" si="73"/>
        <v>0.14427169177355878</v>
      </c>
      <c r="AT41" s="65">
        <v>2.48</v>
      </c>
      <c r="AU41" s="36"/>
      <c r="AV41" s="47">
        <f>ET41/C41</f>
        <v>9.6953781167034583E-2</v>
      </c>
      <c r="AW41" s="41">
        <f t="shared" si="74"/>
        <v>0.16570996625623099</v>
      </c>
      <c r="AX41" s="41">
        <f t="shared" si="75"/>
        <v>0.1860436625460431</v>
      </c>
      <c r="AY41" s="42">
        <f t="shared" si="76"/>
        <v>0.21146078290830822</v>
      </c>
      <c r="AZ41" s="36"/>
      <c r="BA41" s="39">
        <f>Q41/EV41</f>
        <v>1.659822304205719E-3</v>
      </c>
      <c r="BB41" s="41">
        <f t="shared" si="77"/>
        <v>0.14129894435184373</v>
      </c>
      <c r="BC41" s="40">
        <f>ED41/E41</f>
        <v>6.0239335488332883E-3</v>
      </c>
      <c r="BD41" s="41">
        <f t="shared" si="78"/>
        <v>5.0084552284007974E-2</v>
      </c>
      <c r="BE41" s="41">
        <f t="shared" si="79"/>
        <v>0.72868169012970219</v>
      </c>
      <c r="BF41" s="42">
        <f t="shared" si="80"/>
        <v>0.78298372526912741</v>
      </c>
      <c r="BG41" s="36"/>
      <c r="BH41" s="35">
        <v>41.472000000000001</v>
      </c>
      <c r="BI41" s="36">
        <v>98.114000000000004</v>
      </c>
      <c r="BJ41" s="37">
        <f t="shared" si="81"/>
        <v>139.58600000000001</v>
      </c>
      <c r="BK41" s="33">
        <v>3033.5659999999998</v>
      </c>
      <c r="BL41" s="36">
        <v>4.3849999999999998</v>
      </c>
      <c r="BM41" s="36">
        <v>6.8289999999999997</v>
      </c>
      <c r="BN41" s="37">
        <f t="shared" si="82"/>
        <v>3022.3519999999994</v>
      </c>
      <c r="BO41" s="36">
        <v>384.77699999999999</v>
      </c>
      <c r="BP41" s="36">
        <v>72.000999999999991</v>
      </c>
      <c r="BQ41" s="37">
        <f t="shared" si="83"/>
        <v>456.77799999999996</v>
      </c>
      <c r="BR41" s="36">
        <v>6.9119999999999999</v>
      </c>
      <c r="BS41" s="36">
        <v>2.722</v>
      </c>
      <c r="BT41" s="36">
        <v>9.9809999999999999</v>
      </c>
      <c r="BU41" s="36">
        <v>9.2730000000006587</v>
      </c>
      <c r="BV41" s="37">
        <f t="shared" si="84"/>
        <v>3647.6039999999998</v>
      </c>
      <c r="BW41" s="36">
        <v>1.63</v>
      </c>
      <c r="BX41" s="33">
        <v>2475.9969999999998</v>
      </c>
      <c r="BY41" s="37">
        <f t="shared" si="85"/>
        <v>2477.627</v>
      </c>
      <c r="BZ41" s="36">
        <v>700</v>
      </c>
      <c r="CA41" s="36">
        <v>26.327999999999861</v>
      </c>
      <c r="CB41" s="37">
        <f t="shared" si="86"/>
        <v>726.32799999999986</v>
      </c>
      <c r="CC41" s="36">
        <v>90</v>
      </c>
      <c r="CD41" s="36">
        <v>353.649</v>
      </c>
      <c r="CE41" s="66">
        <f t="shared" si="87"/>
        <v>3647.6039999999998</v>
      </c>
      <c r="CF41" s="36"/>
      <c r="CG41" s="67">
        <v>526.24600000000009</v>
      </c>
      <c r="CH41" s="36"/>
      <c r="CI41" s="32">
        <v>100</v>
      </c>
      <c r="CJ41" s="33">
        <v>120</v>
      </c>
      <c r="CK41" s="33">
        <v>200</v>
      </c>
      <c r="CL41" s="33">
        <v>200</v>
      </c>
      <c r="CM41" s="33">
        <v>170</v>
      </c>
      <c r="CN41" s="33">
        <v>0</v>
      </c>
      <c r="CO41" s="34">
        <f t="shared" si="88"/>
        <v>790</v>
      </c>
      <c r="CP41" s="42">
        <f t="shared" si="89"/>
        <v>0.21658052793011523</v>
      </c>
      <c r="CQ41" s="36"/>
      <c r="CR41" s="60" t="s">
        <v>214</v>
      </c>
      <c r="CS41" s="56">
        <v>23.7</v>
      </c>
      <c r="CT41" s="68">
        <v>2</v>
      </c>
      <c r="CU41" s="69" t="s">
        <v>142</v>
      </c>
      <c r="CV41" s="74" t="s">
        <v>148</v>
      </c>
      <c r="CW41" s="56"/>
      <c r="CX41" s="32">
        <v>325.98099999999999</v>
      </c>
      <c r="CY41" s="33">
        <v>365.98099999999999</v>
      </c>
      <c r="CZ41" s="34">
        <v>415.98099999999999</v>
      </c>
      <c r="DA41" s="56"/>
      <c r="DB41" s="60">
        <f t="shared" si="90"/>
        <v>1932.8215</v>
      </c>
      <c r="DC41" s="33">
        <v>1898.4649999999999</v>
      </c>
      <c r="DD41" s="34">
        <v>1967.1780000000001</v>
      </c>
      <c r="DE41" s="56"/>
      <c r="DF41" s="32">
        <v>14.276</v>
      </c>
      <c r="DG41" s="33">
        <v>10.896000000000001</v>
      </c>
      <c r="DH41" s="33">
        <v>188.846</v>
      </c>
      <c r="DI41" s="33">
        <v>33.305</v>
      </c>
      <c r="DJ41" s="33">
        <v>534.70500000000004</v>
      </c>
      <c r="DK41" s="33">
        <v>33.662999999999997</v>
      </c>
      <c r="DL41" s="33">
        <v>7.3710000000000004</v>
      </c>
      <c r="DM41" s="33">
        <v>0</v>
      </c>
      <c r="DN41" s="33">
        <v>2210.5039999999999</v>
      </c>
      <c r="DO41" s="70">
        <f t="shared" si="91"/>
        <v>3033.5659999999998</v>
      </c>
      <c r="DP41" s="56"/>
      <c r="DQ41" s="47">
        <f t="shared" si="92"/>
        <v>4.7060126596883013E-3</v>
      </c>
      <c r="DR41" s="41">
        <f t="shared" si="93"/>
        <v>3.591812408235061E-3</v>
      </c>
      <c r="DS41" s="41">
        <f t="shared" si="94"/>
        <v>6.2252148131934498E-2</v>
      </c>
      <c r="DT41" s="41">
        <f t="shared" si="95"/>
        <v>1.097882821735212E-2</v>
      </c>
      <c r="DU41" s="41">
        <f t="shared" si="96"/>
        <v>0.17626285368440972</v>
      </c>
      <c r="DV41" s="41">
        <f t="shared" si="97"/>
        <v>1.1096841143393616E-2</v>
      </c>
      <c r="DW41" s="41">
        <f t="shared" si="98"/>
        <v>2.4298136252845666E-3</v>
      </c>
      <c r="DX41" s="41">
        <f t="shared" si="99"/>
        <v>0</v>
      </c>
      <c r="DY41" s="41">
        <f t="shared" si="100"/>
        <v>0.72868169012970219</v>
      </c>
      <c r="DZ41" s="71">
        <f t="shared" si="101"/>
        <v>1</v>
      </c>
      <c r="EA41" s="56"/>
      <c r="EB41" s="35">
        <v>4.774</v>
      </c>
      <c r="EC41" s="36">
        <v>13.5</v>
      </c>
      <c r="ED41" s="66">
        <f t="shared" si="102"/>
        <v>18.274000000000001</v>
      </c>
      <c r="EF41" s="35">
        <f>BL41</f>
        <v>4.3849999999999998</v>
      </c>
      <c r="EG41" s="36">
        <f>BM41</f>
        <v>6.8289999999999997</v>
      </c>
      <c r="EH41" s="66">
        <f t="shared" si="103"/>
        <v>11.213999999999999</v>
      </c>
      <c r="EJ41" s="32">
        <v>2210.5039999999999</v>
      </c>
      <c r="EK41" s="33">
        <v>823.06199999999978</v>
      </c>
      <c r="EL41" s="34">
        <f t="shared" si="104"/>
        <v>3033.5659999999998</v>
      </c>
      <c r="EN41" s="47">
        <v>0.72868169012970219</v>
      </c>
      <c r="EO41" s="41">
        <v>0.27131830987029781</v>
      </c>
      <c r="EP41" s="42">
        <f t="shared" si="105"/>
        <v>1</v>
      </c>
      <c r="EQ41" s="56"/>
      <c r="ER41" s="60">
        <v>344.58799999999997</v>
      </c>
      <c r="ES41" s="33">
        <v>335.52699999999999</v>
      </c>
      <c r="ET41" s="34">
        <v>353.649</v>
      </c>
      <c r="EV41" s="60">
        <v>2911.1549999999997</v>
      </c>
      <c r="EW41" s="33">
        <v>2788.7440000000001</v>
      </c>
      <c r="EX41" s="34">
        <v>3033.5659999999998</v>
      </c>
      <c r="EZ41" s="60">
        <v>766.15599999999995</v>
      </c>
      <c r="FA41" s="33">
        <v>773.25</v>
      </c>
      <c r="FB41" s="34">
        <v>759.06200000000001</v>
      </c>
      <c r="FD41" s="60">
        <v>3677.3109999999997</v>
      </c>
      <c r="FE41" s="56">
        <v>3561.9940000000001</v>
      </c>
      <c r="FF41" s="68">
        <v>3792.6279999999997</v>
      </c>
      <c r="FH41" s="60">
        <v>2298.8164999999999</v>
      </c>
      <c r="FI41" s="33">
        <v>2121.636</v>
      </c>
      <c r="FJ41" s="34">
        <v>2475.9969999999998</v>
      </c>
      <c r="FK41" s="33"/>
      <c r="FL41" s="60">
        <v>3458.8764999999999</v>
      </c>
      <c r="FM41" s="33">
        <v>3270.1489999999999</v>
      </c>
      <c r="FN41" s="34">
        <v>3647.6039999999998</v>
      </c>
      <c r="FO41" s="33"/>
      <c r="FP41" s="72">
        <f>DD41/C41</f>
        <v>0.53930689844621293</v>
      </c>
      <c r="FQ41" s="63"/>
    </row>
    <row r="42" spans="1:173" x14ac:dyDescent="0.2">
      <c r="A42" s="1"/>
      <c r="B42" s="73" t="s">
        <v>182</v>
      </c>
      <c r="C42" s="32">
        <v>5083.9110000000001</v>
      </c>
      <c r="D42" s="33">
        <v>5052.6399999999994</v>
      </c>
      <c r="E42" s="33">
        <v>4191.2309999999998</v>
      </c>
      <c r="F42" s="33">
        <v>1531.992</v>
      </c>
      <c r="G42" s="33">
        <v>3621.8420000000001</v>
      </c>
      <c r="H42" s="33">
        <f t="shared" si="53"/>
        <v>6615.9030000000002</v>
      </c>
      <c r="I42" s="34">
        <f t="shared" si="54"/>
        <v>5723.223</v>
      </c>
      <c r="J42" s="33"/>
      <c r="K42" s="35">
        <v>111.69499999999999</v>
      </c>
      <c r="L42" s="36">
        <v>28.706</v>
      </c>
      <c r="M42" s="36">
        <v>3.194</v>
      </c>
      <c r="N42" s="37">
        <f t="shared" si="55"/>
        <v>143.59499999999997</v>
      </c>
      <c r="O42" s="36">
        <v>77.626000000000005</v>
      </c>
      <c r="P42" s="37">
        <f t="shared" si="56"/>
        <v>65.968999999999966</v>
      </c>
      <c r="Q42" s="36">
        <v>1.9910000000000001</v>
      </c>
      <c r="R42" s="37">
        <f t="shared" si="57"/>
        <v>63.977999999999966</v>
      </c>
      <c r="S42" s="36">
        <v>8.4779999999999998</v>
      </c>
      <c r="T42" s="36">
        <v>-0.09</v>
      </c>
      <c r="U42" s="36">
        <v>13.200000000000001</v>
      </c>
      <c r="V42" s="37">
        <f t="shared" si="58"/>
        <v>85.56599999999996</v>
      </c>
      <c r="W42" s="36">
        <v>19.295999999999999</v>
      </c>
      <c r="X42" s="38">
        <f t="shared" si="59"/>
        <v>66.269999999999953</v>
      </c>
      <c r="Y42" s="36"/>
      <c r="Z42" s="39">
        <f t="shared" si="60"/>
        <v>2.2106265239557936E-2</v>
      </c>
      <c r="AA42" s="40">
        <f t="shared" si="61"/>
        <v>5.6813863643560602E-3</v>
      </c>
      <c r="AB42" s="41">
        <f t="shared" si="62"/>
        <v>0.51075449227874181</v>
      </c>
      <c r="AC42" s="41">
        <f t="shared" si="63"/>
        <v>0.51045221702734878</v>
      </c>
      <c r="AD42" s="41">
        <f t="shared" si="64"/>
        <v>0.54058985340715215</v>
      </c>
      <c r="AE42" s="40">
        <f t="shared" si="65"/>
        <v>1.5363453560910734E-2</v>
      </c>
      <c r="AF42" s="40">
        <f t="shared" si="66"/>
        <v>1.3115915640140592E-2</v>
      </c>
      <c r="AG42" s="40">
        <f>X42/DB42</f>
        <v>2.4270111286535619E-2</v>
      </c>
      <c r="AH42" s="40">
        <f>(P42+S42+T42)/DB42</f>
        <v>2.7231819298821926E-2</v>
      </c>
      <c r="AI42" s="40">
        <f>R42/DB42</f>
        <v>2.3430710425380655E-2</v>
      </c>
      <c r="AJ42" s="42">
        <f>X42/ER42</f>
        <v>0.1124227379949666</v>
      </c>
      <c r="AK42" s="36"/>
      <c r="AL42" s="47">
        <f t="shared" si="67"/>
        <v>5.8179763496855212E-2</v>
      </c>
      <c r="AM42" s="41">
        <f t="shared" si="68"/>
        <v>6.5818179583458855E-2</v>
      </c>
      <c r="AN42" s="42">
        <f t="shared" si="69"/>
        <v>-1.035186504348542E-2</v>
      </c>
      <c r="AO42" s="36"/>
      <c r="AP42" s="47">
        <f t="shared" si="70"/>
        <v>0.86414754996801668</v>
      </c>
      <c r="AQ42" s="41">
        <f t="shared" si="71"/>
        <v>0.81974564143141704</v>
      </c>
      <c r="AR42" s="41">
        <f t="shared" si="72"/>
        <v>4.3732079495491126E-3</v>
      </c>
      <c r="AS42" s="41">
        <f t="shared" si="73"/>
        <v>0.15227961307741222</v>
      </c>
      <c r="AT42" s="65">
        <v>1.64</v>
      </c>
      <c r="AU42" s="36"/>
      <c r="AV42" s="47">
        <f>ET42/C42</f>
        <v>0.12231882108085683</v>
      </c>
      <c r="AW42" s="41">
        <f t="shared" si="74"/>
        <v>0.20165866974926933</v>
      </c>
      <c r="AX42" s="41">
        <f t="shared" si="75"/>
        <v>0.20165866974926933</v>
      </c>
      <c r="AY42" s="42">
        <f t="shared" si="76"/>
        <v>0.21935246926959598</v>
      </c>
      <c r="AZ42" s="36"/>
      <c r="BA42" s="39">
        <f>Q42/EV42</f>
        <v>4.8846764926109153E-4</v>
      </c>
      <c r="BB42" s="41">
        <f t="shared" si="77"/>
        <v>2.6776228196403854E-2</v>
      </c>
      <c r="BC42" s="40">
        <f>ED42/E42</f>
        <v>1.6601302576737E-2</v>
      </c>
      <c r="BD42" s="41">
        <f t="shared" si="78"/>
        <v>0.10678379548063523</v>
      </c>
      <c r="BE42" s="41">
        <f t="shared" si="79"/>
        <v>0.73988381933613301</v>
      </c>
      <c r="BF42" s="42">
        <f t="shared" si="80"/>
        <v>0.80951170345799905</v>
      </c>
      <c r="BG42" s="36"/>
      <c r="BH42" s="35">
        <v>53.505000000000003</v>
      </c>
      <c r="BI42" s="36">
        <v>102.64</v>
      </c>
      <c r="BJ42" s="37">
        <f t="shared" si="81"/>
        <v>156.14500000000001</v>
      </c>
      <c r="BK42" s="33">
        <v>4191.2309999999998</v>
      </c>
      <c r="BL42" s="36">
        <v>9.8209999999999997</v>
      </c>
      <c r="BM42" s="36">
        <v>19.917000000000002</v>
      </c>
      <c r="BN42" s="37">
        <f t="shared" si="82"/>
        <v>4161.4929999999995</v>
      </c>
      <c r="BO42" s="36">
        <v>618.03099999999995</v>
      </c>
      <c r="BP42" s="36">
        <v>114.593</v>
      </c>
      <c r="BQ42" s="37">
        <f t="shared" si="83"/>
        <v>732.62399999999991</v>
      </c>
      <c r="BR42" s="36">
        <v>1.5760000000000001</v>
      </c>
      <c r="BS42" s="36">
        <v>0.89100000000000001</v>
      </c>
      <c r="BT42" s="36">
        <v>15.266999999999999</v>
      </c>
      <c r="BU42" s="36">
        <v>15.91500000000023</v>
      </c>
      <c r="BV42" s="37">
        <f t="shared" si="84"/>
        <v>5083.9109999999991</v>
      </c>
      <c r="BW42" s="36">
        <v>0.48899999999999999</v>
      </c>
      <c r="BX42" s="33">
        <v>3621.8420000000001</v>
      </c>
      <c r="BY42" s="37">
        <f t="shared" si="85"/>
        <v>3622.3310000000001</v>
      </c>
      <c r="BZ42" s="36">
        <v>745.96</v>
      </c>
      <c r="CA42" s="36">
        <v>43.801999999999907</v>
      </c>
      <c r="CB42" s="37">
        <f t="shared" si="86"/>
        <v>789.76199999999994</v>
      </c>
      <c r="CC42" s="36">
        <v>49.96</v>
      </c>
      <c r="CD42" s="36">
        <v>621.85799999999995</v>
      </c>
      <c r="CE42" s="66">
        <f t="shared" si="87"/>
        <v>5083.9110000000001</v>
      </c>
      <c r="CF42" s="36"/>
      <c r="CG42" s="67">
        <v>774.17599999999993</v>
      </c>
      <c r="CH42" s="36"/>
      <c r="CI42" s="32">
        <v>200</v>
      </c>
      <c r="CJ42" s="33">
        <v>270</v>
      </c>
      <c r="CK42" s="33">
        <v>175</v>
      </c>
      <c r="CL42" s="33">
        <v>75</v>
      </c>
      <c r="CM42" s="33">
        <v>75</v>
      </c>
      <c r="CN42" s="33">
        <v>0</v>
      </c>
      <c r="CO42" s="34">
        <f t="shared" si="88"/>
        <v>795</v>
      </c>
      <c r="CP42" s="42">
        <f t="shared" si="89"/>
        <v>0.15637567219410412</v>
      </c>
      <c r="CQ42" s="36"/>
      <c r="CR42" s="60" t="s">
        <v>219</v>
      </c>
      <c r="CS42" s="56">
        <v>41.9</v>
      </c>
      <c r="CT42" s="68">
        <v>4</v>
      </c>
      <c r="CU42" s="69" t="s">
        <v>142</v>
      </c>
      <c r="CV42" s="68"/>
      <c r="CW42" s="56"/>
      <c r="CX42" s="32">
        <v>569.40099999999995</v>
      </c>
      <c r="CY42" s="33">
        <v>569.40099999999995</v>
      </c>
      <c r="CZ42" s="34">
        <v>619.36099999999999</v>
      </c>
      <c r="DA42" s="56"/>
      <c r="DB42" s="60">
        <f t="shared" si="90"/>
        <v>2730.5190000000002</v>
      </c>
      <c r="DC42" s="33">
        <v>2637.45</v>
      </c>
      <c r="DD42" s="34">
        <v>2823.5880000000002</v>
      </c>
      <c r="DE42" s="56"/>
      <c r="DF42" s="32">
        <v>198.67599999999999</v>
      </c>
      <c r="DG42" s="33">
        <v>48.904000000000003</v>
      </c>
      <c r="DH42" s="33">
        <v>154.87299999999999</v>
      </c>
      <c r="DI42" s="33">
        <v>76.373999999999995</v>
      </c>
      <c r="DJ42" s="33">
        <v>482.11900000000003</v>
      </c>
      <c r="DK42" s="33">
        <v>95.125</v>
      </c>
      <c r="DL42" s="33">
        <v>12.523</v>
      </c>
      <c r="DM42" s="33">
        <v>21.612999999999829</v>
      </c>
      <c r="DN42" s="33">
        <v>3101.0239999999999</v>
      </c>
      <c r="DO42" s="70">
        <f t="shared" si="91"/>
        <v>4191.2309999999998</v>
      </c>
      <c r="DP42" s="56"/>
      <c r="DQ42" s="47">
        <f t="shared" si="92"/>
        <v>4.7402779756114614E-2</v>
      </c>
      <c r="DR42" s="41">
        <f t="shared" si="93"/>
        <v>1.1668170997971719E-2</v>
      </c>
      <c r="DS42" s="41">
        <f t="shared" si="94"/>
        <v>3.6951673625242799E-2</v>
      </c>
      <c r="DT42" s="41">
        <f t="shared" si="95"/>
        <v>1.8222331338931211E-2</v>
      </c>
      <c r="DU42" s="41">
        <f t="shared" si="96"/>
        <v>0.11503040514827267</v>
      </c>
      <c r="DV42" s="41">
        <f t="shared" si="97"/>
        <v>2.2696195938615649E-2</v>
      </c>
      <c r="DW42" s="41">
        <f t="shared" si="98"/>
        <v>2.9879049854326808E-3</v>
      </c>
      <c r="DX42" s="41">
        <f t="shared" si="99"/>
        <v>5.1567188732856359E-3</v>
      </c>
      <c r="DY42" s="41">
        <f t="shared" si="100"/>
        <v>0.73988381933613301</v>
      </c>
      <c r="DZ42" s="71">
        <f t="shared" si="101"/>
        <v>1</v>
      </c>
      <c r="EA42" s="56"/>
      <c r="EB42" s="35">
        <v>37.521000000000001</v>
      </c>
      <c r="EC42" s="36">
        <v>32.058894000000002</v>
      </c>
      <c r="ED42" s="66">
        <f t="shared" si="102"/>
        <v>69.579893999999996</v>
      </c>
      <c r="EF42" s="35">
        <f>BL42</f>
        <v>9.8209999999999997</v>
      </c>
      <c r="EG42" s="36">
        <f>BM42</f>
        <v>19.917000000000002</v>
      </c>
      <c r="EH42" s="66">
        <f t="shared" si="103"/>
        <v>29.738</v>
      </c>
      <c r="EJ42" s="32">
        <v>3101.0239999999999</v>
      </c>
      <c r="EK42" s="33">
        <v>1090.2069999999999</v>
      </c>
      <c r="EL42" s="34">
        <f t="shared" si="104"/>
        <v>4191.2309999999998</v>
      </c>
      <c r="EN42" s="47">
        <v>0.73988381933613301</v>
      </c>
      <c r="EO42" s="41">
        <v>0.26011618066386699</v>
      </c>
      <c r="EP42" s="42">
        <f t="shared" si="105"/>
        <v>1</v>
      </c>
      <c r="EQ42" s="56"/>
      <c r="ER42" s="60">
        <v>589.47149999999999</v>
      </c>
      <c r="ES42" s="33">
        <v>557.08500000000004</v>
      </c>
      <c r="ET42" s="34">
        <v>621.85799999999995</v>
      </c>
      <c r="EV42" s="60">
        <v>4076.0119999999997</v>
      </c>
      <c r="EW42" s="33">
        <v>3960.7930000000001</v>
      </c>
      <c r="EX42" s="34">
        <v>4191.2309999999998</v>
      </c>
      <c r="EZ42" s="60">
        <v>1470.4960000000001</v>
      </c>
      <c r="FA42" s="33">
        <v>1409</v>
      </c>
      <c r="FB42" s="34">
        <v>1531.992</v>
      </c>
      <c r="FD42" s="60">
        <v>5546.5079999999998</v>
      </c>
      <c r="FE42" s="56">
        <v>5369.7929999999997</v>
      </c>
      <c r="FF42" s="68">
        <v>5723.223</v>
      </c>
      <c r="FH42" s="60">
        <v>3640.7844999999998</v>
      </c>
      <c r="FI42" s="33">
        <v>3659.7269999999999</v>
      </c>
      <c r="FJ42" s="34">
        <v>3621.8420000000001</v>
      </c>
      <c r="FK42" s="33"/>
      <c r="FL42" s="60">
        <v>5052.6399999999994</v>
      </c>
      <c r="FM42" s="33">
        <v>5021.3689999999997</v>
      </c>
      <c r="FN42" s="34">
        <v>5083.9110000000001</v>
      </c>
      <c r="FO42" s="33"/>
      <c r="FP42" s="72">
        <f>DD42/C42</f>
        <v>0.55539681949585662</v>
      </c>
      <c r="FQ42" s="63"/>
    </row>
    <row r="43" spans="1:173" x14ac:dyDescent="0.2">
      <c r="A43" s="1"/>
      <c r="B43" s="73" t="s">
        <v>183</v>
      </c>
      <c r="C43" s="32">
        <v>2649.1350000000002</v>
      </c>
      <c r="D43" s="33">
        <v>2572.8990000000003</v>
      </c>
      <c r="E43" s="33">
        <v>2156.1239999999998</v>
      </c>
      <c r="F43" s="33">
        <v>296</v>
      </c>
      <c r="G43" s="33">
        <v>1771.605</v>
      </c>
      <c r="H43" s="33">
        <f t="shared" si="53"/>
        <v>2945.1350000000002</v>
      </c>
      <c r="I43" s="34">
        <f t="shared" si="54"/>
        <v>2452.1239999999998</v>
      </c>
      <c r="J43" s="33"/>
      <c r="K43" s="35">
        <v>49.26</v>
      </c>
      <c r="L43" s="36">
        <v>9.8439999999999994</v>
      </c>
      <c r="M43" s="36">
        <v>0.28299999999999997</v>
      </c>
      <c r="N43" s="37">
        <f t="shared" si="55"/>
        <v>59.387</v>
      </c>
      <c r="O43" s="36">
        <v>36.164999999999999</v>
      </c>
      <c r="P43" s="37">
        <f t="shared" si="56"/>
        <v>23.222000000000001</v>
      </c>
      <c r="Q43" s="36">
        <v>1.8660000000000001</v>
      </c>
      <c r="R43" s="37">
        <f t="shared" si="57"/>
        <v>21.356000000000002</v>
      </c>
      <c r="S43" s="36">
        <v>3.7669999999999999</v>
      </c>
      <c r="T43" s="36">
        <v>-0.76100000000000001</v>
      </c>
      <c r="U43" s="36">
        <v>1.5880000000000001</v>
      </c>
      <c r="V43" s="37">
        <f t="shared" si="58"/>
        <v>25.950000000000003</v>
      </c>
      <c r="W43" s="36">
        <v>5.8940000000000001</v>
      </c>
      <c r="X43" s="38">
        <f t="shared" si="59"/>
        <v>20.056000000000004</v>
      </c>
      <c r="Y43" s="36"/>
      <c r="Z43" s="39">
        <f t="shared" si="60"/>
        <v>1.9145718506633953E-2</v>
      </c>
      <c r="AA43" s="40">
        <f t="shared" si="61"/>
        <v>3.8260343682359854E-3</v>
      </c>
      <c r="AB43" s="41">
        <f t="shared" si="62"/>
        <v>0.57963233054990138</v>
      </c>
      <c r="AC43" s="41">
        <f t="shared" si="63"/>
        <v>0.57264781328181902</v>
      </c>
      <c r="AD43" s="41">
        <f t="shared" si="64"/>
        <v>0.60897166046441142</v>
      </c>
      <c r="AE43" s="40">
        <f t="shared" si="65"/>
        <v>1.4056128903621944E-2</v>
      </c>
      <c r="AF43" s="40">
        <f t="shared" si="66"/>
        <v>7.7950980586490191E-3</v>
      </c>
      <c r="AG43" s="40">
        <f>X43/DB43</f>
        <v>1.5795577380096838E-2</v>
      </c>
      <c r="AH43" s="40">
        <f>(P43+S43+T43)/DB43</f>
        <v>2.0656482026584551E-2</v>
      </c>
      <c r="AI43" s="40">
        <f>R43/DB43</f>
        <v>1.6819423141670724E-2</v>
      </c>
      <c r="AJ43" s="42">
        <f>X43/ER43</f>
        <v>7.7858956342150842E-2</v>
      </c>
      <c r="AK43" s="36"/>
      <c r="AL43" s="47">
        <f t="shared" si="67"/>
        <v>5.5860422887935239E-2</v>
      </c>
      <c r="AM43" s="41">
        <f t="shared" si="68"/>
        <v>2.2547448889808031E-2</v>
      </c>
      <c r="AN43" s="42">
        <f t="shared" si="69"/>
        <v>6.5222763570638706E-2</v>
      </c>
      <c r="AO43" s="36"/>
      <c r="AP43" s="47">
        <f t="shared" si="70"/>
        <v>0.82166192667954174</v>
      </c>
      <c r="AQ43" s="41">
        <f t="shared" si="71"/>
        <v>0.75026044754628762</v>
      </c>
      <c r="AR43" s="41">
        <f t="shared" si="72"/>
        <v>5.1187651818423746E-2</v>
      </c>
      <c r="AS43" s="41">
        <f t="shared" si="73"/>
        <v>0.17141897260803998</v>
      </c>
      <c r="AT43" s="65">
        <v>1.46</v>
      </c>
      <c r="AU43" s="36"/>
      <c r="AV43" s="47">
        <f>ET43/C43</f>
        <v>0.10004246669195793</v>
      </c>
      <c r="AW43" s="41">
        <f t="shared" si="74"/>
        <v>0.19188153653334181</v>
      </c>
      <c r="AX43" s="41">
        <f t="shared" si="75"/>
        <v>0.19940000000000005</v>
      </c>
      <c r="AY43" s="42">
        <f t="shared" si="76"/>
        <v>0.21420000000000003</v>
      </c>
      <c r="AZ43" s="36"/>
      <c r="BA43" s="39">
        <f>Q43/EV43</f>
        <v>8.8895706661318318E-4</v>
      </c>
      <c r="BB43" s="41">
        <f t="shared" si="77"/>
        <v>7.1145340857099282E-2</v>
      </c>
      <c r="BC43" s="40">
        <f>ED43/E43</f>
        <v>2.1049809751201697E-2</v>
      </c>
      <c r="BD43" s="41">
        <f t="shared" si="78"/>
        <v>0.15953348424560268</v>
      </c>
      <c r="BE43" s="41">
        <f t="shared" si="79"/>
        <v>0.84948778456155594</v>
      </c>
      <c r="BF43" s="42">
        <f t="shared" si="80"/>
        <v>0.86765636648065114</v>
      </c>
      <c r="BG43" s="36"/>
      <c r="BH43" s="35">
        <v>23.747</v>
      </c>
      <c r="BI43" s="36">
        <v>94.096999999999994</v>
      </c>
      <c r="BJ43" s="37">
        <f t="shared" si="81"/>
        <v>117.84399999999999</v>
      </c>
      <c r="BK43" s="33">
        <v>2156.1239999999998</v>
      </c>
      <c r="BL43" s="36">
        <v>11.465999999999999</v>
      </c>
      <c r="BM43" s="36">
        <v>8</v>
      </c>
      <c r="BN43" s="37">
        <f t="shared" si="82"/>
        <v>2136.6579999999999</v>
      </c>
      <c r="BO43" s="36">
        <v>287.10300000000001</v>
      </c>
      <c r="BP43" s="36">
        <v>84.664000000000001</v>
      </c>
      <c r="BQ43" s="37">
        <f t="shared" si="83"/>
        <v>371.767</v>
      </c>
      <c r="BR43" s="36">
        <v>1.05</v>
      </c>
      <c r="BS43" s="36">
        <v>2.1480000000000001</v>
      </c>
      <c r="BT43" s="36">
        <v>16.401</v>
      </c>
      <c r="BU43" s="36">
        <v>3.2670000000002695</v>
      </c>
      <c r="BV43" s="37">
        <f t="shared" si="84"/>
        <v>2649.1350000000002</v>
      </c>
      <c r="BW43" s="36">
        <v>109.71</v>
      </c>
      <c r="BX43" s="33">
        <v>1771.605</v>
      </c>
      <c r="BY43" s="37">
        <f t="shared" si="85"/>
        <v>1881.3150000000001</v>
      </c>
      <c r="BZ43" s="36">
        <v>450.005</v>
      </c>
      <c r="CA43" s="36">
        <v>22.789000000000158</v>
      </c>
      <c r="CB43" s="37">
        <f t="shared" si="86"/>
        <v>472.79400000000015</v>
      </c>
      <c r="CC43" s="36">
        <v>30</v>
      </c>
      <c r="CD43" s="36">
        <v>265.02600000000001</v>
      </c>
      <c r="CE43" s="66">
        <f t="shared" si="87"/>
        <v>2649.1350000000002</v>
      </c>
      <c r="CF43" s="36"/>
      <c r="CG43" s="67">
        <v>454.11200000000002</v>
      </c>
      <c r="CH43" s="36"/>
      <c r="CI43" s="32">
        <v>240</v>
      </c>
      <c r="CJ43" s="33">
        <v>160</v>
      </c>
      <c r="CK43" s="33">
        <v>170</v>
      </c>
      <c r="CL43" s="33">
        <v>0</v>
      </c>
      <c r="CM43" s="33">
        <v>0</v>
      </c>
      <c r="CN43" s="33">
        <v>0</v>
      </c>
      <c r="CO43" s="34">
        <f t="shared" si="88"/>
        <v>570</v>
      </c>
      <c r="CP43" s="42">
        <f t="shared" si="89"/>
        <v>0.215164572586901</v>
      </c>
      <c r="CQ43" s="36"/>
      <c r="CR43" s="60" t="s">
        <v>216</v>
      </c>
      <c r="CS43" s="56">
        <v>21</v>
      </c>
      <c r="CT43" s="68">
        <v>3</v>
      </c>
      <c r="CU43" s="69" t="s">
        <v>142</v>
      </c>
      <c r="CV43" s="74" t="s">
        <v>145</v>
      </c>
      <c r="CW43" s="56"/>
      <c r="CX43" s="32">
        <v>255.21376460000005</v>
      </c>
      <c r="CY43" s="33">
        <v>265.21376460000005</v>
      </c>
      <c r="CZ43" s="34">
        <v>284.89863780000002</v>
      </c>
      <c r="DA43" s="56"/>
      <c r="DB43" s="60">
        <f t="shared" si="90"/>
        <v>1269.7224999999999</v>
      </c>
      <c r="DC43" s="33">
        <v>1209.386</v>
      </c>
      <c r="DD43" s="34">
        <v>1330.059</v>
      </c>
      <c r="DE43" s="56"/>
      <c r="DF43" s="32">
        <v>28.120999999999999</v>
      </c>
      <c r="DG43" s="33">
        <v>7.774</v>
      </c>
      <c r="DH43" s="33">
        <v>73.875</v>
      </c>
      <c r="DI43" s="33">
        <v>23.234999999999999</v>
      </c>
      <c r="DJ43" s="33">
        <v>163.86500000000001</v>
      </c>
      <c r="DK43" s="33">
        <v>8.907</v>
      </c>
      <c r="DL43" s="33">
        <v>18.422000000000001</v>
      </c>
      <c r="DM43" s="33">
        <v>0.32399999999979628</v>
      </c>
      <c r="DN43" s="33">
        <v>1831.6010000000001</v>
      </c>
      <c r="DO43" s="70">
        <f t="shared" si="91"/>
        <v>2156.1239999999998</v>
      </c>
      <c r="DP43" s="56"/>
      <c r="DQ43" s="47">
        <f t="shared" si="92"/>
        <v>1.3042385317356516E-2</v>
      </c>
      <c r="DR43" s="41">
        <f t="shared" si="93"/>
        <v>3.6055440225144756E-3</v>
      </c>
      <c r="DS43" s="41">
        <f t="shared" si="94"/>
        <v>3.4262871708677242E-2</v>
      </c>
      <c r="DT43" s="41">
        <f t="shared" si="95"/>
        <v>1.0776281883602242E-2</v>
      </c>
      <c r="DU43" s="41">
        <f t="shared" si="96"/>
        <v>7.5999803350827705E-2</v>
      </c>
      <c r="DV43" s="41">
        <f t="shared" si="97"/>
        <v>4.131024004185288E-3</v>
      </c>
      <c r="DW43" s="41">
        <f t="shared" si="98"/>
        <v>8.5440355007411466E-3</v>
      </c>
      <c r="DX43" s="41">
        <f t="shared" si="99"/>
        <v>1.5026965053948488E-4</v>
      </c>
      <c r="DY43" s="41">
        <f t="shared" si="100"/>
        <v>0.84948778456155594</v>
      </c>
      <c r="DZ43" s="71">
        <f t="shared" si="101"/>
        <v>1</v>
      </c>
      <c r="EA43" s="56"/>
      <c r="EB43" s="35">
        <v>14.598000000000001</v>
      </c>
      <c r="EC43" s="36">
        <v>30.788</v>
      </c>
      <c r="ED43" s="66">
        <f t="shared" si="102"/>
        <v>45.386000000000003</v>
      </c>
      <c r="EF43" s="35">
        <f>BL43</f>
        <v>11.465999999999999</v>
      </c>
      <c r="EG43" s="36">
        <f>BM43</f>
        <v>8</v>
      </c>
      <c r="EH43" s="66">
        <f t="shared" si="103"/>
        <v>19.466000000000001</v>
      </c>
      <c r="EJ43" s="32">
        <v>1831.6010000000001</v>
      </c>
      <c r="EK43" s="33">
        <v>324.52299999999974</v>
      </c>
      <c r="EL43" s="34">
        <f t="shared" si="104"/>
        <v>2156.1239999999998</v>
      </c>
      <c r="EN43" s="47">
        <v>0.84948778456155594</v>
      </c>
      <c r="EO43" s="41">
        <v>0.15051221543844406</v>
      </c>
      <c r="EP43" s="42">
        <f t="shared" si="105"/>
        <v>1</v>
      </c>
      <c r="EQ43" s="56"/>
      <c r="ER43" s="60">
        <v>257.59399999999999</v>
      </c>
      <c r="ES43" s="33">
        <v>250.16200000000001</v>
      </c>
      <c r="ET43" s="34">
        <v>265.02600000000001</v>
      </c>
      <c r="EV43" s="60">
        <v>2099.0889999999999</v>
      </c>
      <c r="EW43" s="33">
        <v>2042.0540000000001</v>
      </c>
      <c r="EX43" s="34">
        <v>2156.1239999999998</v>
      </c>
      <c r="EZ43" s="60">
        <v>326</v>
      </c>
      <c r="FA43" s="33">
        <v>356</v>
      </c>
      <c r="FB43" s="34">
        <v>296</v>
      </c>
      <c r="FD43" s="60">
        <v>2425.0889999999999</v>
      </c>
      <c r="FE43" s="56">
        <v>2398.0540000000001</v>
      </c>
      <c r="FF43" s="68">
        <v>2452.1239999999998</v>
      </c>
      <c r="FH43" s="60">
        <v>1717.3679999999999</v>
      </c>
      <c r="FI43" s="33">
        <v>1663.1310000000001</v>
      </c>
      <c r="FJ43" s="34">
        <v>1771.605</v>
      </c>
      <c r="FK43" s="33"/>
      <c r="FL43" s="60">
        <v>2572.8990000000003</v>
      </c>
      <c r="FM43" s="33">
        <v>2496.663</v>
      </c>
      <c r="FN43" s="34">
        <v>2649.1350000000002</v>
      </c>
      <c r="FO43" s="33"/>
      <c r="FP43" s="72">
        <f>DD43/C43</f>
        <v>0.50207294079010689</v>
      </c>
      <c r="FQ43" s="63"/>
    </row>
    <row r="44" spans="1:173" ht="13.5" customHeight="1" x14ac:dyDescent="0.2">
      <c r="A44" s="1"/>
      <c r="B44" s="73" t="s">
        <v>184</v>
      </c>
      <c r="C44" s="32">
        <v>3387.48</v>
      </c>
      <c r="D44" s="33">
        <v>3270.8325</v>
      </c>
      <c r="E44" s="33">
        <v>2841.9580000000001</v>
      </c>
      <c r="F44" s="33">
        <v>510</v>
      </c>
      <c r="G44" s="33">
        <v>2282.6770000000001</v>
      </c>
      <c r="H44" s="33">
        <f t="shared" si="53"/>
        <v>3897.48</v>
      </c>
      <c r="I44" s="34">
        <f t="shared" si="54"/>
        <v>3351.9580000000001</v>
      </c>
      <c r="J44" s="33"/>
      <c r="K44" s="35">
        <v>60.326999999999998</v>
      </c>
      <c r="L44" s="36">
        <v>13.853999999999999</v>
      </c>
      <c r="M44" s="36">
        <v>0.51900000000000002</v>
      </c>
      <c r="N44" s="37">
        <f t="shared" si="55"/>
        <v>74.7</v>
      </c>
      <c r="O44" s="36">
        <v>42.666999999999994</v>
      </c>
      <c r="P44" s="37">
        <f t="shared" si="56"/>
        <v>32.033000000000008</v>
      </c>
      <c r="Q44" s="36">
        <v>3.9889999999999999</v>
      </c>
      <c r="R44" s="37">
        <f t="shared" si="57"/>
        <v>28.044000000000008</v>
      </c>
      <c r="S44" s="36">
        <v>4.1139999999999999</v>
      </c>
      <c r="T44" s="36">
        <v>4.0839999999999996</v>
      </c>
      <c r="U44" s="36">
        <v>1.819</v>
      </c>
      <c r="V44" s="37">
        <f t="shared" si="58"/>
        <v>38.061000000000007</v>
      </c>
      <c r="W44" s="36">
        <v>8.0139999999999993</v>
      </c>
      <c r="X44" s="38">
        <f t="shared" si="59"/>
        <v>30.047000000000008</v>
      </c>
      <c r="Y44" s="36"/>
      <c r="Z44" s="39">
        <f t="shared" si="60"/>
        <v>1.8443928265968985E-2</v>
      </c>
      <c r="AA44" s="40">
        <f t="shared" si="61"/>
        <v>4.2356189135334807E-3</v>
      </c>
      <c r="AB44" s="41">
        <f t="shared" si="62"/>
        <v>0.51469275495186839</v>
      </c>
      <c r="AC44" s="41">
        <f t="shared" si="63"/>
        <v>0.54136320958205386</v>
      </c>
      <c r="AD44" s="41">
        <f t="shared" si="64"/>
        <v>0.57117804551539486</v>
      </c>
      <c r="AE44" s="40">
        <f t="shared" si="65"/>
        <v>1.304469122157738E-2</v>
      </c>
      <c r="AF44" s="40">
        <f t="shared" si="66"/>
        <v>9.1863462895149812E-3</v>
      </c>
      <c r="AG44" s="40">
        <f>X44/DB44</f>
        <v>1.5583496855372012E-2</v>
      </c>
      <c r="AH44" s="40">
        <f>(P44+S44+T44)/DB44</f>
        <v>2.0865299763319845E-2</v>
      </c>
      <c r="AI44" s="40">
        <f>R44/DB44</f>
        <v>1.4544666216662318E-2</v>
      </c>
      <c r="AJ44" s="42">
        <f>X44/ER44</f>
        <v>7.7785443479544039E-2</v>
      </c>
      <c r="AK44" s="36"/>
      <c r="AL44" s="47">
        <f t="shared" si="67"/>
        <v>9.7246765641692268E-2</v>
      </c>
      <c r="AM44" s="41">
        <f t="shared" si="68"/>
        <v>9.4117120960537176E-2</v>
      </c>
      <c r="AN44" s="42">
        <f t="shared" si="69"/>
        <v>6.2437631718088082E-2</v>
      </c>
      <c r="AO44" s="36"/>
      <c r="AP44" s="47">
        <f t="shared" si="70"/>
        <v>0.80320574758669905</v>
      </c>
      <c r="AQ44" s="41">
        <f t="shared" si="71"/>
        <v>0.77167129520857169</v>
      </c>
      <c r="AR44" s="41">
        <f t="shared" si="72"/>
        <v>4.6934004038400243E-2</v>
      </c>
      <c r="AS44" s="41">
        <f t="shared" si="73"/>
        <v>0.15245256060552387</v>
      </c>
      <c r="AT44" s="65">
        <v>1.57</v>
      </c>
      <c r="AU44" s="36"/>
      <c r="AV44" s="47">
        <f>ET44/C44</f>
        <v>0.11817162020144767</v>
      </c>
      <c r="AW44" s="41">
        <f t="shared" si="74"/>
        <v>0.1993</v>
      </c>
      <c r="AX44" s="41">
        <f t="shared" si="75"/>
        <v>0.1993</v>
      </c>
      <c r="AY44" s="42">
        <f t="shared" si="76"/>
        <v>0.21440000000000001</v>
      </c>
      <c r="AZ44" s="36"/>
      <c r="BA44" s="39">
        <f>Q44/EV44</f>
        <v>1.4686934316929608E-3</v>
      </c>
      <c r="BB44" s="41">
        <f t="shared" si="77"/>
        <v>9.9152394919340789E-2</v>
      </c>
      <c r="BC44" s="40">
        <f>ED44/E44</f>
        <v>1.1061739828667417E-2</v>
      </c>
      <c r="BD44" s="41">
        <f t="shared" si="78"/>
        <v>7.1566951307519111E-2</v>
      </c>
      <c r="BE44" s="41">
        <f t="shared" si="79"/>
        <v>0.71111466108929122</v>
      </c>
      <c r="BF44" s="42">
        <f t="shared" si="80"/>
        <v>0.75506853009494734</v>
      </c>
      <c r="BG44" s="36"/>
      <c r="BH44" s="35">
        <v>69.221000000000004</v>
      </c>
      <c r="BI44" s="36">
        <v>32.448</v>
      </c>
      <c r="BJ44" s="37">
        <f t="shared" si="81"/>
        <v>101.66900000000001</v>
      </c>
      <c r="BK44" s="33">
        <v>2841.9580000000001</v>
      </c>
      <c r="BL44" s="36">
        <v>14.211</v>
      </c>
      <c r="BM44" s="36">
        <v>24.751999999999999</v>
      </c>
      <c r="BN44" s="37">
        <f t="shared" si="82"/>
        <v>2802.9950000000003</v>
      </c>
      <c r="BO44" s="36">
        <v>403.42399999999998</v>
      </c>
      <c r="BP44" s="36">
        <v>50.436000000000007</v>
      </c>
      <c r="BQ44" s="37">
        <f t="shared" si="83"/>
        <v>453.86</v>
      </c>
      <c r="BR44" s="36">
        <v>0</v>
      </c>
      <c r="BS44" s="36">
        <v>2.867</v>
      </c>
      <c r="BT44" s="36">
        <v>22.18</v>
      </c>
      <c r="BU44" s="36">
        <v>3.9089999999997893</v>
      </c>
      <c r="BV44" s="37">
        <f t="shared" si="84"/>
        <v>3387.48</v>
      </c>
      <c r="BW44" s="36">
        <v>8.8999999999999996E-2</v>
      </c>
      <c r="BX44" s="33">
        <v>2282.6770000000001</v>
      </c>
      <c r="BY44" s="37">
        <f t="shared" si="85"/>
        <v>2282.7660000000001</v>
      </c>
      <c r="BZ44" s="36">
        <v>645.32899999999995</v>
      </c>
      <c r="CA44" s="36">
        <v>29.081000000000017</v>
      </c>
      <c r="CB44" s="37">
        <f t="shared" si="86"/>
        <v>674.41</v>
      </c>
      <c r="CC44" s="36">
        <v>30</v>
      </c>
      <c r="CD44" s="36">
        <v>400.30399999999997</v>
      </c>
      <c r="CE44" s="66">
        <f t="shared" si="87"/>
        <v>3387.48</v>
      </c>
      <c r="CF44" s="36"/>
      <c r="CG44" s="67">
        <v>516.42999999999995</v>
      </c>
      <c r="CH44" s="36"/>
      <c r="CI44" s="32">
        <v>100</v>
      </c>
      <c r="CJ44" s="33">
        <v>140</v>
      </c>
      <c r="CK44" s="33">
        <v>225</v>
      </c>
      <c r="CL44" s="33">
        <v>135</v>
      </c>
      <c r="CM44" s="33">
        <v>75</v>
      </c>
      <c r="CN44" s="33">
        <v>0</v>
      </c>
      <c r="CO44" s="34">
        <f t="shared" si="88"/>
        <v>675</v>
      </c>
      <c r="CP44" s="42">
        <f t="shared" si="89"/>
        <v>0.19926316908144107</v>
      </c>
      <c r="CQ44" s="36"/>
      <c r="CR44" s="60" t="s">
        <v>217</v>
      </c>
      <c r="CS44" s="56">
        <v>24</v>
      </c>
      <c r="CT44" s="68">
        <v>2</v>
      </c>
      <c r="CU44" s="69" t="s">
        <v>142</v>
      </c>
      <c r="CV44" s="68"/>
      <c r="CW44" s="56"/>
      <c r="CX44" s="32">
        <v>396.71621640000001</v>
      </c>
      <c r="CY44" s="33">
        <v>396.71621640000001</v>
      </c>
      <c r="CZ44" s="34">
        <v>426.77349120000002</v>
      </c>
      <c r="DA44" s="56"/>
      <c r="DB44" s="60">
        <f t="shared" si="90"/>
        <v>1928.1295</v>
      </c>
      <c r="DC44" s="33">
        <v>1865.711</v>
      </c>
      <c r="DD44" s="34">
        <v>1990.548</v>
      </c>
      <c r="DE44" s="56"/>
      <c r="DF44" s="32">
        <v>176.98099999999999</v>
      </c>
      <c r="DG44" s="33">
        <v>77.927000000000007</v>
      </c>
      <c r="DH44" s="33">
        <v>103.985</v>
      </c>
      <c r="DI44" s="33">
        <v>139.40600000000001</v>
      </c>
      <c r="DJ44" s="33">
        <v>223.20599999999999</v>
      </c>
      <c r="DK44" s="33">
        <v>99.441000000000003</v>
      </c>
      <c r="DL44" s="33">
        <v>0</v>
      </c>
      <c r="DM44" s="33">
        <v>5.399999999940519E-2</v>
      </c>
      <c r="DN44" s="33">
        <v>2020.9580000000001</v>
      </c>
      <c r="DO44" s="70">
        <f t="shared" si="91"/>
        <v>2841.9579999999996</v>
      </c>
      <c r="DP44" s="56"/>
      <c r="DQ44" s="47">
        <f t="shared" si="92"/>
        <v>6.2274319324916137E-2</v>
      </c>
      <c r="DR44" s="41">
        <f t="shared" si="93"/>
        <v>2.7420180030809749E-2</v>
      </c>
      <c r="DS44" s="41">
        <f t="shared" si="94"/>
        <v>3.6589210677990321E-2</v>
      </c>
      <c r="DT44" s="41">
        <f t="shared" si="95"/>
        <v>4.9052800921055142E-2</v>
      </c>
      <c r="DU44" s="41">
        <f t="shared" si="96"/>
        <v>7.8539513954815662E-2</v>
      </c>
      <c r="DV44" s="41">
        <f t="shared" si="97"/>
        <v>3.4990313016589274E-2</v>
      </c>
      <c r="DW44" s="41">
        <f t="shared" si="98"/>
        <v>0</v>
      </c>
      <c r="DX44" s="41">
        <f t="shared" si="99"/>
        <v>1.9000984532285556E-5</v>
      </c>
      <c r="DY44" s="41">
        <f t="shared" si="100"/>
        <v>0.71111466108929133</v>
      </c>
      <c r="DZ44" s="71">
        <f t="shared" si="101"/>
        <v>1</v>
      </c>
      <c r="EA44" s="56"/>
      <c r="EB44" s="35">
        <v>13.446999999999999</v>
      </c>
      <c r="EC44" s="36">
        <v>17.989999999999998</v>
      </c>
      <c r="ED44" s="66">
        <f t="shared" si="102"/>
        <v>31.436999999999998</v>
      </c>
      <c r="EF44" s="35">
        <f>BL44</f>
        <v>14.211</v>
      </c>
      <c r="EG44" s="36">
        <f>BM44</f>
        <v>24.751999999999999</v>
      </c>
      <c r="EH44" s="66">
        <f t="shared" si="103"/>
        <v>38.963000000000001</v>
      </c>
      <c r="EJ44" s="32">
        <v>2020.9579999999999</v>
      </c>
      <c r="EK44" s="33">
        <v>821.00000000000011</v>
      </c>
      <c r="EL44" s="34">
        <f t="shared" si="104"/>
        <v>2841.9580000000001</v>
      </c>
      <c r="EN44" s="47">
        <v>0.71111466108929122</v>
      </c>
      <c r="EO44" s="41">
        <v>0.28888533891070878</v>
      </c>
      <c r="EP44" s="42">
        <f t="shared" si="105"/>
        <v>1</v>
      </c>
      <c r="EQ44" s="56"/>
      <c r="ER44" s="60">
        <v>386.28049999999996</v>
      </c>
      <c r="ES44" s="33">
        <v>372.25700000000001</v>
      </c>
      <c r="ET44" s="34">
        <v>400.30399999999997</v>
      </c>
      <c r="EV44" s="60">
        <v>2716.0195000000003</v>
      </c>
      <c r="EW44" s="33">
        <v>2590.0810000000001</v>
      </c>
      <c r="EX44" s="34">
        <v>2841.9580000000001</v>
      </c>
      <c r="EZ44" s="60">
        <v>491.76900000000001</v>
      </c>
      <c r="FA44" s="33">
        <v>473.53800000000001</v>
      </c>
      <c r="FB44" s="34">
        <v>510</v>
      </c>
      <c r="FD44" s="60">
        <v>3207.7885000000001</v>
      </c>
      <c r="FE44" s="56">
        <v>3063.6190000000001</v>
      </c>
      <c r="FF44" s="68">
        <v>3351.9580000000001</v>
      </c>
      <c r="FH44" s="60">
        <v>2215.6025</v>
      </c>
      <c r="FI44" s="33">
        <v>2148.5279999999998</v>
      </c>
      <c r="FJ44" s="34">
        <v>2282.6770000000001</v>
      </c>
      <c r="FK44" s="33"/>
      <c r="FL44" s="60">
        <v>3270.8325</v>
      </c>
      <c r="FM44" s="33">
        <v>3154.1849999999999</v>
      </c>
      <c r="FN44" s="34">
        <v>3387.48</v>
      </c>
      <c r="FO44" s="33"/>
      <c r="FP44" s="72">
        <f>DD44/C44</f>
        <v>0.58761911509440645</v>
      </c>
      <c r="FQ44" s="63"/>
    </row>
    <row r="45" spans="1:173" ht="13.5" customHeight="1" x14ac:dyDescent="0.2">
      <c r="A45" s="1"/>
      <c r="B45" s="73" t="s">
        <v>185</v>
      </c>
      <c r="C45" s="32">
        <v>9610.0313119499988</v>
      </c>
      <c r="D45" s="33">
        <v>9223.0356559749998</v>
      </c>
      <c r="E45" s="33">
        <v>8259.4692003500004</v>
      </c>
      <c r="F45" s="33">
        <v>2488.3020000000001</v>
      </c>
      <c r="G45" s="33">
        <v>6023.8780656700001</v>
      </c>
      <c r="H45" s="33">
        <f t="shared" si="53"/>
        <v>12098.333311949998</v>
      </c>
      <c r="I45" s="34">
        <f t="shared" si="54"/>
        <v>10747.77120035</v>
      </c>
      <c r="J45" s="33"/>
      <c r="K45" s="35">
        <v>157.76654483000002</v>
      </c>
      <c r="L45" s="36">
        <v>40.934660799999996</v>
      </c>
      <c r="M45" s="36">
        <v>0.87007404999999993</v>
      </c>
      <c r="N45" s="37">
        <f t="shared" si="55"/>
        <v>199.57127968</v>
      </c>
      <c r="O45" s="36">
        <v>117.40451779</v>
      </c>
      <c r="P45" s="37">
        <f t="shared" si="56"/>
        <v>82.166761890000004</v>
      </c>
      <c r="Q45" s="36">
        <v>9.2809486000000003</v>
      </c>
      <c r="R45" s="37">
        <f t="shared" si="57"/>
        <v>72.885813290000002</v>
      </c>
      <c r="S45" s="36">
        <v>14.88088576</v>
      </c>
      <c r="T45" s="36">
        <v>0.30918691000000015</v>
      </c>
      <c r="U45" s="36">
        <v>1.58067687</v>
      </c>
      <c r="V45" s="37">
        <f t="shared" si="58"/>
        <v>89.656562829999999</v>
      </c>
      <c r="W45" s="36">
        <v>19.61013904</v>
      </c>
      <c r="X45" s="38">
        <f t="shared" si="59"/>
        <v>70.046423790000006</v>
      </c>
      <c r="Y45" s="36"/>
      <c r="Z45" s="39">
        <f t="shared" si="60"/>
        <v>1.7105706918501766E-2</v>
      </c>
      <c r="AA45" s="40">
        <f t="shared" si="61"/>
        <v>4.4383066841426674E-3</v>
      </c>
      <c r="AB45" s="41">
        <f t="shared" si="62"/>
        <v>0.54667432713249065</v>
      </c>
      <c r="AC45" s="41">
        <f t="shared" si="63"/>
        <v>0.54746249611943298</v>
      </c>
      <c r="AD45" s="41">
        <f t="shared" si="64"/>
        <v>0.58828363469057654</v>
      </c>
      <c r="AE45" s="40">
        <f t="shared" si="65"/>
        <v>1.2729487575377778E-2</v>
      </c>
      <c r="AF45" s="40">
        <f t="shared" si="66"/>
        <v>7.5947254681403642E-3</v>
      </c>
      <c r="AG45" s="40">
        <f>X45/DB45</f>
        <v>1.3789064334835606E-2</v>
      </c>
      <c r="AH45" s="40">
        <f>(P45+S45+T45)/DB45</f>
        <v>1.9165284714727136E-2</v>
      </c>
      <c r="AI45" s="40">
        <f>R45/DB45</f>
        <v>1.4348015418541697E-2</v>
      </c>
      <c r="AJ45" s="42">
        <f>X45/ER45</f>
        <v>6.8184954459934138E-2</v>
      </c>
      <c r="AK45" s="36"/>
      <c r="AL45" s="47">
        <f t="shared" si="67"/>
        <v>0.10959860449604404</v>
      </c>
      <c r="AM45" s="41">
        <f t="shared" si="68"/>
        <v>0.10646005034665132</v>
      </c>
      <c r="AN45" s="42">
        <f t="shared" si="69"/>
        <v>4.7712416194789435E-2</v>
      </c>
      <c r="AO45" s="36"/>
      <c r="AP45" s="47">
        <f t="shared" si="70"/>
        <v>0.72932992660287832</v>
      </c>
      <c r="AQ45" s="41">
        <f t="shared" si="71"/>
        <v>0.70978741167752013</v>
      </c>
      <c r="AR45" s="41">
        <f t="shared" si="72"/>
        <v>0.14568784518933151</v>
      </c>
      <c r="AS45" s="41">
        <f t="shared" si="73"/>
        <v>0.11060667666485648</v>
      </c>
      <c r="AT45" s="65">
        <v>1.27</v>
      </c>
      <c r="AU45" s="36"/>
      <c r="AV45" s="47">
        <f>ET45/C45</f>
        <v>0.11047940993384393</v>
      </c>
      <c r="AW45" s="41">
        <f t="shared" si="74"/>
        <v>0.184569308462182</v>
      </c>
      <c r="AX45" s="41">
        <f t="shared" si="75"/>
        <v>0.19349494453999522</v>
      </c>
      <c r="AY45" s="42">
        <f t="shared" si="76"/>
        <v>0.20649201496403868</v>
      </c>
      <c r="AZ45" s="36"/>
      <c r="BA45" s="39">
        <f>Q45/EV45</f>
        <v>1.1820512251687013E-3</v>
      </c>
      <c r="BB45" s="41">
        <f t="shared" si="77"/>
        <v>9.5329194318455879E-2</v>
      </c>
      <c r="BC45" s="40">
        <f>ED45/E45</f>
        <v>4.3187137253915117E-3</v>
      </c>
      <c r="BD45" s="41">
        <f t="shared" si="78"/>
        <v>3.26719378429925E-2</v>
      </c>
      <c r="BE45" s="41">
        <f t="shared" si="79"/>
        <v>0.74449033598181202</v>
      </c>
      <c r="BF45" s="42">
        <f t="shared" si="80"/>
        <v>0.80364541066139605</v>
      </c>
      <c r="BG45" s="36"/>
      <c r="BH45" s="35">
        <v>48.611466679999999</v>
      </c>
      <c r="BI45" s="36">
        <v>129.41610058999999</v>
      </c>
      <c r="BJ45" s="37">
        <f t="shared" si="81"/>
        <v>178.02756726999999</v>
      </c>
      <c r="BK45" s="33">
        <v>8259.4692003500004</v>
      </c>
      <c r="BL45" s="36">
        <v>5.7606789999999997</v>
      </c>
      <c r="BM45" s="36">
        <v>24.3</v>
      </c>
      <c r="BN45" s="37">
        <f t="shared" si="82"/>
        <v>8229.4085213500002</v>
      </c>
      <c r="BO45" s="36">
        <v>765.80819645999998</v>
      </c>
      <c r="BP45" s="36">
        <v>325.85840698999999</v>
      </c>
      <c r="BQ45" s="37">
        <f t="shared" si="83"/>
        <v>1091.6666034499999</v>
      </c>
      <c r="BR45" s="36">
        <v>6.0860000000000003</v>
      </c>
      <c r="BS45" s="36">
        <v>1.64606337</v>
      </c>
      <c r="BT45" s="36">
        <v>83.75316402</v>
      </c>
      <c r="BU45" s="36">
        <v>19.443392489997777</v>
      </c>
      <c r="BV45" s="37">
        <f t="shared" si="84"/>
        <v>9610.0313119499988</v>
      </c>
      <c r="BW45" s="36">
        <v>95.886241190000007</v>
      </c>
      <c r="BX45" s="33">
        <v>6023.8780656700001</v>
      </c>
      <c r="BY45" s="37">
        <f t="shared" si="85"/>
        <v>6119.76430686</v>
      </c>
      <c r="BZ45" s="36">
        <v>2247.3521389099997</v>
      </c>
      <c r="CA45" s="36">
        <v>61.444277389999115</v>
      </c>
      <c r="CB45" s="37">
        <f t="shared" si="86"/>
        <v>2308.7964162999988</v>
      </c>
      <c r="CC45" s="36">
        <v>119.76</v>
      </c>
      <c r="CD45" s="36">
        <v>1061.71058879</v>
      </c>
      <c r="CE45" s="66">
        <f t="shared" si="87"/>
        <v>9610.0313119499988</v>
      </c>
      <c r="CF45" s="36"/>
      <c r="CG45" s="67">
        <v>1062.9336260600001</v>
      </c>
      <c r="CH45" s="36"/>
      <c r="CI45" s="32">
        <v>375</v>
      </c>
      <c r="CJ45" s="33">
        <v>435</v>
      </c>
      <c r="CK45" s="33">
        <v>540</v>
      </c>
      <c r="CL45" s="33">
        <v>550</v>
      </c>
      <c r="CM45" s="33">
        <v>520</v>
      </c>
      <c r="CN45" s="33">
        <v>0</v>
      </c>
      <c r="CO45" s="34">
        <f t="shared" si="88"/>
        <v>2420</v>
      </c>
      <c r="CP45" s="42">
        <f t="shared" si="89"/>
        <v>0.2518201992735184</v>
      </c>
      <c r="CQ45" s="36"/>
      <c r="CR45" s="60" t="s">
        <v>215</v>
      </c>
      <c r="CS45" s="56">
        <v>63.1</v>
      </c>
      <c r="CT45" s="68">
        <v>7</v>
      </c>
      <c r="CU45" s="69" t="s">
        <v>142</v>
      </c>
      <c r="CV45" s="68"/>
      <c r="CW45" s="56"/>
      <c r="CX45" s="32">
        <v>982.23163879000003</v>
      </c>
      <c r="CY45" s="33">
        <v>1029.73163879</v>
      </c>
      <c r="CZ45" s="34">
        <v>1098.89879279</v>
      </c>
      <c r="DA45" s="56"/>
      <c r="DB45" s="60">
        <f t="shared" si="90"/>
        <v>5079.8532872923251</v>
      </c>
      <c r="DC45" s="33">
        <v>4837.9570000000003</v>
      </c>
      <c r="DD45" s="34">
        <v>5321.74957458465</v>
      </c>
      <c r="DE45" s="56"/>
      <c r="DF45" s="32">
        <v>666.44811504999996</v>
      </c>
      <c r="DG45" s="33">
        <v>163.61121739000001</v>
      </c>
      <c r="DH45" s="33">
        <v>326.76434</v>
      </c>
      <c r="DI45" s="33">
        <v>69.503396939999988</v>
      </c>
      <c r="DJ45" s="33">
        <v>589.01826370000003</v>
      </c>
      <c r="DK45" s="33">
        <v>219.75279169999999</v>
      </c>
      <c r="DL45" s="33">
        <v>75.275767180000017</v>
      </c>
      <c r="DM45" s="33">
        <v>3.0839000100968406E-4</v>
      </c>
      <c r="DN45" s="33">
        <v>6149.0950000000003</v>
      </c>
      <c r="DO45" s="70">
        <f t="shared" si="91"/>
        <v>8259.4692003500022</v>
      </c>
      <c r="DP45" s="56"/>
      <c r="DQ45" s="47">
        <f t="shared" si="92"/>
        <v>8.0688976359613834E-2</v>
      </c>
      <c r="DR45" s="41">
        <f t="shared" si="93"/>
        <v>1.9808926387553674E-2</v>
      </c>
      <c r="DS45" s="41">
        <f t="shared" si="94"/>
        <v>3.9562389794510412E-2</v>
      </c>
      <c r="DT45" s="41">
        <f t="shared" si="95"/>
        <v>8.4149955952441489E-3</v>
      </c>
      <c r="DU45" s="41">
        <f t="shared" si="96"/>
        <v>7.131429991591226E-2</v>
      </c>
      <c r="DV45" s="41">
        <f t="shared" si="97"/>
        <v>2.6606163951878137E-2</v>
      </c>
      <c r="DW45" s="41">
        <f t="shared" si="98"/>
        <v>9.1138746757249405E-3</v>
      </c>
      <c r="DX45" s="41">
        <f t="shared" si="99"/>
        <v>3.7337750590148792E-8</v>
      </c>
      <c r="DY45" s="41">
        <f t="shared" si="100"/>
        <v>0.74449033598181191</v>
      </c>
      <c r="DZ45" s="71">
        <f t="shared" si="101"/>
        <v>1</v>
      </c>
      <c r="EA45" s="56"/>
      <c r="EB45" s="35">
        <v>10.064229000000001</v>
      </c>
      <c r="EC45" s="36">
        <v>25.606054</v>
      </c>
      <c r="ED45" s="66">
        <f t="shared" si="102"/>
        <v>35.670282999999998</v>
      </c>
      <c r="EF45" s="35">
        <f>BL45</f>
        <v>5.7606789999999997</v>
      </c>
      <c r="EG45" s="36">
        <f>BM45</f>
        <v>24.3</v>
      </c>
      <c r="EH45" s="66">
        <f t="shared" si="103"/>
        <v>30.060679</v>
      </c>
      <c r="EJ45" s="32">
        <v>6149.0950000000003</v>
      </c>
      <c r="EK45" s="33">
        <v>2110.3742003500001</v>
      </c>
      <c r="EL45" s="34">
        <f t="shared" si="104"/>
        <v>8259.4692003500004</v>
      </c>
      <c r="EN45" s="47">
        <v>0.74449033598181202</v>
      </c>
      <c r="EO45" s="41">
        <v>0.25550966401818798</v>
      </c>
      <c r="EP45" s="42">
        <f t="shared" si="105"/>
        <v>1</v>
      </c>
      <c r="EQ45" s="56"/>
      <c r="ER45" s="60">
        <v>1027.300294395</v>
      </c>
      <c r="ES45" s="33">
        <v>992.89</v>
      </c>
      <c r="ET45" s="34">
        <v>1061.71058879</v>
      </c>
      <c r="EV45" s="60">
        <v>7851.5621001750005</v>
      </c>
      <c r="EW45" s="33">
        <v>7443.6549999999997</v>
      </c>
      <c r="EX45" s="34">
        <v>8259.4692003500004</v>
      </c>
      <c r="EZ45" s="60">
        <v>2379.1509999999998</v>
      </c>
      <c r="FA45" s="33">
        <v>2270</v>
      </c>
      <c r="FB45" s="34">
        <v>2488.3020000000001</v>
      </c>
      <c r="FD45" s="60">
        <v>10230.713100174999</v>
      </c>
      <c r="FE45" s="56">
        <v>9713.6549999999988</v>
      </c>
      <c r="FF45" s="68">
        <v>10747.77120035</v>
      </c>
      <c r="FH45" s="60">
        <v>5886.715532835</v>
      </c>
      <c r="FI45" s="33">
        <v>5749.5529999999999</v>
      </c>
      <c r="FJ45" s="34">
        <v>6023.8780656700001</v>
      </c>
      <c r="FK45" s="33"/>
      <c r="FL45" s="60">
        <v>9223.0356559749998</v>
      </c>
      <c r="FM45" s="33">
        <v>8836.0400000000009</v>
      </c>
      <c r="FN45" s="34">
        <v>9610.0313119499988</v>
      </c>
      <c r="FO45" s="33"/>
      <c r="FP45" s="72">
        <f>DD45/C45</f>
        <v>0.55377026378333394</v>
      </c>
      <c r="FQ45" s="63"/>
    </row>
    <row r="46" spans="1:173" x14ac:dyDescent="0.2">
      <c r="A46" s="1"/>
      <c r="B46" s="73" t="s">
        <v>186</v>
      </c>
      <c r="C46" s="32">
        <v>1889.576</v>
      </c>
      <c r="D46" s="33">
        <v>1904.2215000000001</v>
      </c>
      <c r="E46" s="33">
        <v>1640.7059999999999</v>
      </c>
      <c r="F46" s="33">
        <v>344</v>
      </c>
      <c r="G46" s="33">
        <v>1344.202</v>
      </c>
      <c r="H46" s="33">
        <f t="shared" si="53"/>
        <v>2233.576</v>
      </c>
      <c r="I46" s="34">
        <f t="shared" si="54"/>
        <v>1984.7059999999999</v>
      </c>
      <c r="J46" s="33"/>
      <c r="K46" s="35">
        <v>30.745000000000001</v>
      </c>
      <c r="L46" s="36">
        <v>7.3529999999999998</v>
      </c>
      <c r="M46" s="36">
        <v>0.08</v>
      </c>
      <c r="N46" s="37">
        <f t="shared" si="55"/>
        <v>38.177999999999997</v>
      </c>
      <c r="O46" s="36">
        <v>23.838999999999999</v>
      </c>
      <c r="P46" s="37">
        <f t="shared" si="56"/>
        <v>14.338999999999999</v>
      </c>
      <c r="Q46" s="36">
        <v>0.89600000000000002</v>
      </c>
      <c r="R46" s="37">
        <f t="shared" si="57"/>
        <v>13.442999999999998</v>
      </c>
      <c r="S46" s="36">
        <v>2.8079999999999998</v>
      </c>
      <c r="T46" s="36">
        <v>-4.5999999999999999E-2</v>
      </c>
      <c r="U46" s="36">
        <v>0.77200000000000002</v>
      </c>
      <c r="V46" s="37">
        <f t="shared" si="58"/>
        <v>16.976999999999997</v>
      </c>
      <c r="W46" s="36">
        <v>3.7389999999999999</v>
      </c>
      <c r="X46" s="38">
        <f t="shared" si="59"/>
        <v>13.237999999999996</v>
      </c>
      <c r="Y46" s="36"/>
      <c r="Z46" s="39">
        <f t="shared" si="60"/>
        <v>1.6145705738539344E-2</v>
      </c>
      <c r="AA46" s="40">
        <f t="shared" si="61"/>
        <v>3.8614205332730459E-3</v>
      </c>
      <c r="AB46" s="41">
        <f t="shared" si="62"/>
        <v>0.58229115779189056</v>
      </c>
      <c r="AC46" s="41">
        <f t="shared" si="63"/>
        <v>0.58163763236227006</v>
      </c>
      <c r="AD46" s="41">
        <f t="shared" si="64"/>
        <v>0.62441720362512443</v>
      </c>
      <c r="AE46" s="40">
        <f t="shared" si="65"/>
        <v>1.2519026804392239E-2</v>
      </c>
      <c r="AF46" s="40">
        <f t="shared" si="66"/>
        <v>6.9519223472689472E-3</v>
      </c>
      <c r="AG46" s="40">
        <f>X46/DB46</f>
        <v>1.3692459579679342E-2</v>
      </c>
      <c r="AH46" s="40">
        <f>(P46+S46+T46)/DB46</f>
        <v>1.768807608944678E-2</v>
      </c>
      <c r="AI46" s="40">
        <f>R46/DB46</f>
        <v>1.3904497214808085E-2</v>
      </c>
      <c r="AJ46" s="42">
        <f>X46/ER46</f>
        <v>6.1515298666115222E-2</v>
      </c>
      <c r="AK46" s="36"/>
      <c r="AL46" s="47">
        <f t="shared" si="67"/>
        <v>2.3416165262985844E-2</v>
      </c>
      <c r="AM46" s="41">
        <f t="shared" si="68"/>
        <v>5.6432497802986877E-2</v>
      </c>
      <c r="AN46" s="42">
        <f t="shared" si="69"/>
        <v>1.8595714265483379E-3</v>
      </c>
      <c r="AO46" s="36"/>
      <c r="AP46" s="47">
        <f t="shared" si="70"/>
        <v>0.81928267465347238</v>
      </c>
      <c r="AQ46" s="41">
        <f t="shared" si="71"/>
        <v>0.81014969846950524</v>
      </c>
      <c r="AR46" s="41">
        <f t="shared" si="72"/>
        <v>4.4764010550515022E-2</v>
      </c>
      <c r="AS46" s="41">
        <f t="shared" si="73"/>
        <v>0.12194005427672663</v>
      </c>
      <c r="AT46" s="65">
        <v>1.6</v>
      </c>
      <c r="AU46" s="36"/>
      <c r="AV46" s="47">
        <f>ET46/C46</f>
        <v>0.1171585583220786</v>
      </c>
      <c r="AW46" s="41">
        <f t="shared" si="74"/>
        <v>0.20749999999999999</v>
      </c>
      <c r="AX46" s="41">
        <f t="shared" si="75"/>
        <v>0.20749999999999999</v>
      </c>
      <c r="AY46" s="42">
        <f t="shared" si="76"/>
        <v>0.23809999999999998</v>
      </c>
      <c r="AZ46" s="36"/>
      <c r="BA46" s="39">
        <f>Q46/EV46</f>
        <v>5.5242623630032258E-4</v>
      </c>
      <c r="BB46" s="41">
        <f t="shared" si="77"/>
        <v>5.2394596807204263E-2</v>
      </c>
      <c r="BC46" s="40">
        <f>ED46/E46</f>
        <v>8.2086613933270193E-3</v>
      </c>
      <c r="BD46" s="41">
        <f t="shared" si="78"/>
        <v>5.8022962755530663E-2</v>
      </c>
      <c r="BE46" s="41">
        <f t="shared" si="79"/>
        <v>0.81288542858988755</v>
      </c>
      <c r="BF46" s="42">
        <f t="shared" si="80"/>
        <v>0.84531714017088677</v>
      </c>
      <c r="BG46" s="36"/>
      <c r="BH46" s="35">
        <v>67.353999999999999</v>
      </c>
      <c r="BI46" s="36">
        <v>35.707000000000001</v>
      </c>
      <c r="BJ46" s="37">
        <f t="shared" si="81"/>
        <v>103.06100000000001</v>
      </c>
      <c r="BK46" s="33">
        <v>1640.7059999999999</v>
      </c>
      <c r="BL46" s="36">
        <v>2.1349999999999998</v>
      </c>
      <c r="BM46" s="36">
        <v>8.6</v>
      </c>
      <c r="BN46" s="37">
        <f t="shared" si="82"/>
        <v>1629.971</v>
      </c>
      <c r="BO46" s="36">
        <v>115.056</v>
      </c>
      <c r="BP46" s="36">
        <v>35.878999999999998</v>
      </c>
      <c r="BQ46" s="37">
        <f t="shared" si="83"/>
        <v>150.935</v>
      </c>
      <c r="BR46" s="36">
        <v>0</v>
      </c>
      <c r="BS46" s="36">
        <v>0.106</v>
      </c>
      <c r="BT46" s="36">
        <v>3.7290000000000001</v>
      </c>
      <c r="BU46" s="36">
        <v>1.7740000000000942</v>
      </c>
      <c r="BV46" s="37">
        <f t="shared" si="84"/>
        <v>1889.576</v>
      </c>
      <c r="BW46" s="36">
        <v>110</v>
      </c>
      <c r="BX46" s="33">
        <v>1344.202</v>
      </c>
      <c r="BY46" s="37">
        <f t="shared" si="85"/>
        <v>1454.202</v>
      </c>
      <c r="BZ46" s="36">
        <v>175</v>
      </c>
      <c r="CA46" s="36">
        <v>8.9940000000000282</v>
      </c>
      <c r="CB46" s="37">
        <f t="shared" si="86"/>
        <v>183.99400000000003</v>
      </c>
      <c r="CC46" s="36">
        <v>30</v>
      </c>
      <c r="CD46" s="36">
        <v>221.38</v>
      </c>
      <c r="CE46" s="66">
        <f t="shared" si="87"/>
        <v>1889.576</v>
      </c>
      <c r="CF46" s="36"/>
      <c r="CG46" s="67">
        <v>230.41500000000002</v>
      </c>
      <c r="CH46" s="36"/>
      <c r="CI46" s="32">
        <v>105</v>
      </c>
      <c r="CJ46" s="33">
        <v>100</v>
      </c>
      <c r="CK46" s="33">
        <v>80</v>
      </c>
      <c r="CL46" s="33">
        <v>30</v>
      </c>
      <c r="CM46" s="33">
        <v>0</v>
      </c>
      <c r="CN46" s="33">
        <v>0</v>
      </c>
      <c r="CO46" s="34">
        <f t="shared" si="88"/>
        <v>315</v>
      </c>
      <c r="CP46" s="42">
        <f t="shared" si="89"/>
        <v>0.16670406482724168</v>
      </c>
      <c r="CQ46" s="36"/>
      <c r="CR46" s="60" t="s">
        <v>212</v>
      </c>
      <c r="CS46" s="56">
        <v>13</v>
      </c>
      <c r="CT46" s="68">
        <v>2</v>
      </c>
      <c r="CU46" s="69" t="s">
        <v>142</v>
      </c>
      <c r="CV46" s="68"/>
      <c r="CW46" s="56"/>
      <c r="CX46" s="32">
        <v>203.26575500000001</v>
      </c>
      <c r="CY46" s="33">
        <v>203.26575500000001</v>
      </c>
      <c r="CZ46" s="34">
        <v>233.24133139999998</v>
      </c>
      <c r="DA46" s="56"/>
      <c r="DB46" s="60">
        <f t="shared" si="90"/>
        <v>966.80950000000007</v>
      </c>
      <c r="DC46" s="33">
        <v>954.02499999999998</v>
      </c>
      <c r="DD46" s="34">
        <v>979.59400000000005</v>
      </c>
      <c r="DE46" s="56"/>
      <c r="DF46" s="32">
        <v>87.706000000000003</v>
      </c>
      <c r="DG46" s="33">
        <v>16.068999999999999</v>
      </c>
      <c r="DH46" s="33">
        <v>85.176000000000002</v>
      </c>
      <c r="DI46" s="33">
        <v>7.1139999999999999</v>
      </c>
      <c r="DJ46" s="33">
        <v>72.8</v>
      </c>
      <c r="DK46" s="33">
        <v>0</v>
      </c>
      <c r="DL46" s="33">
        <v>13.223000000000001</v>
      </c>
      <c r="DM46" s="33">
        <v>24.756</v>
      </c>
      <c r="DN46" s="33">
        <v>1333.7059999999999</v>
      </c>
      <c r="DO46" s="70">
        <f t="shared" si="91"/>
        <v>1640.55</v>
      </c>
      <c r="DP46" s="56"/>
      <c r="DQ46" s="47">
        <f t="shared" si="92"/>
        <v>5.3461339185029412E-2</v>
      </c>
      <c r="DR46" s="41">
        <f t="shared" si="93"/>
        <v>9.7948858614489032E-3</v>
      </c>
      <c r="DS46" s="41">
        <f t="shared" si="94"/>
        <v>5.1919173447929054E-2</v>
      </c>
      <c r="DT46" s="41">
        <f t="shared" si="95"/>
        <v>4.3363506141233122E-3</v>
      </c>
      <c r="DU46" s="41">
        <f t="shared" si="96"/>
        <v>4.437536192130688E-2</v>
      </c>
      <c r="DV46" s="41">
        <f t="shared" si="97"/>
        <v>0</v>
      </c>
      <c r="DW46" s="41">
        <f t="shared" si="98"/>
        <v>8.0601017951296827E-3</v>
      </c>
      <c r="DX46" s="41">
        <f t="shared" si="99"/>
        <v>1.5090061259943312E-2</v>
      </c>
      <c r="DY46" s="41">
        <f t="shared" si="100"/>
        <v>0.81296272591508945</v>
      </c>
      <c r="DZ46" s="71">
        <f t="shared" si="101"/>
        <v>1</v>
      </c>
      <c r="EA46" s="56"/>
      <c r="EB46" s="35">
        <v>1.1819999999999999</v>
      </c>
      <c r="EC46" s="36">
        <v>12.286</v>
      </c>
      <c r="ED46" s="66">
        <f t="shared" si="102"/>
        <v>13.468</v>
      </c>
      <c r="EF46" s="35">
        <f>BL46</f>
        <v>2.1349999999999998</v>
      </c>
      <c r="EG46" s="36">
        <f>BM46</f>
        <v>8.6</v>
      </c>
      <c r="EH46" s="66">
        <f t="shared" si="103"/>
        <v>10.734999999999999</v>
      </c>
      <c r="EJ46" s="32">
        <v>1333.7059999999999</v>
      </c>
      <c r="EK46" s="33">
        <v>306.99999999999994</v>
      </c>
      <c r="EL46" s="34">
        <f t="shared" si="104"/>
        <v>1640.7059999999999</v>
      </c>
      <c r="EN46" s="47">
        <v>0.81288542858988755</v>
      </c>
      <c r="EO46" s="41">
        <v>0.18711457141011245</v>
      </c>
      <c r="EP46" s="42">
        <f t="shared" si="105"/>
        <v>1</v>
      </c>
      <c r="EQ46" s="56"/>
      <c r="ER46" s="60">
        <v>215.1985</v>
      </c>
      <c r="ES46" s="33">
        <v>209.017</v>
      </c>
      <c r="ET46" s="34">
        <v>221.38</v>
      </c>
      <c r="EV46" s="60">
        <v>1621.9359999999999</v>
      </c>
      <c r="EW46" s="33">
        <v>1603.1659999999999</v>
      </c>
      <c r="EX46" s="34">
        <v>1640.7059999999999</v>
      </c>
      <c r="EZ46" s="60">
        <v>309.76049999999998</v>
      </c>
      <c r="FA46" s="33">
        <v>275.52100000000002</v>
      </c>
      <c r="FB46" s="34">
        <v>344</v>
      </c>
      <c r="FD46" s="60">
        <v>1931.6965</v>
      </c>
      <c r="FE46" s="56">
        <v>1878.6869999999999</v>
      </c>
      <c r="FF46" s="68">
        <v>1984.7059999999999</v>
      </c>
      <c r="FH46" s="60">
        <v>1342.9545000000001</v>
      </c>
      <c r="FI46" s="33">
        <v>1341.7070000000001</v>
      </c>
      <c r="FJ46" s="34">
        <v>1344.202</v>
      </c>
      <c r="FK46" s="33"/>
      <c r="FL46" s="60">
        <v>1904.2215000000001</v>
      </c>
      <c r="FM46" s="33">
        <v>1918.867</v>
      </c>
      <c r="FN46" s="34">
        <v>1889.576</v>
      </c>
      <c r="FO46" s="33"/>
      <c r="FP46" s="72">
        <f>DD46/C46</f>
        <v>0.51842000533453014</v>
      </c>
      <c r="FQ46" s="63"/>
    </row>
    <row r="47" spans="1:173" x14ac:dyDescent="0.2">
      <c r="A47" s="1"/>
      <c r="B47" s="73" t="s">
        <v>154</v>
      </c>
      <c r="C47" s="32">
        <v>5147.1499999999996</v>
      </c>
      <c r="D47" s="33">
        <v>5093.3495000000003</v>
      </c>
      <c r="E47" s="33">
        <v>4497.57</v>
      </c>
      <c r="F47" s="33">
        <v>1238.8</v>
      </c>
      <c r="G47" s="33">
        <v>3572.93</v>
      </c>
      <c r="H47" s="33">
        <f t="shared" si="53"/>
        <v>6385.95</v>
      </c>
      <c r="I47" s="34">
        <f t="shared" si="54"/>
        <v>5736.37</v>
      </c>
      <c r="J47" s="33"/>
      <c r="K47" s="35">
        <v>92.13</v>
      </c>
      <c r="L47" s="36">
        <v>31.45</v>
      </c>
      <c r="M47" s="36">
        <v>0.31</v>
      </c>
      <c r="N47" s="37">
        <f t="shared" si="55"/>
        <v>123.89</v>
      </c>
      <c r="O47" s="36">
        <v>88.56</v>
      </c>
      <c r="P47" s="37">
        <f t="shared" si="56"/>
        <v>35.33</v>
      </c>
      <c r="Q47" s="36">
        <v>5.17</v>
      </c>
      <c r="R47" s="37">
        <f t="shared" si="57"/>
        <v>30.159999999999997</v>
      </c>
      <c r="S47" s="36">
        <v>6.33</v>
      </c>
      <c r="T47" s="36">
        <v>1.06</v>
      </c>
      <c r="U47" s="36">
        <v>-10.02</v>
      </c>
      <c r="V47" s="37">
        <f t="shared" si="58"/>
        <v>27.529999999999998</v>
      </c>
      <c r="W47" s="36">
        <v>9.91</v>
      </c>
      <c r="X47" s="38">
        <f t="shared" si="59"/>
        <v>17.619999999999997</v>
      </c>
      <c r="Y47" s="36"/>
      <c r="Z47" s="39">
        <f t="shared" si="60"/>
        <v>1.8088293371581902E-2</v>
      </c>
      <c r="AA47" s="40">
        <f t="shared" si="61"/>
        <v>6.1747186208211315E-3</v>
      </c>
      <c r="AB47" s="41">
        <f t="shared" si="62"/>
        <v>0.67458866544789764</v>
      </c>
      <c r="AC47" s="41">
        <f t="shared" si="63"/>
        <v>0.68007986484410998</v>
      </c>
      <c r="AD47" s="41">
        <f t="shared" si="64"/>
        <v>0.71482766970699818</v>
      </c>
      <c r="AE47" s="40">
        <f t="shared" si="65"/>
        <v>1.7387379365975179E-2</v>
      </c>
      <c r="AF47" s="40">
        <f t="shared" si="66"/>
        <v>3.4594131033026491E-3</v>
      </c>
      <c r="AG47" s="40">
        <f>X47/DB47</f>
        <v>6.3120593290589009E-3</v>
      </c>
      <c r="AH47" s="40">
        <f>(P47+S47+T47)/DB47</f>
        <v>1.530369889542544E-2</v>
      </c>
      <c r="AI47" s="40">
        <f>R47/DB47</f>
        <v>1.0804296785721704E-2</v>
      </c>
      <c r="AJ47" s="42">
        <f>X47/ER47</f>
        <v>3.4392130799402329E-2</v>
      </c>
      <c r="AK47" s="36"/>
      <c r="AL47" s="47">
        <f t="shared" si="67"/>
        <v>7.4779598933624805E-2</v>
      </c>
      <c r="AM47" s="41">
        <f t="shared" si="68"/>
        <v>6.0623597574774979E-2</v>
      </c>
      <c r="AN47" s="42">
        <f t="shared" si="69"/>
        <v>-1.1704874301776493E-2</v>
      </c>
      <c r="AO47" s="36"/>
      <c r="AP47" s="47">
        <f t="shared" si="70"/>
        <v>0.79441342769540002</v>
      </c>
      <c r="AQ47" s="41">
        <f t="shared" si="71"/>
        <v>0.78043436949147371</v>
      </c>
      <c r="AR47" s="41">
        <f t="shared" si="72"/>
        <v>9.2035398230088508E-2</v>
      </c>
      <c r="AS47" s="41">
        <f t="shared" si="73"/>
        <v>0.10325714230205066</v>
      </c>
      <c r="AT47" s="65">
        <v>1.48</v>
      </c>
      <c r="AU47" s="36"/>
      <c r="AV47" s="47">
        <f>ET47/C47</f>
        <v>0.10258686846118727</v>
      </c>
      <c r="AW47" s="41">
        <f t="shared" si="74"/>
        <v>0.16058369274304904</v>
      </c>
      <c r="AX47" s="41">
        <f t="shared" si="75"/>
        <v>0.18444963433968053</v>
      </c>
      <c r="AY47" s="42">
        <f t="shared" si="76"/>
        <v>0.19979202536608648</v>
      </c>
      <c r="AZ47" s="36"/>
      <c r="BA47" s="39">
        <f>Q47/EV47</f>
        <v>1.1909404674890528E-3</v>
      </c>
      <c r="BB47" s="41">
        <f t="shared" si="77"/>
        <v>0.12102059925093633</v>
      </c>
      <c r="BC47" s="40">
        <f>ED47/E47</f>
        <v>1.8438401181082229E-2</v>
      </c>
      <c r="BD47" s="41">
        <f t="shared" si="78"/>
        <v>0.1489795918367347</v>
      </c>
      <c r="BE47" s="41">
        <f t="shared" si="79"/>
        <v>0.6945217083891968</v>
      </c>
      <c r="BF47" s="42">
        <f t="shared" si="80"/>
        <v>0.76049139089703077</v>
      </c>
      <c r="BG47" s="36"/>
      <c r="BH47" s="35">
        <v>77.099999999999994</v>
      </c>
      <c r="BI47" s="36">
        <v>74.38</v>
      </c>
      <c r="BJ47" s="37">
        <f t="shared" si="81"/>
        <v>151.47999999999999</v>
      </c>
      <c r="BK47" s="33">
        <v>4497.57</v>
      </c>
      <c r="BL47" s="36">
        <v>19.71</v>
      </c>
      <c r="BM47" s="36">
        <v>8.9</v>
      </c>
      <c r="BN47" s="37">
        <f t="shared" si="82"/>
        <v>4468.96</v>
      </c>
      <c r="BO47" s="36">
        <v>349.79</v>
      </c>
      <c r="BP47" s="36">
        <v>134.94999999999999</v>
      </c>
      <c r="BQ47" s="37">
        <f t="shared" si="83"/>
        <v>484.74</v>
      </c>
      <c r="BR47" s="36">
        <v>0</v>
      </c>
      <c r="BS47" s="36">
        <v>2.2599999999999998</v>
      </c>
      <c r="BT47" s="36">
        <v>22.58</v>
      </c>
      <c r="BU47" s="36">
        <v>17.130000000000031</v>
      </c>
      <c r="BV47" s="37">
        <f t="shared" si="84"/>
        <v>5147.1499999999996</v>
      </c>
      <c r="BW47" s="36">
        <v>45.2</v>
      </c>
      <c r="BX47" s="33">
        <v>3572.93</v>
      </c>
      <c r="BY47" s="37">
        <f t="shared" si="85"/>
        <v>3618.1299999999997</v>
      </c>
      <c r="BZ47" s="36">
        <v>845</v>
      </c>
      <c r="CA47" s="36">
        <v>40.990000000000009</v>
      </c>
      <c r="CB47" s="37">
        <f t="shared" si="86"/>
        <v>885.99</v>
      </c>
      <c r="CC47" s="36">
        <v>115</v>
      </c>
      <c r="CD47" s="36">
        <v>528.03</v>
      </c>
      <c r="CE47" s="66">
        <f t="shared" si="87"/>
        <v>5147.1499999999996</v>
      </c>
      <c r="CF47" s="36"/>
      <c r="CG47" s="67">
        <v>531.48</v>
      </c>
      <c r="CH47" s="36"/>
      <c r="CI47" s="32">
        <v>240</v>
      </c>
      <c r="CJ47" s="33">
        <v>150</v>
      </c>
      <c r="CK47" s="33">
        <v>275</v>
      </c>
      <c r="CL47" s="33">
        <v>260</v>
      </c>
      <c r="CM47" s="33">
        <v>85</v>
      </c>
      <c r="CN47" s="33">
        <v>0</v>
      </c>
      <c r="CO47" s="34">
        <f t="shared" si="88"/>
        <v>1010</v>
      </c>
      <c r="CP47" s="42">
        <f t="shared" si="89"/>
        <v>0.19622509544116648</v>
      </c>
      <c r="CQ47" s="36"/>
      <c r="CR47" s="60" t="s">
        <v>216</v>
      </c>
      <c r="CS47" s="56">
        <v>50.7</v>
      </c>
      <c r="CT47" s="68">
        <v>3</v>
      </c>
      <c r="CU47" s="69" t="s">
        <v>142</v>
      </c>
      <c r="CV47" s="74" t="s">
        <v>145</v>
      </c>
      <c r="CW47" s="56"/>
      <c r="CX47" s="32">
        <v>471</v>
      </c>
      <c r="CY47" s="33">
        <v>541</v>
      </c>
      <c r="CZ47" s="34">
        <v>586</v>
      </c>
      <c r="DA47" s="56"/>
      <c r="DB47" s="60">
        <f t="shared" si="90"/>
        <v>2791.482</v>
      </c>
      <c r="DC47" s="33">
        <v>2649.9139999999998</v>
      </c>
      <c r="DD47" s="34">
        <v>2933.05</v>
      </c>
      <c r="DE47" s="56"/>
      <c r="DF47" s="32">
        <v>358.16</v>
      </c>
      <c r="DG47" s="33">
        <v>143.72999999999999</v>
      </c>
      <c r="DH47" s="33">
        <v>172.38</v>
      </c>
      <c r="DI47" s="33">
        <v>55.7</v>
      </c>
      <c r="DJ47" s="33">
        <v>595.11</v>
      </c>
      <c r="DK47" s="33">
        <v>0</v>
      </c>
      <c r="DL47" s="33">
        <v>48.83</v>
      </c>
      <c r="DM47" s="33">
        <v>0</v>
      </c>
      <c r="DN47" s="33">
        <v>3123.66</v>
      </c>
      <c r="DO47" s="70">
        <f t="shared" si="91"/>
        <v>4497.57</v>
      </c>
      <c r="DP47" s="56"/>
      <c r="DQ47" s="47">
        <f t="shared" si="92"/>
        <v>7.9634113532418629E-2</v>
      </c>
      <c r="DR47" s="41">
        <f t="shared" si="93"/>
        <v>3.1957256918736118E-2</v>
      </c>
      <c r="DS47" s="41">
        <f t="shared" si="94"/>
        <v>3.8327363442925845E-2</v>
      </c>
      <c r="DT47" s="41">
        <f t="shared" si="95"/>
        <v>1.2384465389087886E-2</v>
      </c>
      <c r="DU47" s="41">
        <f t="shared" si="96"/>
        <v>0.13231811845063002</v>
      </c>
      <c r="DV47" s="41">
        <f t="shared" si="97"/>
        <v>0</v>
      </c>
      <c r="DW47" s="41">
        <f t="shared" si="98"/>
        <v>1.0856973877004693E-2</v>
      </c>
      <c r="DX47" s="41">
        <f t="shared" si="99"/>
        <v>0</v>
      </c>
      <c r="DY47" s="41">
        <f t="shared" si="100"/>
        <v>0.6945217083891968</v>
      </c>
      <c r="DZ47" s="71">
        <f t="shared" si="101"/>
        <v>1</v>
      </c>
      <c r="EA47" s="56"/>
      <c r="EB47" s="35">
        <v>30.53</v>
      </c>
      <c r="EC47" s="36">
        <v>52.398000000000003</v>
      </c>
      <c r="ED47" s="66">
        <f t="shared" si="102"/>
        <v>82.927999999999997</v>
      </c>
      <c r="EF47" s="35">
        <f>BL47</f>
        <v>19.71</v>
      </c>
      <c r="EG47" s="36">
        <f>BM47</f>
        <v>8.9</v>
      </c>
      <c r="EH47" s="66">
        <f t="shared" si="103"/>
        <v>28.61</v>
      </c>
      <c r="EJ47" s="32">
        <v>3123.66</v>
      </c>
      <c r="EK47" s="33">
        <v>1373.91</v>
      </c>
      <c r="EL47" s="34">
        <f t="shared" si="104"/>
        <v>4497.57</v>
      </c>
      <c r="EN47" s="47">
        <v>0.6945217083891968</v>
      </c>
      <c r="EO47" s="41">
        <v>0.3054782916108032</v>
      </c>
      <c r="EP47" s="42">
        <f t="shared" si="105"/>
        <v>1</v>
      </c>
      <c r="EQ47" s="56"/>
      <c r="ER47" s="60">
        <v>512.32650000000001</v>
      </c>
      <c r="ES47" s="33">
        <v>496.62299999999999</v>
      </c>
      <c r="ET47" s="34">
        <v>528.03</v>
      </c>
      <c r="EV47" s="60">
        <v>4341.107</v>
      </c>
      <c r="EW47" s="33">
        <v>4184.6440000000002</v>
      </c>
      <c r="EX47" s="34">
        <v>4497.57</v>
      </c>
      <c r="EZ47" s="60">
        <v>1231.3220000000001</v>
      </c>
      <c r="FA47" s="33">
        <v>1223.8440000000001</v>
      </c>
      <c r="FB47" s="34">
        <v>1238.8</v>
      </c>
      <c r="FD47" s="60">
        <v>5572.4290000000001</v>
      </c>
      <c r="FE47" s="56">
        <v>5408.4880000000003</v>
      </c>
      <c r="FF47" s="68">
        <v>5736.37</v>
      </c>
      <c r="FH47" s="60">
        <v>3594.0879999999997</v>
      </c>
      <c r="FI47" s="33">
        <v>3615.2460000000001</v>
      </c>
      <c r="FJ47" s="34">
        <v>3572.93</v>
      </c>
      <c r="FK47" s="33"/>
      <c r="FL47" s="60">
        <v>5093.3495000000003</v>
      </c>
      <c r="FM47" s="33">
        <v>5039.549</v>
      </c>
      <c r="FN47" s="34">
        <v>5147.1499999999996</v>
      </c>
      <c r="FO47" s="33"/>
      <c r="FP47" s="72">
        <f>DD47/C47</f>
        <v>0.56983961998387467</v>
      </c>
      <c r="FQ47" s="63"/>
    </row>
    <row r="48" spans="1:173" x14ac:dyDescent="0.2">
      <c r="A48" s="1"/>
      <c r="B48" s="73" t="s">
        <v>187</v>
      </c>
      <c r="C48" s="32">
        <v>5539.0349999999999</v>
      </c>
      <c r="D48" s="33">
        <v>5329.2804999999998</v>
      </c>
      <c r="E48" s="33">
        <v>4607.1229999999996</v>
      </c>
      <c r="F48" s="33">
        <v>1564</v>
      </c>
      <c r="G48" s="33">
        <v>3541.7640000000001</v>
      </c>
      <c r="H48" s="33">
        <f t="shared" si="53"/>
        <v>7103.0349999999999</v>
      </c>
      <c r="I48" s="34">
        <f t="shared" si="54"/>
        <v>6171.1229999999996</v>
      </c>
      <c r="J48" s="33"/>
      <c r="K48" s="35">
        <v>94.641999999999996</v>
      </c>
      <c r="L48" s="36">
        <v>24.396999999999998</v>
      </c>
      <c r="M48" s="36">
        <v>0.29199999999999998</v>
      </c>
      <c r="N48" s="37">
        <f t="shared" si="55"/>
        <v>119.33099999999999</v>
      </c>
      <c r="O48" s="36">
        <v>69.067999999999998</v>
      </c>
      <c r="P48" s="37">
        <f t="shared" si="56"/>
        <v>50.262999999999991</v>
      </c>
      <c r="Q48" s="36">
        <v>3.1920000000000002</v>
      </c>
      <c r="R48" s="37">
        <f t="shared" si="57"/>
        <v>47.070999999999991</v>
      </c>
      <c r="S48" s="36">
        <v>9.27</v>
      </c>
      <c r="T48" s="36">
        <v>0.17799999999999999</v>
      </c>
      <c r="U48" s="36">
        <v>2.6160000000000001</v>
      </c>
      <c r="V48" s="37">
        <f t="shared" si="58"/>
        <v>59.134999999999991</v>
      </c>
      <c r="W48" s="36">
        <v>12.366</v>
      </c>
      <c r="X48" s="38">
        <f t="shared" si="59"/>
        <v>46.768999999999991</v>
      </c>
      <c r="Y48" s="36"/>
      <c r="Z48" s="39">
        <f t="shared" si="60"/>
        <v>1.7758870076363967E-2</v>
      </c>
      <c r="AA48" s="40">
        <f t="shared" si="61"/>
        <v>4.5779162871986186E-3</v>
      </c>
      <c r="AB48" s="41">
        <f t="shared" si="62"/>
        <v>0.53632968108154278</v>
      </c>
      <c r="AC48" s="41">
        <f t="shared" si="63"/>
        <v>0.53707202898888806</v>
      </c>
      <c r="AD48" s="41">
        <f t="shared" si="64"/>
        <v>0.5787934400951974</v>
      </c>
      <c r="AE48" s="40">
        <f t="shared" si="65"/>
        <v>1.2960098459820232E-2</v>
      </c>
      <c r="AF48" s="40">
        <f t="shared" si="66"/>
        <v>8.7758563280728036E-3</v>
      </c>
      <c r="AG48" s="40">
        <f>X48/DB48</f>
        <v>1.4934173437135026E-2</v>
      </c>
      <c r="AH48" s="40">
        <f>(P48+S48+T48)/DB48</f>
        <v>1.9066784196899004E-2</v>
      </c>
      <c r="AI48" s="40">
        <f>R48/DB48</f>
        <v>1.5030607407885197E-2</v>
      </c>
      <c r="AJ48" s="42">
        <f>X48/ER48</f>
        <v>8.2703948194426502E-2</v>
      </c>
      <c r="AK48" s="36"/>
      <c r="AL48" s="47">
        <f t="shared" si="67"/>
        <v>4.8905895367656972E-2</v>
      </c>
      <c r="AM48" s="41">
        <f t="shared" si="68"/>
        <v>6.1185012741360525E-2</v>
      </c>
      <c r="AN48" s="42">
        <f t="shared" si="69"/>
        <v>5.2307505811548978E-2</v>
      </c>
      <c r="AO48" s="36"/>
      <c r="AP48" s="47">
        <f t="shared" si="70"/>
        <v>0.76875829015201036</v>
      </c>
      <c r="AQ48" s="41">
        <f t="shared" si="71"/>
        <v>0.72701334226115388</v>
      </c>
      <c r="AR48" s="41">
        <f t="shared" si="72"/>
        <v>9.3315532398693959E-2</v>
      </c>
      <c r="AS48" s="41">
        <f t="shared" si="73"/>
        <v>0.1467802604605315</v>
      </c>
      <c r="AT48" s="65">
        <v>1.54</v>
      </c>
      <c r="AU48" s="36"/>
      <c r="AV48" s="47">
        <f>ET48/C48</f>
        <v>0.11223399021670742</v>
      </c>
      <c r="AW48" s="41">
        <f t="shared" si="74"/>
        <v>0.17826507842403258</v>
      </c>
      <c r="AX48" s="41">
        <f t="shared" si="75"/>
        <v>0.19409999999999999</v>
      </c>
      <c r="AY48" s="42">
        <f t="shared" si="76"/>
        <v>0.21780000000000002</v>
      </c>
      <c r="AZ48" s="36"/>
      <c r="BA48" s="39">
        <f>Q48/EV48</f>
        <v>7.0937778767469432E-4</v>
      </c>
      <c r="BB48" s="41">
        <f t="shared" si="77"/>
        <v>5.3457486895211952E-2</v>
      </c>
      <c r="BC48" s="40">
        <f>ED48/E48</f>
        <v>2.669344838416513E-3</v>
      </c>
      <c r="BD48" s="41">
        <f t="shared" si="78"/>
        <v>1.9088329701304425E-2</v>
      </c>
      <c r="BE48" s="41">
        <f t="shared" si="79"/>
        <v>0.66812260059043349</v>
      </c>
      <c r="BF48" s="42">
        <f t="shared" si="80"/>
        <v>0.75223310246773556</v>
      </c>
      <c r="BG48" s="36"/>
      <c r="BH48" s="35">
        <v>70.361000000000004</v>
      </c>
      <c r="BI48" s="36">
        <v>202.12100000000001</v>
      </c>
      <c r="BJ48" s="37">
        <f t="shared" si="81"/>
        <v>272.48200000000003</v>
      </c>
      <c r="BK48" s="33">
        <v>4607.1229999999996</v>
      </c>
      <c r="BL48" s="36">
        <v>2.6</v>
      </c>
      <c r="BM48" s="36">
        <v>20</v>
      </c>
      <c r="BN48" s="37">
        <f t="shared" si="82"/>
        <v>4584.5229999999992</v>
      </c>
      <c r="BO48" s="36">
        <v>520.553</v>
      </c>
      <c r="BP48" s="36">
        <v>127.78599999999999</v>
      </c>
      <c r="BQ48" s="37">
        <f t="shared" si="83"/>
        <v>648.33899999999994</v>
      </c>
      <c r="BR48" s="36">
        <v>0.54</v>
      </c>
      <c r="BS48" s="36">
        <v>6.4509999999999996</v>
      </c>
      <c r="BT48" s="36">
        <v>20.762</v>
      </c>
      <c r="BU48" s="36">
        <v>5.9380000000007129</v>
      </c>
      <c r="BV48" s="37">
        <f t="shared" si="84"/>
        <v>5539.0349999999999</v>
      </c>
      <c r="BW48" s="36">
        <v>100.899</v>
      </c>
      <c r="BX48" s="33">
        <v>3541.7640000000001</v>
      </c>
      <c r="BY48" s="37">
        <f t="shared" si="85"/>
        <v>3642.663</v>
      </c>
      <c r="BZ48" s="36">
        <v>1104</v>
      </c>
      <c r="CA48" s="36">
        <v>45.703999999999837</v>
      </c>
      <c r="CB48" s="37">
        <f t="shared" si="86"/>
        <v>1149.7039999999997</v>
      </c>
      <c r="CC48" s="36">
        <v>125</v>
      </c>
      <c r="CD48" s="36">
        <v>621.66800000000001</v>
      </c>
      <c r="CE48" s="66">
        <f t="shared" si="87"/>
        <v>5539.0349999999999</v>
      </c>
      <c r="CF48" s="36"/>
      <c r="CG48" s="67">
        <v>813.02100000000007</v>
      </c>
      <c r="CH48" s="36"/>
      <c r="CI48" s="32">
        <v>380</v>
      </c>
      <c r="CJ48" s="33">
        <v>350</v>
      </c>
      <c r="CK48" s="33">
        <v>250</v>
      </c>
      <c r="CL48" s="33">
        <v>150</v>
      </c>
      <c r="CM48" s="33">
        <v>200</v>
      </c>
      <c r="CN48" s="33">
        <v>0</v>
      </c>
      <c r="CO48" s="34">
        <f t="shared" si="88"/>
        <v>1330</v>
      </c>
      <c r="CP48" s="42">
        <f t="shared" si="89"/>
        <v>0.24011402708233476</v>
      </c>
      <c r="CQ48" s="36"/>
      <c r="CR48" s="60" t="s">
        <v>217</v>
      </c>
      <c r="CS48" s="56">
        <v>41</v>
      </c>
      <c r="CT48" s="68">
        <v>2</v>
      </c>
      <c r="CU48" s="69" t="s">
        <v>142</v>
      </c>
      <c r="CV48" s="74" t="s">
        <v>145</v>
      </c>
      <c r="CW48" s="56"/>
      <c r="CX48" s="32">
        <v>562.88588979999997</v>
      </c>
      <c r="CY48" s="33">
        <v>612.88588979999997</v>
      </c>
      <c r="CZ48" s="34">
        <v>687.72048840000002</v>
      </c>
      <c r="DA48" s="56"/>
      <c r="DB48" s="60">
        <f t="shared" si="90"/>
        <v>3131.6765</v>
      </c>
      <c r="DC48" s="33">
        <v>3105.7750000000001</v>
      </c>
      <c r="DD48" s="34">
        <v>3157.578</v>
      </c>
      <c r="DE48" s="56"/>
      <c r="DF48" s="32">
        <v>135.31899999999999</v>
      </c>
      <c r="DG48" s="33">
        <v>105.80500000000001</v>
      </c>
      <c r="DH48" s="33">
        <v>279.565</v>
      </c>
      <c r="DI48" s="33">
        <v>158.964</v>
      </c>
      <c r="DJ48" s="33">
        <v>636.93399999999997</v>
      </c>
      <c r="DK48" s="33">
        <v>133.97300000000001</v>
      </c>
      <c r="DL48" s="33">
        <v>21.652000000000001</v>
      </c>
      <c r="DM48" s="33">
        <v>56.787999999999556</v>
      </c>
      <c r="DN48" s="33">
        <v>3078.1229999999996</v>
      </c>
      <c r="DO48" s="70">
        <f t="shared" si="91"/>
        <v>4607.1229999999996</v>
      </c>
      <c r="DP48" s="56"/>
      <c r="DQ48" s="47">
        <f t="shared" si="92"/>
        <v>2.9371692485744356E-2</v>
      </c>
      <c r="DR48" s="41">
        <f t="shared" si="93"/>
        <v>2.2965525339783639E-2</v>
      </c>
      <c r="DS48" s="41">
        <f t="shared" si="94"/>
        <v>6.0681036733770732E-2</v>
      </c>
      <c r="DT48" s="41">
        <f t="shared" si="95"/>
        <v>3.4503962668242204E-2</v>
      </c>
      <c r="DU48" s="41">
        <f t="shared" si="96"/>
        <v>0.13824983617758849</v>
      </c>
      <c r="DV48" s="41">
        <f t="shared" si="97"/>
        <v>2.907953618776838E-2</v>
      </c>
      <c r="DW48" s="41">
        <f t="shared" si="98"/>
        <v>4.6996791707102246E-3</v>
      </c>
      <c r="DX48" s="41">
        <f t="shared" si="99"/>
        <v>1.2326130645958347E-2</v>
      </c>
      <c r="DY48" s="41">
        <f t="shared" si="100"/>
        <v>0.66812260059043349</v>
      </c>
      <c r="DZ48" s="71">
        <f t="shared" si="101"/>
        <v>0.99999999999999989</v>
      </c>
      <c r="EA48" s="56"/>
      <c r="EB48" s="35">
        <v>2.8109999999999999</v>
      </c>
      <c r="EC48" s="36">
        <v>9.4870000000000001</v>
      </c>
      <c r="ED48" s="66">
        <f t="shared" si="102"/>
        <v>12.298</v>
      </c>
      <c r="EF48" s="35">
        <f>BL48</f>
        <v>2.6</v>
      </c>
      <c r="EG48" s="36">
        <f>BM48</f>
        <v>20</v>
      </c>
      <c r="EH48" s="66">
        <f t="shared" si="103"/>
        <v>22.6</v>
      </c>
      <c r="EJ48" s="32">
        <v>3078.1229999999996</v>
      </c>
      <c r="EK48" s="33">
        <v>1529.0000000000002</v>
      </c>
      <c r="EL48" s="34">
        <f t="shared" si="104"/>
        <v>4607.1229999999996</v>
      </c>
      <c r="EN48" s="47">
        <v>0.66812260059043349</v>
      </c>
      <c r="EO48" s="41">
        <v>0.33187739940956651</v>
      </c>
      <c r="EP48" s="42">
        <f t="shared" si="105"/>
        <v>1</v>
      </c>
      <c r="EQ48" s="56"/>
      <c r="ER48" s="60">
        <v>565.49900000000002</v>
      </c>
      <c r="ES48" s="33">
        <v>509.33</v>
      </c>
      <c r="ET48" s="34">
        <v>621.66800000000001</v>
      </c>
      <c r="EV48" s="60">
        <v>4499.7179999999998</v>
      </c>
      <c r="EW48" s="33">
        <v>4392.3130000000001</v>
      </c>
      <c r="EX48" s="34">
        <v>4607.1229999999996</v>
      </c>
      <c r="EZ48" s="60">
        <v>1493.5</v>
      </c>
      <c r="FA48" s="33">
        <v>1423</v>
      </c>
      <c r="FB48" s="34">
        <v>1564</v>
      </c>
      <c r="FD48" s="60">
        <v>5993.2179999999998</v>
      </c>
      <c r="FE48" s="56">
        <v>5815.3130000000001</v>
      </c>
      <c r="FF48" s="68">
        <v>6171.1229999999996</v>
      </c>
      <c r="FH48" s="60">
        <v>3453.7380000000003</v>
      </c>
      <c r="FI48" s="33">
        <v>3365.712</v>
      </c>
      <c r="FJ48" s="34">
        <v>3541.7640000000001</v>
      </c>
      <c r="FK48" s="33"/>
      <c r="FL48" s="60">
        <v>5329.2804999999998</v>
      </c>
      <c r="FM48" s="33">
        <v>5119.5259999999998</v>
      </c>
      <c r="FN48" s="34">
        <v>5539.0349999999999</v>
      </c>
      <c r="FO48" s="33"/>
      <c r="FP48" s="72">
        <f>DD48/C48</f>
        <v>0.57005922511773266</v>
      </c>
      <c r="FQ48" s="63"/>
    </row>
    <row r="49" spans="1:173" x14ac:dyDescent="0.2">
      <c r="A49" s="1"/>
      <c r="B49" s="73" t="s">
        <v>188</v>
      </c>
      <c r="C49" s="32">
        <v>4089.172</v>
      </c>
      <c r="D49" s="33">
        <v>4058.1800000000003</v>
      </c>
      <c r="E49" s="33">
        <v>3279.42</v>
      </c>
      <c r="F49" s="33">
        <v>1500</v>
      </c>
      <c r="G49" s="33">
        <v>2820.21</v>
      </c>
      <c r="H49" s="33">
        <f t="shared" si="53"/>
        <v>5589.1720000000005</v>
      </c>
      <c r="I49" s="34">
        <f t="shared" si="54"/>
        <v>4779.42</v>
      </c>
      <c r="J49" s="33"/>
      <c r="K49" s="35">
        <v>82.686000000000007</v>
      </c>
      <c r="L49" s="36">
        <v>27.324000000000002</v>
      </c>
      <c r="M49" s="36">
        <v>0.22900000000000001</v>
      </c>
      <c r="N49" s="37">
        <f t="shared" si="55"/>
        <v>110.239</v>
      </c>
      <c r="O49" s="36">
        <v>65.673000000000002</v>
      </c>
      <c r="P49" s="37">
        <f t="shared" si="56"/>
        <v>44.566000000000003</v>
      </c>
      <c r="Q49" s="36">
        <v>-1.3440000000000001</v>
      </c>
      <c r="R49" s="37">
        <f t="shared" si="57"/>
        <v>45.910000000000004</v>
      </c>
      <c r="S49" s="36">
        <v>4.742</v>
      </c>
      <c r="T49" s="36">
        <v>-1.1160000000000001</v>
      </c>
      <c r="U49" s="36">
        <v>3.403</v>
      </c>
      <c r="V49" s="37">
        <f t="shared" si="58"/>
        <v>52.939</v>
      </c>
      <c r="W49" s="36">
        <v>12.045999999999999</v>
      </c>
      <c r="X49" s="38">
        <f t="shared" si="59"/>
        <v>40.893000000000001</v>
      </c>
      <c r="Y49" s="36"/>
      <c r="Z49" s="39">
        <f t="shared" si="60"/>
        <v>2.037514353725069E-2</v>
      </c>
      <c r="AA49" s="40">
        <f t="shared" si="61"/>
        <v>6.7330675327363495E-3</v>
      </c>
      <c r="AB49" s="41">
        <f t="shared" si="62"/>
        <v>0.57676195494664728</v>
      </c>
      <c r="AC49" s="41">
        <f t="shared" si="63"/>
        <v>0.57116393143214961</v>
      </c>
      <c r="AD49" s="41">
        <f t="shared" si="64"/>
        <v>0.59573290759168718</v>
      </c>
      <c r="AE49" s="40">
        <f t="shared" si="65"/>
        <v>1.618287015361566E-2</v>
      </c>
      <c r="AF49" s="40">
        <f t="shared" si="66"/>
        <v>1.0076684622170529E-2</v>
      </c>
      <c r="AG49" s="40">
        <f>X49/DB49</f>
        <v>1.8757555623493891E-2</v>
      </c>
      <c r="AH49" s="40">
        <f>(P49+S49+T49)/DB49</f>
        <v>2.2105595593559228E-2</v>
      </c>
      <c r="AI49" s="40">
        <f>R49/DB49</f>
        <v>2.1058845735813087E-2</v>
      </c>
      <c r="AJ49" s="42">
        <f>X49/ER49</f>
        <v>8.7941368120205685E-2</v>
      </c>
      <c r="AK49" s="36"/>
      <c r="AL49" s="47">
        <f t="shared" si="67"/>
        <v>-2.7061955073167169E-2</v>
      </c>
      <c r="AM49" s="41">
        <f t="shared" si="68"/>
        <v>7.1189615048435333E-3</v>
      </c>
      <c r="AN49" s="42">
        <f t="shared" si="69"/>
        <v>-1.3930515948661107E-2</v>
      </c>
      <c r="AO49" s="36"/>
      <c r="AP49" s="47">
        <f t="shared" si="70"/>
        <v>0.85997219020436544</v>
      </c>
      <c r="AQ49" s="41">
        <f t="shared" si="71"/>
        <v>0.79008965168885903</v>
      </c>
      <c r="AR49" s="41">
        <f t="shared" si="72"/>
        <v>1.9341323867032228E-2</v>
      </c>
      <c r="AS49" s="41">
        <f t="shared" si="73"/>
        <v>0.16389161424366597</v>
      </c>
      <c r="AT49" s="65">
        <v>2.23</v>
      </c>
      <c r="AU49" s="36"/>
      <c r="AV49" s="47">
        <f>ET49/C49</f>
        <v>0.11817282325125966</v>
      </c>
      <c r="AW49" s="41">
        <f t="shared" si="74"/>
        <v>0.18374796213952369</v>
      </c>
      <c r="AX49" s="41">
        <f t="shared" si="75"/>
        <v>0.2059</v>
      </c>
      <c r="AY49" s="42">
        <f t="shared" si="76"/>
        <v>0.22309999999999999</v>
      </c>
      <c r="AZ49" s="36"/>
      <c r="BA49" s="39">
        <f>Q49/EV49</f>
        <v>-4.0420712246633711E-4</v>
      </c>
      <c r="BB49" s="41">
        <f t="shared" si="77"/>
        <v>-2.7888446215139445E-2</v>
      </c>
      <c r="BC49" s="40">
        <f>ED49/E49</f>
        <v>1.0566502613266981E-2</v>
      </c>
      <c r="BD49" s="41">
        <f t="shared" si="78"/>
        <v>6.9059804531177757E-2</v>
      </c>
      <c r="BE49" s="41">
        <f t="shared" si="79"/>
        <v>0.72495136335083643</v>
      </c>
      <c r="BF49" s="42">
        <f t="shared" si="80"/>
        <v>0.81127417134296631</v>
      </c>
      <c r="BG49" s="36"/>
      <c r="BH49" s="35">
        <v>77.421000000000006</v>
      </c>
      <c r="BI49" s="36">
        <v>150.26900000000001</v>
      </c>
      <c r="BJ49" s="37">
        <f t="shared" si="81"/>
        <v>227.69</v>
      </c>
      <c r="BK49" s="33">
        <v>3279.42</v>
      </c>
      <c r="BL49" s="36">
        <v>9.2140000000000004</v>
      </c>
      <c r="BM49" s="36">
        <v>9.3249999999999993</v>
      </c>
      <c r="BN49" s="37">
        <f t="shared" si="82"/>
        <v>3260.8810000000003</v>
      </c>
      <c r="BO49" s="36">
        <v>442.49099999999999</v>
      </c>
      <c r="BP49" s="36">
        <v>112.71299999999999</v>
      </c>
      <c r="BQ49" s="37">
        <f t="shared" si="83"/>
        <v>555.20399999999995</v>
      </c>
      <c r="BR49" s="36">
        <v>16.632999999999999</v>
      </c>
      <c r="BS49" s="36">
        <v>0</v>
      </c>
      <c r="BT49" s="36">
        <v>3.0680000000000001</v>
      </c>
      <c r="BU49" s="36">
        <v>25.695999999999707</v>
      </c>
      <c r="BV49" s="37">
        <f t="shared" si="84"/>
        <v>4089.1720000000005</v>
      </c>
      <c r="BW49" s="36">
        <v>100</v>
      </c>
      <c r="BX49" s="33">
        <v>2820.21</v>
      </c>
      <c r="BY49" s="37">
        <f t="shared" si="85"/>
        <v>2920.21</v>
      </c>
      <c r="BZ49" s="36">
        <v>559.27099999999996</v>
      </c>
      <c r="CA49" s="36">
        <v>36.462000000000046</v>
      </c>
      <c r="CB49" s="37">
        <f t="shared" si="86"/>
        <v>595.73299999999995</v>
      </c>
      <c r="CC49" s="36">
        <v>90</v>
      </c>
      <c r="CD49" s="36">
        <v>483.22899999999998</v>
      </c>
      <c r="CE49" s="66">
        <f t="shared" si="87"/>
        <v>4089.172</v>
      </c>
      <c r="CF49" s="36"/>
      <c r="CG49" s="67">
        <v>670.18100000000004</v>
      </c>
      <c r="CH49" s="36"/>
      <c r="CI49" s="32">
        <v>150</v>
      </c>
      <c r="CJ49" s="33">
        <v>150</v>
      </c>
      <c r="CK49" s="33">
        <v>400</v>
      </c>
      <c r="CL49" s="33">
        <v>0</v>
      </c>
      <c r="CM49" s="33">
        <v>50</v>
      </c>
      <c r="CN49" s="33">
        <v>0</v>
      </c>
      <c r="CO49" s="34">
        <f t="shared" si="88"/>
        <v>750</v>
      </c>
      <c r="CP49" s="42">
        <f t="shared" si="89"/>
        <v>0.18341121381052203</v>
      </c>
      <c r="CQ49" s="36"/>
      <c r="CR49" s="60" t="s">
        <v>214</v>
      </c>
      <c r="CS49" s="56">
        <v>37</v>
      </c>
      <c r="CT49" s="68">
        <v>5</v>
      </c>
      <c r="CU49" s="69" t="s">
        <v>142</v>
      </c>
      <c r="CV49" s="74" t="s">
        <v>145</v>
      </c>
      <c r="CW49" s="56"/>
      <c r="CX49" s="32">
        <v>413.77229730000005</v>
      </c>
      <c r="CY49" s="33">
        <v>463.65529730000003</v>
      </c>
      <c r="CZ49" s="34">
        <v>502.38706570000005</v>
      </c>
      <c r="DA49" s="56"/>
      <c r="DB49" s="60">
        <f t="shared" si="90"/>
        <v>2180.0815000000002</v>
      </c>
      <c r="DC49" s="33">
        <v>2108.3159999999998</v>
      </c>
      <c r="DD49" s="34">
        <v>2251.8470000000002</v>
      </c>
      <c r="DE49" s="56"/>
      <c r="DF49" s="32">
        <v>151.065</v>
      </c>
      <c r="DG49" s="33">
        <v>34.6</v>
      </c>
      <c r="DH49" s="33">
        <v>131.17599999999999</v>
      </c>
      <c r="DI49" s="33">
        <v>43.109000000000002</v>
      </c>
      <c r="DJ49" s="33">
        <v>428.76799999999997</v>
      </c>
      <c r="DK49" s="33">
        <v>83.905000000000001</v>
      </c>
      <c r="DL49" s="33">
        <v>10.022</v>
      </c>
      <c r="DM49" s="33">
        <v>19.355000000000018</v>
      </c>
      <c r="DN49" s="33">
        <v>2377.42</v>
      </c>
      <c r="DO49" s="70">
        <f t="shared" si="91"/>
        <v>3279.42</v>
      </c>
      <c r="DP49" s="56"/>
      <c r="DQ49" s="47">
        <f t="shared" si="92"/>
        <v>4.6064547999341343E-2</v>
      </c>
      <c r="DR49" s="41">
        <f t="shared" si="93"/>
        <v>1.0550646150843748E-2</v>
      </c>
      <c r="DS49" s="41">
        <f t="shared" si="94"/>
        <v>3.9999756054424254E-2</v>
      </c>
      <c r="DT49" s="41">
        <f t="shared" si="95"/>
        <v>1.3145312280830147E-2</v>
      </c>
      <c r="DU49" s="41">
        <f t="shared" si="96"/>
        <v>0.13074507077471015</v>
      </c>
      <c r="DV49" s="41">
        <f t="shared" si="97"/>
        <v>2.5585316915796085E-2</v>
      </c>
      <c r="DW49" s="41">
        <f t="shared" si="98"/>
        <v>3.0560282001085557E-3</v>
      </c>
      <c r="DX49" s="41">
        <f t="shared" si="99"/>
        <v>5.9019582731092745E-3</v>
      </c>
      <c r="DY49" s="41">
        <f t="shared" si="100"/>
        <v>0.72495136335083643</v>
      </c>
      <c r="DZ49" s="71">
        <f t="shared" si="101"/>
        <v>1</v>
      </c>
      <c r="EA49" s="56"/>
      <c r="EB49" s="35">
        <v>11.43</v>
      </c>
      <c r="EC49" s="36">
        <v>23.222000000000001</v>
      </c>
      <c r="ED49" s="66">
        <f t="shared" si="102"/>
        <v>34.652000000000001</v>
      </c>
      <c r="EF49" s="35">
        <f>BL49</f>
        <v>9.2140000000000004</v>
      </c>
      <c r="EG49" s="36">
        <f>BM49</f>
        <v>9.3249999999999993</v>
      </c>
      <c r="EH49" s="66">
        <f t="shared" si="103"/>
        <v>18.539000000000001</v>
      </c>
      <c r="EJ49" s="32">
        <v>2377.42</v>
      </c>
      <c r="EK49" s="33">
        <v>902</v>
      </c>
      <c r="EL49" s="34">
        <f t="shared" si="104"/>
        <v>3279.42</v>
      </c>
      <c r="EN49" s="47">
        <v>0.72495136335083643</v>
      </c>
      <c r="EO49" s="41">
        <v>0.27504863664916357</v>
      </c>
      <c r="EP49" s="42">
        <f t="shared" si="105"/>
        <v>1</v>
      </c>
      <c r="EQ49" s="56"/>
      <c r="ER49" s="60">
        <v>465.00299999999999</v>
      </c>
      <c r="ES49" s="33">
        <v>446.77699999999999</v>
      </c>
      <c r="ET49" s="34">
        <v>483.22899999999998</v>
      </c>
      <c r="EV49" s="60">
        <v>3325.0280000000002</v>
      </c>
      <c r="EW49" s="33">
        <v>3370.636</v>
      </c>
      <c r="EX49" s="34">
        <v>3279.42</v>
      </c>
      <c r="EZ49" s="60">
        <v>1437.5</v>
      </c>
      <c r="FA49" s="33">
        <v>1375</v>
      </c>
      <c r="FB49" s="34">
        <v>1500</v>
      </c>
      <c r="FD49" s="60">
        <v>4762.5280000000002</v>
      </c>
      <c r="FE49" s="56">
        <v>4745.6360000000004</v>
      </c>
      <c r="FF49" s="68">
        <v>4779.42</v>
      </c>
      <c r="FH49" s="60">
        <v>2840.1310000000003</v>
      </c>
      <c r="FI49" s="33">
        <v>2860.0520000000001</v>
      </c>
      <c r="FJ49" s="34">
        <v>2820.21</v>
      </c>
      <c r="FK49" s="33"/>
      <c r="FL49" s="60">
        <v>4058.1800000000003</v>
      </c>
      <c r="FM49" s="33">
        <v>4027.1880000000001</v>
      </c>
      <c r="FN49" s="34">
        <v>4089.172</v>
      </c>
      <c r="FO49" s="33"/>
      <c r="FP49" s="72">
        <f>DD49/C49</f>
        <v>0.55068532211411014</v>
      </c>
      <c r="FQ49" s="63"/>
    </row>
    <row r="50" spans="1:173" x14ac:dyDescent="0.2">
      <c r="A50" s="1"/>
      <c r="B50" s="73" t="s">
        <v>149</v>
      </c>
      <c r="C50" s="32">
        <v>9714.0460000000003</v>
      </c>
      <c r="D50" s="33">
        <v>9347.762999999999</v>
      </c>
      <c r="E50" s="33">
        <v>8095.973</v>
      </c>
      <c r="F50" s="33">
        <v>3240</v>
      </c>
      <c r="G50" s="33">
        <v>5885.05</v>
      </c>
      <c r="H50" s="33">
        <f t="shared" si="53"/>
        <v>12954.046</v>
      </c>
      <c r="I50" s="34">
        <f t="shared" si="54"/>
        <v>11335.973</v>
      </c>
      <c r="J50" s="33"/>
      <c r="K50" s="35">
        <v>142.80099999999999</v>
      </c>
      <c r="L50" s="36">
        <v>39.496000000000002</v>
      </c>
      <c r="M50" s="36">
        <v>3.2570000000000001</v>
      </c>
      <c r="N50" s="37">
        <f t="shared" si="55"/>
        <v>185.554</v>
      </c>
      <c r="O50" s="36">
        <v>109.74600000000001</v>
      </c>
      <c r="P50" s="37">
        <f t="shared" si="56"/>
        <v>75.807999999999993</v>
      </c>
      <c r="Q50" s="36">
        <v>3.1629999999999998</v>
      </c>
      <c r="R50" s="37">
        <f t="shared" si="57"/>
        <v>72.644999999999996</v>
      </c>
      <c r="S50" s="36">
        <v>12.772</v>
      </c>
      <c r="T50" s="36">
        <v>-7.802999999999999</v>
      </c>
      <c r="U50" s="36">
        <v>0.61699999999999999</v>
      </c>
      <c r="V50" s="37">
        <f t="shared" si="58"/>
        <v>78.231000000000009</v>
      </c>
      <c r="W50" s="36">
        <v>19.5</v>
      </c>
      <c r="X50" s="38">
        <f t="shared" si="59"/>
        <v>58.731000000000009</v>
      </c>
      <c r="Y50" s="36"/>
      <c r="Z50" s="39">
        <f t="shared" si="60"/>
        <v>1.5276489145049997E-2</v>
      </c>
      <c r="AA50" s="40">
        <f t="shared" si="61"/>
        <v>4.2251820034376148E-3</v>
      </c>
      <c r="AB50" s="41">
        <f t="shared" si="62"/>
        <v>0.57602494187053532</v>
      </c>
      <c r="AC50" s="41">
        <f t="shared" si="63"/>
        <v>0.55336163690086027</v>
      </c>
      <c r="AD50" s="41">
        <f t="shared" si="64"/>
        <v>0.59145046724942607</v>
      </c>
      <c r="AE50" s="40">
        <f t="shared" si="65"/>
        <v>1.1740349001146053E-2</v>
      </c>
      <c r="AF50" s="40">
        <f t="shared" si="66"/>
        <v>6.2828935650165729E-3</v>
      </c>
      <c r="AG50" s="40">
        <f>X50/DB50</f>
        <v>1.2567646511269605E-2</v>
      </c>
      <c r="AH50" s="40">
        <f>(P50+S50+T50)/DB50</f>
        <v>1.7285194909686958E-2</v>
      </c>
      <c r="AI50" s="40">
        <f>R50/DB50</f>
        <v>1.5545055946794371E-2</v>
      </c>
      <c r="AJ50" s="42">
        <f>X50/ER50</f>
        <v>6.1544055697836726E-2</v>
      </c>
      <c r="AK50" s="36"/>
      <c r="AL50" s="47">
        <f t="shared" si="67"/>
        <v>8.1016848216503151E-2</v>
      </c>
      <c r="AM50" s="41">
        <f t="shared" si="68"/>
        <v>0.1083949481866171</v>
      </c>
      <c r="AN50" s="42">
        <f t="shared" si="69"/>
        <v>6.1190979754956173E-2</v>
      </c>
      <c r="AO50" s="36"/>
      <c r="AP50" s="47">
        <f t="shared" si="70"/>
        <v>0.72691077403543713</v>
      </c>
      <c r="AQ50" s="41">
        <f t="shared" si="71"/>
        <v>0.68069499467304295</v>
      </c>
      <c r="AR50" s="41">
        <f t="shared" si="72"/>
        <v>0.15612670559723521</v>
      </c>
      <c r="AS50" s="41">
        <f t="shared" si="73"/>
        <v>0.12805961594169926</v>
      </c>
      <c r="AT50" s="65">
        <v>1.49</v>
      </c>
      <c r="AU50" s="36"/>
      <c r="AV50" s="47">
        <f>ET50/C50</f>
        <v>0.10078364874945002</v>
      </c>
      <c r="AW50" s="41">
        <f t="shared" si="74"/>
        <v>0.16052343772454156</v>
      </c>
      <c r="AX50" s="41">
        <f t="shared" si="75"/>
        <v>0.17899999999999999</v>
      </c>
      <c r="AY50" s="42">
        <f t="shared" si="76"/>
        <v>0.19949999999999998</v>
      </c>
      <c r="AZ50" s="36"/>
      <c r="BA50" s="39">
        <f>Q50/EV50</f>
        <v>4.0589808544558927E-4</v>
      </c>
      <c r="BB50" s="41">
        <f t="shared" si="77"/>
        <v>3.915718583260086E-2</v>
      </c>
      <c r="BC50" s="40">
        <f>ED50/E50</f>
        <v>9.4401253561492843E-3</v>
      </c>
      <c r="BD50" s="41">
        <f t="shared" si="78"/>
        <v>7.4811007428536178E-2</v>
      </c>
      <c r="BE50" s="41">
        <f t="shared" si="79"/>
        <v>0.73909090358873475</v>
      </c>
      <c r="BF50" s="42">
        <f t="shared" si="80"/>
        <v>0.81366284129293531</v>
      </c>
      <c r="BG50" s="36"/>
      <c r="BH50" s="35">
        <v>76.822000000000003</v>
      </c>
      <c r="BI50" s="36">
        <v>168.98699999999999</v>
      </c>
      <c r="BJ50" s="37">
        <f t="shared" si="81"/>
        <v>245.809</v>
      </c>
      <c r="BK50" s="33">
        <v>8095.973</v>
      </c>
      <c r="BL50" s="36">
        <v>27.895</v>
      </c>
      <c r="BM50" s="36">
        <v>14.689</v>
      </c>
      <c r="BN50" s="37">
        <f t="shared" si="82"/>
        <v>8053.3889999999992</v>
      </c>
      <c r="BO50" s="36">
        <v>939.27700000000004</v>
      </c>
      <c r="BP50" s="36">
        <v>303.58999999999992</v>
      </c>
      <c r="BQ50" s="37">
        <f t="shared" si="83"/>
        <v>1242.867</v>
      </c>
      <c r="BR50" s="36">
        <v>37.5</v>
      </c>
      <c r="BS50" s="36">
        <v>2.7149999999999999</v>
      </c>
      <c r="BT50" s="36">
        <v>80.067999999999998</v>
      </c>
      <c r="BU50" s="36">
        <v>51.698000000001812</v>
      </c>
      <c r="BV50" s="37">
        <f t="shared" si="84"/>
        <v>9714.0460000000003</v>
      </c>
      <c r="BW50" s="36">
        <v>25.06</v>
      </c>
      <c r="BX50" s="33">
        <v>5885.05</v>
      </c>
      <c r="BY50" s="37">
        <f t="shared" si="85"/>
        <v>5910.1100000000006</v>
      </c>
      <c r="BZ50" s="36">
        <v>2545.5390000000002</v>
      </c>
      <c r="CA50" s="36">
        <v>89.379999999999427</v>
      </c>
      <c r="CB50" s="37">
        <f t="shared" si="86"/>
        <v>2634.9189999999999</v>
      </c>
      <c r="CC50" s="36">
        <v>190</v>
      </c>
      <c r="CD50" s="36">
        <v>979.01700000000005</v>
      </c>
      <c r="CE50" s="66">
        <f t="shared" si="87"/>
        <v>9714.0460000000003</v>
      </c>
      <c r="CF50" s="36"/>
      <c r="CG50" s="67">
        <v>1243.9769999999999</v>
      </c>
      <c r="CH50" s="36"/>
      <c r="CI50" s="32">
        <v>540</v>
      </c>
      <c r="CJ50" s="33">
        <v>600</v>
      </c>
      <c r="CK50" s="33">
        <v>710</v>
      </c>
      <c r="CL50" s="33">
        <v>830</v>
      </c>
      <c r="CM50" s="33">
        <v>60</v>
      </c>
      <c r="CN50" s="33">
        <v>0</v>
      </c>
      <c r="CO50" s="34">
        <f t="shared" si="88"/>
        <v>2740</v>
      </c>
      <c r="CP50" s="42">
        <f t="shared" si="89"/>
        <v>0.28206578391743253</v>
      </c>
      <c r="CQ50" s="36"/>
      <c r="CR50" s="60" t="s">
        <v>216</v>
      </c>
      <c r="CS50" s="56">
        <v>60</v>
      </c>
      <c r="CT50" s="68">
        <v>4</v>
      </c>
      <c r="CU50" s="69" t="s">
        <v>142</v>
      </c>
      <c r="CV50" s="74" t="s">
        <v>145</v>
      </c>
      <c r="CW50" s="56"/>
      <c r="CX50" s="32">
        <v>781.91544399999998</v>
      </c>
      <c r="CY50" s="33">
        <v>871.91544399999998</v>
      </c>
      <c r="CZ50" s="34">
        <v>971.77168199999994</v>
      </c>
      <c r="DA50" s="56"/>
      <c r="DB50" s="60">
        <f t="shared" si="90"/>
        <v>4673.1900000000005</v>
      </c>
      <c r="DC50" s="33">
        <v>4475.3440000000001</v>
      </c>
      <c r="DD50" s="34">
        <v>4871.0360000000001</v>
      </c>
      <c r="DE50" s="56"/>
      <c r="DF50" s="32">
        <v>59.387999999999998</v>
      </c>
      <c r="DG50" s="33">
        <v>118.991</v>
      </c>
      <c r="DH50" s="33">
        <v>277.13200000000001</v>
      </c>
      <c r="DI50" s="33">
        <v>168.87</v>
      </c>
      <c r="DJ50" s="33">
        <v>1239.1890000000001</v>
      </c>
      <c r="DK50" s="33">
        <v>196.59899999999999</v>
      </c>
      <c r="DL50" s="33">
        <v>52.143000000000001</v>
      </c>
      <c r="DM50" s="33">
        <v>1.0000000002037268E-3</v>
      </c>
      <c r="DN50" s="33">
        <v>5983.66</v>
      </c>
      <c r="DO50" s="70">
        <f t="shared" si="91"/>
        <v>8095.973</v>
      </c>
      <c r="DP50" s="56"/>
      <c r="DQ50" s="47">
        <f t="shared" si="92"/>
        <v>7.3354987720438292E-3</v>
      </c>
      <c r="DR50" s="41">
        <f t="shared" si="93"/>
        <v>1.4697553956763443E-2</v>
      </c>
      <c r="DS50" s="41">
        <f t="shared" si="94"/>
        <v>3.4230845384489304E-2</v>
      </c>
      <c r="DT50" s="41">
        <f t="shared" si="95"/>
        <v>2.0858518179346697E-2</v>
      </c>
      <c r="DU50" s="41">
        <f t="shared" si="96"/>
        <v>0.15306239287112247</v>
      </c>
      <c r="DV50" s="41">
        <f t="shared" si="97"/>
        <v>2.4283554305331797E-2</v>
      </c>
      <c r="DW50" s="41">
        <f t="shared" si="98"/>
        <v>6.4406094239691757E-3</v>
      </c>
      <c r="DX50" s="41">
        <f t="shared" si="99"/>
        <v>1.2351819851717969E-7</v>
      </c>
      <c r="DY50" s="41">
        <f t="shared" si="100"/>
        <v>0.73909090358873475</v>
      </c>
      <c r="DZ50" s="71">
        <f t="shared" si="101"/>
        <v>1</v>
      </c>
      <c r="EA50" s="56"/>
      <c r="EB50" s="35">
        <v>44.857999999999997</v>
      </c>
      <c r="EC50" s="36">
        <v>31.568999999999999</v>
      </c>
      <c r="ED50" s="66">
        <f t="shared" si="102"/>
        <v>76.426999999999992</v>
      </c>
      <c r="EF50" s="35">
        <f>BL50</f>
        <v>27.895</v>
      </c>
      <c r="EG50" s="36">
        <f>BM50</f>
        <v>14.689</v>
      </c>
      <c r="EH50" s="66">
        <f t="shared" si="103"/>
        <v>42.584000000000003</v>
      </c>
      <c r="EJ50" s="32">
        <v>5983.66</v>
      </c>
      <c r="EK50" s="33">
        <v>2112.3130000000006</v>
      </c>
      <c r="EL50" s="34">
        <f t="shared" si="104"/>
        <v>8095.973</v>
      </c>
      <c r="EN50" s="47">
        <v>0.73909090358873475</v>
      </c>
      <c r="EO50" s="41">
        <v>0.26090909641126525</v>
      </c>
      <c r="EP50" s="42">
        <f t="shared" si="105"/>
        <v>1</v>
      </c>
      <c r="EQ50" s="56"/>
      <c r="ER50" s="60">
        <v>954.29200000000003</v>
      </c>
      <c r="ES50" s="33">
        <v>929.56700000000001</v>
      </c>
      <c r="ET50" s="34">
        <v>979.01700000000005</v>
      </c>
      <c r="EV50" s="60">
        <v>7792.5964999999997</v>
      </c>
      <c r="EW50" s="33">
        <v>7489.22</v>
      </c>
      <c r="EX50" s="34">
        <v>8095.973</v>
      </c>
      <c r="EZ50" s="60">
        <v>2989.0785000000001</v>
      </c>
      <c r="FA50" s="33">
        <v>2738.1570000000002</v>
      </c>
      <c r="FB50" s="34">
        <v>3240</v>
      </c>
      <c r="FD50" s="60">
        <v>10781.674999999999</v>
      </c>
      <c r="FE50" s="56">
        <v>10227.377</v>
      </c>
      <c r="FF50" s="68">
        <v>11335.973</v>
      </c>
      <c r="FH50" s="60">
        <v>5715.3765000000003</v>
      </c>
      <c r="FI50" s="33">
        <v>5545.7030000000004</v>
      </c>
      <c r="FJ50" s="34">
        <v>5885.05</v>
      </c>
      <c r="FK50" s="33"/>
      <c r="FL50" s="60">
        <v>9347.762999999999</v>
      </c>
      <c r="FM50" s="33">
        <v>8981.48</v>
      </c>
      <c r="FN50" s="34">
        <v>9714.0460000000003</v>
      </c>
      <c r="FO50" s="33"/>
      <c r="FP50" s="72">
        <f>DD50/C50</f>
        <v>0.5014425503029325</v>
      </c>
      <c r="FQ50" s="63"/>
    </row>
    <row r="51" spans="1:173" x14ac:dyDescent="0.2">
      <c r="A51" s="1"/>
      <c r="B51" s="73" t="s">
        <v>181</v>
      </c>
      <c r="C51" s="32">
        <v>9789.6049999999996</v>
      </c>
      <c r="D51" s="33">
        <v>9389.219000000001</v>
      </c>
      <c r="E51" s="33">
        <v>8240.2080000000005</v>
      </c>
      <c r="F51" s="33">
        <v>1430</v>
      </c>
      <c r="G51" s="33">
        <v>6689.982</v>
      </c>
      <c r="H51" s="33">
        <f t="shared" si="53"/>
        <v>11219.605</v>
      </c>
      <c r="I51" s="34">
        <f t="shared" si="54"/>
        <v>9670.2080000000005</v>
      </c>
      <c r="J51" s="33"/>
      <c r="K51" s="35">
        <v>178.084</v>
      </c>
      <c r="L51" s="36">
        <v>41.731000000000002</v>
      </c>
      <c r="M51" s="36">
        <v>2.0750000000000002</v>
      </c>
      <c r="N51" s="37">
        <f t="shared" si="55"/>
        <v>221.89</v>
      </c>
      <c r="O51" s="36">
        <v>120.42000000000002</v>
      </c>
      <c r="P51" s="37">
        <f t="shared" si="56"/>
        <v>101.46999999999997</v>
      </c>
      <c r="Q51" s="36">
        <v>2.7669999999999999</v>
      </c>
      <c r="R51" s="37">
        <f t="shared" si="57"/>
        <v>98.702999999999975</v>
      </c>
      <c r="S51" s="36">
        <v>12.802</v>
      </c>
      <c r="T51" s="36">
        <v>2.8639999999999999</v>
      </c>
      <c r="U51" s="36">
        <v>0</v>
      </c>
      <c r="V51" s="37">
        <f t="shared" si="58"/>
        <v>114.36899999999997</v>
      </c>
      <c r="W51" s="36">
        <v>25.698</v>
      </c>
      <c r="X51" s="38">
        <f t="shared" si="59"/>
        <v>88.670999999999964</v>
      </c>
      <c r="Y51" s="36"/>
      <c r="Z51" s="39">
        <f t="shared" si="60"/>
        <v>1.8966859756919079E-2</v>
      </c>
      <c r="AA51" s="40">
        <f t="shared" si="61"/>
        <v>4.4445656236157659E-3</v>
      </c>
      <c r="AB51" s="41">
        <f t="shared" si="62"/>
        <v>0.50691205442085241</v>
      </c>
      <c r="AC51" s="41">
        <f t="shared" si="63"/>
        <v>0.51309801782762099</v>
      </c>
      <c r="AD51" s="41">
        <f t="shared" si="64"/>
        <v>0.54270133850105917</v>
      </c>
      <c r="AE51" s="40">
        <f t="shared" si="65"/>
        <v>1.282534788037216E-2</v>
      </c>
      <c r="AF51" s="40">
        <f t="shared" si="66"/>
        <v>9.443916474842046E-3</v>
      </c>
      <c r="AG51" s="40">
        <f>X51/DB51</f>
        <v>1.7520711877839705E-2</v>
      </c>
      <c r="AH51" s="40">
        <f>(P51+S51+T51)/DB51</f>
        <v>2.3145178316728493E-2</v>
      </c>
      <c r="AI51" s="40">
        <f>R51/DB51</f>
        <v>1.9502958402165451E-2</v>
      </c>
      <c r="AJ51" s="42">
        <f>X51/ER51</f>
        <v>9.671002044989771E-2</v>
      </c>
      <c r="AK51" s="36"/>
      <c r="AL51" s="47">
        <f t="shared" si="67"/>
        <v>0.11515105584817004</v>
      </c>
      <c r="AM51" s="41">
        <f t="shared" si="68"/>
        <v>8.3954688305837827E-2</v>
      </c>
      <c r="AN51" s="42">
        <f t="shared" si="69"/>
        <v>1.8252026425918218E-2</v>
      </c>
      <c r="AO51" s="36"/>
      <c r="AP51" s="47">
        <f t="shared" si="70"/>
        <v>0.81187052559838291</v>
      </c>
      <c r="AQ51" s="41">
        <f t="shared" si="71"/>
        <v>0.76431823829313228</v>
      </c>
      <c r="AR51" s="41">
        <f t="shared" si="72"/>
        <v>8.3166276882468707E-2</v>
      </c>
      <c r="AS51" s="41">
        <f t="shared" si="73"/>
        <v>0.12755652551864965</v>
      </c>
      <c r="AT51" s="65">
        <v>1.149</v>
      </c>
      <c r="AU51" s="36"/>
      <c r="AV51" s="47">
        <f>ET51/C51</f>
        <v>9.833930991086974E-2</v>
      </c>
      <c r="AW51" s="41">
        <f t="shared" si="74"/>
        <v>0.15907896647207789</v>
      </c>
      <c r="AX51" s="41">
        <f t="shared" si="75"/>
        <v>0.17530000000000001</v>
      </c>
      <c r="AY51" s="42">
        <f t="shared" si="76"/>
        <v>0.19436443128102274</v>
      </c>
      <c r="AZ51" s="36"/>
      <c r="BA51" s="39">
        <f>Q51/EV51</f>
        <v>3.5407339236348014E-4</v>
      </c>
      <c r="BB51" s="41">
        <f t="shared" si="77"/>
        <v>2.3622114465236994E-2</v>
      </c>
      <c r="BC51" s="40">
        <f>ED51/E51</f>
        <v>5.776431857059919E-3</v>
      </c>
      <c r="BD51" s="41">
        <f t="shared" si="78"/>
        <v>4.8513479080670649E-2</v>
      </c>
      <c r="BE51" s="41">
        <f t="shared" si="79"/>
        <v>0.72413220637148956</v>
      </c>
      <c r="BF51" s="42">
        <f t="shared" si="80"/>
        <v>0.76492666962282507</v>
      </c>
      <c r="BG51" s="36"/>
      <c r="BH51" s="35">
        <v>87.337000000000003</v>
      </c>
      <c r="BI51" s="36">
        <v>196.39</v>
      </c>
      <c r="BJ51" s="37">
        <f t="shared" si="81"/>
        <v>283.72699999999998</v>
      </c>
      <c r="BK51" s="33">
        <v>8240.2080000000005</v>
      </c>
      <c r="BL51" s="36">
        <v>7.9539999999999997</v>
      </c>
      <c r="BM51" s="36">
        <v>10.493</v>
      </c>
      <c r="BN51" s="37">
        <f t="shared" si="82"/>
        <v>8221.7610000000004</v>
      </c>
      <c r="BO51" s="36">
        <v>965.00099999999998</v>
      </c>
      <c r="BP51" s="36">
        <v>221.53899999999999</v>
      </c>
      <c r="BQ51" s="37">
        <f t="shared" si="83"/>
        <v>1186.54</v>
      </c>
      <c r="BR51" s="36">
        <v>0</v>
      </c>
      <c r="BS51" s="36">
        <v>3.496</v>
      </c>
      <c r="BT51" s="36">
        <v>83.411000000000001</v>
      </c>
      <c r="BU51" s="36">
        <v>10.66999999999841</v>
      </c>
      <c r="BV51" s="37">
        <f t="shared" si="84"/>
        <v>9789.6049999999996</v>
      </c>
      <c r="BW51" s="36">
        <v>1.7270000000000001</v>
      </c>
      <c r="BX51" s="33">
        <v>6689.982</v>
      </c>
      <c r="BY51" s="37">
        <f t="shared" si="85"/>
        <v>6691.7089999999998</v>
      </c>
      <c r="BZ51" s="36">
        <v>1875.559</v>
      </c>
      <c r="CA51" s="36">
        <v>74.026999999999816</v>
      </c>
      <c r="CB51" s="37">
        <f t="shared" si="86"/>
        <v>1949.5859999999998</v>
      </c>
      <c r="CC51" s="36">
        <v>185.607</v>
      </c>
      <c r="CD51" s="36">
        <v>962.70299999999997</v>
      </c>
      <c r="CE51" s="66">
        <f t="shared" si="87"/>
        <v>9789.6049999999996</v>
      </c>
      <c r="CF51" s="36"/>
      <c r="CG51" s="67">
        <v>1248.7280000000001</v>
      </c>
      <c r="CH51" s="36"/>
      <c r="CI51" s="32">
        <v>225</v>
      </c>
      <c r="CJ51" s="33">
        <v>250</v>
      </c>
      <c r="CK51" s="33">
        <v>735</v>
      </c>
      <c r="CL51" s="33">
        <v>400</v>
      </c>
      <c r="CM51" s="33">
        <v>450</v>
      </c>
      <c r="CN51" s="33">
        <v>0</v>
      </c>
      <c r="CO51" s="34">
        <f t="shared" si="88"/>
        <v>2060</v>
      </c>
      <c r="CP51" s="42">
        <f t="shared" si="89"/>
        <v>0.21042728485980794</v>
      </c>
      <c r="CQ51" s="36"/>
      <c r="CR51" s="60" t="s">
        <v>219</v>
      </c>
      <c r="CS51" s="56">
        <v>65.2</v>
      </c>
      <c r="CT51" s="68">
        <v>10</v>
      </c>
      <c r="CU51" s="69" t="s">
        <v>142</v>
      </c>
      <c r="CV51" s="74" t="s">
        <v>148</v>
      </c>
      <c r="CW51" s="56"/>
      <c r="CX51" s="32">
        <v>833.59128299999998</v>
      </c>
      <c r="CY51" s="33">
        <v>918.59128299999998</v>
      </c>
      <c r="CZ51" s="34">
        <v>1018.491</v>
      </c>
      <c r="DA51" s="56"/>
      <c r="DB51" s="60">
        <f t="shared" si="90"/>
        <v>5060.9244999999992</v>
      </c>
      <c r="DC51" s="33">
        <v>4881.7389999999996</v>
      </c>
      <c r="DD51" s="34">
        <v>5240.1099999999997</v>
      </c>
      <c r="DE51" s="56"/>
      <c r="DF51" s="32">
        <v>119.87</v>
      </c>
      <c r="DG51" s="33">
        <v>47.72</v>
      </c>
      <c r="DH51" s="33">
        <v>387.28699999999998</v>
      </c>
      <c r="DI51" s="33">
        <v>179.369</v>
      </c>
      <c r="DJ51" s="33">
        <v>1324.3309999999999</v>
      </c>
      <c r="DK51" s="33">
        <v>187.691</v>
      </c>
      <c r="DL51" s="33">
        <v>26.460999999999999</v>
      </c>
      <c r="DM51" s="33">
        <v>0.47900000000026921</v>
      </c>
      <c r="DN51" s="33">
        <v>5967</v>
      </c>
      <c r="DO51" s="70">
        <f t="shared" si="91"/>
        <v>8240.2079999999987</v>
      </c>
      <c r="DP51" s="56"/>
      <c r="DQ51" s="47">
        <f t="shared" si="92"/>
        <v>1.4546962892198841E-2</v>
      </c>
      <c r="DR51" s="41">
        <f t="shared" si="93"/>
        <v>5.7911159524128529E-3</v>
      </c>
      <c r="DS51" s="41">
        <f t="shared" si="94"/>
        <v>4.699966311530001E-2</v>
      </c>
      <c r="DT51" s="41">
        <f t="shared" si="95"/>
        <v>2.1767533052563726E-2</v>
      </c>
      <c r="DU51" s="41">
        <f t="shared" si="96"/>
        <v>0.16071572465161074</v>
      </c>
      <c r="DV51" s="41">
        <f t="shared" si="97"/>
        <v>2.2777459015597669E-2</v>
      </c>
      <c r="DW51" s="41">
        <f t="shared" si="98"/>
        <v>3.2112053482145114E-3</v>
      </c>
      <c r="DX51" s="41">
        <f t="shared" si="99"/>
        <v>5.8129600612056067E-5</v>
      </c>
      <c r="DY51" s="41">
        <f t="shared" si="100"/>
        <v>0.72413220637148978</v>
      </c>
      <c r="DZ51" s="71">
        <f t="shared" si="101"/>
        <v>1.0000000000000002</v>
      </c>
      <c r="EA51" s="56"/>
      <c r="EB51" s="35">
        <v>24.135000000000002</v>
      </c>
      <c r="EC51" s="36">
        <v>23.463999999999999</v>
      </c>
      <c r="ED51" s="66">
        <f t="shared" si="102"/>
        <v>47.599000000000004</v>
      </c>
      <c r="EF51" s="35">
        <f>BL51</f>
        <v>7.9539999999999997</v>
      </c>
      <c r="EG51" s="36">
        <f>BM51</f>
        <v>10.493</v>
      </c>
      <c r="EH51" s="66">
        <f t="shared" si="103"/>
        <v>18.446999999999999</v>
      </c>
      <c r="EJ51" s="32">
        <v>5967</v>
      </c>
      <c r="EK51" s="33">
        <v>2273.208000000001</v>
      </c>
      <c r="EL51" s="34">
        <f t="shared" si="104"/>
        <v>8240.2080000000005</v>
      </c>
      <c r="EN51" s="47">
        <v>0.72413220637148956</v>
      </c>
      <c r="EO51" s="41">
        <v>0.27586779362851044</v>
      </c>
      <c r="EP51" s="42">
        <f t="shared" si="105"/>
        <v>1</v>
      </c>
      <c r="EQ51" s="56"/>
      <c r="ER51" s="60">
        <v>916.875</v>
      </c>
      <c r="ES51" s="33">
        <v>871.04700000000003</v>
      </c>
      <c r="ET51" s="34">
        <v>962.70299999999997</v>
      </c>
      <c r="EV51" s="60">
        <v>7814.764000000001</v>
      </c>
      <c r="EW51" s="33">
        <v>7389.3200000000006</v>
      </c>
      <c r="EX51" s="34">
        <v>8240.2080000000005</v>
      </c>
      <c r="EZ51" s="60">
        <v>1480.9544999999998</v>
      </c>
      <c r="FA51" s="33">
        <v>1531.9089999999997</v>
      </c>
      <c r="FB51" s="34">
        <v>1430</v>
      </c>
      <c r="FD51" s="60">
        <v>9295.718499999999</v>
      </c>
      <c r="FE51" s="56">
        <v>8921.2289999999994</v>
      </c>
      <c r="FF51" s="68">
        <v>9670.2080000000005</v>
      </c>
      <c r="FH51" s="60">
        <v>6630.0234999999993</v>
      </c>
      <c r="FI51" s="33">
        <v>6570.0649999999996</v>
      </c>
      <c r="FJ51" s="34">
        <v>6689.982</v>
      </c>
      <c r="FK51" s="33"/>
      <c r="FL51" s="60">
        <v>9389.219000000001</v>
      </c>
      <c r="FM51" s="33">
        <v>8988.8330000000005</v>
      </c>
      <c r="FN51" s="34">
        <v>9789.6049999999996</v>
      </c>
      <c r="FO51" s="33"/>
      <c r="FP51" s="72">
        <f>DD51/C51</f>
        <v>0.53527287362462528</v>
      </c>
      <c r="FQ51" s="63"/>
    </row>
    <row r="52" spans="1:173" x14ac:dyDescent="0.2">
      <c r="A52" s="1"/>
      <c r="B52" s="73" t="s">
        <v>189</v>
      </c>
      <c r="C52" s="32">
        <v>1834.2</v>
      </c>
      <c r="D52" s="33">
        <v>1697.288</v>
      </c>
      <c r="E52" s="33">
        <v>1612.4</v>
      </c>
      <c r="F52" s="33">
        <v>381.35</v>
      </c>
      <c r="G52" s="33">
        <v>1191.3</v>
      </c>
      <c r="H52" s="33">
        <f t="shared" si="53"/>
        <v>2215.5500000000002</v>
      </c>
      <c r="I52" s="34">
        <f t="shared" si="54"/>
        <v>1993.75</v>
      </c>
      <c r="J52" s="33"/>
      <c r="K52" s="35">
        <v>34.191000000000003</v>
      </c>
      <c r="L52" s="36">
        <v>7.9809999999999999</v>
      </c>
      <c r="M52" s="36">
        <v>0</v>
      </c>
      <c r="N52" s="37">
        <f t="shared" si="55"/>
        <v>42.172000000000004</v>
      </c>
      <c r="O52" s="36">
        <v>28.740000000000002</v>
      </c>
      <c r="P52" s="37">
        <f t="shared" si="56"/>
        <v>13.432000000000002</v>
      </c>
      <c r="Q52" s="36">
        <v>0.94</v>
      </c>
      <c r="R52" s="37">
        <f t="shared" si="57"/>
        <v>12.492000000000003</v>
      </c>
      <c r="S52" s="36">
        <v>2.23</v>
      </c>
      <c r="T52" s="36">
        <v>-0.2</v>
      </c>
      <c r="U52" s="36">
        <v>0.93</v>
      </c>
      <c r="V52" s="37">
        <f t="shared" si="58"/>
        <v>15.452000000000004</v>
      </c>
      <c r="W52" s="36">
        <v>2.86</v>
      </c>
      <c r="X52" s="38">
        <f t="shared" si="59"/>
        <v>12.592000000000004</v>
      </c>
      <c r="Y52" s="36"/>
      <c r="Z52" s="39">
        <f t="shared" si="60"/>
        <v>2.0144489326502046E-2</v>
      </c>
      <c r="AA52" s="40">
        <f t="shared" si="61"/>
        <v>4.7022072859762157E-3</v>
      </c>
      <c r="AB52" s="41">
        <f t="shared" si="62"/>
        <v>0.65019682367313703</v>
      </c>
      <c r="AC52" s="41">
        <f t="shared" si="63"/>
        <v>0.64726814107472641</v>
      </c>
      <c r="AD52" s="41">
        <f t="shared" si="64"/>
        <v>0.68149483069335104</v>
      </c>
      <c r="AE52" s="40">
        <f t="shared" si="65"/>
        <v>1.6932895301209932E-2</v>
      </c>
      <c r="AF52" s="40">
        <f t="shared" si="66"/>
        <v>7.4188941417131357E-3</v>
      </c>
      <c r="AG52" s="40">
        <f>X52/DB52</f>
        <v>1.3454436079942348E-2</v>
      </c>
      <c r="AH52" s="40">
        <f>(P52+S52+T52)/DB52</f>
        <v>1.6521004659154112E-2</v>
      </c>
      <c r="AI52" s="40">
        <f>R52/DB52</f>
        <v>1.3347587000527303E-2</v>
      </c>
      <c r="AJ52" s="42">
        <f>X52/ER52</f>
        <v>7.4733962051385563E-2</v>
      </c>
      <c r="AK52" s="36"/>
      <c r="AL52" s="47">
        <f t="shared" si="67"/>
        <v>0.18808408546483316</v>
      </c>
      <c r="AM52" s="41">
        <f t="shared" si="68"/>
        <v>0.18939811533716563</v>
      </c>
      <c r="AN52" s="42">
        <f t="shared" si="69"/>
        <v>0.12961296556354066</v>
      </c>
      <c r="AO52" s="36"/>
      <c r="AP52" s="47">
        <f t="shared" si="70"/>
        <v>0.73883651699330188</v>
      </c>
      <c r="AQ52" s="41">
        <f t="shared" si="71"/>
        <v>0.73034362259755392</v>
      </c>
      <c r="AR52" s="41">
        <f t="shared" si="72"/>
        <v>0.1261239902954967</v>
      </c>
      <c r="AS52" s="41">
        <f t="shared" si="73"/>
        <v>0.11368082924435721</v>
      </c>
      <c r="AT52" s="65">
        <v>2.09</v>
      </c>
      <c r="AU52" s="36"/>
      <c r="AV52" s="47">
        <f>ET52/C52</f>
        <v>0.10309944389924762</v>
      </c>
      <c r="AW52" s="41">
        <f t="shared" si="74"/>
        <v>0.17212393763496245</v>
      </c>
      <c r="AX52" s="41">
        <f t="shared" si="75"/>
        <v>0.19193494066604591</v>
      </c>
      <c r="AY52" s="42">
        <f t="shared" si="76"/>
        <v>0.21164688868197398</v>
      </c>
      <c r="AZ52" s="36"/>
      <c r="BA52" s="39">
        <f>Q52/EV52</f>
        <v>6.3309404847816642E-4</v>
      </c>
      <c r="BB52" s="41">
        <f t="shared" si="77"/>
        <v>6.0794205148105018E-2</v>
      </c>
      <c r="BC52" s="40">
        <f>ED52/E52</f>
        <v>1.0749193748449517E-2</v>
      </c>
      <c r="BD52" s="41">
        <f t="shared" si="78"/>
        <v>8.4195185931845246E-2</v>
      </c>
      <c r="BE52" s="41">
        <f t="shared" si="79"/>
        <v>0.7062434879682461</v>
      </c>
      <c r="BF52" s="42">
        <f t="shared" si="80"/>
        <v>0.76243109717868351</v>
      </c>
      <c r="BG52" s="36"/>
      <c r="BH52" s="35">
        <v>47.73</v>
      </c>
      <c r="BI52" s="36">
        <v>24.59</v>
      </c>
      <c r="BJ52" s="37">
        <f t="shared" si="81"/>
        <v>72.319999999999993</v>
      </c>
      <c r="BK52" s="33">
        <v>1612.4</v>
      </c>
      <c r="BL52" s="36">
        <v>10.25</v>
      </c>
      <c r="BM52" s="36">
        <v>6.5</v>
      </c>
      <c r="BN52" s="37">
        <f t="shared" si="82"/>
        <v>1595.65</v>
      </c>
      <c r="BO52" s="36">
        <v>127.535077</v>
      </c>
      <c r="BP52" s="36">
        <v>31.229299999999999</v>
      </c>
      <c r="BQ52" s="37">
        <f t="shared" si="83"/>
        <v>158.764377</v>
      </c>
      <c r="BR52" s="36">
        <v>0</v>
      </c>
      <c r="BS52" s="36">
        <v>0.16200000000000001</v>
      </c>
      <c r="BT52" s="36">
        <v>5.0039999999999996</v>
      </c>
      <c r="BU52" s="36">
        <v>2.2996230000000226</v>
      </c>
      <c r="BV52" s="37">
        <f t="shared" si="84"/>
        <v>1834.2</v>
      </c>
      <c r="BW52" s="36">
        <v>150.03800000000001</v>
      </c>
      <c r="BX52" s="33">
        <v>1191.3</v>
      </c>
      <c r="BY52" s="37">
        <f t="shared" si="85"/>
        <v>1341.338</v>
      </c>
      <c r="BZ52" s="36">
        <v>249.83</v>
      </c>
      <c r="CA52" s="36">
        <v>13.945000000000078</v>
      </c>
      <c r="CB52" s="37">
        <f t="shared" si="86"/>
        <v>263.77500000000009</v>
      </c>
      <c r="CC52" s="36">
        <v>39.981999999999999</v>
      </c>
      <c r="CD52" s="36">
        <v>189.10499999999999</v>
      </c>
      <c r="CE52" s="66">
        <f t="shared" si="87"/>
        <v>1834.2</v>
      </c>
      <c r="CF52" s="36"/>
      <c r="CG52" s="67">
        <v>208.51337699999999</v>
      </c>
      <c r="CH52" s="36"/>
      <c r="CI52" s="32">
        <v>70</v>
      </c>
      <c r="CJ52" s="33">
        <v>100</v>
      </c>
      <c r="CK52" s="33">
        <v>100</v>
      </c>
      <c r="CL52" s="33">
        <v>100</v>
      </c>
      <c r="CM52" s="33">
        <v>70</v>
      </c>
      <c r="CN52" s="33">
        <v>0</v>
      </c>
      <c r="CO52" s="34">
        <f t="shared" si="88"/>
        <v>440</v>
      </c>
      <c r="CP52" s="42">
        <f t="shared" si="89"/>
        <v>0.23988659906226148</v>
      </c>
      <c r="CQ52" s="36"/>
      <c r="CR52" s="60" t="s">
        <v>214</v>
      </c>
      <c r="CS52" s="56">
        <v>15.3</v>
      </c>
      <c r="CT52" s="68">
        <v>3</v>
      </c>
      <c r="CU52" s="60"/>
      <c r="CV52" s="74" t="s">
        <v>145</v>
      </c>
      <c r="CW52" s="56"/>
      <c r="CX52" s="32">
        <v>173.76599999999999</v>
      </c>
      <c r="CY52" s="33">
        <v>193.76599999999999</v>
      </c>
      <c r="CZ52" s="34">
        <v>213.666</v>
      </c>
      <c r="DA52" s="56"/>
      <c r="DB52" s="60">
        <f t="shared" si="90"/>
        <v>935.89949999999999</v>
      </c>
      <c r="DC52" s="33">
        <v>862.25900000000001</v>
      </c>
      <c r="DD52" s="34">
        <v>1009.54</v>
      </c>
      <c r="DE52" s="56"/>
      <c r="DF52" s="32">
        <v>82.064999999999998</v>
      </c>
      <c r="DG52" s="33">
        <v>12.567</v>
      </c>
      <c r="DH52" s="33">
        <v>91.361000000000004</v>
      </c>
      <c r="DI52" s="33">
        <v>12.007</v>
      </c>
      <c r="DJ52" s="33">
        <v>224.24199999999999</v>
      </c>
      <c r="DK52" s="33">
        <v>35.914999999999999</v>
      </c>
      <c r="DL52" s="33">
        <v>15.528</v>
      </c>
      <c r="DM52" s="33">
        <v>-3.2000000000152795E-2</v>
      </c>
      <c r="DN52" s="33">
        <v>1138.7470000000001</v>
      </c>
      <c r="DO52" s="70">
        <f t="shared" si="91"/>
        <v>1612.3999999999999</v>
      </c>
      <c r="DP52" s="56"/>
      <c r="DQ52" s="47">
        <f t="shared" si="92"/>
        <v>5.089617960803771E-2</v>
      </c>
      <c r="DR52" s="41">
        <f t="shared" si="93"/>
        <v>7.7939717191763836E-3</v>
      </c>
      <c r="DS52" s="41">
        <f t="shared" si="94"/>
        <v>5.6661498387496907E-2</v>
      </c>
      <c r="DT52" s="41">
        <f t="shared" si="95"/>
        <v>7.4466633589679986E-3</v>
      </c>
      <c r="DU52" s="41">
        <f t="shared" si="96"/>
        <v>0.13907343091044405</v>
      </c>
      <c r="DV52" s="41">
        <f t="shared" si="97"/>
        <v>2.2274249565864553E-2</v>
      </c>
      <c r="DW52" s="41">
        <f t="shared" si="98"/>
        <v>9.6303646737782196E-3</v>
      </c>
      <c r="DX52" s="41">
        <f t="shared" si="99"/>
        <v>-1.9846192012002478E-5</v>
      </c>
      <c r="DY52" s="41">
        <f t="shared" si="100"/>
        <v>0.70624348796824621</v>
      </c>
      <c r="DZ52" s="71">
        <f t="shared" si="101"/>
        <v>1</v>
      </c>
      <c r="EA52" s="56"/>
      <c r="EB52" s="35">
        <v>1.88</v>
      </c>
      <c r="EC52" s="36">
        <v>15.452</v>
      </c>
      <c r="ED52" s="66">
        <f t="shared" si="102"/>
        <v>17.332000000000001</v>
      </c>
      <c r="EF52" s="35">
        <f>BL52</f>
        <v>10.25</v>
      </c>
      <c r="EG52" s="36">
        <f>BM52</f>
        <v>6.5</v>
      </c>
      <c r="EH52" s="66">
        <f t="shared" si="103"/>
        <v>16.75</v>
      </c>
      <c r="EJ52" s="32">
        <v>1138.7470000000001</v>
      </c>
      <c r="EK52" s="33">
        <v>473.65300000000002</v>
      </c>
      <c r="EL52" s="34">
        <f t="shared" si="104"/>
        <v>1612.4</v>
      </c>
      <c r="EN52" s="47">
        <v>0.7062434879682461</v>
      </c>
      <c r="EO52" s="41">
        <v>0.2937565120317539</v>
      </c>
      <c r="EP52" s="42">
        <f t="shared" si="105"/>
        <v>1</v>
      </c>
      <c r="EQ52" s="56"/>
      <c r="ER52" s="60">
        <v>168.49099999999999</v>
      </c>
      <c r="ES52" s="33">
        <v>147.87700000000001</v>
      </c>
      <c r="ET52" s="34">
        <v>189.10499999999999</v>
      </c>
      <c r="EV52" s="60">
        <v>1484.7715000000001</v>
      </c>
      <c r="EW52" s="33">
        <v>1357.143</v>
      </c>
      <c r="EX52" s="34">
        <v>1612.4</v>
      </c>
      <c r="EZ52" s="60">
        <v>350.23750000000001</v>
      </c>
      <c r="FA52" s="33">
        <v>319.125</v>
      </c>
      <c r="FB52" s="34">
        <v>381.35</v>
      </c>
      <c r="FD52" s="60">
        <v>1835.009</v>
      </c>
      <c r="FE52" s="56">
        <v>1676.268</v>
      </c>
      <c r="FF52" s="68">
        <v>1993.75</v>
      </c>
      <c r="FH52" s="60">
        <v>1122.9544999999998</v>
      </c>
      <c r="FI52" s="33">
        <v>1054.6089999999999</v>
      </c>
      <c r="FJ52" s="34">
        <v>1191.3</v>
      </c>
      <c r="FK52" s="33"/>
      <c r="FL52" s="60">
        <v>1697.288</v>
      </c>
      <c r="FM52" s="33">
        <v>1560.376</v>
      </c>
      <c r="FN52" s="34">
        <v>1834.2</v>
      </c>
      <c r="FO52" s="33"/>
      <c r="FP52" s="72">
        <f>DD52/C52</f>
        <v>0.55039799367571685</v>
      </c>
      <c r="FQ52" s="63"/>
    </row>
    <row r="53" spans="1:173" x14ac:dyDescent="0.2">
      <c r="A53" s="1"/>
      <c r="B53" s="73" t="s">
        <v>155</v>
      </c>
      <c r="C53" s="32">
        <v>5121.4759999999997</v>
      </c>
      <c r="D53" s="33">
        <v>5026.7219999999998</v>
      </c>
      <c r="E53" s="33">
        <v>4332.7839999999997</v>
      </c>
      <c r="F53" s="33">
        <v>1166.4246737999999</v>
      </c>
      <c r="G53" s="33">
        <v>3780.06</v>
      </c>
      <c r="H53" s="33">
        <f t="shared" si="53"/>
        <v>6287.9006737999998</v>
      </c>
      <c r="I53" s="34">
        <f t="shared" si="54"/>
        <v>5499.2086737999998</v>
      </c>
      <c r="J53" s="33"/>
      <c r="K53" s="35">
        <v>90.119</v>
      </c>
      <c r="L53" s="36">
        <v>21.100999999999999</v>
      </c>
      <c r="M53" s="36">
        <v>1.4970000000000001</v>
      </c>
      <c r="N53" s="37">
        <f t="shared" si="55"/>
        <v>112.717</v>
      </c>
      <c r="O53" s="36">
        <v>62.578000000000003</v>
      </c>
      <c r="P53" s="37">
        <f t="shared" si="56"/>
        <v>50.138999999999996</v>
      </c>
      <c r="Q53" s="36">
        <v>1.53</v>
      </c>
      <c r="R53" s="37">
        <f t="shared" si="57"/>
        <v>48.608999999999995</v>
      </c>
      <c r="S53" s="36">
        <v>8.5830000000000002</v>
      </c>
      <c r="T53" s="36">
        <v>-0.38700000000000001</v>
      </c>
      <c r="U53" s="36">
        <v>3.2639999999999998</v>
      </c>
      <c r="V53" s="37">
        <f t="shared" si="58"/>
        <v>60.068999999999996</v>
      </c>
      <c r="W53" s="36">
        <v>10.281000000000001</v>
      </c>
      <c r="X53" s="38">
        <f t="shared" si="59"/>
        <v>49.787999999999997</v>
      </c>
      <c r="Y53" s="36"/>
      <c r="Z53" s="39">
        <f t="shared" si="60"/>
        <v>1.7927985673367258E-2</v>
      </c>
      <c r="AA53" s="40">
        <f t="shared" si="61"/>
        <v>4.1977654622634792E-3</v>
      </c>
      <c r="AB53" s="41">
        <f t="shared" si="62"/>
        <v>0.51754567333537338</v>
      </c>
      <c r="AC53" s="41">
        <f t="shared" si="63"/>
        <v>0.51589447650453424</v>
      </c>
      <c r="AD53" s="41">
        <f t="shared" si="64"/>
        <v>0.55517801218982055</v>
      </c>
      <c r="AE53" s="40">
        <f t="shared" si="65"/>
        <v>1.2449067205228379E-2</v>
      </c>
      <c r="AF53" s="40">
        <f t="shared" si="66"/>
        <v>9.9046655056714891E-3</v>
      </c>
      <c r="AG53" s="40">
        <f>X53/DB53</f>
        <v>1.8645528975319799E-2</v>
      </c>
      <c r="AH53" s="40">
        <f>(P53+S53+T53)/DB53</f>
        <v>2.1846367252656873E-2</v>
      </c>
      <c r="AI53" s="40">
        <f>R53/DB53</f>
        <v>1.8203995299295415E-2</v>
      </c>
      <c r="AJ53" s="42">
        <f>X53/ER53</f>
        <v>0.10314117795727103</v>
      </c>
      <c r="AK53" s="36"/>
      <c r="AL53" s="47">
        <f t="shared" si="67"/>
        <v>1.2225338714070968E-2</v>
      </c>
      <c r="AM53" s="41">
        <f t="shared" si="68"/>
        <v>8.4658682522056272E-2</v>
      </c>
      <c r="AN53" s="42">
        <f t="shared" si="69"/>
        <v>3.9508105972044252E-2</v>
      </c>
      <c r="AO53" s="36"/>
      <c r="AP53" s="47">
        <f t="shared" si="70"/>
        <v>0.87243213601231917</v>
      </c>
      <c r="AQ53" s="41">
        <f t="shared" si="71"/>
        <v>0.82531087853821861</v>
      </c>
      <c r="AR53" s="41">
        <f t="shared" si="72"/>
        <v>2.4607359284706216E-2</v>
      </c>
      <c r="AS53" s="41">
        <f t="shared" si="73"/>
        <v>0.13161811165374981</v>
      </c>
      <c r="AT53" s="65">
        <v>1.58</v>
      </c>
      <c r="AU53" s="36"/>
      <c r="AV53" s="47">
        <f>ET53/C53</f>
        <v>9.8880869499339649E-2</v>
      </c>
      <c r="AW53" s="41">
        <f t="shared" si="74"/>
        <v>0.17728103326164102</v>
      </c>
      <c r="AX53" s="41">
        <f t="shared" si="75"/>
        <v>0.19029346757208424</v>
      </c>
      <c r="AY53" s="42">
        <f t="shared" si="76"/>
        <v>0.20516482106973363</v>
      </c>
      <c r="AZ53" s="36"/>
      <c r="BA53" s="39">
        <f>Q53/EV53</f>
        <v>3.5526709003048566E-4</v>
      </c>
      <c r="BB53" s="41">
        <f t="shared" si="77"/>
        <v>2.6227822062226798E-2</v>
      </c>
      <c r="BC53" s="40">
        <f>ED53/E53</f>
        <v>4.1922237526726474E-3</v>
      </c>
      <c r="BD53" s="41">
        <f t="shared" si="78"/>
        <v>3.353079409500638E-2</v>
      </c>
      <c r="BE53" s="41">
        <f t="shared" si="79"/>
        <v>0.77352367438579916</v>
      </c>
      <c r="BF53" s="42">
        <f t="shared" si="80"/>
        <v>0.82156105392488554</v>
      </c>
      <c r="BG53" s="36"/>
      <c r="BH53" s="35">
        <v>76.603999999999999</v>
      </c>
      <c r="BI53" s="36">
        <v>155.291</v>
      </c>
      <c r="BJ53" s="37">
        <f t="shared" si="81"/>
        <v>231.89499999999998</v>
      </c>
      <c r="BK53" s="33">
        <v>4332.7839999999997</v>
      </c>
      <c r="BL53" s="36">
        <v>7.8949999999999996</v>
      </c>
      <c r="BM53" s="36">
        <v>27.4</v>
      </c>
      <c r="BN53" s="37">
        <f t="shared" si="82"/>
        <v>4297.4889999999996</v>
      </c>
      <c r="BO53" s="36">
        <v>441.72300000000001</v>
      </c>
      <c r="BP53" s="36">
        <v>79.652000000000001</v>
      </c>
      <c r="BQ53" s="37">
        <f t="shared" si="83"/>
        <v>521.375</v>
      </c>
      <c r="BR53" s="36">
        <v>12.676</v>
      </c>
      <c r="BS53" s="36">
        <v>0</v>
      </c>
      <c r="BT53" s="36">
        <v>37.506999999999998</v>
      </c>
      <c r="BU53" s="36">
        <v>20.534000000000553</v>
      </c>
      <c r="BV53" s="37">
        <f t="shared" si="84"/>
        <v>5121.4760000000006</v>
      </c>
      <c r="BW53" s="36">
        <v>175.10499999999999</v>
      </c>
      <c r="BX53" s="33">
        <v>3780.06</v>
      </c>
      <c r="BY53" s="37">
        <f t="shared" si="85"/>
        <v>3955.165</v>
      </c>
      <c r="BZ53" s="36">
        <v>550</v>
      </c>
      <c r="CA53" s="36">
        <v>34.894999999999698</v>
      </c>
      <c r="CB53" s="37">
        <f t="shared" si="86"/>
        <v>584.89499999999975</v>
      </c>
      <c r="CC53" s="36">
        <v>75</v>
      </c>
      <c r="CD53" s="36">
        <v>506.416</v>
      </c>
      <c r="CE53" s="66">
        <f t="shared" si="87"/>
        <v>5121.4759999999997</v>
      </c>
      <c r="CF53" s="36"/>
      <c r="CG53" s="67">
        <v>674.07899999999995</v>
      </c>
      <c r="CH53" s="36"/>
      <c r="CI53" s="32">
        <v>200</v>
      </c>
      <c r="CJ53" s="33">
        <v>175</v>
      </c>
      <c r="CK53" s="33">
        <v>185</v>
      </c>
      <c r="CL53" s="33">
        <v>140</v>
      </c>
      <c r="CM53" s="33">
        <v>100</v>
      </c>
      <c r="CN53" s="33">
        <v>0</v>
      </c>
      <c r="CO53" s="34">
        <f t="shared" si="88"/>
        <v>800</v>
      </c>
      <c r="CP53" s="42">
        <f t="shared" si="89"/>
        <v>0.15620496903627001</v>
      </c>
      <c r="CQ53" s="36"/>
      <c r="CR53" s="60" t="s">
        <v>212</v>
      </c>
      <c r="CS53" s="56">
        <v>37.200000000000003</v>
      </c>
      <c r="CT53" s="68">
        <v>4</v>
      </c>
      <c r="CU53" s="69" t="s">
        <v>142</v>
      </c>
      <c r="CV53" s="74" t="s">
        <v>145</v>
      </c>
      <c r="CW53" s="56"/>
      <c r="CX53" s="32">
        <v>476.839</v>
      </c>
      <c r="CY53" s="33">
        <v>511.839</v>
      </c>
      <c r="CZ53" s="34">
        <v>551.83900000000006</v>
      </c>
      <c r="DA53" s="56"/>
      <c r="DB53" s="60">
        <f t="shared" si="90"/>
        <v>2670.2380000000003</v>
      </c>
      <c r="DC53" s="33">
        <v>2650.741</v>
      </c>
      <c r="DD53" s="34">
        <v>2689.7350000000001</v>
      </c>
      <c r="DE53" s="56"/>
      <c r="DF53" s="32">
        <v>108.739</v>
      </c>
      <c r="DG53" s="33">
        <v>106.17700000000001</v>
      </c>
      <c r="DH53" s="33">
        <v>129.59100000000001</v>
      </c>
      <c r="DI53" s="33">
        <v>67.863</v>
      </c>
      <c r="DJ53" s="33">
        <v>409.101</v>
      </c>
      <c r="DK53" s="33">
        <v>114.71299999999999</v>
      </c>
      <c r="DL53" s="33">
        <v>45.088999999999999</v>
      </c>
      <c r="DM53" s="33">
        <v>0</v>
      </c>
      <c r="DN53" s="33">
        <v>3351.511</v>
      </c>
      <c r="DO53" s="70">
        <f t="shared" si="91"/>
        <v>4332.7839999999997</v>
      </c>
      <c r="DP53" s="56"/>
      <c r="DQ53" s="47">
        <f t="shared" si="92"/>
        <v>2.5096796886251431E-2</v>
      </c>
      <c r="DR53" s="41">
        <f t="shared" si="93"/>
        <v>2.4505491157648294E-2</v>
      </c>
      <c r="DS53" s="41">
        <f t="shared" si="94"/>
        <v>2.9909406977130643E-2</v>
      </c>
      <c r="DT53" s="41">
        <f t="shared" si="95"/>
        <v>1.566267785331556E-2</v>
      </c>
      <c r="DU53" s="41">
        <f t="shared" si="96"/>
        <v>9.4419892614079085E-2</v>
      </c>
      <c r="DV53" s="41">
        <f t="shared" si="97"/>
        <v>2.647558705903641E-2</v>
      </c>
      <c r="DW53" s="41">
        <f t="shared" si="98"/>
        <v>1.0406473066739539E-2</v>
      </c>
      <c r="DX53" s="41">
        <f t="shared" si="99"/>
        <v>0</v>
      </c>
      <c r="DY53" s="41">
        <f t="shared" si="100"/>
        <v>0.77352367438579916</v>
      </c>
      <c r="DZ53" s="71">
        <f t="shared" si="101"/>
        <v>1</v>
      </c>
      <c r="EA53" s="56"/>
      <c r="EB53" s="35">
        <v>13.241</v>
      </c>
      <c r="EC53" s="36">
        <v>4.923</v>
      </c>
      <c r="ED53" s="66">
        <f t="shared" si="102"/>
        <v>18.164000000000001</v>
      </c>
      <c r="EF53" s="35">
        <f>BL53</f>
        <v>7.8949999999999996</v>
      </c>
      <c r="EG53" s="36">
        <f>BM53</f>
        <v>27.4</v>
      </c>
      <c r="EH53" s="66">
        <f t="shared" si="103"/>
        <v>35.295000000000002</v>
      </c>
      <c r="EJ53" s="32">
        <v>3351.511</v>
      </c>
      <c r="EK53" s="33">
        <v>981.27299999999946</v>
      </c>
      <c r="EL53" s="34">
        <f t="shared" si="104"/>
        <v>4332.7839999999997</v>
      </c>
      <c r="EN53" s="47">
        <v>0.77352367438579916</v>
      </c>
      <c r="EO53" s="41">
        <v>0.22647632561420084</v>
      </c>
      <c r="EP53" s="42">
        <f t="shared" si="105"/>
        <v>1</v>
      </c>
      <c r="EQ53" s="56"/>
      <c r="ER53" s="60">
        <v>482.71699999999998</v>
      </c>
      <c r="ES53" s="33">
        <v>459.01799999999997</v>
      </c>
      <c r="ET53" s="34">
        <v>506.416</v>
      </c>
      <c r="EV53" s="60">
        <v>4306.6189999999997</v>
      </c>
      <c r="EW53" s="33">
        <v>4280.4539999999997</v>
      </c>
      <c r="EX53" s="34">
        <v>4332.7839999999997</v>
      </c>
      <c r="EZ53" s="60">
        <v>977.98033689999988</v>
      </c>
      <c r="FA53" s="33">
        <v>789.53599999999994</v>
      </c>
      <c r="FB53" s="34">
        <v>1166.4246737999999</v>
      </c>
      <c r="FD53" s="60">
        <v>5284.5993368999998</v>
      </c>
      <c r="FE53" s="56">
        <v>5069.99</v>
      </c>
      <c r="FF53" s="68">
        <v>5499.2086737999998</v>
      </c>
      <c r="FH53" s="60">
        <v>3708.2264999999998</v>
      </c>
      <c r="FI53" s="33">
        <v>3636.393</v>
      </c>
      <c r="FJ53" s="34">
        <v>3780.06</v>
      </c>
      <c r="FK53" s="33"/>
      <c r="FL53" s="60">
        <v>5026.7219999999998</v>
      </c>
      <c r="FM53" s="33">
        <v>4931.9679999999998</v>
      </c>
      <c r="FN53" s="34">
        <v>5121.4759999999997</v>
      </c>
      <c r="FO53" s="33"/>
      <c r="FP53" s="72">
        <f>DD53/C53</f>
        <v>0.52518746548846473</v>
      </c>
      <c r="FQ53" s="63"/>
    </row>
    <row r="54" spans="1:173" x14ac:dyDescent="0.2">
      <c r="A54" s="1"/>
      <c r="B54" s="76" t="s">
        <v>192</v>
      </c>
      <c r="C54" s="32">
        <v>5550.5940000000001</v>
      </c>
      <c r="D54" s="33">
        <v>5524.3265000000001</v>
      </c>
      <c r="E54" s="33">
        <v>4716.0940000000001</v>
      </c>
      <c r="F54" s="33">
        <v>1980</v>
      </c>
      <c r="G54" s="33">
        <v>3625.3119999999999</v>
      </c>
      <c r="H54" s="33">
        <f t="shared" si="53"/>
        <v>7530.5940000000001</v>
      </c>
      <c r="I54" s="34">
        <f t="shared" si="54"/>
        <v>6696.0940000000001</v>
      </c>
      <c r="J54" s="33"/>
      <c r="K54" s="35">
        <v>114.303</v>
      </c>
      <c r="L54" s="36">
        <v>32.991</v>
      </c>
      <c r="M54" s="36">
        <v>8.6999999999999994E-2</v>
      </c>
      <c r="N54" s="37">
        <f t="shared" si="55"/>
        <v>147.38099999999997</v>
      </c>
      <c r="O54" s="36">
        <v>77.548000000000002</v>
      </c>
      <c r="P54" s="37">
        <f t="shared" si="56"/>
        <v>69.83299999999997</v>
      </c>
      <c r="Q54" s="36">
        <v>-1.034</v>
      </c>
      <c r="R54" s="37">
        <f t="shared" si="57"/>
        <v>70.866999999999976</v>
      </c>
      <c r="S54" s="36">
        <v>11.513999999999999</v>
      </c>
      <c r="T54" s="36">
        <v>1.0900000000000001</v>
      </c>
      <c r="U54" s="36">
        <v>7.1959999999999997</v>
      </c>
      <c r="V54" s="37">
        <f t="shared" si="58"/>
        <v>90.666999999999973</v>
      </c>
      <c r="W54" s="36">
        <v>19.472999999999999</v>
      </c>
      <c r="X54" s="38">
        <f t="shared" si="59"/>
        <v>71.193999999999974</v>
      </c>
      <c r="Y54" s="36"/>
      <c r="Z54" s="39">
        <f t="shared" si="60"/>
        <v>2.0690848015590679E-2</v>
      </c>
      <c r="AA54" s="40">
        <f t="shared" si="61"/>
        <v>5.9719497028280274E-3</v>
      </c>
      <c r="AB54" s="41">
        <f t="shared" si="62"/>
        <v>0.48472044254148833</v>
      </c>
      <c r="AC54" s="41">
        <f t="shared" si="63"/>
        <v>0.48804556468107879</v>
      </c>
      <c r="AD54" s="41">
        <f t="shared" si="64"/>
        <v>0.52617365874841404</v>
      </c>
      <c r="AE54" s="40">
        <f t="shared" si="65"/>
        <v>1.4037548287560484E-2</v>
      </c>
      <c r="AF54" s="40">
        <f t="shared" si="66"/>
        <v>1.2887362830564046E-2</v>
      </c>
      <c r="AG54" s="40">
        <f>X54/DB54</f>
        <v>2.178652304302588E-2</v>
      </c>
      <c r="AH54" s="40">
        <f>(P54+S54+T54)/DB54</f>
        <v>2.5227064079809035E-2</v>
      </c>
      <c r="AI54" s="40">
        <f>R54/DB54</f>
        <v>2.1686455719444265E-2</v>
      </c>
      <c r="AJ54" s="42">
        <f>X54/ER54</f>
        <v>8.9080857075111347E-2</v>
      </c>
      <c r="AK54" s="36"/>
      <c r="AL54" s="47">
        <f t="shared" si="67"/>
        <v>7.1991086012613684E-2</v>
      </c>
      <c r="AM54" s="41">
        <f t="shared" si="68"/>
        <v>3.9705122898065978E-2</v>
      </c>
      <c r="AN54" s="42">
        <f t="shared" si="69"/>
        <v>1.2680461586120568E-2</v>
      </c>
      <c r="AO54" s="36"/>
      <c r="AP54" s="47">
        <f t="shared" si="70"/>
        <v>0.76871071696196047</v>
      </c>
      <c r="AQ54" s="41">
        <f t="shared" si="71"/>
        <v>0.78044966392962312</v>
      </c>
      <c r="AR54" s="41">
        <f t="shared" si="72"/>
        <v>7.4504818763541356E-2</v>
      </c>
      <c r="AS54" s="41">
        <f t="shared" si="73"/>
        <v>0.10923155251492002</v>
      </c>
      <c r="AT54" s="65">
        <v>1.26</v>
      </c>
      <c r="AU54" s="36"/>
      <c r="AV54" s="47">
        <f>ET54/C54</f>
        <v>0.14716388912610073</v>
      </c>
      <c r="AW54" s="41">
        <f t="shared" si="74"/>
        <v>0.2263</v>
      </c>
      <c r="AX54" s="41">
        <f t="shared" si="75"/>
        <v>0.2263</v>
      </c>
      <c r="AY54" s="42">
        <f t="shared" si="76"/>
        <v>0.2263</v>
      </c>
      <c r="AZ54" s="36"/>
      <c r="BA54" s="39">
        <f>Q54/EV54</f>
        <v>-2.2686702345199459E-4</v>
      </c>
      <c r="BB54" s="41">
        <f t="shared" si="77"/>
        <v>-1.2542911556703912E-2</v>
      </c>
      <c r="BC54" s="40">
        <f>ED54/E54</f>
        <v>7.5318685335788475E-3</v>
      </c>
      <c r="BD54" s="41">
        <f t="shared" si="78"/>
        <v>4.1873404888629548E-2</v>
      </c>
      <c r="BE54" s="41">
        <f t="shared" si="79"/>
        <v>0.72816487542445085</v>
      </c>
      <c r="BF54" s="42">
        <f t="shared" si="80"/>
        <v>0.80854510106936972</v>
      </c>
      <c r="BG54" s="36"/>
      <c r="BH54" s="35">
        <v>69.126999999999995</v>
      </c>
      <c r="BI54" s="36">
        <v>114.45699999999999</v>
      </c>
      <c r="BJ54" s="37">
        <f t="shared" si="81"/>
        <v>183.584</v>
      </c>
      <c r="BK54" s="33">
        <v>4716.0940000000001</v>
      </c>
      <c r="BL54" s="36">
        <v>10.46</v>
      </c>
      <c r="BM54" s="36">
        <v>20.988</v>
      </c>
      <c r="BN54" s="37">
        <f t="shared" si="82"/>
        <v>4684.6459999999997</v>
      </c>
      <c r="BO54" s="36">
        <v>422.71599999999995</v>
      </c>
      <c r="BP54" s="36">
        <v>167.06199999999998</v>
      </c>
      <c r="BQ54" s="37">
        <f t="shared" si="83"/>
        <v>589.77799999999991</v>
      </c>
      <c r="BR54" s="36">
        <v>0</v>
      </c>
      <c r="BS54" s="36">
        <v>2.7730000000000001</v>
      </c>
      <c r="BT54" s="36">
        <v>82.114999999999995</v>
      </c>
      <c r="BU54" s="36">
        <v>7.6980000000005901</v>
      </c>
      <c r="BV54" s="37">
        <f t="shared" si="84"/>
        <v>5550.5940000000001</v>
      </c>
      <c r="BW54" s="36">
        <v>0</v>
      </c>
      <c r="BX54" s="33">
        <v>3625.3119999999999</v>
      </c>
      <c r="BY54" s="37">
        <f t="shared" si="85"/>
        <v>3625.3119999999999</v>
      </c>
      <c r="BZ54" s="36">
        <v>1019.846</v>
      </c>
      <c r="CA54" s="36">
        <v>88.589000000000169</v>
      </c>
      <c r="CB54" s="37">
        <f t="shared" si="86"/>
        <v>1108.4350000000002</v>
      </c>
      <c r="CC54" s="36">
        <v>0</v>
      </c>
      <c r="CD54" s="36">
        <v>816.84699999999998</v>
      </c>
      <c r="CE54" s="66">
        <f t="shared" si="87"/>
        <v>5550.5940000000001</v>
      </c>
      <c r="CF54" s="36"/>
      <c r="CG54" s="67">
        <v>606.29999999999995</v>
      </c>
      <c r="CH54" s="36"/>
      <c r="CI54" s="32">
        <v>0</v>
      </c>
      <c r="CJ54" s="33">
        <v>370</v>
      </c>
      <c r="CK54" s="33">
        <v>200</v>
      </c>
      <c r="CL54" s="33">
        <v>300</v>
      </c>
      <c r="CM54" s="33">
        <v>150</v>
      </c>
      <c r="CN54" s="33">
        <v>0</v>
      </c>
      <c r="CO54" s="34">
        <f t="shared" si="88"/>
        <v>1020</v>
      </c>
      <c r="CP54" s="42">
        <f t="shared" si="89"/>
        <v>0.18376411605676798</v>
      </c>
      <c r="CQ54" s="36"/>
      <c r="CR54" s="60" t="s">
        <v>214</v>
      </c>
      <c r="CS54" s="56">
        <v>45</v>
      </c>
      <c r="CT54" s="68">
        <v>3</v>
      </c>
      <c r="CU54" s="69" t="s">
        <v>142</v>
      </c>
      <c r="CV54" s="68"/>
      <c r="CW54" s="56"/>
      <c r="CX54" s="32">
        <v>731.93272610000008</v>
      </c>
      <c r="CY54" s="33">
        <v>731.93272610000008</v>
      </c>
      <c r="CZ54" s="34">
        <v>731.93272610000008</v>
      </c>
      <c r="DA54" s="56"/>
      <c r="DB54" s="60">
        <f t="shared" si="90"/>
        <v>3267.8</v>
      </c>
      <c r="DC54" s="33">
        <v>3301.2530000000002</v>
      </c>
      <c r="DD54" s="34">
        <v>3234.3470000000002</v>
      </c>
      <c r="DE54" s="56"/>
      <c r="DF54" s="32">
        <v>47.11</v>
      </c>
      <c r="DG54" s="33">
        <v>66.156000000000006</v>
      </c>
      <c r="DH54" s="33">
        <v>281.15899999999999</v>
      </c>
      <c r="DI54" s="33">
        <v>88.338999999999999</v>
      </c>
      <c r="DJ54" s="33">
        <v>567.54099999999994</v>
      </c>
      <c r="DK54" s="33">
        <v>105.59599999999999</v>
      </c>
      <c r="DL54" s="33">
        <v>50.427999999999997</v>
      </c>
      <c r="DM54" s="33">
        <v>75.671000000000731</v>
      </c>
      <c r="DN54" s="33">
        <v>3434.0940000000001</v>
      </c>
      <c r="DO54" s="70">
        <f t="shared" si="91"/>
        <v>4716.094000000001</v>
      </c>
      <c r="DP54" s="56"/>
      <c r="DQ54" s="47">
        <f t="shared" si="92"/>
        <v>9.9891986885757549E-3</v>
      </c>
      <c r="DR54" s="41">
        <f t="shared" si="93"/>
        <v>1.4027710219516404E-2</v>
      </c>
      <c r="DS54" s="41">
        <f t="shared" si="94"/>
        <v>5.9616920273429651E-2</v>
      </c>
      <c r="DT54" s="41">
        <f t="shared" si="95"/>
        <v>1.8731390850139962E-2</v>
      </c>
      <c r="DU54" s="41">
        <f t="shared" si="96"/>
        <v>0.12034132483364407</v>
      </c>
      <c r="DV54" s="41">
        <f t="shared" si="97"/>
        <v>2.239056303797167E-2</v>
      </c>
      <c r="DW54" s="41">
        <f t="shared" si="98"/>
        <v>1.0692747006314968E-2</v>
      </c>
      <c r="DX54" s="41">
        <f t="shared" si="99"/>
        <v>1.6045269665956766E-2</v>
      </c>
      <c r="DY54" s="41">
        <f t="shared" si="100"/>
        <v>0.72816487542445074</v>
      </c>
      <c r="DZ54" s="71">
        <f t="shared" si="101"/>
        <v>1</v>
      </c>
      <c r="EA54" s="56"/>
      <c r="EB54" s="35">
        <v>14.143000000000001</v>
      </c>
      <c r="EC54" s="36">
        <v>21.378</v>
      </c>
      <c r="ED54" s="66">
        <f t="shared" si="102"/>
        <v>35.521000000000001</v>
      </c>
      <c r="EF54" s="35">
        <f>BL54</f>
        <v>10.46</v>
      </c>
      <c r="EG54" s="36">
        <f>BM54</f>
        <v>20.988</v>
      </c>
      <c r="EH54" s="66">
        <f t="shared" si="103"/>
        <v>31.448</v>
      </c>
      <c r="EJ54" s="32">
        <v>3434.0940000000001</v>
      </c>
      <c r="EK54" s="33">
        <v>1282</v>
      </c>
      <c r="EL54" s="34">
        <f t="shared" si="104"/>
        <v>4716.0940000000001</v>
      </c>
      <c r="EN54" s="47">
        <v>0.72816487542445085</v>
      </c>
      <c r="EO54" s="41">
        <v>0.27183512457554915</v>
      </c>
      <c r="EP54" s="42">
        <f t="shared" si="105"/>
        <v>1</v>
      </c>
      <c r="EQ54" s="56"/>
      <c r="ER54" s="60">
        <v>799.20650000000001</v>
      </c>
      <c r="ES54" s="33">
        <v>781.56600000000003</v>
      </c>
      <c r="ET54" s="34">
        <v>816.84699999999998</v>
      </c>
      <c r="EV54" s="60">
        <v>4557.7359999999999</v>
      </c>
      <c r="EW54" s="33">
        <v>4399.3779999999997</v>
      </c>
      <c r="EX54" s="34">
        <v>4716.0940000000001</v>
      </c>
      <c r="EZ54" s="60">
        <v>2010.5</v>
      </c>
      <c r="FA54" s="33">
        <v>2041</v>
      </c>
      <c r="FB54" s="34">
        <v>1980</v>
      </c>
      <c r="FD54" s="60">
        <v>6568.2359999999999</v>
      </c>
      <c r="FE54" s="56">
        <v>6440.3779999999997</v>
      </c>
      <c r="FF54" s="68">
        <v>6696.0940000000001</v>
      </c>
      <c r="FH54" s="60">
        <v>3602.6144999999997</v>
      </c>
      <c r="FI54" s="33">
        <v>3579.9169999999999</v>
      </c>
      <c r="FJ54" s="34">
        <v>3625.3119999999999</v>
      </c>
      <c r="FK54" s="33"/>
      <c r="FL54" s="60">
        <v>5524.3265000000001</v>
      </c>
      <c r="FM54" s="33">
        <v>5498.0590000000002</v>
      </c>
      <c r="FN54" s="34">
        <v>5550.5940000000001</v>
      </c>
      <c r="FO54" s="33"/>
      <c r="FP54" s="72">
        <f>DD54/C54</f>
        <v>0.58270286027045037</v>
      </c>
      <c r="FQ54" s="63"/>
    </row>
    <row r="55" spans="1:173" x14ac:dyDescent="0.2">
      <c r="A55" s="1"/>
      <c r="B55" s="73" t="s">
        <v>193</v>
      </c>
      <c r="C55" s="32">
        <v>3377.6239999999998</v>
      </c>
      <c r="D55" s="33">
        <v>3213.3620000000001</v>
      </c>
      <c r="E55" s="33">
        <v>2859.0970000000002</v>
      </c>
      <c r="F55" s="33">
        <v>868</v>
      </c>
      <c r="G55" s="33">
        <v>2281.9360000000001</v>
      </c>
      <c r="H55" s="33">
        <f t="shared" si="53"/>
        <v>4245.6239999999998</v>
      </c>
      <c r="I55" s="34">
        <f t="shared" si="54"/>
        <v>3727.0970000000002</v>
      </c>
      <c r="J55" s="33"/>
      <c r="K55" s="35">
        <v>63.215000000000003</v>
      </c>
      <c r="L55" s="36">
        <v>19.076000000000001</v>
      </c>
      <c r="M55" s="36">
        <v>0.1</v>
      </c>
      <c r="N55" s="37">
        <f t="shared" si="55"/>
        <v>82.390999999999991</v>
      </c>
      <c r="O55" s="36">
        <v>47.442</v>
      </c>
      <c r="P55" s="37">
        <f t="shared" si="56"/>
        <v>34.948999999999991</v>
      </c>
      <c r="Q55" s="36">
        <v>4.6890000000000001</v>
      </c>
      <c r="R55" s="37">
        <f t="shared" si="57"/>
        <v>30.259999999999991</v>
      </c>
      <c r="S55" s="36">
        <v>3.2509999999999999</v>
      </c>
      <c r="T55" s="36">
        <v>-0.184</v>
      </c>
      <c r="U55" s="36">
        <v>1.149</v>
      </c>
      <c r="V55" s="37">
        <f t="shared" si="58"/>
        <v>34.475999999999992</v>
      </c>
      <c r="W55" s="36">
        <v>8.1760000000000002</v>
      </c>
      <c r="X55" s="38">
        <f t="shared" si="59"/>
        <v>26.29999999999999</v>
      </c>
      <c r="Y55" s="36"/>
      <c r="Z55" s="39">
        <f t="shared" si="60"/>
        <v>1.9672542340389908E-2</v>
      </c>
      <c r="AA55" s="40">
        <f t="shared" si="61"/>
        <v>5.9364615626873035E-3</v>
      </c>
      <c r="AB55" s="41">
        <f t="shared" si="62"/>
        <v>0.5551498981956049</v>
      </c>
      <c r="AC55" s="41">
        <f t="shared" si="63"/>
        <v>0.55395717054716143</v>
      </c>
      <c r="AD55" s="41">
        <f t="shared" si="64"/>
        <v>0.57581531963442611</v>
      </c>
      <c r="AE55" s="40">
        <f t="shared" si="65"/>
        <v>1.4763976171996806E-2</v>
      </c>
      <c r="AF55" s="40">
        <f t="shared" si="66"/>
        <v>8.1845742869928722E-3</v>
      </c>
      <c r="AG55" s="40">
        <f>X55/DB55</f>
        <v>1.497285103294169E-2</v>
      </c>
      <c r="AH55" s="40">
        <f>(P55+S55+T55)/DB55</f>
        <v>2.164288611666583E-2</v>
      </c>
      <c r="AI55" s="40">
        <f>R55/DB55</f>
        <v>1.7227318336761048E-2</v>
      </c>
      <c r="AJ55" s="42">
        <f>X55/ER55</f>
        <v>8.1626319056486624E-2</v>
      </c>
      <c r="AK55" s="36"/>
      <c r="AL55" s="47">
        <f t="shared" si="67"/>
        <v>0.10348475532917975</v>
      </c>
      <c r="AM55" s="41">
        <f t="shared" si="68"/>
        <v>6.7333319778428921E-2</v>
      </c>
      <c r="AN55" s="42">
        <f t="shared" si="69"/>
        <v>0.13298330019189766</v>
      </c>
      <c r="AO55" s="36"/>
      <c r="AP55" s="47">
        <f t="shared" si="70"/>
        <v>0.79813171781160275</v>
      </c>
      <c r="AQ55" s="41">
        <f t="shared" si="71"/>
        <v>0.75579639559135092</v>
      </c>
      <c r="AR55" s="41">
        <f t="shared" si="72"/>
        <v>9.4165306736332971E-2</v>
      </c>
      <c r="AS55" s="41">
        <f t="shared" si="73"/>
        <v>0.1241274931727155</v>
      </c>
      <c r="AT55" s="65">
        <v>1.73</v>
      </c>
      <c r="AU55" s="36"/>
      <c r="AV55" s="47">
        <f>ET55/C55</f>
        <v>9.8819465991478034E-2</v>
      </c>
      <c r="AW55" s="41">
        <f t="shared" si="74"/>
        <v>0.16277298433320594</v>
      </c>
      <c r="AX55" s="41">
        <f t="shared" si="75"/>
        <v>0.1857</v>
      </c>
      <c r="AY55" s="42">
        <f t="shared" si="76"/>
        <v>0.2072</v>
      </c>
      <c r="AZ55" s="36"/>
      <c r="BA55" s="39">
        <f>Q55/EV55</f>
        <v>1.720712475514067E-3</v>
      </c>
      <c r="BB55" s="41">
        <f t="shared" si="77"/>
        <v>0.12334280303030307</v>
      </c>
      <c r="BC55" s="40">
        <f>ED55/E55</f>
        <v>3.7914068672731281E-3</v>
      </c>
      <c r="BD55" s="41">
        <f t="shared" si="78"/>
        <v>3.1262888010221007E-2</v>
      </c>
      <c r="BE55" s="41">
        <f t="shared" si="79"/>
        <v>0.71704352807897043</v>
      </c>
      <c r="BF55" s="42">
        <f t="shared" si="80"/>
        <v>0.78294098597380213</v>
      </c>
      <c r="BG55" s="36"/>
      <c r="BH55" s="35">
        <v>70.984999999999999</v>
      </c>
      <c r="BI55" s="36">
        <v>61.207000000000001</v>
      </c>
      <c r="BJ55" s="37">
        <f t="shared" si="81"/>
        <v>132.19200000000001</v>
      </c>
      <c r="BK55" s="33">
        <v>2859.0970000000002</v>
      </c>
      <c r="BL55" s="36">
        <v>2.5720000000000001</v>
      </c>
      <c r="BM55" s="36">
        <v>10.39</v>
      </c>
      <c r="BN55" s="37">
        <f t="shared" si="82"/>
        <v>2846.1350000000002</v>
      </c>
      <c r="BO55" s="36">
        <v>287.06400000000002</v>
      </c>
      <c r="BP55" s="36">
        <v>70.97</v>
      </c>
      <c r="BQ55" s="37">
        <f t="shared" si="83"/>
        <v>358.03399999999999</v>
      </c>
      <c r="BR55" s="36">
        <v>1.448</v>
      </c>
      <c r="BS55" s="36">
        <v>0.78800000000000003</v>
      </c>
      <c r="BT55" s="36">
        <v>28.821000000000002</v>
      </c>
      <c r="BU55" s="36">
        <v>10.20599999999958</v>
      </c>
      <c r="BV55" s="37">
        <f t="shared" si="84"/>
        <v>3377.6239999999998</v>
      </c>
      <c r="BW55" s="36">
        <v>0.13500000000000001</v>
      </c>
      <c r="BX55" s="33">
        <v>2281.9360000000001</v>
      </c>
      <c r="BY55" s="37">
        <f t="shared" si="85"/>
        <v>2282.0710000000004</v>
      </c>
      <c r="BZ55" s="36">
        <v>644.70399999999995</v>
      </c>
      <c r="CA55" s="36">
        <v>24.601999999999521</v>
      </c>
      <c r="CB55" s="37">
        <f t="shared" si="86"/>
        <v>669.30599999999947</v>
      </c>
      <c r="CC55" s="36">
        <v>92.471999999999994</v>
      </c>
      <c r="CD55" s="36">
        <v>333.77499999999998</v>
      </c>
      <c r="CE55" s="66">
        <f t="shared" si="87"/>
        <v>3377.6240000000003</v>
      </c>
      <c r="CF55" s="36"/>
      <c r="CG55" s="67">
        <v>419.25600000000003</v>
      </c>
      <c r="CH55" s="36"/>
      <c r="CI55" s="32">
        <v>207.5</v>
      </c>
      <c r="CJ55" s="33">
        <v>50</v>
      </c>
      <c r="CK55" s="33">
        <v>160</v>
      </c>
      <c r="CL55" s="33">
        <v>180</v>
      </c>
      <c r="CM55" s="33">
        <v>140</v>
      </c>
      <c r="CN55" s="33">
        <v>0</v>
      </c>
      <c r="CO55" s="34">
        <f t="shared" si="88"/>
        <v>737.5</v>
      </c>
      <c r="CP55" s="42">
        <f t="shared" si="89"/>
        <v>0.21834875640390999</v>
      </c>
      <c r="CQ55" s="36"/>
      <c r="CR55" s="60" t="s">
        <v>217</v>
      </c>
      <c r="CS55" s="56">
        <v>25</v>
      </c>
      <c r="CT55" s="68">
        <v>3</v>
      </c>
      <c r="CU55" s="69" t="s">
        <v>142</v>
      </c>
      <c r="CV55" s="74" t="s">
        <v>145</v>
      </c>
      <c r="CW55" s="56"/>
      <c r="CX55" s="32">
        <v>298.18383</v>
      </c>
      <c r="CY55" s="33">
        <v>340.18383</v>
      </c>
      <c r="CZ55" s="34">
        <v>379.56968000000001</v>
      </c>
      <c r="DA55" s="56"/>
      <c r="DB55" s="60">
        <f t="shared" si="90"/>
        <v>1756.5125</v>
      </c>
      <c r="DC55" s="33">
        <v>1681.125</v>
      </c>
      <c r="DD55" s="34">
        <v>1831.9</v>
      </c>
      <c r="DE55" s="56"/>
      <c r="DF55" s="32">
        <v>119.877</v>
      </c>
      <c r="DG55" s="33">
        <v>73.307000000000002</v>
      </c>
      <c r="DH55" s="33">
        <v>91.183999999999997</v>
      </c>
      <c r="DI55" s="33">
        <v>31.204999999999998</v>
      </c>
      <c r="DJ55" s="33">
        <v>465.113</v>
      </c>
      <c r="DK55" s="33">
        <v>0</v>
      </c>
      <c r="DL55" s="33">
        <v>0</v>
      </c>
      <c r="DM55" s="33">
        <v>28.314000000000306</v>
      </c>
      <c r="DN55" s="33">
        <v>2050.0970000000002</v>
      </c>
      <c r="DO55" s="70">
        <f t="shared" si="91"/>
        <v>2859.0970000000007</v>
      </c>
      <c r="DP55" s="56"/>
      <c r="DQ55" s="47">
        <f t="shared" si="92"/>
        <v>4.1928273157573866E-2</v>
      </c>
      <c r="DR55" s="41">
        <f t="shared" si="93"/>
        <v>2.5639913581106198E-2</v>
      </c>
      <c r="DS55" s="41">
        <f t="shared" si="94"/>
        <v>3.1892587065076833E-2</v>
      </c>
      <c r="DT55" s="41">
        <f t="shared" si="95"/>
        <v>1.0914285174654792E-2</v>
      </c>
      <c r="DU55" s="41">
        <f t="shared" si="96"/>
        <v>0.16267828618616292</v>
      </c>
      <c r="DV55" s="41">
        <f t="shared" si="97"/>
        <v>0</v>
      </c>
      <c r="DW55" s="41">
        <f t="shared" si="98"/>
        <v>0</v>
      </c>
      <c r="DX55" s="41">
        <f t="shared" si="99"/>
        <v>9.903126756455027E-3</v>
      </c>
      <c r="DY55" s="41">
        <f t="shared" si="100"/>
        <v>0.71704352807897032</v>
      </c>
      <c r="DZ55" s="71">
        <f t="shared" si="101"/>
        <v>1</v>
      </c>
      <c r="EA55" s="56"/>
      <c r="EB55" s="35">
        <v>3.22</v>
      </c>
      <c r="EC55" s="36">
        <v>7.62</v>
      </c>
      <c r="ED55" s="66">
        <f t="shared" si="102"/>
        <v>10.84</v>
      </c>
      <c r="EF55" s="35">
        <f>BL55</f>
        <v>2.5720000000000001</v>
      </c>
      <c r="EG55" s="36">
        <f>BM55</f>
        <v>10.39</v>
      </c>
      <c r="EH55" s="66">
        <f t="shared" si="103"/>
        <v>12.962</v>
      </c>
      <c r="EJ55" s="32">
        <v>2050.0970000000002</v>
      </c>
      <c r="EK55" s="33">
        <v>809</v>
      </c>
      <c r="EL55" s="34">
        <f t="shared" si="104"/>
        <v>2859.0970000000002</v>
      </c>
      <c r="EN55" s="47">
        <v>0.71704352807897043</v>
      </c>
      <c r="EO55" s="41">
        <v>0.28295647192102957</v>
      </c>
      <c r="EP55" s="42">
        <f t="shared" si="105"/>
        <v>1</v>
      </c>
      <c r="EQ55" s="56"/>
      <c r="ER55" s="60">
        <v>322.2</v>
      </c>
      <c r="ES55" s="33">
        <v>310.625</v>
      </c>
      <c r="ET55" s="34">
        <v>333.77499999999998</v>
      </c>
      <c r="EV55" s="60">
        <v>2725.0340000000001</v>
      </c>
      <c r="EW55" s="33">
        <v>2590.971</v>
      </c>
      <c r="EX55" s="34">
        <v>2859.0970000000002</v>
      </c>
      <c r="EZ55" s="60">
        <v>884.5</v>
      </c>
      <c r="FA55" s="33">
        <v>901</v>
      </c>
      <c r="FB55" s="34">
        <v>868</v>
      </c>
      <c r="FD55" s="60">
        <v>3609.5340000000001</v>
      </c>
      <c r="FE55" s="56">
        <v>3491.971</v>
      </c>
      <c r="FF55" s="68">
        <v>3727.0970000000002</v>
      </c>
      <c r="FH55" s="60">
        <v>2148.0155</v>
      </c>
      <c r="FI55" s="33">
        <v>2014.095</v>
      </c>
      <c r="FJ55" s="34">
        <v>2281.9360000000001</v>
      </c>
      <c r="FK55" s="33"/>
      <c r="FL55" s="60">
        <v>3213.3620000000001</v>
      </c>
      <c r="FM55" s="33">
        <v>3049.1</v>
      </c>
      <c r="FN55" s="34">
        <v>3377.6239999999998</v>
      </c>
      <c r="FO55" s="33"/>
      <c r="FP55" s="72">
        <f>DD55/C55</f>
        <v>0.54236350760179353</v>
      </c>
      <c r="FQ55" s="63"/>
    </row>
    <row r="56" spans="1:173" x14ac:dyDescent="0.2">
      <c r="A56" s="1"/>
      <c r="B56" s="73" t="s">
        <v>194</v>
      </c>
      <c r="C56" s="32">
        <v>3181.5369999999998</v>
      </c>
      <c r="D56" s="33">
        <v>3190.4740000000002</v>
      </c>
      <c r="E56" s="33">
        <v>2680.9340000000002</v>
      </c>
      <c r="F56" s="33">
        <v>871.50599999999997</v>
      </c>
      <c r="G56" s="33">
        <v>2254.27</v>
      </c>
      <c r="H56" s="33">
        <f t="shared" si="53"/>
        <v>4053.0429999999997</v>
      </c>
      <c r="I56" s="34">
        <f t="shared" si="54"/>
        <v>3552.44</v>
      </c>
      <c r="J56" s="33"/>
      <c r="K56" s="35">
        <v>56.402000000000001</v>
      </c>
      <c r="L56" s="36">
        <v>16.797999999999998</v>
      </c>
      <c r="M56" s="36">
        <v>0.26300000000000001</v>
      </c>
      <c r="N56" s="37">
        <f t="shared" si="55"/>
        <v>73.463000000000008</v>
      </c>
      <c r="O56" s="36">
        <v>43.44</v>
      </c>
      <c r="P56" s="37">
        <f t="shared" si="56"/>
        <v>30.02300000000001</v>
      </c>
      <c r="Q56" s="36">
        <v>5.5330000000000004</v>
      </c>
      <c r="R56" s="37">
        <f t="shared" si="57"/>
        <v>24.490000000000009</v>
      </c>
      <c r="S56" s="36">
        <v>16.731999999999999</v>
      </c>
      <c r="T56" s="36">
        <v>4.4999999999999998E-2</v>
      </c>
      <c r="U56" s="36">
        <v>2</v>
      </c>
      <c r="V56" s="37">
        <f t="shared" si="58"/>
        <v>43.26700000000001</v>
      </c>
      <c r="W56" s="36">
        <v>6.9080000000000004</v>
      </c>
      <c r="X56" s="38">
        <f t="shared" si="59"/>
        <v>36.359000000000009</v>
      </c>
      <c r="Y56" s="36"/>
      <c r="Z56" s="39">
        <f t="shared" si="60"/>
        <v>1.7678250943276765E-2</v>
      </c>
      <c r="AA56" s="40">
        <f t="shared" si="61"/>
        <v>5.2650483909287456E-3</v>
      </c>
      <c r="AB56" s="41">
        <f t="shared" si="62"/>
        <v>0.48138297872340419</v>
      </c>
      <c r="AC56" s="41">
        <f t="shared" si="63"/>
        <v>0.48162314984200894</v>
      </c>
      <c r="AD56" s="41">
        <f t="shared" si="64"/>
        <v>0.59131807848849072</v>
      </c>
      <c r="AE56" s="40">
        <f t="shared" si="65"/>
        <v>1.3615531736036713E-2</v>
      </c>
      <c r="AF56" s="40">
        <f t="shared" si="66"/>
        <v>1.1396112301808448E-2</v>
      </c>
      <c r="AG56" s="40">
        <f>X56/DB56</f>
        <v>2.158248612622303E-2</v>
      </c>
      <c r="AH56" s="40">
        <f>(P56+S56+T56)/DB56</f>
        <v>2.7780201620155612E-2</v>
      </c>
      <c r="AI56" s="40">
        <f>R56/DB56</f>
        <v>1.453711832644468E-2</v>
      </c>
      <c r="AJ56" s="42">
        <f>X56/ER56</f>
        <v>0.10670740207580369</v>
      </c>
      <c r="AK56" s="36"/>
      <c r="AL56" s="47">
        <f t="shared" si="67"/>
        <v>-8.9965075600530152E-3</v>
      </c>
      <c r="AM56" s="41">
        <f t="shared" si="68"/>
        <v>-3.0399026512710455E-3</v>
      </c>
      <c r="AN56" s="42">
        <f t="shared" si="69"/>
        <v>-1.0071122306126371E-2</v>
      </c>
      <c r="AO56" s="36"/>
      <c r="AP56" s="47">
        <f t="shared" si="70"/>
        <v>0.84085247902410121</v>
      </c>
      <c r="AQ56" s="41">
        <f t="shared" si="71"/>
        <v>0.80685883880647868</v>
      </c>
      <c r="AR56" s="41">
        <f t="shared" si="72"/>
        <v>5.793583415814433E-2</v>
      </c>
      <c r="AS56" s="41">
        <f t="shared" si="73"/>
        <v>0.11167212576814291</v>
      </c>
      <c r="AT56" s="65">
        <v>1.31</v>
      </c>
      <c r="AU56" s="36"/>
      <c r="AV56" s="47">
        <f>ET56/C56</f>
        <v>0.11269364461265106</v>
      </c>
      <c r="AW56" s="41">
        <f t="shared" si="74"/>
        <v>0.19145698727040325</v>
      </c>
      <c r="AX56" s="41">
        <f t="shared" si="75"/>
        <v>0.22011463057321126</v>
      </c>
      <c r="AY56" s="42">
        <f t="shared" si="76"/>
        <v>0.24346097949606907</v>
      </c>
      <c r="AZ56" s="36"/>
      <c r="BA56" s="39">
        <f>Q56/EV56</f>
        <v>2.0545073842329832E-3</v>
      </c>
      <c r="BB56" s="41">
        <f t="shared" si="77"/>
        <v>0.11822649572649571</v>
      </c>
      <c r="BC56" s="40">
        <f>ED56/E56</f>
        <v>9.5317527399033323E-3</v>
      </c>
      <c r="BD56" s="41">
        <f t="shared" si="78"/>
        <v>6.5203413011084135E-2</v>
      </c>
      <c r="BE56" s="41">
        <f t="shared" si="79"/>
        <v>0.78069023705917406</v>
      </c>
      <c r="BF56" s="42">
        <f t="shared" si="80"/>
        <v>0.83449263041740318</v>
      </c>
      <c r="BG56" s="36"/>
      <c r="BH56" s="35">
        <v>32.56</v>
      </c>
      <c r="BI56" s="36">
        <v>70.980999999999995</v>
      </c>
      <c r="BJ56" s="37">
        <f t="shared" si="81"/>
        <v>103.541</v>
      </c>
      <c r="BK56" s="33">
        <v>2680.9340000000002</v>
      </c>
      <c r="BL56" s="36">
        <v>4.4349999999999996</v>
      </c>
      <c r="BM56" s="36">
        <v>28.937999999999999</v>
      </c>
      <c r="BN56" s="37">
        <f t="shared" si="82"/>
        <v>2647.5610000000001</v>
      </c>
      <c r="BO56" s="36">
        <v>250.09799999999998</v>
      </c>
      <c r="BP56" s="36">
        <v>65.25</v>
      </c>
      <c r="BQ56" s="37">
        <f t="shared" si="83"/>
        <v>315.34799999999996</v>
      </c>
      <c r="BR56" s="36">
        <v>43.973999999999997</v>
      </c>
      <c r="BS56" s="36">
        <v>1.0209999999999999</v>
      </c>
      <c r="BT56" s="36">
        <v>47.725000000000001</v>
      </c>
      <c r="BU56" s="36">
        <v>22.366999999999543</v>
      </c>
      <c r="BV56" s="37">
        <f t="shared" si="84"/>
        <v>3181.5370000000003</v>
      </c>
      <c r="BW56" s="36">
        <v>0</v>
      </c>
      <c r="BX56" s="33">
        <v>2254.27</v>
      </c>
      <c r="BY56" s="37">
        <f t="shared" si="85"/>
        <v>2254.27</v>
      </c>
      <c r="BZ56" s="36">
        <v>449.61399999999998</v>
      </c>
      <c r="CA56" s="36">
        <v>29.113999999999862</v>
      </c>
      <c r="CB56" s="37">
        <f t="shared" si="86"/>
        <v>478.72799999999984</v>
      </c>
      <c r="CC56" s="36">
        <v>90</v>
      </c>
      <c r="CD56" s="36">
        <v>358.53899999999999</v>
      </c>
      <c r="CE56" s="66">
        <f t="shared" si="87"/>
        <v>3181.5369999999994</v>
      </c>
      <c r="CF56" s="36"/>
      <c r="CG56" s="67">
        <v>355.28899999999999</v>
      </c>
      <c r="CH56" s="36"/>
      <c r="CI56" s="32">
        <v>180</v>
      </c>
      <c r="CJ56" s="33">
        <v>100</v>
      </c>
      <c r="CK56" s="33">
        <v>220</v>
      </c>
      <c r="CL56" s="33">
        <v>40</v>
      </c>
      <c r="CM56" s="33">
        <v>0</v>
      </c>
      <c r="CN56" s="33">
        <v>0</v>
      </c>
      <c r="CO56" s="34">
        <f t="shared" si="88"/>
        <v>540</v>
      </c>
      <c r="CP56" s="42">
        <f t="shared" si="89"/>
        <v>0.16972928493366571</v>
      </c>
      <c r="CQ56" s="36"/>
      <c r="CR56" s="60" t="s">
        <v>221</v>
      </c>
      <c r="CS56" s="56">
        <v>21</v>
      </c>
      <c r="CT56" s="68">
        <v>1</v>
      </c>
      <c r="CU56" s="69" t="s">
        <v>142</v>
      </c>
      <c r="CV56" s="68"/>
      <c r="CW56" s="56"/>
      <c r="CX56" s="32">
        <v>328.029</v>
      </c>
      <c r="CY56" s="33">
        <v>377.12900000000002</v>
      </c>
      <c r="CZ56" s="34">
        <v>417.12900000000002</v>
      </c>
      <c r="DA56" s="56"/>
      <c r="DB56" s="60">
        <f t="shared" si="90"/>
        <v>1684.653</v>
      </c>
      <c r="DC56" s="33">
        <v>1655.9760000000001</v>
      </c>
      <c r="DD56" s="34">
        <v>1713.33</v>
      </c>
      <c r="DE56" s="56"/>
      <c r="DF56" s="32">
        <v>0.76700000000000002</v>
      </c>
      <c r="DG56" s="33">
        <v>4.9329999999999998</v>
      </c>
      <c r="DH56" s="33">
        <v>275.339</v>
      </c>
      <c r="DI56" s="33">
        <v>9.5190000000000001</v>
      </c>
      <c r="DJ56" s="33">
        <v>260.07600000000002</v>
      </c>
      <c r="DK56" s="33">
        <v>15.154</v>
      </c>
      <c r="DL56" s="33">
        <v>19.734999999999999</v>
      </c>
      <c r="DM56" s="33">
        <v>2.4320000000006985</v>
      </c>
      <c r="DN56" s="33">
        <v>2092.9789999999998</v>
      </c>
      <c r="DO56" s="70">
        <f t="shared" si="91"/>
        <v>2680.9340000000007</v>
      </c>
      <c r="DP56" s="56"/>
      <c r="DQ56" s="47">
        <f t="shared" si="92"/>
        <v>2.8609432384385438E-4</v>
      </c>
      <c r="DR56" s="41">
        <f t="shared" si="93"/>
        <v>1.840030377472925E-3</v>
      </c>
      <c r="DS56" s="41">
        <f t="shared" si="94"/>
        <v>0.1027026401992738</v>
      </c>
      <c r="DT56" s="41">
        <f t="shared" si="95"/>
        <v>3.5506282511990218E-3</v>
      </c>
      <c r="DU56" s="41">
        <f t="shared" si="96"/>
        <v>9.7009475056081193E-2</v>
      </c>
      <c r="DV56" s="41">
        <f t="shared" si="97"/>
        <v>5.6525076708341185E-3</v>
      </c>
      <c r="DW56" s="41">
        <f t="shared" si="98"/>
        <v>7.3612405228923932E-3</v>
      </c>
      <c r="DX56" s="41">
        <f t="shared" si="99"/>
        <v>9.0714653922875307E-4</v>
      </c>
      <c r="DY56" s="41">
        <f t="shared" si="100"/>
        <v>0.78069023705917384</v>
      </c>
      <c r="DZ56" s="71">
        <f t="shared" si="101"/>
        <v>0.99999999999999989</v>
      </c>
      <c r="EA56" s="56"/>
      <c r="EB56" s="35">
        <v>11.625</v>
      </c>
      <c r="EC56" s="36">
        <v>13.929</v>
      </c>
      <c r="ED56" s="66">
        <f t="shared" si="102"/>
        <v>25.554000000000002</v>
      </c>
      <c r="EF56" s="35">
        <f>BL56</f>
        <v>4.4349999999999996</v>
      </c>
      <c r="EG56" s="36">
        <f>BM56</f>
        <v>28.937999999999999</v>
      </c>
      <c r="EH56" s="66">
        <f t="shared" si="103"/>
        <v>33.372999999999998</v>
      </c>
      <c r="EJ56" s="32">
        <v>2092.9789999999998</v>
      </c>
      <c r="EK56" s="33">
        <v>587.95500000000027</v>
      </c>
      <c r="EL56" s="34">
        <f t="shared" si="104"/>
        <v>2680.9340000000002</v>
      </c>
      <c r="EN56" s="47">
        <v>0.78069023705917406</v>
      </c>
      <c r="EO56" s="41">
        <v>0.21930976294082594</v>
      </c>
      <c r="EP56" s="42">
        <f t="shared" si="105"/>
        <v>1</v>
      </c>
      <c r="EQ56" s="56"/>
      <c r="ER56" s="60">
        <v>340.7355</v>
      </c>
      <c r="ES56" s="33">
        <v>322.93200000000002</v>
      </c>
      <c r="ET56" s="34">
        <v>358.53899999999999</v>
      </c>
      <c r="EV56" s="60">
        <v>2693.1030000000001</v>
      </c>
      <c r="EW56" s="33">
        <v>2705.2719999999999</v>
      </c>
      <c r="EX56" s="34">
        <v>2680.9340000000002</v>
      </c>
      <c r="EZ56" s="60">
        <v>864.75299999999993</v>
      </c>
      <c r="FA56" s="33">
        <v>858</v>
      </c>
      <c r="FB56" s="34">
        <v>871.50599999999997</v>
      </c>
      <c r="FD56" s="60">
        <v>3557.8559999999998</v>
      </c>
      <c r="FE56" s="56">
        <v>3563.2719999999999</v>
      </c>
      <c r="FF56" s="68">
        <v>3552.44</v>
      </c>
      <c r="FH56" s="60">
        <v>2265.7370000000001</v>
      </c>
      <c r="FI56" s="33">
        <v>2277.2040000000002</v>
      </c>
      <c r="FJ56" s="34">
        <v>2254.27</v>
      </c>
      <c r="FK56" s="33"/>
      <c r="FL56" s="60">
        <v>3190.4740000000002</v>
      </c>
      <c r="FM56" s="33">
        <v>3199.4110000000001</v>
      </c>
      <c r="FN56" s="34">
        <v>3181.5369999999998</v>
      </c>
      <c r="FO56" s="33"/>
      <c r="FP56" s="72">
        <f>DD56/C56</f>
        <v>0.53852273288036567</v>
      </c>
      <c r="FQ56" s="63"/>
    </row>
    <row r="57" spans="1:173" x14ac:dyDescent="0.2">
      <c r="A57" s="1"/>
      <c r="B57" s="73" t="s">
        <v>195</v>
      </c>
      <c r="C57" s="32">
        <v>3379.873</v>
      </c>
      <c r="D57" s="33">
        <v>3244.0070000000001</v>
      </c>
      <c r="E57" s="33">
        <v>2650.9490000000001</v>
      </c>
      <c r="F57" s="33">
        <v>1278</v>
      </c>
      <c r="G57" s="33">
        <v>2224.6</v>
      </c>
      <c r="H57" s="33">
        <f t="shared" si="53"/>
        <v>4657.8729999999996</v>
      </c>
      <c r="I57" s="34">
        <f t="shared" si="54"/>
        <v>3928.9490000000001</v>
      </c>
      <c r="J57" s="33"/>
      <c r="K57" s="35">
        <v>55.350999999999999</v>
      </c>
      <c r="L57" s="36">
        <v>19.100000000000001</v>
      </c>
      <c r="M57" s="36">
        <v>0.36499999999999999</v>
      </c>
      <c r="N57" s="37">
        <f t="shared" si="55"/>
        <v>74.815999999999988</v>
      </c>
      <c r="O57" s="36">
        <v>46.856000000000002</v>
      </c>
      <c r="P57" s="37">
        <f t="shared" si="56"/>
        <v>27.959999999999987</v>
      </c>
      <c r="Q57" s="36">
        <v>1.4179999999999999</v>
      </c>
      <c r="R57" s="37">
        <f t="shared" si="57"/>
        <v>26.541999999999987</v>
      </c>
      <c r="S57" s="36">
        <v>4.149</v>
      </c>
      <c r="T57" s="36">
        <v>1.8140000000000001</v>
      </c>
      <c r="U57" s="36">
        <v>2.782</v>
      </c>
      <c r="V57" s="37">
        <f t="shared" si="58"/>
        <v>35.286999999999992</v>
      </c>
      <c r="W57" s="36">
        <v>7.8529999999999998</v>
      </c>
      <c r="X57" s="38">
        <f t="shared" si="59"/>
        <v>27.43399999999999</v>
      </c>
      <c r="Y57" s="36"/>
      <c r="Z57" s="39">
        <f t="shared" si="60"/>
        <v>1.706254024729293E-2</v>
      </c>
      <c r="AA57" s="40">
        <f t="shared" si="61"/>
        <v>5.8877801435077053E-3</v>
      </c>
      <c r="AB57" s="41">
        <f t="shared" si="62"/>
        <v>0.58005174612213573</v>
      </c>
      <c r="AC57" s="41">
        <f t="shared" si="63"/>
        <v>0.59337681251187246</v>
      </c>
      <c r="AD57" s="41">
        <f t="shared" si="64"/>
        <v>0.62628314798973495</v>
      </c>
      <c r="AE57" s="40">
        <f t="shared" si="65"/>
        <v>1.4443865256764242E-2</v>
      </c>
      <c r="AF57" s="40">
        <f t="shared" si="66"/>
        <v>8.4568251548162478E-3</v>
      </c>
      <c r="AG57" s="40">
        <f>X57/DB57</f>
        <v>1.4889479508648256E-2</v>
      </c>
      <c r="AH57" s="40">
        <f>(P57+S57+T57)/DB57</f>
        <v>1.8411307624548911E-2</v>
      </c>
      <c r="AI57" s="40">
        <f>R57/DB57</f>
        <v>1.4405357043032077E-2</v>
      </c>
      <c r="AJ57" s="42">
        <f>X57/ER57</f>
        <v>7.4518133814294077E-2</v>
      </c>
      <c r="AK57" s="36"/>
      <c r="AL57" s="47">
        <f t="shared" si="67"/>
        <v>6.2694573859695957E-2</v>
      </c>
      <c r="AM57" s="41">
        <f t="shared" si="68"/>
        <v>0.11385162929493318</v>
      </c>
      <c r="AN57" s="42">
        <f t="shared" si="69"/>
        <v>0.19458286794398139</v>
      </c>
      <c r="AO57" s="36"/>
      <c r="AP57" s="47">
        <f t="shared" si="70"/>
        <v>0.8391711798303173</v>
      </c>
      <c r="AQ57" s="41">
        <f t="shared" si="71"/>
        <v>0.74762799676294489</v>
      </c>
      <c r="AR57" s="41">
        <f t="shared" si="72"/>
        <v>3.6791027355169828E-2</v>
      </c>
      <c r="AS57" s="41">
        <f t="shared" si="73"/>
        <v>0.18539010193578279</v>
      </c>
      <c r="AT57" s="65">
        <v>5.76</v>
      </c>
      <c r="AU57" s="36"/>
      <c r="AV57" s="47">
        <f>ET57/C57</f>
        <v>0.11171632780284939</v>
      </c>
      <c r="AW57" s="41">
        <f t="shared" si="74"/>
        <v>0.168643773063819</v>
      </c>
      <c r="AX57" s="41">
        <f t="shared" si="75"/>
        <v>0.18403247631935046</v>
      </c>
      <c r="AY57" s="42">
        <f t="shared" si="76"/>
        <v>0.20968031507856957</v>
      </c>
      <c r="AZ57" s="36"/>
      <c r="BA57" s="39">
        <f>Q57/EV57</f>
        <v>5.5116088747786168E-4</v>
      </c>
      <c r="BB57" s="41">
        <f t="shared" si="77"/>
        <v>4.1800548300563053E-2</v>
      </c>
      <c r="BC57" s="40">
        <f>ED57/E57</f>
        <v>1.4718497413567745E-2</v>
      </c>
      <c r="BD57" s="41">
        <f t="shared" si="78"/>
        <v>9.9667127308210063E-2</v>
      </c>
      <c r="BE57" s="41">
        <f t="shared" si="79"/>
        <v>0.72438926588176533</v>
      </c>
      <c r="BF57" s="42">
        <f t="shared" si="80"/>
        <v>0.81403932705667592</v>
      </c>
      <c r="BG57" s="36"/>
      <c r="BH57" s="35">
        <v>69.472999999999999</v>
      </c>
      <c r="BI57" s="36">
        <v>325.916</v>
      </c>
      <c r="BJ57" s="37">
        <f t="shared" si="81"/>
        <v>395.38900000000001</v>
      </c>
      <c r="BK57" s="33">
        <v>2650.9490000000001</v>
      </c>
      <c r="BL57" s="36">
        <v>8.9719999999999995</v>
      </c>
      <c r="BM57" s="36">
        <v>4.9240000000000004</v>
      </c>
      <c r="BN57" s="37">
        <f t="shared" si="82"/>
        <v>2637.0529999999999</v>
      </c>
      <c r="BO57" s="36">
        <v>231.20599999999999</v>
      </c>
      <c r="BP57" s="36">
        <v>80.018000000000001</v>
      </c>
      <c r="BQ57" s="37">
        <f t="shared" si="83"/>
        <v>311.22399999999999</v>
      </c>
      <c r="BR57" s="36">
        <v>0</v>
      </c>
      <c r="BS57" s="36">
        <v>0.77100000000000002</v>
      </c>
      <c r="BT57" s="36">
        <v>31.248000000000001</v>
      </c>
      <c r="BU57" s="36">
        <v>4.1880000000000486</v>
      </c>
      <c r="BV57" s="37">
        <f t="shared" si="84"/>
        <v>3379.8730000000005</v>
      </c>
      <c r="BW57" s="36">
        <v>50.944000000000003</v>
      </c>
      <c r="BX57" s="33">
        <v>2224.6</v>
      </c>
      <c r="BY57" s="37">
        <f t="shared" si="85"/>
        <v>2275.5439999999999</v>
      </c>
      <c r="BZ57" s="36">
        <v>600</v>
      </c>
      <c r="CA57" s="36">
        <v>26.742000000000189</v>
      </c>
      <c r="CB57" s="37">
        <f t="shared" si="86"/>
        <v>626.74200000000019</v>
      </c>
      <c r="CC57" s="36">
        <v>100</v>
      </c>
      <c r="CD57" s="36">
        <v>377.58699999999999</v>
      </c>
      <c r="CE57" s="66">
        <f t="shared" si="87"/>
        <v>3379.873</v>
      </c>
      <c r="CF57" s="36"/>
      <c r="CG57" s="67">
        <v>626.59500000000003</v>
      </c>
      <c r="CH57" s="36"/>
      <c r="CI57" s="32">
        <v>220</v>
      </c>
      <c r="CJ57" s="33">
        <v>300</v>
      </c>
      <c r="CK57" s="33">
        <v>180</v>
      </c>
      <c r="CL57" s="33">
        <v>50</v>
      </c>
      <c r="CM57" s="33">
        <v>0</v>
      </c>
      <c r="CN57" s="33">
        <v>0</v>
      </c>
      <c r="CO57" s="34">
        <f t="shared" si="88"/>
        <v>750</v>
      </c>
      <c r="CP57" s="42">
        <f t="shared" si="89"/>
        <v>0.22190182885569962</v>
      </c>
      <c r="CQ57" s="36"/>
      <c r="CR57" s="60" t="s">
        <v>214</v>
      </c>
      <c r="CS57" s="56">
        <v>25</v>
      </c>
      <c r="CT57" s="68">
        <v>3</v>
      </c>
      <c r="CU57" s="69" t="s">
        <v>142</v>
      </c>
      <c r="CV57" s="74" t="s">
        <v>148</v>
      </c>
      <c r="CW57" s="56"/>
      <c r="CX57" s="32">
        <v>328.76799999999997</v>
      </c>
      <c r="CY57" s="33">
        <v>358.76799999999997</v>
      </c>
      <c r="CZ57" s="34">
        <v>408.76799999999997</v>
      </c>
      <c r="DA57" s="56"/>
      <c r="DB57" s="60">
        <f t="shared" si="90"/>
        <v>1842.509</v>
      </c>
      <c r="DC57" s="33">
        <v>1735.5360000000001</v>
      </c>
      <c r="DD57" s="34">
        <v>1949.482</v>
      </c>
      <c r="DE57" s="56"/>
      <c r="DF57" s="32">
        <v>65.465999999999994</v>
      </c>
      <c r="DG57" s="33">
        <v>60.424999999999997</v>
      </c>
      <c r="DH57" s="33">
        <v>228.82599999999999</v>
      </c>
      <c r="DI57" s="33">
        <v>13.878</v>
      </c>
      <c r="DJ57" s="33">
        <v>321.786</v>
      </c>
      <c r="DK57" s="33">
        <v>24.126000000000001</v>
      </c>
      <c r="DL57" s="33">
        <v>16.123999999999999</v>
      </c>
      <c r="DM57" s="33">
        <v>-1.0000000002037268E-3</v>
      </c>
      <c r="DN57" s="33">
        <v>1920.319</v>
      </c>
      <c r="DO57" s="70">
        <f t="shared" si="91"/>
        <v>2650.9489999999996</v>
      </c>
      <c r="DP57" s="56"/>
      <c r="DQ57" s="47">
        <f t="shared" si="92"/>
        <v>2.4695307227713549E-2</v>
      </c>
      <c r="DR57" s="41">
        <f t="shared" si="93"/>
        <v>2.2793724058818184E-2</v>
      </c>
      <c r="DS57" s="41">
        <f t="shared" si="94"/>
        <v>8.6318522159422914E-2</v>
      </c>
      <c r="DT57" s="41">
        <f t="shared" si="95"/>
        <v>5.2351063713409812E-3</v>
      </c>
      <c r="DU57" s="41">
        <f t="shared" si="96"/>
        <v>0.12138520959852492</v>
      </c>
      <c r="DV57" s="41">
        <f t="shared" si="97"/>
        <v>9.1008917938443946E-3</v>
      </c>
      <c r="DW57" s="41">
        <f t="shared" si="98"/>
        <v>6.0823501319716075E-3</v>
      </c>
      <c r="DX57" s="41">
        <f t="shared" si="99"/>
        <v>-3.7722340196047791E-7</v>
      </c>
      <c r="DY57" s="41">
        <f t="shared" si="100"/>
        <v>0.72438926588176544</v>
      </c>
      <c r="DZ57" s="71">
        <f t="shared" si="101"/>
        <v>1</v>
      </c>
      <c r="EA57" s="56"/>
      <c r="EB57" s="35">
        <v>17.067198000000001</v>
      </c>
      <c r="EC57" s="36">
        <v>21.950787999999999</v>
      </c>
      <c r="ED57" s="66">
        <f t="shared" si="102"/>
        <v>39.017986000000001</v>
      </c>
      <c r="EF57" s="35">
        <f>BL57</f>
        <v>8.9719999999999995</v>
      </c>
      <c r="EG57" s="36">
        <f>BM57</f>
        <v>4.9240000000000004</v>
      </c>
      <c r="EH57" s="66">
        <f t="shared" si="103"/>
        <v>13.896000000000001</v>
      </c>
      <c r="EJ57" s="32">
        <v>1920.319</v>
      </c>
      <c r="EK57" s="33">
        <v>730.63000000000011</v>
      </c>
      <c r="EL57" s="34">
        <f t="shared" si="104"/>
        <v>2650.9490000000001</v>
      </c>
      <c r="EN57" s="47">
        <v>0.72438926588176533</v>
      </c>
      <c r="EO57" s="41">
        <v>0.27561073411823467</v>
      </c>
      <c r="EP57" s="42">
        <f t="shared" si="105"/>
        <v>1</v>
      </c>
      <c r="EQ57" s="56"/>
      <c r="ER57" s="60">
        <v>368.15199999999999</v>
      </c>
      <c r="ES57" s="33">
        <v>358.71699999999998</v>
      </c>
      <c r="ET57" s="34">
        <v>377.58699999999999</v>
      </c>
      <c r="EV57" s="60">
        <v>2572.7515000000003</v>
      </c>
      <c r="EW57" s="33">
        <v>2494.5540000000001</v>
      </c>
      <c r="EX57" s="34">
        <v>2650.9490000000001</v>
      </c>
      <c r="EZ57" s="60">
        <v>1155.4000000000001</v>
      </c>
      <c r="FA57" s="33">
        <v>1032.8</v>
      </c>
      <c r="FB57" s="34">
        <v>1278</v>
      </c>
      <c r="FD57" s="60">
        <v>3728.1514999999999</v>
      </c>
      <c r="FE57" s="56">
        <v>3527.3540000000003</v>
      </c>
      <c r="FF57" s="68">
        <v>3928.9490000000001</v>
      </c>
      <c r="FH57" s="60">
        <v>2043.42</v>
      </c>
      <c r="FI57" s="33">
        <v>1862.24</v>
      </c>
      <c r="FJ57" s="34">
        <v>2224.6</v>
      </c>
      <c r="FK57" s="33"/>
      <c r="FL57" s="60">
        <v>3244.0070000000001</v>
      </c>
      <c r="FM57" s="33">
        <v>3108.1410000000001</v>
      </c>
      <c r="FN57" s="34">
        <v>3379.873</v>
      </c>
      <c r="FO57" s="33"/>
      <c r="FP57" s="72">
        <f>DD57/C57</f>
        <v>0.57679149482835601</v>
      </c>
      <c r="FQ57" s="63"/>
    </row>
    <row r="58" spans="1:173" x14ac:dyDescent="0.2">
      <c r="A58" s="1"/>
      <c r="B58" s="73" t="s">
        <v>196</v>
      </c>
      <c r="C58" s="32">
        <v>5961.8879999999999</v>
      </c>
      <c r="D58" s="33">
        <v>5640.78</v>
      </c>
      <c r="E58" s="33">
        <v>4906.2449999999999</v>
      </c>
      <c r="F58" s="33">
        <v>1697.6949999999999</v>
      </c>
      <c r="G58" s="33">
        <v>3942.2339999999999</v>
      </c>
      <c r="H58" s="33">
        <f t="shared" si="53"/>
        <v>7659.5829999999996</v>
      </c>
      <c r="I58" s="34">
        <f t="shared" si="54"/>
        <v>6603.94</v>
      </c>
      <c r="J58" s="33"/>
      <c r="K58" s="35">
        <v>96.418000000000006</v>
      </c>
      <c r="L58" s="36">
        <v>30.287999999999997</v>
      </c>
      <c r="M58" s="36">
        <v>0.42399999999999999</v>
      </c>
      <c r="N58" s="37">
        <f t="shared" si="55"/>
        <v>127.13000000000001</v>
      </c>
      <c r="O58" s="36">
        <v>66.263000000000005</v>
      </c>
      <c r="P58" s="37">
        <f t="shared" si="56"/>
        <v>60.867000000000004</v>
      </c>
      <c r="Q58" s="36">
        <v>4.4649999999999999</v>
      </c>
      <c r="R58" s="37">
        <f t="shared" si="57"/>
        <v>56.402000000000001</v>
      </c>
      <c r="S58" s="36">
        <v>7.6989999999999998</v>
      </c>
      <c r="T58" s="36">
        <v>-0.36299999999999999</v>
      </c>
      <c r="U58" s="36">
        <v>2.3929999999999998</v>
      </c>
      <c r="V58" s="37">
        <f t="shared" si="58"/>
        <v>66.131</v>
      </c>
      <c r="W58" s="36">
        <v>14.739000000000001</v>
      </c>
      <c r="X58" s="38">
        <f t="shared" si="59"/>
        <v>51.391999999999996</v>
      </c>
      <c r="Y58" s="36"/>
      <c r="Z58" s="39">
        <f t="shared" si="60"/>
        <v>1.7093026141774721E-2</v>
      </c>
      <c r="AA58" s="40">
        <f t="shared" si="61"/>
        <v>5.3694701796560048E-3</v>
      </c>
      <c r="AB58" s="41">
        <f t="shared" si="62"/>
        <v>0.49278628054675533</v>
      </c>
      <c r="AC58" s="41">
        <f t="shared" si="63"/>
        <v>0.49145955247016593</v>
      </c>
      <c r="AD58" s="41">
        <f t="shared" si="64"/>
        <v>0.52122237080154177</v>
      </c>
      <c r="AE58" s="40">
        <f t="shared" si="65"/>
        <v>1.1747134261573755E-2</v>
      </c>
      <c r="AF58" s="40">
        <f t="shared" si="66"/>
        <v>9.110796733785044E-3</v>
      </c>
      <c r="AG58" s="40">
        <f>X58/DB58</f>
        <v>1.7110758299385333E-2</v>
      </c>
      <c r="AH58" s="40">
        <f>(P58+S58+T58)/DB58</f>
        <v>2.2707912676933721E-2</v>
      </c>
      <c r="AI58" s="40">
        <f>R58/DB58</f>
        <v>1.8778817512490886E-2</v>
      </c>
      <c r="AJ58" s="42">
        <f>X58/ER58</f>
        <v>9.3634930901604241E-2</v>
      </c>
      <c r="AK58" s="36"/>
      <c r="AL58" s="47">
        <f t="shared" si="67"/>
        <v>0.10033297651671182</v>
      </c>
      <c r="AM58" s="41">
        <f t="shared" si="68"/>
        <v>0.11498929657954848</v>
      </c>
      <c r="AN58" s="42">
        <f t="shared" si="69"/>
        <v>0.19953883481851886</v>
      </c>
      <c r="AO58" s="36"/>
      <c r="AP58" s="47">
        <f t="shared" si="70"/>
        <v>0.80351348128762423</v>
      </c>
      <c r="AQ58" s="41">
        <f t="shared" si="71"/>
        <v>0.74264603657399397</v>
      </c>
      <c r="AR58" s="41">
        <f t="shared" si="72"/>
        <v>6.2223409765497104E-2</v>
      </c>
      <c r="AS58" s="41">
        <f t="shared" si="73"/>
        <v>0.16692010987123543</v>
      </c>
      <c r="AT58" s="65">
        <v>3.35</v>
      </c>
      <c r="AU58" s="36"/>
      <c r="AV58" s="47">
        <f>ET58/C58</f>
        <v>0.10190932805178494</v>
      </c>
      <c r="AW58" s="41">
        <f t="shared" si="74"/>
        <v>0.1695184183898828</v>
      </c>
      <c r="AX58" s="41">
        <f t="shared" si="75"/>
        <v>0.18815765978842111</v>
      </c>
      <c r="AY58" s="42">
        <f t="shared" si="76"/>
        <v>0.20382088785441968</v>
      </c>
      <c r="AZ58" s="36"/>
      <c r="BA58" s="39">
        <f>Q58/EV58</f>
        <v>9.5353843913125293E-4</v>
      </c>
      <c r="BB58" s="41">
        <f t="shared" si="77"/>
        <v>6.546632846062489E-2</v>
      </c>
      <c r="BC58" s="40">
        <f>ED58/E58</f>
        <v>7.7215874869681397E-3</v>
      </c>
      <c r="BD58" s="41">
        <f t="shared" si="78"/>
        <v>6.0506263206397529E-2</v>
      </c>
      <c r="BE58" s="41">
        <f t="shared" si="79"/>
        <v>0.74975913351249279</v>
      </c>
      <c r="BF58" s="42">
        <f t="shared" si="80"/>
        <v>0.8140893163777988</v>
      </c>
      <c r="BG58" s="36"/>
      <c r="BH58" s="35">
        <v>70.334000000000003</v>
      </c>
      <c r="BI58" s="36">
        <v>177.464</v>
      </c>
      <c r="BJ58" s="37">
        <f t="shared" si="81"/>
        <v>247.798</v>
      </c>
      <c r="BK58" s="33">
        <v>4906.2449999999999</v>
      </c>
      <c r="BL58" s="36">
        <v>7.2949999999999999</v>
      </c>
      <c r="BM58" s="36">
        <v>11.25</v>
      </c>
      <c r="BN58" s="37">
        <f t="shared" si="82"/>
        <v>4887.7</v>
      </c>
      <c r="BO58" s="36">
        <v>616.62400000000002</v>
      </c>
      <c r="BP58" s="36">
        <v>143.20400000000001</v>
      </c>
      <c r="BQ58" s="37">
        <f t="shared" si="83"/>
        <v>759.82799999999997</v>
      </c>
      <c r="BR58" s="36">
        <v>0</v>
      </c>
      <c r="BS58" s="36">
        <v>0.30299999999999999</v>
      </c>
      <c r="BT58" s="36">
        <v>56.070999999999998</v>
      </c>
      <c r="BU58" s="36">
        <v>10.188000000000358</v>
      </c>
      <c r="BV58" s="37">
        <f t="shared" si="84"/>
        <v>5961.887999999999</v>
      </c>
      <c r="BW58" s="36">
        <v>56.128</v>
      </c>
      <c r="BX58" s="33">
        <v>3942.2339999999999</v>
      </c>
      <c r="BY58" s="37">
        <f t="shared" si="85"/>
        <v>3998.3620000000001</v>
      </c>
      <c r="BZ58" s="36">
        <v>1200</v>
      </c>
      <c r="CA58" s="36">
        <v>45.953999999999837</v>
      </c>
      <c r="CB58" s="37">
        <f t="shared" si="86"/>
        <v>1245.9539999999997</v>
      </c>
      <c r="CC58" s="36">
        <v>110</v>
      </c>
      <c r="CD58" s="36">
        <v>607.572</v>
      </c>
      <c r="CE58" s="66">
        <f t="shared" si="87"/>
        <v>5961.8879999999999</v>
      </c>
      <c r="CF58" s="36"/>
      <c r="CG58" s="67">
        <v>995.15899999999999</v>
      </c>
      <c r="CH58" s="36"/>
      <c r="CI58" s="32">
        <v>300</v>
      </c>
      <c r="CJ58" s="33">
        <v>300</v>
      </c>
      <c r="CK58" s="33">
        <v>300</v>
      </c>
      <c r="CL58" s="33">
        <v>260</v>
      </c>
      <c r="CM58" s="33">
        <v>200</v>
      </c>
      <c r="CN58" s="33">
        <v>0</v>
      </c>
      <c r="CO58" s="34">
        <f t="shared" si="88"/>
        <v>1360</v>
      </c>
      <c r="CP58" s="42">
        <f t="shared" si="89"/>
        <v>0.22811565732197586</v>
      </c>
      <c r="CQ58" s="36"/>
      <c r="CR58" s="60" t="s">
        <v>217</v>
      </c>
      <c r="CS58" s="56">
        <v>36.299999999999997</v>
      </c>
      <c r="CT58" s="68">
        <v>3</v>
      </c>
      <c r="CU58" s="69" t="s">
        <v>142</v>
      </c>
      <c r="CV58" s="74" t="s">
        <v>148</v>
      </c>
      <c r="CW58" s="56"/>
      <c r="CX58" s="32">
        <v>541.13499999999999</v>
      </c>
      <c r="CY58" s="33">
        <v>600.63499999999999</v>
      </c>
      <c r="CZ58" s="34">
        <v>650.63499999999999</v>
      </c>
      <c r="DA58" s="56"/>
      <c r="DB58" s="60">
        <f t="shared" si="90"/>
        <v>3003.4904999999999</v>
      </c>
      <c r="DC58" s="33">
        <v>2814.7910000000002</v>
      </c>
      <c r="DD58" s="34">
        <v>3192.19</v>
      </c>
      <c r="DE58" s="56"/>
      <c r="DF58" s="32">
        <v>177.39500000000001</v>
      </c>
      <c r="DG58" s="33">
        <v>177.916</v>
      </c>
      <c r="DH58" s="33">
        <v>167.94200000000001</v>
      </c>
      <c r="DI58" s="33">
        <v>77.83</v>
      </c>
      <c r="DJ58" s="33">
        <v>511.95</v>
      </c>
      <c r="DK58" s="33">
        <v>75.742999999999995</v>
      </c>
      <c r="DL58" s="33">
        <v>38.966999999999999</v>
      </c>
      <c r="DM58" s="33">
        <v>0</v>
      </c>
      <c r="DN58" s="33">
        <v>3678.502</v>
      </c>
      <c r="DO58" s="70">
        <f t="shared" si="91"/>
        <v>4906.2449999999999</v>
      </c>
      <c r="DP58" s="56"/>
      <c r="DQ58" s="47">
        <f t="shared" si="92"/>
        <v>3.615697952303646E-2</v>
      </c>
      <c r="DR58" s="41">
        <f t="shared" si="93"/>
        <v>3.626317071405933E-2</v>
      </c>
      <c r="DS58" s="41">
        <f t="shared" si="94"/>
        <v>3.4230251444842236E-2</v>
      </c>
      <c r="DT58" s="41">
        <f t="shared" si="95"/>
        <v>1.5863455657024874E-2</v>
      </c>
      <c r="DU58" s="41">
        <f t="shared" si="96"/>
        <v>0.10434660315577392</v>
      </c>
      <c r="DV58" s="41">
        <f t="shared" si="97"/>
        <v>1.5438079427342091E-2</v>
      </c>
      <c r="DW58" s="41">
        <f t="shared" si="98"/>
        <v>7.9423265654283461E-3</v>
      </c>
      <c r="DX58" s="41">
        <f t="shared" si="99"/>
        <v>0</v>
      </c>
      <c r="DY58" s="41">
        <f t="shared" si="100"/>
        <v>0.74975913351249279</v>
      </c>
      <c r="DZ58" s="71">
        <f t="shared" si="101"/>
        <v>1</v>
      </c>
      <c r="EA58" s="56"/>
      <c r="EB58" s="35">
        <v>27.501000000000001</v>
      </c>
      <c r="EC58" s="36">
        <v>10.382999999999999</v>
      </c>
      <c r="ED58" s="66">
        <f t="shared" si="102"/>
        <v>37.884</v>
      </c>
      <c r="EF58" s="35">
        <f>BL58</f>
        <v>7.2949999999999999</v>
      </c>
      <c r="EG58" s="36">
        <f>BM58</f>
        <v>11.25</v>
      </c>
      <c r="EH58" s="66">
        <f t="shared" si="103"/>
        <v>18.545000000000002</v>
      </c>
      <c r="EJ58" s="32">
        <v>3678.502</v>
      </c>
      <c r="EK58" s="33">
        <v>1227.7429999999997</v>
      </c>
      <c r="EL58" s="34">
        <f t="shared" si="104"/>
        <v>4906.2449999999999</v>
      </c>
      <c r="EN58" s="47">
        <v>0.74975913351249279</v>
      </c>
      <c r="EO58" s="41">
        <v>0.25024086648750721</v>
      </c>
      <c r="EP58" s="42">
        <f t="shared" si="105"/>
        <v>1</v>
      </c>
      <c r="EQ58" s="56"/>
      <c r="ER58" s="60">
        <v>548.85500000000002</v>
      </c>
      <c r="ES58" s="33">
        <v>490.13799999999998</v>
      </c>
      <c r="ET58" s="34">
        <v>607.572</v>
      </c>
      <c r="EV58" s="60">
        <v>4682.5589999999993</v>
      </c>
      <c r="EW58" s="33">
        <v>4458.8729999999996</v>
      </c>
      <c r="EX58" s="34">
        <v>4906.2449999999999</v>
      </c>
      <c r="EZ58" s="60">
        <v>1580.8474999999999</v>
      </c>
      <c r="FA58" s="33">
        <v>1464</v>
      </c>
      <c r="FB58" s="34">
        <v>1697.6949999999999</v>
      </c>
      <c r="FD58" s="60">
        <v>6263.4064999999991</v>
      </c>
      <c r="FE58" s="56">
        <v>5922.8729999999996</v>
      </c>
      <c r="FF58" s="68">
        <v>6603.94</v>
      </c>
      <c r="FH58" s="60">
        <v>3614.346</v>
      </c>
      <c r="FI58" s="33">
        <v>3286.4580000000001</v>
      </c>
      <c r="FJ58" s="34">
        <v>3942.2339999999999</v>
      </c>
      <c r="FK58" s="33"/>
      <c r="FL58" s="60">
        <v>5640.78</v>
      </c>
      <c r="FM58" s="33">
        <v>5319.6719999999996</v>
      </c>
      <c r="FN58" s="34">
        <v>5961.8879999999999</v>
      </c>
      <c r="FO58" s="33"/>
      <c r="FP58" s="72">
        <f>DD58/C58</f>
        <v>0.53543273540193981</v>
      </c>
      <c r="FQ58" s="63"/>
    </row>
    <row r="59" spans="1:173" x14ac:dyDescent="0.2">
      <c r="A59" s="1"/>
      <c r="B59" s="73" t="s">
        <v>197</v>
      </c>
      <c r="C59" s="32">
        <v>3014.2220000000002</v>
      </c>
      <c r="D59" s="33">
        <v>2979.4445000000001</v>
      </c>
      <c r="E59" s="33">
        <v>2387.4189999999999</v>
      </c>
      <c r="F59" s="33">
        <v>631.89499999999998</v>
      </c>
      <c r="G59" s="33">
        <v>2349.5819999999999</v>
      </c>
      <c r="H59" s="33">
        <f t="shared" si="53"/>
        <v>3646.1170000000002</v>
      </c>
      <c r="I59" s="34">
        <f t="shared" si="54"/>
        <v>3019.3139999999999</v>
      </c>
      <c r="J59" s="33"/>
      <c r="K59" s="35">
        <v>56.741</v>
      </c>
      <c r="L59" s="36">
        <v>13.861000000000001</v>
      </c>
      <c r="M59" s="36">
        <v>0.245</v>
      </c>
      <c r="N59" s="37">
        <f t="shared" si="55"/>
        <v>70.847000000000008</v>
      </c>
      <c r="O59" s="36">
        <v>48.17</v>
      </c>
      <c r="P59" s="37">
        <f t="shared" si="56"/>
        <v>22.677000000000007</v>
      </c>
      <c r="Q59" s="36">
        <v>3.593</v>
      </c>
      <c r="R59" s="37">
        <f t="shared" si="57"/>
        <v>19.084000000000007</v>
      </c>
      <c r="S59" s="36">
        <v>7.3639999999999999</v>
      </c>
      <c r="T59" s="36">
        <v>0.63900000000000001</v>
      </c>
      <c r="U59" s="36">
        <v>2.5579999999999998</v>
      </c>
      <c r="V59" s="37">
        <f t="shared" si="58"/>
        <v>29.645000000000007</v>
      </c>
      <c r="W59" s="36">
        <v>5.7869999999999999</v>
      </c>
      <c r="X59" s="38">
        <f t="shared" si="59"/>
        <v>23.858000000000008</v>
      </c>
      <c r="Y59" s="36"/>
      <c r="Z59" s="39">
        <f t="shared" si="60"/>
        <v>1.9044154036096324E-2</v>
      </c>
      <c r="AA59" s="40">
        <f t="shared" si="61"/>
        <v>4.6522094974415533E-3</v>
      </c>
      <c r="AB59" s="41">
        <f t="shared" si="62"/>
        <v>0.61090678503487628</v>
      </c>
      <c r="AC59" s="41">
        <f t="shared" si="63"/>
        <v>0.61589801946017819</v>
      </c>
      <c r="AD59" s="41">
        <f t="shared" si="64"/>
        <v>0.67991587505469531</v>
      </c>
      <c r="AE59" s="40">
        <f t="shared" si="65"/>
        <v>1.6167443293540123E-2</v>
      </c>
      <c r="AF59" s="40">
        <f t="shared" si="66"/>
        <v>8.00753294783642E-3</v>
      </c>
      <c r="AG59" s="40">
        <f>X59/DB59</f>
        <v>1.5859567906876728E-2</v>
      </c>
      <c r="AH59" s="40">
        <f>(P59+S59+T59)/DB59</f>
        <v>2.0394481657430543E-2</v>
      </c>
      <c r="AI59" s="40">
        <f>R59/DB59</f>
        <v>1.2686058929283069E-2</v>
      </c>
      <c r="AJ59" s="42">
        <f>X59/ER59</f>
        <v>8.00040240099259E-2</v>
      </c>
      <c r="AK59" s="36"/>
      <c r="AL59" s="47">
        <f t="shared" si="67"/>
        <v>6.6701804688817506E-3</v>
      </c>
      <c r="AM59" s="41">
        <f t="shared" si="68"/>
        <v>-2.6528195498035242E-3</v>
      </c>
      <c r="AN59" s="42">
        <f t="shared" si="69"/>
        <v>3.0427128824551355E-2</v>
      </c>
      <c r="AO59" s="36"/>
      <c r="AP59" s="47">
        <f t="shared" si="70"/>
        <v>0.98415150419762931</v>
      </c>
      <c r="AQ59" s="41">
        <f t="shared" si="71"/>
        <v>0.87684646336630112</v>
      </c>
      <c r="AR59" s="41">
        <f t="shared" si="72"/>
        <v>-3.90569984559863E-2</v>
      </c>
      <c r="AS59" s="41">
        <f t="shared" si="73"/>
        <v>0.14853798558964798</v>
      </c>
      <c r="AT59" s="65">
        <v>3.76</v>
      </c>
      <c r="AU59" s="36"/>
      <c r="AV59" s="47">
        <f>ET59/C59</f>
        <v>0.10280895036928268</v>
      </c>
      <c r="AW59" s="41">
        <f t="shared" si="74"/>
        <v>0.18094903851247549</v>
      </c>
      <c r="AX59" s="41">
        <f t="shared" si="75"/>
        <v>0.20743629814059436</v>
      </c>
      <c r="AY59" s="42">
        <f t="shared" si="76"/>
        <v>0.23392355776871324</v>
      </c>
      <c r="AZ59" s="36"/>
      <c r="BA59" s="39">
        <f>Q59/EV59</f>
        <v>1.509975059986102E-3</v>
      </c>
      <c r="BB59" s="41">
        <f t="shared" si="77"/>
        <v>0.11711212516297259</v>
      </c>
      <c r="BC59" s="40">
        <f>ED59/E59</f>
        <v>7.4231934151483252E-3</v>
      </c>
      <c r="BD59" s="41">
        <f t="shared" si="78"/>
        <v>5.460786597522007E-2</v>
      </c>
      <c r="BE59" s="41">
        <f t="shared" si="79"/>
        <v>0.73764219854160495</v>
      </c>
      <c r="BF59" s="42">
        <f t="shared" si="80"/>
        <v>0.79254956589476955</v>
      </c>
      <c r="BG59" s="36"/>
      <c r="BH59" s="35">
        <v>64.513999999999996</v>
      </c>
      <c r="BI59" s="36">
        <v>205.869</v>
      </c>
      <c r="BJ59" s="37">
        <f t="shared" si="81"/>
        <v>270.38299999999998</v>
      </c>
      <c r="BK59" s="33">
        <v>2387.4189999999999</v>
      </c>
      <c r="BL59" s="36">
        <v>9.32</v>
      </c>
      <c r="BM59" s="36">
        <v>5.3280000000000003</v>
      </c>
      <c r="BN59" s="37">
        <f t="shared" si="82"/>
        <v>2372.7709999999997</v>
      </c>
      <c r="BO59" s="36">
        <v>176.60823199999999</v>
      </c>
      <c r="BP59" s="36">
        <v>67.671232000000003</v>
      </c>
      <c r="BQ59" s="37">
        <f t="shared" si="83"/>
        <v>244.27946399999999</v>
      </c>
      <c r="BR59" s="36">
        <v>0</v>
      </c>
      <c r="BS59" s="36">
        <v>0.46700000000000003</v>
      </c>
      <c r="BT59" s="36">
        <v>13.491</v>
      </c>
      <c r="BU59" s="36">
        <v>112.83053600000068</v>
      </c>
      <c r="BV59" s="37">
        <f t="shared" si="84"/>
        <v>3014.2220000000007</v>
      </c>
      <c r="BW59" s="36">
        <v>0</v>
      </c>
      <c r="BX59" s="33">
        <v>2349.5819999999999</v>
      </c>
      <c r="BY59" s="37">
        <f t="shared" si="85"/>
        <v>2349.5819999999999</v>
      </c>
      <c r="BZ59" s="36">
        <v>250</v>
      </c>
      <c r="CA59" s="36">
        <v>24.751000000000317</v>
      </c>
      <c r="CB59" s="37">
        <f t="shared" si="86"/>
        <v>274.75100000000032</v>
      </c>
      <c r="CC59" s="36">
        <v>80</v>
      </c>
      <c r="CD59" s="36">
        <v>309.88900000000001</v>
      </c>
      <c r="CE59" s="66">
        <f t="shared" si="87"/>
        <v>3014.2220000000002</v>
      </c>
      <c r="CF59" s="36"/>
      <c r="CG59" s="67">
        <v>447.72646399999996</v>
      </c>
      <c r="CH59" s="36"/>
      <c r="CI59" s="32">
        <v>150</v>
      </c>
      <c r="CJ59" s="33">
        <v>50</v>
      </c>
      <c r="CK59" s="33">
        <v>50</v>
      </c>
      <c r="CL59" s="33">
        <v>40</v>
      </c>
      <c r="CM59" s="33">
        <v>40</v>
      </c>
      <c r="CN59" s="33">
        <v>0</v>
      </c>
      <c r="CO59" s="34">
        <f t="shared" si="88"/>
        <v>330</v>
      </c>
      <c r="CP59" s="42">
        <f t="shared" si="89"/>
        <v>0.10948098713366168</v>
      </c>
      <c r="CQ59" s="36"/>
      <c r="CR59" s="60" t="s">
        <v>212</v>
      </c>
      <c r="CS59" s="56">
        <v>29.7</v>
      </c>
      <c r="CT59" s="68">
        <v>4</v>
      </c>
      <c r="CU59" s="69" t="s">
        <v>142</v>
      </c>
      <c r="CV59" s="68"/>
      <c r="CW59" s="56"/>
      <c r="CX59" s="32">
        <v>273.262</v>
      </c>
      <c r="CY59" s="33">
        <v>313.262</v>
      </c>
      <c r="CZ59" s="34">
        <v>353.262</v>
      </c>
      <c r="DA59" s="56"/>
      <c r="DB59" s="60">
        <f t="shared" si="90"/>
        <v>1504.3285000000001</v>
      </c>
      <c r="DC59" s="33">
        <v>1498.4970000000001</v>
      </c>
      <c r="DD59" s="34">
        <v>1510.16</v>
      </c>
      <c r="DE59" s="56"/>
      <c r="DF59" s="32">
        <v>24.786999999999999</v>
      </c>
      <c r="DG59" s="33">
        <v>83.456000000000003</v>
      </c>
      <c r="DH59" s="33">
        <v>98.805999999999997</v>
      </c>
      <c r="DI59" s="33">
        <v>80.64</v>
      </c>
      <c r="DJ59" s="33">
        <v>290.31700000000001</v>
      </c>
      <c r="DK59" s="33">
        <v>30.981999999999999</v>
      </c>
      <c r="DL59" s="33">
        <v>17.37</v>
      </c>
      <c r="DM59" s="33">
        <v>0</v>
      </c>
      <c r="DN59" s="33">
        <v>1761.0609999999999</v>
      </c>
      <c r="DO59" s="70">
        <f t="shared" si="91"/>
        <v>2387.4189999999999</v>
      </c>
      <c r="DP59" s="56"/>
      <c r="DQ59" s="47">
        <f t="shared" si="92"/>
        <v>1.038234176740656E-2</v>
      </c>
      <c r="DR59" s="41">
        <f t="shared" si="93"/>
        <v>3.4956578631568237E-2</v>
      </c>
      <c r="DS59" s="41">
        <f t="shared" si="94"/>
        <v>4.1386116136296142E-2</v>
      </c>
      <c r="DT59" s="41">
        <f t="shared" si="95"/>
        <v>3.3777062174674827E-2</v>
      </c>
      <c r="DU59" s="41">
        <f t="shared" si="96"/>
        <v>0.12160286903974545</v>
      </c>
      <c r="DV59" s="41">
        <f t="shared" si="97"/>
        <v>1.2977194200096423E-2</v>
      </c>
      <c r="DW59" s="41">
        <f t="shared" si="98"/>
        <v>7.2756395086074135E-3</v>
      </c>
      <c r="DX59" s="41">
        <f t="shared" si="99"/>
        <v>0</v>
      </c>
      <c r="DY59" s="41">
        <f t="shared" si="100"/>
        <v>0.73764219854160495</v>
      </c>
      <c r="DZ59" s="71">
        <f t="shared" si="101"/>
        <v>1</v>
      </c>
      <c r="EA59" s="56"/>
      <c r="EB59" s="35">
        <v>17.467272999999999</v>
      </c>
      <c r="EC59" s="36">
        <v>0.255</v>
      </c>
      <c r="ED59" s="66">
        <f t="shared" si="102"/>
        <v>17.722272999999998</v>
      </c>
      <c r="EF59" s="35">
        <f>BL59</f>
        <v>9.32</v>
      </c>
      <c r="EG59" s="36">
        <f>BM59</f>
        <v>5.3280000000000003</v>
      </c>
      <c r="EH59" s="66">
        <f t="shared" si="103"/>
        <v>14.648</v>
      </c>
      <c r="EJ59" s="32">
        <v>1761.0609999999999</v>
      </c>
      <c r="EK59" s="33">
        <v>626.35800000000006</v>
      </c>
      <c r="EL59" s="34">
        <f t="shared" si="104"/>
        <v>2387.4189999999999</v>
      </c>
      <c r="EN59" s="47">
        <v>0.73764219854160495</v>
      </c>
      <c r="EO59" s="41">
        <v>0.26235780145839505</v>
      </c>
      <c r="EP59" s="42">
        <f t="shared" si="105"/>
        <v>1</v>
      </c>
      <c r="EQ59" s="56"/>
      <c r="ER59" s="60">
        <v>298.21000000000004</v>
      </c>
      <c r="ES59" s="33">
        <v>286.53100000000001</v>
      </c>
      <c r="ET59" s="34">
        <v>309.88900000000001</v>
      </c>
      <c r="EV59" s="60">
        <v>2379.5095000000001</v>
      </c>
      <c r="EW59" s="33">
        <v>2371.6</v>
      </c>
      <c r="EX59" s="34">
        <v>2387.4189999999999</v>
      </c>
      <c r="EZ59" s="60">
        <v>643.81999999999994</v>
      </c>
      <c r="FA59" s="33">
        <v>655.745</v>
      </c>
      <c r="FB59" s="34">
        <v>631.89499999999998</v>
      </c>
      <c r="FD59" s="60">
        <v>3023.3294999999998</v>
      </c>
      <c r="FE59" s="56">
        <v>3027.3449999999998</v>
      </c>
      <c r="FF59" s="68">
        <v>3019.3139999999999</v>
      </c>
      <c r="FH59" s="60">
        <v>2314.8919999999998</v>
      </c>
      <c r="FI59" s="33">
        <v>2280.2020000000002</v>
      </c>
      <c r="FJ59" s="34">
        <v>2349.5819999999999</v>
      </c>
      <c r="FK59" s="33"/>
      <c r="FL59" s="60">
        <v>2979.4445000000001</v>
      </c>
      <c r="FM59" s="33">
        <v>2944.6669999999999</v>
      </c>
      <c r="FN59" s="34">
        <v>3014.2220000000002</v>
      </c>
      <c r="FO59" s="33"/>
      <c r="FP59" s="72">
        <f>DD59/C59</f>
        <v>0.50101153796900166</v>
      </c>
      <c r="FQ59" s="63"/>
    </row>
    <row r="60" spans="1:173" x14ac:dyDescent="0.2">
      <c r="A60" s="1"/>
      <c r="B60" s="73" t="s">
        <v>198</v>
      </c>
      <c r="C60" s="32">
        <v>3975.6320000000001</v>
      </c>
      <c r="D60" s="33">
        <v>3799.8530000000001</v>
      </c>
      <c r="E60" s="33">
        <v>3265.027</v>
      </c>
      <c r="F60" s="33">
        <v>558</v>
      </c>
      <c r="G60" s="33">
        <v>3327.415</v>
      </c>
      <c r="H60" s="33">
        <f t="shared" si="53"/>
        <v>4533.6319999999996</v>
      </c>
      <c r="I60" s="34">
        <f t="shared" si="54"/>
        <v>3823.027</v>
      </c>
      <c r="J60" s="33"/>
      <c r="K60" s="35">
        <v>71.027000000000001</v>
      </c>
      <c r="L60" s="36">
        <v>18.552</v>
      </c>
      <c r="M60" s="36">
        <v>0.72599999999999998</v>
      </c>
      <c r="N60" s="37">
        <f t="shared" si="55"/>
        <v>90.305000000000007</v>
      </c>
      <c r="O60" s="36">
        <v>46.169000000000004</v>
      </c>
      <c r="P60" s="37">
        <f t="shared" si="56"/>
        <v>44.136000000000003</v>
      </c>
      <c r="Q60" s="36">
        <v>3.9159999999999999</v>
      </c>
      <c r="R60" s="37">
        <f t="shared" si="57"/>
        <v>40.220000000000006</v>
      </c>
      <c r="S60" s="36">
        <v>5.992</v>
      </c>
      <c r="T60" s="36">
        <v>-0.33100000000000002</v>
      </c>
      <c r="U60" s="36">
        <v>1.7989999999999999</v>
      </c>
      <c r="V60" s="37">
        <f t="shared" si="58"/>
        <v>47.68</v>
      </c>
      <c r="W60" s="36">
        <v>10.401999999999999</v>
      </c>
      <c r="X60" s="38">
        <f t="shared" si="59"/>
        <v>37.277999999999999</v>
      </c>
      <c r="Y60" s="36"/>
      <c r="Z60" s="39">
        <f t="shared" si="60"/>
        <v>1.8692038876240737E-2</v>
      </c>
      <c r="AA60" s="40">
        <f t="shared" si="61"/>
        <v>4.8822941308519037E-3</v>
      </c>
      <c r="AB60" s="41">
        <f t="shared" si="62"/>
        <v>0.4810974720213409</v>
      </c>
      <c r="AC60" s="41">
        <f t="shared" si="63"/>
        <v>0.47944380406450876</v>
      </c>
      <c r="AD60" s="41">
        <f t="shared" si="64"/>
        <v>0.51125629810088036</v>
      </c>
      <c r="AE60" s="40">
        <f t="shared" si="65"/>
        <v>1.2150206863265501E-2</v>
      </c>
      <c r="AF60" s="40">
        <f t="shared" si="66"/>
        <v>9.8103795067861835E-3</v>
      </c>
      <c r="AG60" s="40">
        <f>X60/DB60</f>
        <v>1.8290071167305723E-2</v>
      </c>
      <c r="AH60" s="40">
        <f>(P60+S60+T60)/DB60</f>
        <v>2.4432391059561218E-2</v>
      </c>
      <c r="AI60" s="40">
        <f>R60/DB60</f>
        <v>1.9733533514379429E-2</v>
      </c>
      <c r="AJ60" s="42">
        <f>X60/ER60</f>
        <v>0.10118659042883103</v>
      </c>
      <c r="AK60" s="36"/>
      <c r="AL60" s="47">
        <f t="shared" si="67"/>
        <v>6.6808100616979282E-2</v>
      </c>
      <c r="AM60" s="41">
        <f t="shared" si="68"/>
        <v>5.7090210385181341E-2</v>
      </c>
      <c r="AN60" s="42">
        <f t="shared" si="69"/>
        <v>0.11325999291376437</v>
      </c>
      <c r="AO60" s="36"/>
      <c r="AP60" s="47">
        <f t="shared" si="70"/>
        <v>1.0191079583721665</v>
      </c>
      <c r="AQ60" s="41">
        <f t="shared" si="71"/>
        <v>0.93930694173325258</v>
      </c>
      <c r="AR60" s="41">
        <f t="shared" si="72"/>
        <v>-0.11173544231458044</v>
      </c>
      <c r="AS60" s="41">
        <f t="shared" si="73"/>
        <v>0.16581489433629673</v>
      </c>
      <c r="AT60" s="65">
        <v>2.2000000000000002</v>
      </c>
      <c r="AU60" s="36"/>
      <c r="AV60" s="47">
        <f>ET60/C60</f>
        <v>0.10227858111615964</v>
      </c>
      <c r="AW60" s="41">
        <f t="shared" si="74"/>
        <v>0.18739002919174899</v>
      </c>
      <c r="AX60" s="41">
        <f t="shared" si="75"/>
        <v>0.19889999999999999</v>
      </c>
      <c r="AY60" s="42">
        <f t="shared" si="76"/>
        <v>0.21789999999999998</v>
      </c>
      <c r="AZ60" s="36"/>
      <c r="BA60" s="39">
        <f>Q60/EV60</f>
        <v>1.2381465489984798E-3</v>
      </c>
      <c r="BB60" s="41">
        <f t="shared" si="77"/>
        <v>7.8639275458360955E-2</v>
      </c>
      <c r="BC60" s="40">
        <f>ED60/E60</f>
        <v>1.1036662177678775E-2</v>
      </c>
      <c r="BD60" s="41">
        <f t="shared" si="78"/>
        <v>8.4872508702758961E-2</v>
      </c>
      <c r="BE60" s="41">
        <f t="shared" si="79"/>
        <v>0.77672466414519692</v>
      </c>
      <c r="BF60" s="42">
        <f t="shared" si="80"/>
        <v>0.80931340531992058</v>
      </c>
      <c r="BG60" s="36"/>
      <c r="BH60" s="35">
        <v>74.423000000000002</v>
      </c>
      <c r="BI60" s="36">
        <v>322.19499999999999</v>
      </c>
      <c r="BJ60" s="37">
        <f t="shared" si="81"/>
        <v>396.61799999999999</v>
      </c>
      <c r="BK60" s="33">
        <v>3265.027</v>
      </c>
      <c r="BL60" s="36">
        <v>1.0649999999999999</v>
      </c>
      <c r="BM60" s="36">
        <v>16.890999999999998</v>
      </c>
      <c r="BN60" s="37">
        <f t="shared" si="82"/>
        <v>3247.0709999999999</v>
      </c>
      <c r="BO60" s="36">
        <v>248.03399999999999</v>
      </c>
      <c r="BP60" s="36">
        <v>57.946999999999989</v>
      </c>
      <c r="BQ60" s="37">
        <f t="shared" si="83"/>
        <v>305.98099999999999</v>
      </c>
      <c r="BR60" s="36">
        <v>0</v>
      </c>
      <c r="BS60" s="36">
        <v>0.23599999999999999</v>
      </c>
      <c r="BT60" s="36">
        <v>15.603</v>
      </c>
      <c r="BU60" s="36">
        <v>10.123000000000216</v>
      </c>
      <c r="BV60" s="37">
        <f t="shared" si="84"/>
        <v>3975.6320000000001</v>
      </c>
      <c r="BW60" s="36">
        <v>0</v>
      </c>
      <c r="BX60" s="33">
        <v>3327.415</v>
      </c>
      <c r="BY60" s="37">
        <f t="shared" si="85"/>
        <v>3327.415</v>
      </c>
      <c r="BZ60" s="36">
        <v>150</v>
      </c>
      <c r="CA60" s="36">
        <v>26.595000000000084</v>
      </c>
      <c r="CB60" s="37">
        <f t="shared" si="86"/>
        <v>176.59500000000008</v>
      </c>
      <c r="CC60" s="36">
        <v>65</v>
      </c>
      <c r="CD60" s="36">
        <v>406.62200000000001</v>
      </c>
      <c r="CE60" s="66">
        <f t="shared" si="87"/>
        <v>3975.6320000000001</v>
      </c>
      <c r="CF60" s="36"/>
      <c r="CG60" s="67">
        <v>659.21900000000005</v>
      </c>
      <c r="CH60" s="36"/>
      <c r="CI60" s="32">
        <v>0</v>
      </c>
      <c r="CJ60" s="33">
        <v>100</v>
      </c>
      <c r="CK60" s="33">
        <v>50</v>
      </c>
      <c r="CL60" s="33">
        <v>65</v>
      </c>
      <c r="CM60" s="33">
        <v>0</v>
      </c>
      <c r="CN60" s="33">
        <v>0</v>
      </c>
      <c r="CO60" s="34">
        <f t="shared" si="88"/>
        <v>215</v>
      </c>
      <c r="CP60" s="42">
        <f t="shared" si="89"/>
        <v>5.4079452021716296E-2</v>
      </c>
      <c r="CQ60" s="36"/>
      <c r="CR60" s="60" t="s">
        <v>217</v>
      </c>
      <c r="CS60" s="56">
        <v>29</v>
      </c>
      <c r="CT60" s="68">
        <v>5</v>
      </c>
      <c r="CU60" s="69" t="s">
        <v>142</v>
      </c>
      <c r="CV60" s="74" t="s">
        <v>145</v>
      </c>
      <c r="CW60" s="56"/>
      <c r="CX60" s="32">
        <v>395.6202657</v>
      </c>
      <c r="CY60" s="33">
        <v>419.92026570000002</v>
      </c>
      <c r="CZ60" s="34">
        <v>460.03331270000001</v>
      </c>
      <c r="DA60" s="56"/>
      <c r="DB60" s="60">
        <f t="shared" si="90"/>
        <v>2038.1550000000002</v>
      </c>
      <c r="DC60" s="33">
        <v>1965.097</v>
      </c>
      <c r="DD60" s="34">
        <v>2111.2130000000002</v>
      </c>
      <c r="DE60" s="56"/>
      <c r="DF60" s="32">
        <v>293.20800000000003</v>
      </c>
      <c r="DG60" s="33">
        <v>51.844999999999999</v>
      </c>
      <c r="DH60" s="33">
        <v>78.668999999999997</v>
      </c>
      <c r="DI60" s="33">
        <v>35.402999999999999</v>
      </c>
      <c r="DJ60" s="33">
        <v>160.59700000000001</v>
      </c>
      <c r="DK60" s="33">
        <v>52.097999999999992</v>
      </c>
      <c r="DL60" s="33">
        <v>12.785</v>
      </c>
      <c r="DM60" s="33">
        <v>44.395000000000437</v>
      </c>
      <c r="DN60" s="33">
        <v>2536.027</v>
      </c>
      <c r="DO60" s="70">
        <f t="shared" si="91"/>
        <v>3265.0270000000005</v>
      </c>
      <c r="DP60" s="56"/>
      <c r="DQ60" s="47">
        <f t="shared" si="92"/>
        <v>8.9802626440761438E-2</v>
      </c>
      <c r="DR60" s="41">
        <f t="shared" si="93"/>
        <v>1.5878888597245899E-2</v>
      </c>
      <c r="DS60" s="41">
        <f t="shared" si="94"/>
        <v>2.4094440872923863E-2</v>
      </c>
      <c r="DT60" s="41">
        <f t="shared" si="95"/>
        <v>1.0843095631368437E-2</v>
      </c>
      <c r="DU60" s="41">
        <f t="shared" si="96"/>
        <v>4.9187035819305627E-2</v>
      </c>
      <c r="DV60" s="41">
        <f t="shared" si="97"/>
        <v>1.5956376471006208E-2</v>
      </c>
      <c r="DW60" s="41">
        <f t="shared" si="98"/>
        <v>3.9157409724329996E-3</v>
      </c>
      <c r="DX60" s="41">
        <f t="shared" si="99"/>
        <v>1.3597131049758678E-2</v>
      </c>
      <c r="DY60" s="41">
        <f t="shared" si="100"/>
        <v>0.77672466414519681</v>
      </c>
      <c r="DZ60" s="71">
        <f t="shared" si="101"/>
        <v>1</v>
      </c>
      <c r="EA60" s="56"/>
      <c r="EB60" s="35">
        <v>35.439</v>
      </c>
      <c r="EC60" s="36">
        <v>0.59599999999999997</v>
      </c>
      <c r="ED60" s="66">
        <f t="shared" si="102"/>
        <v>36.034999999999997</v>
      </c>
      <c r="EF60" s="35">
        <f>BL60</f>
        <v>1.0649999999999999</v>
      </c>
      <c r="EG60" s="36">
        <f>BM60</f>
        <v>16.890999999999998</v>
      </c>
      <c r="EH60" s="66">
        <f t="shared" si="103"/>
        <v>17.956</v>
      </c>
      <c r="EJ60" s="32">
        <v>2536.027</v>
      </c>
      <c r="EK60" s="33">
        <v>729.00000000000011</v>
      </c>
      <c r="EL60" s="34">
        <f t="shared" si="104"/>
        <v>3265.027</v>
      </c>
      <c r="EN60" s="47">
        <v>0.77672466414519692</v>
      </c>
      <c r="EO60" s="41">
        <v>0.22327533585480308</v>
      </c>
      <c r="EP60" s="42">
        <f t="shared" si="105"/>
        <v>1</v>
      </c>
      <c r="EQ60" s="56"/>
      <c r="ER60" s="60">
        <v>368.4085</v>
      </c>
      <c r="ES60" s="33">
        <v>330.19499999999999</v>
      </c>
      <c r="ET60" s="34">
        <v>406.62200000000001</v>
      </c>
      <c r="EV60" s="60">
        <v>3162.7919999999999</v>
      </c>
      <c r="EW60" s="33">
        <v>3060.5569999999998</v>
      </c>
      <c r="EX60" s="34">
        <v>3265.027</v>
      </c>
      <c r="EZ60" s="60">
        <v>557</v>
      </c>
      <c r="FA60" s="33">
        <v>556</v>
      </c>
      <c r="FB60" s="34">
        <v>558</v>
      </c>
      <c r="FD60" s="60">
        <v>3719.7919999999999</v>
      </c>
      <c r="FE60" s="56">
        <v>3616.5569999999998</v>
      </c>
      <c r="FF60" s="68">
        <v>3823.027</v>
      </c>
      <c r="FH60" s="60">
        <v>3158.154</v>
      </c>
      <c r="FI60" s="33">
        <v>2988.893</v>
      </c>
      <c r="FJ60" s="34">
        <v>3327.415</v>
      </c>
      <c r="FK60" s="33"/>
      <c r="FL60" s="60">
        <v>3799.8530000000001</v>
      </c>
      <c r="FM60" s="33">
        <v>3624.0740000000001</v>
      </c>
      <c r="FN60" s="34">
        <v>3975.6320000000001</v>
      </c>
      <c r="FO60" s="33"/>
      <c r="FP60" s="72">
        <f>DD60/C60</f>
        <v>0.53103833554011037</v>
      </c>
      <c r="FQ60" s="63"/>
    </row>
    <row r="61" spans="1:173" x14ac:dyDescent="0.2">
      <c r="A61" s="1"/>
      <c r="B61" s="73" t="s">
        <v>199</v>
      </c>
      <c r="C61" s="32">
        <v>13799.646000000001</v>
      </c>
      <c r="D61" s="33">
        <v>13504.030999999999</v>
      </c>
      <c r="E61" s="33">
        <v>11085.486000000001</v>
      </c>
      <c r="F61" s="33">
        <v>5504</v>
      </c>
      <c r="G61" s="33">
        <v>8672.3089999999993</v>
      </c>
      <c r="H61" s="33">
        <f t="shared" si="53"/>
        <v>19303.646000000001</v>
      </c>
      <c r="I61" s="34">
        <f t="shared" si="54"/>
        <v>16589.486000000001</v>
      </c>
      <c r="J61" s="33"/>
      <c r="K61" s="35">
        <v>263.58</v>
      </c>
      <c r="L61" s="36">
        <v>84.304000000000002</v>
      </c>
      <c r="M61" s="36">
        <v>0.32600000000000001</v>
      </c>
      <c r="N61" s="37">
        <f t="shared" si="55"/>
        <v>348.21000000000004</v>
      </c>
      <c r="O61" s="36">
        <v>165.71700000000001</v>
      </c>
      <c r="P61" s="37">
        <f t="shared" si="56"/>
        <v>182.49300000000002</v>
      </c>
      <c r="Q61" s="36">
        <v>8.0999999999999961E-2</v>
      </c>
      <c r="R61" s="37">
        <f t="shared" si="57"/>
        <v>182.41200000000003</v>
      </c>
      <c r="S61" s="36">
        <v>20.945000000000004</v>
      </c>
      <c r="T61" s="36">
        <v>17.239999999999998</v>
      </c>
      <c r="U61" s="36">
        <v>41.5</v>
      </c>
      <c r="V61" s="37">
        <f t="shared" si="58"/>
        <v>262.09700000000004</v>
      </c>
      <c r="W61" s="36">
        <v>48.558999999999997</v>
      </c>
      <c r="X61" s="38">
        <f t="shared" si="59"/>
        <v>213.53800000000004</v>
      </c>
      <c r="Y61" s="36"/>
      <c r="Z61" s="39">
        <f t="shared" si="60"/>
        <v>1.9518616330190593E-2</v>
      </c>
      <c r="AA61" s="40">
        <f t="shared" si="61"/>
        <v>6.2428766640123977E-3</v>
      </c>
      <c r="AB61" s="41">
        <f t="shared" si="62"/>
        <v>0.42887977328899185</v>
      </c>
      <c r="AC61" s="41">
        <f t="shared" si="63"/>
        <v>0.44890899486665492</v>
      </c>
      <c r="AD61" s="41">
        <f t="shared" si="64"/>
        <v>0.47591108813646937</v>
      </c>
      <c r="AE61" s="40">
        <f t="shared" si="65"/>
        <v>1.2271669103840182E-2</v>
      </c>
      <c r="AF61" s="40">
        <f t="shared" si="66"/>
        <v>1.5812908012429773E-2</v>
      </c>
      <c r="AG61" s="40">
        <f>X61/DB61</f>
        <v>2.7600631638240926E-2</v>
      </c>
      <c r="AH61" s="40">
        <f>(P61+S61+T61)/DB61</f>
        <v>2.8523504896850821E-2</v>
      </c>
      <c r="AI61" s="40">
        <f>R61/DB61</f>
        <v>2.3577472948116043E-2</v>
      </c>
      <c r="AJ61" s="42">
        <f>X61/ER61</f>
        <v>0.14164820647903667</v>
      </c>
      <c r="AK61" s="36"/>
      <c r="AL61" s="47">
        <f t="shared" si="67"/>
        <v>4.9412624490995788E-2</v>
      </c>
      <c r="AM61" s="41">
        <f t="shared" si="68"/>
        <v>7.7693171442649811E-2</v>
      </c>
      <c r="AN61" s="42">
        <f t="shared" si="69"/>
        <v>6.0541013176801405E-2</v>
      </c>
      <c r="AO61" s="36"/>
      <c r="AP61" s="47">
        <f t="shared" si="70"/>
        <v>0.78231202493061636</v>
      </c>
      <c r="AQ61" s="41">
        <f t="shared" si="71"/>
        <v>0.71728029772688484</v>
      </c>
      <c r="AR61" s="41">
        <f t="shared" si="72"/>
        <v>9.3104272384958275E-2</v>
      </c>
      <c r="AS61" s="41">
        <f t="shared" si="73"/>
        <v>0.1546002701808438</v>
      </c>
      <c r="AT61" s="65">
        <v>1.74</v>
      </c>
      <c r="AU61" s="36"/>
      <c r="AV61" s="47">
        <f>ET61/C61</f>
        <v>0.11599413492201177</v>
      </c>
      <c r="AW61" s="41">
        <f t="shared" si="74"/>
        <v>0.16486610114418931</v>
      </c>
      <c r="AX61" s="41">
        <f t="shared" si="75"/>
        <v>0.1810178773663772</v>
      </c>
      <c r="AY61" s="42">
        <f t="shared" si="76"/>
        <v>0.20380853835889121</v>
      </c>
      <c r="AZ61" s="36"/>
      <c r="BA61" s="39">
        <f>Q61/EV61</f>
        <v>7.4830242744226363E-6</v>
      </c>
      <c r="BB61" s="41">
        <f t="shared" si="77"/>
        <v>3.6705063486165343E-4</v>
      </c>
      <c r="BC61" s="40">
        <f>ED61/E61</f>
        <v>1.0016791325161567E-2</v>
      </c>
      <c r="BD61" s="41">
        <f t="shared" si="78"/>
        <v>6.6472988408038947E-2</v>
      </c>
      <c r="BE61" s="41">
        <f t="shared" si="79"/>
        <v>0.67303418181214603</v>
      </c>
      <c r="BF61" s="42">
        <f t="shared" si="80"/>
        <v>0.78151372501836402</v>
      </c>
      <c r="BG61" s="36"/>
      <c r="BH61" s="35">
        <v>24.462</v>
      </c>
      <c r="BI61" s="36">
        <v>434.76600000000002</v>
      </c>
      <c r="BJ61" s="37">
        <f t="shared" si="81"/>
        <v>459.22800000000001</v>
      </c>
      <c r="BK61" s="33">
        <v>11085.486000000001</v>
      </c>
      <c r="BL61" s="36">
        <v>42.185000000000002</v>
      </c>
      <c r="BM61" s="36">
        <v>27.605</v>
      </c>
      <c r="BN61" s="37">
        <f t="shared" si="82"/>
        <v>11015.696000000002</v>
      </c>
      <c r="BO61" s="36">
        <v>1674.201</v>
      </c>
      <c r="BP61" s="36">
        <v>334.82100000000003</v>
      </c>
      <c r="BQ61" s="37">
        <f t="shared" si="83"/>
        <v>2009.0219999999999</v>
      </c>
      <c r="BR61" s="36">
        <v>184.77</v>
      </c>
      <c r="BS61" s="36">
        <v>0</v>
      </c>
      <c r="BT61" s="36">
        <v>12.977</v>
      </c>
      <c r="BU61" s="36">
        <v>117.9529999999998</v>
      </c>
      <c r="BV61" s="37">
        <f t="shared" si="84"/>
        <v>13799.646000000001</v>
      </c>
      <c r="BW61" s="36">
        <v>3.282</v>
      </c>
      <c r="BX61" s="33">
        <v>8672.3089999999993</v>
      </c>
      <c r="BY61" s="37">
        <f t="shared" si="85"/>
        <v>8675.5909999999985</v>
      </c>
      <c r="BZ61" s="36">
        <v>3106.3409999999999</v>
      </c>
      <c r="CA61" s="36">
        <v>108.42400000000202</v>
      </c>
      <c r="CB61" s="37">
        <f t="shared" si="86"/>
        <v>3214.7650000000021</v>
      </c>
      <c r="CC61" s="36">
        <v>308.61199999999997</v>
      </c>
      <c r="CD61" s="36">
        <v>1600.6780000000001</v>
      </c>
      <c r="CE61" s="66">
        <f t="shared" si="87"/>
        <v>13799.645999999999</v>
      </c>
      <c r="CF61" s="36"/>
      <c r="CG61" s="67">
        <v>2133.4290000000001</v>
      </c>
      <c r="CH61" s="36"/>
      <c r="CI61" s="32">
        <v>520</v>
      </c>
      <c r="CJ61" s="33">
        <v>900</v>
      </c>
      <c r="CK61" s="33">
        <v>1143</v>
      </c>
      <c r="CL61" s="33">
        <v>650</v>
      </c>
      <c r="CM61" s="33">
        <v>200</v>
      </c>
      <c r="CN61" s="33">
        <v>0</v>
      </c>
      <c r="CO61" s="34">
        <f t="shared" si="88"/>
        <v>3413</v>
      </c>
      <c r="CP61" s="42">
        <f t="shared" si="89"/>
        <v>0.24732518500836903</v>
      </c>
      <c r="CQ61" s="36"/>
      <c r="CR61" s="60" t="s">
        <v>214</v>
      </c>
      <c r="CS61" s="56">
        <v>93</v>
      </c>
      <c r="CT61" s="68">
        <v>5</v>
      </c>
      <c r="CU61" s="69" t="s">
        <v>142</v>
      </c>
      <c r="CV61" s="74" t="s">
        <v>148</v>
      </c>
      <c r="CW61" s="56"/>
      <c r="CX61" s="32">
        <v>1306.5350000000001</v>
      </c>
      <c r="CY61" s="33">
        <v>1434.5350000000001</v>
      </c>
      <c r="CZ61" s="34">
        <v>1615.1469999999999</v>
      </c>
      <c r="DA61" s="56"/>
      <c r="DB61" s="60">
        <f t="shared" si="90"/>
        <v>7736.7070000000003</v>
      </c>
      <c r="DC61" s="33">
        <v>7548.5889999999999</v>
      </c>
      <c r="DD61" s="34">
        <v>7924.8249999999998</v>
      </c>
      <c r="DE61" s="56"/>
      <c r="DF61" s="32">
        <v>744.447</v>
      </c>
      <c r="DG61" s="33">
        <v>88.064999999999998</v>
      </c>
      <c r="DH61" s="33">
        <v>893.51900000000001</v>
      </c>
      <c r="DI61" s="33">
        <v>117.553</v>
      </c>
      <c r="DJ61" s="33">
        <v>1371.53</v>
      </c>
      <c r="DK61" s="33">
        <v>290.38</v>
      </c>
      <c r="DL61" s="33">
        <v>80.438999999999993</v>
      </c>
      <c r="DM61" s="33">
        <v>38.641999999999825</v>
      </c>
      <c r="DN61" s="33">
        <v>7460.9110000000001</v>
      </c>
      <c r="DO61" s="70">
        <f t="shared" si="91"/>
        <v>11085.485999999999</v>
      </c>
      <c r="DP61" s="56"/>
      <c r="DQ61" s="47">
        <f t="shared" si="92"/>
        <v>6.7155107137386677E-2</v>
      </c>
      <c r="DR61" s="41">
        <f t="shared" si="93"/>
        <v>7.9441713245589785E-3</v>
      </c>
      <c r="DS61" s="41">
        <f t="shared" si="94"/>
        <v>8.0602600553552645E-2</v>
      </c>
      <c r="DT61" s="41">
        <f t="shared" si="95"/>
        <v>1.0604226102491131E-2</v>
      </c>
      <c r="DU61" s="41">
        <f t="shared" si="96"/>
        <v>0.12372303749244734</v>
      </c>
      <c r="DV61" s="41">
        <f t="shared" si="97"/>
        <v>2.6194611584913825E-2</v>
      </c>
      <c r="DW61" s="41">
        <f t="shared" si="98"/>
        <v>7.2562447871027036E-3</v>
      </c>
      <c r="DX61" s="41">
        <f t="shared" si="99"/>
        <v>3.4858192054006321E-3</v>
      </c>
      <c r="DY61" s="41">
        <f t="shared" si="100"/>
        <v>0.67303418181214614</v>
      </c>
      <c r="DZ61" s="71">
        <f t="shared" si="101"/>
        <v>1</v>
      </c>
      <c r="EA61" s="56"/>
      <c r="EB61" s="35">
        <v>51.664000000000001</v>
      </c>
      <c r="EC61" s="36">
        <v>59.377000000000002</v>
      </c>
      <c r="ED61" s="66">
        <f t="shared" si="102"/>
        <v>111.041</v>
      </c>
      <c r="EF61" s="35">
        <f>BL61</f>
        <v>42.185000000000002</v>
      </c>
      <c r="EG61" s="36">
        <f>BM61</f>
        <v>27.605</v>
      </c>
      <c r="EH61" s="66">
        <f t="shared" si="103"/>
        <v>69.790000000000006</v>
      </c>
      <c r="EJ61" s="32">
        <v>7460.9110000000001</v>
      </c>
      <c r="EK61" s="33">
        <v>3624.5750000000007</v>
      </c>
      <c r="EL61" s="34">
        <f t="shared" si="104"/>
        <v>11085.486000000001</v>
      </c>
      <c r="EN61" s="47">
        <v>0.67303418181214603</v>
      </c>
      <c r="EO61" s="41">
        <v>0.32696581818785397</v>
      </c>
      <c r="EP61" s="42">
        <f t="shared" si="105"/>
        <v>1</v>
      </c>
      <c r="EQ61" s="56"/>
      <c r="ER61" s="60">
        <v>1507.5235</v>
      </c>
      <c r="ES61" s="33">
        <v>1414.3689999999999</v>
      </c>
      <c r="ET61" s="34">
        <v>1600.6780000000001</v>
      </c>
      <c r="EV61" s="60">
        <v>10824.5005</v>
      </c>
      <c r="EW61" s="33">
        <v>10563.514999999999</v>
      </c>
      <c r="EX61" s="34">
        <v>11085.486000000001</v>
      </c>
      <c r="EZ61" s="60">
        <v>5167</v>
      </c>
      <c r="FA61" s="33">
        <v>4830</v>
      </c>
      <c r="FB61" s="34">
        <v>5504</v>
      </c>
      <c r="FD61" s="60">
        <v>15991.5005</v>
      </c>
      <c r="FE61" s="56">
        <v>15393.514999999999</v>
      </c>
      <c r="FF61" s="68">
        <v>16589.486000000001</v>
      </c>
      <c r="FH61" s="60">
        <v>8424.7795000000006</v>
      </c>
      <c r="FI61" s="33">
        <v>8177.25</v>
      </c>
      <c r="FJ61" s="34">
        <v>8672.3089999999993</v>
      </c>
      <c r="FK61" s="33"/>
      <c r="FL61" s="60">
        <v>13504.030999999999</v>
      </c>
      <c r="FM61" s="33">
        <v>13208.415999999999</v>
      </c>
      <c r="FN61" s="34">
        <v>13799.646000000001</v>
      </c>
      <c r="FO61" s="33"/>
      <c r="FP61" s="72">
        <f>DD61/C61</f>
        <v>0.5742774126234832</v>
      </c>
      <c r="FQ61" s="63"/>
    </row>
    <row r="62" spans="1:173" x14ac:dyDescent="0.2">
      <c r="A62" s="1"/>
      <c r="B62" s="73" t="s">
        <v>200</v>
      </c>
      <c r="C62" s="32">
        <v>2982.9172774099889</v>
      </c>
      <c r="D62" s="33">
        <v>2898.7096387049942</v>
      </c>
      <c r="E62" s="33">
        <v>2362.4492019699996</v>
      </c>
      <c r="F62" s="33">
        <v>1129.561827</v>
      </c>
      <c r="G62" s="33">
        <v>2043.670744969987</v>
      </c>
      <c r="H62" s="33">
        <f t="shared" si="53"/>
        <v>4112.4791044099893</v>
      </c>
      <c r="I62" s="34">
        <f t="shared" si="54"/>
        <v>3492.0110289699996</v>
      </c>
      <c r="J62" s="33"/>
      <c r="K62" s="35">
        <v>55.800421439999873</v>
      </c>
      <c r="L62" s="36">
        <v>21.377794440000006</v>
      </c>
      <c r="M62" s="36">
        <v>1.531264</v>
      </c>
      <c r="N62" s="37">
        <f t="shared" si="55"/>
        <v>78.709479879999876</v>
      </c>
      <c r="O62" s="36">
        <v>46.222047289999992</v>
      </c>
      <c r="P62" s="37">
        <f t="shared" si="56"/>
        <v>32.487432589999884</v>
      </c>
      <c r="Q62" s="36">
        <v>0.50736781999999991</v>
      </c>
      <c r="R62" s="37">
        <f t="shared" si="57"/>
        <v>31.980064769999885</v>
      </c>
      <c r="S62" s="36">
        <v>7.58457442</v>
      </c>
      <c r="T62" s="36">
        <v>-0.64967613000000002</v>
      </c>
      <c r="U62" s="36">
        <v>1.59074008</v>
      </c>
      <c r="V62" s="37">
        <f t="shared" si="58"/>
        <v>40.505703139999888</v>
      </c>
      <c r="W62" s="36">
        <v>8.5100599999999993</v>
      </c>
      <c r="X62" s="38">
        <f t="shared" si="59"/>
        <v>31.995643139999888</v>
      </c>
      <c r="Y62" s="36"/>
      <c r="Z62" s="39">
        <f t="shared" si="60"/>
        <v>1.9250090003815924E-2</v>
      </c>
      <c r="AA62" s="40">
        <f t="shared" si="61"/>
        <v>7.3749347483974244E-3</v>
      </c>
      <c r="AB62" s="41">
        <f t="shared" si="62"/>
        <v>0.53969738910651566</v>
      </c>
      <c r="AC62" s="41">
        <f t="shared" si="63"/>
        <v>0.53563420637660386</v>
      </c>
      <c r="AD62" s="41">
        <f t="shared" si="64"/>
        <v>0.58724879595786839</v>
      </c>
      <c r="AE62" s="40">
        <f t="shared" si="65"/>
        <v>1.5945732084656057E-2</v>
      </c>
      <c r="AF62" s="40">
        <f t="shared" si="66"/>
        <v>1.1037891726987192E-2</v>
      </c>
      <c r="AG62" s="40">
        <f>X62/DB62</f>
        <v>1.9869035335003407E-2</v>
      </c>
      <c r="AH62" s="40">
        <f>(P62+S62+T62)/DB62</f>
        <v>2.4480948290852716E-2</v>
      </c>
      <c r="AI62" s="40">
        <f>R62/DB62</f>
        <v>1.9859361293364755E-2</v>
      </c>
      <c r="AJ62" s="42">
        <f>X62/ER62</f>
        <v>8.5492546708492351E-2</v>
      </c>
      <c r="AK62" s="36"/>
      <c r="AL62" s="47">
        <f t="shared" si="67"/>
        <v>5.2613166466610017E-2</v>
      </c>
      <c r="AM62" s="41">
        <f t="shared" si="68"/>
        <v>7.5999141227830594E-2</v>
      </c>
      <c r="AN62" s="42">
        <f t="shared" si="69"/>
        <v>7.4260351918992301E-2</v>
      </c>
      <c r="AO62" s="36"/>
      <c r="AP62" s="47">
        <f t="shared" si="70"/>
        <v>0.86506441842889592</v>
      </c>
      <c r="AQ62" s="41">
        <f t="shared" si="71"/>
        <v>0.79506967709913312</v>
      </c>
      <c r="AR62" s="41">
        <f t="shared" si="72"/>
        <v>1.000237883093638E-2</v>
      </c>
      <c r="AS62" s="41">
        <f t="shared" si="73"/>
        <v>0.16658951026005947</v>
      </c>
      <c r="AT62" s="65">
        <v>3.6366000000000001</v>
      </c>
      <c r="AU62" s="36"/>
      <c r="AV62" s="47">
        <f>ET62/C62</f>
        <v>0.13055016607370568</v>
      </c>
      <c r="AW62" s="41">
        <f t="shared" si="74"/>
        <v>0.21503943196853131</v>
      </c>
      <c r="AX62" s="41">
        <f t="shared" si="75"/>
        <v>0.21503943196853131</v>
      </c>
      <c r="AY62" s="42">
        <f t="shared" si="76"/>
        <v>0.23126205874143738</v>
      </c>
      <c r="AZ62" s="36"/>
      <c r="BA62" s="39">
        <f>Q62/EV62</f>
        <v>2.202683623094044E-4</v>
      </c>
      <c r="BB62" s="41">
        <f t="shared" si="77"/>
        <v>1.2870061426464326E-2</v>
      </c>
      <c r="BC62" s="40">
        <f>ED62/E62</f>
        <v>3.4243127823675975E-3</v>
      </c>
      <c r="BD62" s="41">
        <f t="shared" si="78"/>
        <v>2.0313354933382082E-2</v>
      </c>
      <c r="BE62" s="41">
        <f t="shared" si="79"/>
        <v>0.67938726964440432</v>
      </c>
      <c r="BF62" s="42">
        <f t="shared" si="80"/>
        <v>0.78309596313233565</v>
      </c>
      <c r="BG62" s="36"/>
      <c r="BH62" s="35">
        <v>58.285444499999961</v>
      </c>
      <c r="BI62" s="36">
        <v>125.56737553000002</v>
      </c>
      <c r="BJ62" s="37">
        <f t="shared" si="81"/>
        <v>183.85282002999998</v>
      </c>
      <c r="BK62" s="33">
        <v>2362.4492019699996</v>
      </c>
      <c r="BL62" s="36">
        <v>1.461468</v>
      </c>
      <c r="BM62" s="36">
        <v>7.366778</v>
      </c>
      <c r="BN62" s="37">
        <f t="shared" si="82"/>
        <v>2353.6209559699996</v>
      </c>
      <c r="BO62" s="36">
        <v>312.15280811000002</v>
      </c>
      <c r="BP62" s="36">
        <v>77.118309249999996</v>
      </c>
      <c r="BQ62" s="37">
        <f t="shared" si="83"/>
        <v>389.27111736000001</v>
      </c>
      <c r="BR62" s="36">
        <v>0.58199999999999996</v>
      </c>
      <c r="BS62" s="36">
        <v>0.56016600000000005</v>
      </c>
      <c r="BT62" s="36">
        <v>45.274884659999998</v>
      </c>
      <c r="BU62" s="36">
        <v>9.7553333899894881</v>
      </c>
      <c r="BV62" s="37">
        <f t="shared" si="84"/>
        <v>2982.9172774099898</v>
      </c>
      <c r="BW62" s="36">
        <v>5.2589970199999794</v>
      </c>
      <c r="BX62" s="33">
        <v>2043.670744969987</v>
      </c>
      <c r="BY62" s="37">
        <f t="shared" si="85"/>
        <v>2048.9297419899872</v>
      </c>
      <c r="BZ62" s="36">
        <v>495.00000000000006</v>
      </c>
      <c r="CA62" s="36">
        <v>23.067189470001608</v>
      </c>
      <c r="CB62" s="37">
        <f t="shared" si="86"/>
        <v>518.06718947000172</v>
      </c>
      <c r="CC62" s="36">
        <v>26.5</v>
      </c>
      <c r="CD62" s="36">
        <v>389.42034595000001</v>
      </c>
      <c r="CE62" s="66">
        <f t="shared" si="87"/>
        <v>2982.9172774099889</v>
      </c>
      <c r="CF62" s="36"/>
      <c r="CG62" s="67">
        <v>496.92272838999997</v>
      </c>
      <c r="CH62" s="36"/>
      <c r="CI62" s="32">
        <v>115</v>
      </c>
      <c r="CJ62" s="33">
        <v>100</v>
      </c>
      <c r="CK62" s="33">
        <v>150</v>
      </c>
      <c r="CL62" s="33">
        <v>125</v>
      </c>
      <c r="CM62" s="33">
        <v>0</v>
      </c>
      <c r="CN62" s="33">
        <v>26.5</v>
      </c>
      <c r="CO62" s="34">
        <f t="shared" si="88"/>
        <v>516.5</v>
      </c>
      <c r="CP62" s="42">
        <f t="shared" si="89"/>
        <v>0.17315263950211426</v>
      </c>
      <c r="CQ62" s="36"/>
      <c r="CR62" s="60" t="s">
        <v>219</v>
      </c>
      <c r="CS62" s="56">
        <v>23.9</v>
      </c>
      <c r="CT62" s="68">
        <v>2</v>
      </c>
      <c r="CU62" s="69" t="s">
        <v>142</v>
      </c>
      <c r="CV62" s="68"/>
      <c r="CW62" s="56"/>
      <c r="CX62" s="32">
        <v>351.27140794999997</v>
      </c>
      <c r="CY62" s="33">
        <v>351.27140794999997</v>
      </c>
      <c r="CZ62" s="34">
        <v>377.77140794999997</v>
      </c>
      <c r="DA62" s="56"/>
      <c r="DB62" s="60">
        <f t="shared" si="90"/>
        <v>1610.3269534999999</v>
      </c>
      <c r="DC62" s="33">
        <v>1587.133</v>
      </c>
      <c r="DD62" s="34">
        <v>1633.5209069999996</v>
      </c>
      <c r="DE62" s="56"/>
      <c r="DF62" s="32">
        <v>164.56342720999999</v>
      </c>
      <c r="DG62" s="33">
        <v>54.069431139999999</v>
      </c>
      <c r="DH62" s="33">
        <v>131.45615057000001</v>
      </c>
      <c r="DI62" s="33">
        <v>57.313034989999998</v>
      </c>
      <c r="DJ62" s="33">
        <v>288.26943690999997</v>
      </c>
      <c r="DK62" s="33">
        <v>48.660446620000002</v>
      </c>
      <c r="DL62" s="33">
        <v>13.099361529999999</v>
      </c>
      <c r="DM62" s="33">
        <v>0</v>
      </c>
      <c r="DN62" s="33">
        <v>1605.0179129999999</v>
      </c>
      <c r="DO62" s="70">
        <f t="shared" si="91"/>
        <v>2362.4492019700001</v>
      </c>
      <c r="DP62" s="56"/>
      <c r="DQ62" s="47">
        <f t="shared" si="92"/>
        <v>6.9657974898581429E-2</v>
      </c>
      <c r="DR62" s="41">
        <f t="shared" si="93"/>
        <v>2.2887023811945909E-2</v>
      </c>
      <c r="DS62" s="41">
        <f t="shared" si="94"/>
        <v>5.5644011503138899E-2</v>
      </c>
      <c r="DT62" s="41">
        <f t="shared" si="95"/>
        <v>2.4260007344161214E-2</v>
      </c>
      <c r="DU62" s="41">
        <f t="shared" si="96"/>
        <v>0.12202143295594155</v>
      </c>
      <c r="DV62" s="41">
        <f t="shared" si="97"/>
        <v>2.0597457324975713E-2</v>
      </c>
      <c r="DW62" s="41">
        <f t="shared" si="98"/>
        <v>5.5448225168510286E-3</v>
      </c>
      <c r="DX62" s="41">
        <f t="shared" si="99"/>
        <v>0</v>
      </c>
      <c r="DY62" s="41">
        <f t="shared" si="100"/>
        <v>0.67938726964440421</v>
      </c>
      <c r="DZ62" s="71">
        <f t="shared" si="101"/>
        <v>0.99999999999999989</v>
      </c>
      <c r="EA62" s="56"/>
      <c r="EB62" s="35">
        <v>6.4749750000000006</v>
      </c>
      <c r="EC62" s="36">
        <v>1.6147899999999999</v>
      </c>
      <c r="ED62" s="66">
        <f t="shared" si="102"/>
        <v>8.0897649999999999</v>
      </c>
      <c r="EF62" s="35">
        <f>BL62</f>
        <v>1.461468</v>
      </c>
      <c r="EG62" s="36">
        <f>BM62</f>
        <v>7.366778</v>
      </c>
      <c r="EH62" s="66">
        <f t="shared" si="103"/>
        <v>8.828246</v>
      </c>
      <c r="EJ62" s="32">
        <v>1605.0179129999999</v>
      </c>
      <c r="EK62" s="33">
        <v>757.43128896999974</v>
      </c>
      <c r="EL62" s="34">
        <f t="shared" si="104"/>
        <v>2362.4492019699996</v>
      </c>
      <c r="EN62" s="47">
        <v>0.67938726964440432</v>
      </c>
      <c r="EO62" s="41">
        <v>0.32061273035559568</v>
      </c>
      <c r="EP62" s="42">
        <f t="shared" si="105"/>
        <v>1</v>
      </c>
      <c r="EQ62" s="56"/>
      <c r="ER62" s="60">
        <v>374.25067297500004</v>
      </c>
      <c r="ES62" s="33">
        <v>359.08100000000002</v>
      </c>
      <c r="ET62" s="34">
        <v>389.42034595000001</v>
      </c>
      <c r="EV62" s="60">
        <v>2303.4076009849996</v>
      </c>
      <c r="EW62" s="33">
        <v>2244.366</v>
      </c>
      <c r="EX62" s="34">
        <v>2362.4492019699996</v>
      </c>
      <c r="EZ62" s="60">
        <v>1065.2809135</v>
      </c>
      <c r="FA62" s="33">
        <v>1001</v>
      </c>
      <c r="FB62" s="34">
        <v>1129.561827</v>
      </c>
      <c r="FD62" s="60">
        <v>3368.6885144849998</v>
      </c>
      <c r="FE62" s="56">
        <v>3245.366</v>
      </c>
      <c r="FF62" s="68">
        <v>3492.0110289699996</v>
      </c>
      <c r="FH62" s="60">
        <v>1973.0343724849936</v>
      </c>
      <c r="FI62" s="33">
        <v>1902.3979999999999</v>
      </c>
      <c r="FJ62" s="34">
        <v>2043.670744969987</v>
      </c>
      <c r="FK62" s="33"/>
      <c r="FL62" s="60">
        <v>2898.7096387049942</v>
      </c>
      <c r="FM62" s="33">
        <v>2814.502</v>
      </c>
      <c r="FN62" s="34">
        <v>2982.9172774099889</v>
      </c>
      <c r="FO62" s="33"/>
      <c r="FP62" s="72">
        <f>DD62/C62</f>
        <v>0.54762527924286097</v>
      </c>
      <c r="FQ62" s="63"/>
    </row>
    <row r="63" spans="1:173" x14ac:dyDescent="0.2">
      <c r="A63" s="1"/>
      <c r="B63" s="73" t="s">
        <v>201</v>
      </c>
      <c r="C63" s="32">
        <v>2538.0949999999998</v>
      </c>
      <c r="D63" s="33">
        <v>2361.7550000000001</v>
      </c>
      <c r="E63" s="33">
        <v>2182.808</v>
      </c>
      <c r="F63" s="33">
        <v>920.19200000000001</v>
      </c>
      <c r="G63" s="33">
        <v>1661.8779999999999</v>
      </c>
      <c r="H63" s="33">
        <f t="shared" si="53"/>
        <v>3458.2869999999998</v>
      </c>
      <c r="I63" s="34">
        <f t="shared" si="54"/>
        <v>3103</v>
      </c>
      <c r="J63" s="33"/>
      <c r="K63" s="35">
        <v>50.680999999999997</v>
      </c>
      <c r="L63" s="36">
        <v>11.826000000000001</v>
      </c>
      <c r="M63" s="36">
        <v>0</v>
      </c>
      <c r="N63" s="37">
        <f t="shared" si="55"/>
        <v>62.506999999999998</v>
      </c>
      <c r="O63" s="36">
        <v>32.668999999999997</v>
      </c>
      <c r="P63" s="37">
        <f t="shared" si="56"/>
        <v>29.838000000000001</v>
      </c>
      <c r="Q63" s="36">
        <v>2.1480000000000001</v>
      </c>
      <c r="R63" s="37">
        <f t="shared" si="57"/>
        <v>27.69</v>
      </c>
      <c r="S63" s="36">
        <v>1.2270000000000001</v>
      </c>
      <c r="T63" s="36">
        <v>0.129</v>
      </c>
      <c r="U63" s="36">
        <v>2.2189999999999999</v>
      </c>
      <c r="V63" s="37">
        <f t="shared" si="58"/>
        <v>31.265000000000004</v>
      </c>
      <c r="W63" s="36">
        <v>7.298</v>
      </c>
      <c r="X63" s="38">
        <f t="shared" si="59"/>
        <v>23.967000000000006</v>
      </c>
      <c r="Y63" s="36"/>
      <c r="Z63" s="39">
        <f t="shared" si="60"/>
        <v>2.1459042110633826E-2</v>
      </c>
      <c r="AA63" s="40">
        <f t="shared" si="61"/>
        <v>5.0072933051904201E-3</v>
      </c>
      <c r="AB63" s="41">
        <f t="shared" si="62"/>
        <v>0.51154815777523766</v>
      </c>
      <c r="AC63" s="41">
        <f t="shared" si="63"/>
        <v>0.51258355038127212</v>
      </c>
      <c r="AD63" s="41">
        <f t="shared" si="64"/>
        <v>0.52264546370806464</v>
      </c>
      <c r="AE63" s="40">
        <f t="shared" si="65"/>
        <v>1.3832510146056638E-2</v>
      </c>
      <c r="AF63" s="40">
        <f t="shared" si="66"/>
        <v>1.0147962002832642E-2</v>
      </c>
      <c r="AG63" s="40">
        <f>X63/DB63</f>
        <v>1.7887990148059002E-2</v>
      </c>
      <c r="AH63" s="40">
        <f>(P63+S63+T63)/DB63</f>
        <v>2.3281927845727562E-2</v>
      </c>
      <c r="AI63" s="40">
        <f>R63/DB63</f>
        <v>2.0666685325645834E-2</v>
      </c>
      <c r="AJ63" s="42">
        <f>X63/ER63</f>
        <v>9.5976837733990364E-2</v>
      </c>
      <c r="AK63" s="36"/>
      <c r="AL63" s="47">
        <f t="shared" si="67"/>
        <v>0.1884155497408993</v>
      </c>
      <c r="AM63" s="41">
        <f t="shared" si="68"/>
        <v>0.18855281533420806</v>
      </c>
      <c r="AN63" s="42">
        <f t="shared" si="69"/>
        <v>0.15248926830283144</v>
      </c>
      <c r="AO63" s="36"/>
      <c r="AP63" s="47">
        <f t="shared" si="70"/>
        <v>0.76134868481332296</v>
      </c>
      <c r="AQ63" s="41">
        <f t="shared" si="71"/>
        <v>0.74311672260573192</v>
      </c>
      <c r="AR63" s="41">
        <f t="shared" si="72"/>
        <v>0.10863935353089618</v>
      </c>
      <c r="AS63" s="41">
        <f t="shared" si="73"/>
        <v>0.1177052080398882</v>
      </c>
      <c r="AT63" s="65">
        <v>1.1299999999999999</v>
      </c>
      <c r="AU63" s="36"/>
      <c r="AV63" s="47">
        <f>ET63/C63</f>
        <v>0.10157775812174093</v>
      </c>
      <c r="AW63" s="41">
        <f t="shared" si="74"/>
        <v>0.15738256118457211</v>
      </c>
      <c r="AX63" s="41">
        <f t="shared" si="75"/>
        <v>0.17143909374723262</v>
      </c>
      <c r="AY63" s="42">
        <f t="shared" si="76"/>
        <v>0.19252389259122338</v>
      </c>
      <c r="AZ63" s="36"/>
      <c r="BA63" s="39">
        <f>Q63/EV63</f>
        <v>1.0687774191413656E-3</v>
      </c>
      <c r="BB63" s="41">
        <f t="shared" si="77"/>
        <v>6.8859396037699555E-2</v>
      </c>
      <c r="BC63" s="40">
        <f>ED63/E63</f>
        <v>1.6620334908063375E-2</v>
      </c>
      <c r="BD63" s="41">
        <f t="shared" si="78"/>
        <v>0.13378494988457593</v>
      </c>
      <c r="BE63" s="41">
        <f t="shared" si="79"/>
        <v>0.7548263521115921</v>
      </c>
      <c r="BF63" s="42">
        <f t="shared" si="80"/>
        <v>0.82753238801160167</v>
      </c>
      <c r="BG63" s="36"/>
      <c r="BH63" s="35">
        <v>108.655</v>
      </c>
      <c r="BI63" s="36">
        <v>72.802000000000007</v>
      </c>
      <c r="BJ63" s="37">
        <f t="shared" si="81"/>
        <v>181.45699999999999</v>
      </c>
      <c r="BK63" s="33">
        <v>2182.808</v>
      </c>
      <c r="BL63" s="36">
        <v>5.86</v>
      </c>
      <c r="BM63" s="36">
        <v>7.5</v>
      </c>
      <c r="BN63" s="37">
        <f t="shared" si="82"/>
        <v>2169.4479999999999</v>
      </c>
      <c r="BO63" s="36">
        <v>117.29</v>
      </c>
      <c r="BP63" s="36">
        <v>53.420999999999999</v>
      </c>
      <c r="BQ63" s="37">
        <f t="shared" si="83"/>
        <v>170.71100000000001</v>
      </c>
      <c r="BR63" s="36">
        <v>3.4359999999999999</v>
      </c>
      <c r="BS63" s="36">
        <v>1.321</v>
      </c>
      <c r="BT63" s="36">
        <v>7.1130000000000004</v>
      </c>
      <c r="BU63" s="36">
        <v>4.6090000000000417</v>
      </c>
      <c r="BV63" s="37">
        <f t="shared" si="84"/>
        <v>2538.0949999999998</v>
      </c>
      <c r="BW63" s="36">
        <v>234.64</v>
      </c>
      <c r="BX63" s="33">
        <v>1661.8779999999999</v>
      </c>
      <c r="BY63" s="37">
        <f t="shared" si="85"/>
        <v>1896.518</v>
      </c>
      <c r="BZ63" s="36">
        <v>289.84399999999999</v>
      </c>
      <c r="CA63" s="36">
        <v>43.918999999999755</v>
      </c>
      <c r="CB63" s="37">
        <f t="shared" si="86"/>
        <v>333.76299999999975</v>
      </c>
      <c r="CC63" s="36">
        <v>50</v>
      </c>
      <c r="CD63" s="36">
        <v>257.81400000000002</v>
      </c>
      <c r="CE63" s="66">
        <f t="shared" si="87"/>
        <v>2538.0949999999998</v>
      </c>
      <c r="CF63" s="36"/>
      <c r="CG63" s="67">
        <v>298.74700000000001</v>
      </c>
      <c r="CH63" s="36"/>
      <c r="CI63" s="32">
        <v>175</v>
      </c>
      <c r="CJ63" s="33">
        <v>150</v>
      </c>
      <c r="CK63" s="33">
        <v>100</v>
      </c>
      <c r="CL63" s="33">
        <v>60</v>
      </c>
      <c r="CM63" s="33">
        <v>70</v>
      </c>
      <c r="CN63" s="33">
        <v>0</v>
      </c>
      <c r="CO63" s="34">
        <f t="shared" si="88"/>
        <v>555</v>
      </c>
      <c r="CP63" s="42">
        <f t="shared" si="89"/>
        <v>0.21866793796134504</v>
      </c>
      <c r="CQ63" s="36"/>
      <c r="CR63" s="60" t="s">
        <v>216</v>
      </c>
      <c r="CS63" s="56">
        <v>18.7</v>
      </c>
      <c r="CT63" s="68">
        <v>4</v>
      </c>
      <c r="CU63" s="69" t="s">
        <v>142</v>
      </c>
      <c r="CV63" s="74" t="s">
        <v>148</v>
      </c>
      <c r="CW63" s="56"/>
      <c r="CX63" s="32">
        <v>223.928</v>
      </c>
      <c r="CY63" s="33">
        <v>243.928</v>
      </c>
      <c r="CZ63" s="34">
        <v>273.928</v>
      </c>
      <c r="DA63" s="56"/>
      <c r="DB63" s="60">
        <f t="shared" si="90"/>
        <v>1339.8375000000001</v>
      </c>
      <c r="DC63" s="33">
        <v>1256.8489999999999</v>
      </c>
      <c r="DD63" s="34">
        <v>1422.826</v>
      </c>
      <c r="DE63" s="56"/>
      <c r="DF63" s="32">
        <v>25.331</v>
      </c>
      <c r="DG63" s="33">
        <v>16.838000000000001</v>
      </c>
      <c r="DH63" s="33">
        <v>127.389</v>
      </c>
      <c r="DI63" s="33">
        <v>25.451000000000001</v>
      </c>
      <c r="DJ63" s="33">
        <v>282.30500000000001</v>
      </c>
      <c r="DK63" s="33">
        <v>41.335000000000001</v>
      </c>
      <c r="DL63" s="33">
        <v>16.516999999999999</v>
      </c>
      <c r="DM63" s="33">
        <v>9.9999999952160579E-4</v>
      </c>
      <c r="DN63" s="33">
        <v>1647.6410000000001</v>
      </c>
      <c r="DO63" s="70">
        <f t="shared" si="91"/>
        <v>2182.8079999999995</v>
      </c>
      <c r="DP63" s="56"/>
      <c r="DQ63" s="47">
        <f t="shared" si="92"/>
        <v>1.1604776966183011E-2</v>
      </c>
      <c r="DR63" s="41">
        <f t="shared" si="93"/>
        <v>7.7139171196000771E-3</v>
      </c>
      <c r="DS63" s="41">
        <f t="shared" si="94"/>
        <v>5.8360148945761615E-2</v>
      </c>
      <c r="DT63" s="41">
        <f t="shared" si="95"/>
        <v>1.1659752025830951E-2</v>
      </c>
      <c r="DU63" s="41">
        <f t="shared" si="96"/>
        <v>0.12933111844926354</v>
      </c>
      <c r="DV63" s="41">
        <f t="shared" si="97"/>
        <v>1.8936617421229908E-2</v>
      </c>
      <c r="DW63" s="41">
        <f t="shared" si="98"/>
        <v>7.566858835041837E-3</v>
      </c>
      <c r="DX63" s="41">
        <f t="shared" si="99"/>
        <v>4.5812549684699981E-7</v>
      </c>
      <c r="DY63" s="41">
        <f t="shared" si="100"/>
        <v>0.75482635211159221</v>
      </c>
      <c r="DZ63" s="71">
        <f t="shared" si="101"/>
        <v>1</v>
      </c>
      <c r="EA63" s="56"/>
      <c r="EB63" s="35">
        <v>32.332999999999998</v>
      </c>
      <c r="EC63" s="36">
        <v>3.9460000000000002</v>
      </c>
      <c r="ED63" s="66">
        <f t="shared" si="102"/>
        <v>36.278999999999996</v>
      </c>
      <c r="EF63" s="35">
        <f>BL63</f>
        <v>5.86</v>
      </c>
      <c r="EG63" s="36">
        <f>BM63</f>
        <v>7.5</v>
      </c>
      <c r="EH63" s="66">
        <f t="shared" si="103"/>
        <v>13.36</v>
      </c>
      <c r="EJ63" s="32">
        <v>1647.6410000000001</v>
      </c>
      <c r="EK63" s="33">
        <v>535.16699999999992</v>
      </c>
      <c r="EL63" s="34">
        <f t="shared" si="104"/>
        <v>2182.808</v>
      </c>
      <c r="EN63" s="47">
        <v>0.7548263521115921</v>
      </c>
      <c r="EO63" s="41">
        <v>0.2451736478884079</v>
      </c>
      <c r="EP63" s="42">
        <f t="shared" si="105"/>
        <v>1</v>
      </c>
      <c r="EQ63" s="56"/>
      <c r="ER63" s="60">
        <v>249.7165</v>
      </c>
      <c r="ES63" s="33">
        <v>241.619</v>
      </c>
      <c r="ET63" s="34">
        <v>257.81400000000002</v>
      </c>
      <c r="EV63" s="60">
        <v>2009.7730000000001</v>
      </c>
      <c r="EW63" s="33">
        <v>1836.7380000000001</v>
      </c>
      <c r="EX63" s="34">
        <v>2182.808</v>
      </c>
      <c r="EZ63" s="60">
        <v>847.096</v>
      </c>
      <c r="FA63" s="33">
        <v>774</v>
      </c>
      <c r="FB63" s="34">
        <v>920.19200000000001</v>
      </c>
      <c r="FD63" s="60">
        <v>2856.8690000000001</v>
      </c>
      <c r="FE63" s="56">
        <v>2610.7380000000003</v>
      </c>
      <c r="FF63" s="68">
        <v>3103</v>
      </c>
      <c r="FH63" s="60">
        <v>1551.934</v>
      </c>
      <c r="FI63" s="33">
        <v>1441.99</v>
      </c>
      <c r="FJ63" s="34">
        <v>1661.8779999999999</v>
      </c>
      <c r="FK63" s="33"/>
      <c r="FL63" s="60">
        <v>2361.7550000000001</v>
      </c>
      <c r="FM63" s="33">
        <v>2185.415</v>
      </c>
      <c r="FN63" s="34">
        <v>2538.0949999999998</v>
      </c>
      <c r="FO63" s="33"/>
      <c r="FP63" s="72">
        <f>DD63/C63</f>
        <v>0.56058815765367342</v>
      </c>
      <c r="FQ63" s="63"/>
    </row>
    <row r="64" spans="1:173" x14ac:dyDescent="0.2">
      <c r="A64" s="1"/>
      <c r="B64" s="73" t="s">
        <v>205</v>
      </c>
      <c r="C64" s="32">
        <v>1925.8</v>
      </c>
      <c r="D64" s="33">
        <v>1864.4105</v>
      </c>
      <c r="E64" s="33">
        <v>1616.06</v>
      </c>
      <c r="F64" s="33">
        <v>206.70599999999999</v>
      </c>
      <c r="G64" s="33">
        <v>1639.991</v>
      </c>
      <c r="H64" s="33">
        <f t="shared" si="53"/>
        <v>2132.5059999999999</v>
      </c>
      <c r="I64" s="34">
        <f t="shared" si="54"/>
        <v>1822.7659999999998</v>
      </c>
      <c r="J64" s="33"/>
      <c r="K64" s="35">
        <v>33.549999999999997</v>
      </c>
      <c r="L64" s="36">
        <v>11.3</v>
      </c>
      <c r="M64" s="36">
        <v>0.2</v>
      </c>
      <c r="N64" s="37">
        <f t="shared" si="55"/>
        <v>45.05</v>
      </c>
      <c r="O64" s="36">
        <v>29.03</v>
      </c>
      <c r="P64" s="37">
        <f t="shared" si="56"/>
        <v>16.019999999999996</v>
      </c>
      <c r="Q64" s="36">
        <v>2.19</v>
      </c>
      <c r="R64" s="37">
        <f t="shared" si="57"/>
        <v>13.829999999999997</v>
      </c>
      <c r="S64" s="36">
        <v>4.2</v>
      </c>
      <c r="T64" s="36">
        <v>-0.28999999999999998</v>
      </c>
      <c r="U64" s="36">
        <v>-3.3299999999999996</v>
      </c>
      <c r="V64" s="37">
        <f t="shared" si="58"/>
        <v>14.409999999999998</v>
      </c>
      <c r="W64" s="36">
        <v>2.8</v>
      </c>
      <c r="X64" s="38">
        <f t="shared" si="59"/>
        <v>11.61</v>
      </c>
      <c r="Y64" s="36"/>
      <c r="Z64" s="39">
        <f t="shared" si="60"/>
        <v>1.7994964091867106E-2</v>
      </c>
      <c r="AA64" s="40">
        <f t="shared" si="61"/>
        <v>6.0608969966646298E-3</v>
      </c>
      <c r="AB64" s="41">
        <f t="shared" si="62"/>
        <v>0.59293300653594772</v>
      </c>
      <c r="AC64" s="41">
        <f t="shared" si="63"/>
        <v>0.58944162436548231</v>
      </c>
      <c r="AD64" s="41">
        <f t="shared" si="64"/>
        <v>0.64439511653718096</v>
      </c>
      <c r="AE64" s="40">
        <f t="shared" si="65"/>
        <v>1.5570605293201256E-2</v>
      </c>
      <c r="AF64" s="40">
        <f t="shared" si="66"/>
        <v>6.2271693921483488E-3</v>
      </c>
      <c r="AG64" s="40">
        <f>X64/DB64</f>
        <v>1.2297927624418536E-2</v>
      </c>
      <c r="AH64" s="40">
        <f>(P64+S64+T64)/DB64</f>
        <v>2.1110912795405803E-2</v>
      </c>
      <c r="AI64" s="40">
        <f>R64/DB64</f>
        <v>1.4649469340715617E-2</v>
      </c>
      <c r="AJ64" s="42">
        <f>X64/ER64</f>
        <v>5.6989147028072423E-2</v>
      </c>
      <c r="AK64" s="36"/>
      <c r="AL64" s="47">
        <f t="shared" si="67"/>
        <v>6.1835843382399718E-2</v>
      </c>
      <c r="AM64" s="41">
        <f t="shared" si="68"/>
        <v>2.9206567892311797E-2</v>
      </c>
      <c r="AN64" s="42">
        <f t="shared" si="69"/>
        <v>7.3968689711716384E-2</v>
      </c>
      <c r="AO64" s="36"/>
      <c r="AP64" s="47">
        <f t="shared" si="70"/>
        <v>1.0148082373179215</v>
      </c>
      <c r="AQ64" s="41">
        <f t="shared" si="71"/>
        <v>0.9613128088014532</v>
      </c>
      <c r="AR64" s="41">
        <f t="shared" si="72"/>
        <v>-0.10456952954616262</v>
      </c>
      <c r="AS64" s="41">
        <f t="shared" si="73"/>
        <v>0.13884100114238238</v>
      </c>
      <c r="AT64" s="65">
        <v>1.17</v>
      </c>
      <c r="AU64" s="36"/>
      <c r="AV64" s="47">
        <f>ET64/C64</f>
        <v>0.10873922525703604</v>
      </c>
      <c r="AW64" s="41">
        <f t="shared" si="74"/>
        <v>0.20754955498976671</v>
      </c>
      <c r="AX64" s="41">
        <f t="shared" si="75"/>
        <v>0.20754955498976671</v>
      </c>
      <c r="AY64" s="42">
        <f t="shared" si="76"/>
        <v>0.20754955498976671</v>
      </c>
      <c r="AZ64" s="36"/>
      <c r="BA64" s="39">
        <f>Q64/EV64</f>
        <v>1.3957894958236258E-3</v>
      </c>
      <c r="BB64" s="41">
        <f t="shared" si="77"/>
        <v>0.10988459608630208</v>
      </c>
      <c r="BC64" s="40">
        <f>ED64/E64</f>
        <v>1.1478534212838632E-2</v>
      </c>
      <c r="BD64" s="41">
        <f t="shared" si="78"/>
        <v>8.3997464227495017E-2</v>
      </c>
      <c r="BE64" s="41">
        <f t="shared" si="79"/>
        <v>0.79761890028835569</v>
      </c>
      <c r="BF64" s="42">
        <f t="shared" si="80"/>
        <v>0.82056939837587495</v>
      </c>
      <c r="BG64" s="36"/>
      <c r="BH64" s="35">
        <v>69.98</v>
      </c>
      <c r="BI64" s="36">
        <v>87.3</v>
      </c>
      <c r="BJ64" s="37">
        <f t="shared" si="81"/>
        <v>157.28</v>
      </c>
      <c r="BK64" s="33">
        <v>1616.06</v>
      </c>
      <c r="BL64" s="36">
        <v>6.26</v>
      </c>
      <c r="BM64" s="36">
        <v>5.17</v>
      </c>
      <c r="BN64" s="37">
        <f t="shared" si="82"/>
        <v>1604.6299999999999</v>
      </c>
      <c r="BO64" s="36">
        <v>110.1</v>
      </c>
      <c r="BP64" s="36">
        <v>43.55</v>
      </c>
      <c r="BQ64" s="37">
        <f t="shared" si="83"/>
        <v>153.64999999999998</v>
      </c>
      <c r="BR64" s="36">
        <v>2</v>
      </c>
      <c r="BS64" s="36">
        <v>0.7</v>
      </c>
      <c r="BT64" s="36">
        <v>3.9</v>
      </c>
      <c r="BU64" s="36">
        <v>3.6400000000001227</v>
      </c>
      <c r="BV64" s="37">
        <f t="shared" si="84"/>
        <v>1925.8000000000002</v>
      </c>
      <c r="BW64" s="36">
        <v>66</v>
      </c>
      <c r="BX64" s="33">
        <v>1639.991</v>
      </c>
      <c r="BY64" s="37">
        <f t="shared" si="85"/>
        <v>1705.991</v>
      </c>
      <c r="BZ64" s="36">
        <v>0</v>
      </c>
      <c r="CA64" s="36">
        <v>10.398999999999972</v>
      </c>
      <c r="CB64" s="37">
        <f t="shared" si="86"/>
        <v>10.398999999999972</v>
      </c>
      <c r="CC64" s="36">
        <v>0</v>
      </c>
      <c r="CD64" s="36">
        <v>209.41</v>
      </c>
      <c r="CE64" s="66">
        <f t="shared" si="87"/>
        <v>1925.8</v>
      </c>
      <c r="CF64" s="36"/>
      <c r="CG64" s="67">
        <v>267.38</v>
      </c>
      <c r="CH64" s="36"/>
      <c r="CI64" s="32">
        <v>30</v>
      </c>
      <c r="CJ64" s="33">
        <v>25</v>
      </c>
      <c r="CK64" s="33">
        <v>0</v>
      </c>
      <c r="CL64" s="33">
        <v>0</v>
      </c>
      <c r="CM64" s="33">
        <v>0</v>
      </c>
      <c r="CN64" s="33">
        <v>0</v>
      </c>
      <c r="CO64" s="34">
        <f t="shared" si="88"/>
        <v>55</v>
      </c>
      <c r="CP64" s="42">
        <f t="shared" si="89"/>
        <v>2.8559559663516462E-2</v>
      </c>
      <c r="CQ64" s="36"/>
      <c r="CR64" s="60" t="s">
        <v>215</v>
      </c>
      <c r="CS64" s="56">
        <v>19.2</v>
      </c>
      <c r="CT64" s="68">
        <v>3</v>
      </c>
      <c r="CU64" s="60"/>
      <c r="CV64" s="68"/>
      <c r="CW64" s="56"/>
      <c r="CX64" s="32">
        <v>198.66</v>
      </c>
      <c r="CY64" s="33">
        <v>198.66</v>
      </c>
      <c r="CZ64" s="34">
        <v>198.66</v>
      </c>
      <c r="DA64" s="56"/>
      <c r="DB64" s="60">
        <f t="shared" si="90"/>
        <v>944.06150000000002</v>
      </c>
      <c r="DC64" s="33">
        <v>930.95399999999995</v>
      </c>
      <c r="DD64" s="34">
        <v>957.16899999999998</v>
      </c>
      <c r="DE64" s="56"/>
      <c r="DF64" s="32">
        <v>103.78</v>
      </c>
      <c r="DG64" s="33">
        <v>16.649999999999999</v>
      </c>
      <c r="DH64" s="33">
        <v>65.3</v>
      </c>
      <c r="DI64" s="33">
        <v>24.82</v>
      </c>
      <c r="DJ64" s="33">
        <v>96.15</v>
      </c>
      <c r="DK64" s="33">
        <v>11.5</v>
      </c>
      <c r="DL64" s="33">
        <v>8.8800000000000008</v>
      </c>
      <c r="DM64" s="33">
        <v>-2.0000000000209184E-2</v>
      </c>
      <c r="DN64" s="33">
        <v>1289</v>
      </c>
      <c r="DO64" s="70">
        <f t="shared" si="91"/>
        <v>1616.06</v>
      </c>
      <c r="DP64" s="56"/>
      <c r="DQ64" s="47">
        <f t="shared" si="92"/>
        <v>6.4217912701261093E-2</v>
      </c>
      <c r="DR64" s="41">
        <f t="shared" si="93"/>
        <v>1.0302835290768907E-2</v>
      </c>
      <c r="DS64" s="41">
        <f t="shared" si="94"/>
        <v>4.0406915584817397E-2</v>
      </c>
      <c r="DT64" s="41">
        <f t="shared" si="95"/>
        <v>1.5358340655668726E-2</v>
      </c>
      <c r="DU64" s="41">
        <f t="shared" si="96"/>
        <v>5.9496553345791625E-2</v>
      </c>
      <c r="DV64" s="41">
        <f t="shared" si="97"/>
        <v>7.1160724230536002E-3</v>
      </c>
      <c r="DW64" s="41">
        <f t="shared" si="98"/>
        <v>5.4948454884100849E-3</v>
      </c>
      <c r="DX64" s="41">
        <f t="shared" si="99"/>
        <v>-1.2375778127179179E-5</v>
      </c>
      <c r="DY64" s="41">
        <f t="shared" si="100"/>
        <v>0.79761890028835569</v>
      </c>
      <c r="DZ64" s="71">
        <f t="shared" si="101"/>
        <v>1</v>
      </c>
      <c r="EA64" s="56"/>
      <c r="EB64" s="35">
        <v>7.45</v>
      </c>
      <c r="EC64" s="36">
        <v>11.1</v>
      </c>
      <c r="ED64" s="66">
        <f t="shared" si="102"/>
        <v>18.55</v>
      </c>
      <c r="EF64" s="35">
        <f>BL64</f>
        <v>6.26</v>
      </c>
      <c r="EG64" s="36">
        <f>BM64</f>
        <v>5.17</v>
      </c>
      <c r="EH64" s="66">
        <f t="shared" si="103"/>
        <v>11.43</v>
      </c>
      <c r="EJ64" s="32">
        <v>1289</v>
      </c>
      <c r="EK64" s="33">
        <v>327.05999999999989</v>
      </c>
      <c r="EL64" s="34">
        <f t="shared" si="104"/>
        <v>1616.06</v>
      </c>
      <c r="EN64" s="47">
        <v>0.79761890028835569</v>
      </c>
      <c r="EO64" s="41">
        <v>0.20238109971164431</v>
      </c>
      <c r="EP64" s="42">
        <f t="shared" si="105"/>
        <v>1</v>
      </c>
      <c r="EQ64" s="56"/>
      <c r="ER64" s="60">
        <v>203.72300000000001</v>
      </c>
      <c r="ES64" s="33">
        <v>198.036</v>
      </c>
      <c r="ET64" s="34">
        <v>209.41</v>
      </c>
      <c r="EV64" s="60">
        <v>1569.0045</v>
      </c>
      <c r="EW64" s="33">
        <v>1521.9490000000001</v>
      </c>
      <c r="EX64" s="34">
        <v>1616.06</v>
      </c>
      <c r="EZ64" s="60">
        <v>227.89850000000001</v>
      </c>
      <c r="FA64" s="33">
        <v>249.09100000000001</v>
      </c>
      <c r="FB64" s="34">
        <v>206.70599999999999</v>
      </c>
      <c r="FD64" s="60">
        <v>1796.9029999999998</v>
      </c>
      <c r="FE64" s="56">
        <v>1771.04</v>
      </c>
      <c r="FF64" s="68">
        <v>1822.7659999999998</v>
      </c>
      <c r="FH64" s="60">
        <v>1583.5145</v>
      </c>
      <c r="FI64" s="33">
        <v>1527.038</v>
      </c>
      <c r="FJ64" s="34">
        <v>1639.991</v>
      </c>
      <c r="FK64" s="33"/>
      <c r="FL64" s="60">
        <v>1864.4105</v>
      </c>
      <c r="FM64" s="33">
        <v>1803.021</v>
      </c>
      <c r="FN64" s="34">
        <v>1925.8</v>
      </c>
      <c r="FO64" s="33"/>
      <c r="FP64" s="72">
        <f>DD64/C64</f>
        <v>0.49702409388306157</v>
      </c>
      <c r="FQ64" s="63"/>
    </row>
    <row r="65" spans="1:179" x14ac:dyDescent="0.2">
      <c r="A65" s="1"/>
      <c r="B65" s="73" t="s">
        <v>202</v>
      </c>
      <c r="C65" s="32">
        <v>1667.3389999999999</v>
      </c>
      <c r="D65" s="33">
        <v>1637.0864999999999</v>
      </c>
      <c r="E65" s="33">
        <v>1352.4010000000001</v>
      </c>
      <c r="F65" s="33">
        <v>725</v>
      </c>
      <c r="G65" s="33">
        <v>1185.0340000000001</v>
      </c>
      <c r="H65" s="33">
        <f t="shared" si="53"/>
        <v>2392.3389999999999</v>
      </c>
      <c r="I65" s="34">
        <f t="shared" si="54"/>
        <v>2077.4009999999998</v>
      </c>
      <c r="J65" s="33"/>
      <c r="K65" s="35">
        <v>28.706</v>
      </c>
      <c r="L65" s="36">
        <v>7.5549999999999997</v>
      </c>
      <c r="M65" s="36">
        <v>0.24</v>
      </c>
      <c r="N65" s="37">
        <f t="shared" si="55"/>
        <v>36.500999999999998</v>
      </c>
      <c r="O65" s="36">
        <v>25.459999999999997</v>
      </c>
      <c r="P65" s="37">
        <f t="shared" si="56"/>
        <v>11.041</v>
      </c>
      <c r="Q65" s="36">
        <v>7.3999999999999996E-2</v>
      </c>
      <c r="R65" s="37">
        <f t="shared" si="57"/>
        <v>10.967000000000001</v>
      </c>
      <c r="S65" s="36">
        <v>1.9430000000000001</v>
      </c>
      <c r="T65" s="36">
        <v>0.10100000000000001</v>
      </c>
      <c r="U65" s="36">
        <v>1.411</v>
      </c>
      <c r="V65" s="37">
        <f t="shared" si="58"/>
        <v>14.422000000000001</v>
      </c>
      <c r="W65" s="36">
        <v>3.2240000000000002</v>
      </c>
      <c r="X65" s="38">
        <f t="shared" si="59"/>
        <v>11.198</v>
      </c>
      <c r="Y65" s="36"/>
      <c r="Z65" s="39">
        <f t="shared" si="60"/>
        <v>1.7534809553435327E-2</v>
      </c>
      <c r="AA65" s="40">
        <f t="shared" si="61"/>
        <v>4.6149058098029641E-3</v>
      </c>
      <c r="AB65" s="41">
        <f t="shared" si="62"/>
        <v>0.66052665715397585</v>
      </c>
      <c r="AC65" s="41">
        <f t="shared" si="63"/>
        <v>0.66226199146810949</v>
      </c>
      <c r="AD65" s="41">
        <f t="shared" si="64"/>
        <v>0.6975151365716008</v>
      </c>
      <c r="AE65" s="40">
        <f t="shared" si="65"/>
        <v>1.5552018784590796E-2</v>
      </c>
      <c r="AF65" s="40">
        <f t="shared" si="66"/>
        <v>6.8402005636232421E-3</v>
      </c>
      <c r="AG65" s="40">
        <f>X65/DB65</f>
        <v>1.3696468737730602E-2</v>
      </c>
      <c r="AH65" s="40">
        <f>(P65+S65+T65)/DB65</f>
        <v>1.600449128712314E-2</v>
      </c>
      <c r="AI65" s="40">
        <f>R65/DB65</f>
        <v>1.3413928616421818E-2</v>
      </c>
      <c r="AJ65" s="42">
        <f>X65/ER65</f>
        <v>5.4177360946144379E-2</v>
      </c>
      <c r="AK65" s="36"/>
      <c r="AL65" s="47">
        <f t="shared" si="67"/>
        <v>7.39905904647261E-3</v>
      </c>
      <c r="AM65" s="41">
        <f t="shared" si="68"/>
        <v>5.7595501224883675E-2</v>
      </c>
      <c r="AN65" s="42">
        <f t="shared" si="69"/>
        <v>1.9911369232609909E-2</v>
      </c>
      <c r="AO65" s="36"/>
      <c r="AP65" s="47">
        <f t="shared" si="70"/>
        <v>0.87624454581148647</v>
      </c>
      <c r="AQ65" s="41">
        <f t="shared" si="71"/>
        <v>0.81984422714775729</v>
      </c>
      <c r="AR65" s="41">
        <f t="shared" si="72"/>
        <v>-9.3022474733691696E-4</v>
      </c>
      <c r="AS65" s="41">
        <f t="shared" si="73"/>
        <v>0.15710962197849387</v>
      </c>
      <c r="AT65" s="65">
        <v>1.94</v>
      </c>
      <c r="AU65" s="36"/>
      <c r="AV65" s="47">
        <f>ET65/C65</f>
        <v>0.12655494773408407</v>
      </c>
      <c r="AW65" s="41">
        <f t="shared" si="74"/>
        <v>0.22369999999999998</v>
      </c>
      <c r="AX65" s="41">
        <f t="shared" si="75"/>
        <v>0.22369999999999998</v>
      </c>
      <c r="AY65" s="42">
        <f t="shared" si="76"/>
        <v>0.22369999999999998</v>
      </c>
      <c r="AZ65" s="36"/>
      <c r="BA65" s="39">
        <f>Q65/EV65</f>
        <v>5.4919181600292997E-5</v>
      </c>
      <c r="BB65" s="41">
        <f t="shared" si="77"/>
        <v>5.6553305311425293E-3</v>
      </c>
      <c r="BC65" s="40">
        <f>ED65/E65</f>
        <v>7.8933689046370124E-3</v>
      </c>
      <c r="BD65" s="41">
        <f t="shared" si="78"/>
        <v>4.9029739350097606E-2</v>
      </c>
      <c r="BE65" s="41">
        <f t="shared" si="79"/>
        <v>0.8851842020229207</v>
      </c>
      <c r="BF65" s="42">
        <f t="shared" si="80"/>
        <v>0.92525419983912605</v>
      </c>
      <c r="BG65" s="36"/>
      <c r="BH65" s="35">
        <v>29.617000000000001</v>
      </c>
      <c r="BI65" s="36">
        <v>46.856000000000002</v>
      </c>
      <c r="BJ65" s="37">
        <f t="shared" si="81"/>
        <v>76.472999999999999</v>
      </c>
      <c r="BK65" s="33">
        <v>1352.4010000000001</v>
      </c>
      <c r="BL65" s="36">
        <v>4.1150000000000002</v>
      </c>
      <c r="BM65" s="36">
        <v>2.6</v>
      </c>
      <c r="BN65" s="37">
        <f t="shared" si="82"/>
        <v>1345.6860000000001</v>
      </c>
      <c r="BO65" s="36">
        <v>176.48</v>
      </c>
      <c r="BP65" s="36">
        <v>45.697999999999993</v>
      </c>
      <c r="BQ65" s="37">
        <f t="shared" si="83"/>
        <v>222.178</v>
      </c>
      <c r="BR65" s="36">
        <v>0</v>
      </c>
      <c r="BS65" s="36">
        <v>0</v>
      </c>
      <c r="BT65" s="36">
        <v>14.14</v>
      </c>
      <c r="BU65" s="36">
        <v>8.8619999999998385</v>
      </c>
      <c r="BV65" s="37">
        <f t="shared" si="84"/>
        <v>1667.3389999999999</v>
      </c>
      <c r="BW65" s="36">
        <v>160.53200000000001</v>
      </c>
      <c r="BX65" s="33">
        <v>1185.0340000000001</v>
      </c>
      <c r="BY65" s="37">
        <f t="shared" si="85"/>
        <v>1345.566</v>
      </c>
      <c r="BZ65" s="36">
        <v>99.872</v>
      </c>
      <c r="CA65" s="36">
        <v>10.890999999999906</v>
      </c>
      <c r="CB65" s="37">
        <f t="shared" si="86"/>
        <v>110.76299999999991</v>
      </c>
      <c r="CC65" s="36">
        <v>0</v>
      </c>
      <c r="CD65" s="36">
        <v>211.01</v>
      </c>
      <c r="CE65" s="66">
        <f t="shared" si="87"/>
        <v>1667.3389999999999</v>
      </c>
      <c r="CF65" s="36"/>
      <c r="CG65" s="67">
        <v>261.95499999999998</v>
      </c>
      <c r="CH65" s="36"/>
      <c r="CI65" s="32">
        <v>75</v>
      </c>
      <c r="CJ65" s="33">
        <v>50</v>
      </c>
      <c r="CK65" s="33">
        <v>50</v>
      </c>
      <c r="CL65" s="33">
        <v>35</v>
      </c>
      <c r="CM65" s="33">
        <v>50</v>
      </c>
      <c r="CN65" s="33">
        <v>0</v>
      </c>
      <c r="CO65" s="34">
        <f t="shared" si="88"/>
        <v>260</v>
      </c>
      <c r="CP65" s="42">
        <f t="shared" si="89"/>
        <v>0.15593709497588673</v>
      </c>
      <c r="CQ65" s="36"/>
      <c r="CR65" s="60" t="s">
        <v>213</v>
      </c>
      <c r="CS65" s="56">
        <v>14</v>
      </c>
      <c r="CT65" s="68">
        <v>3</v>
      </c>
      <c r="CU65" s="69" t="s">
        <v>142</v>
      </c>
      <c r="CV65" s="68"/>
      <c r="CW65" s="56"/>
      <c r="CX65" s="32">
        <v>180.9451138</v>
      </c>
      <c r="CY65" s="33">
        <v>180.9451138</v>
      </c>
      <c r="CZ65" s="34">
        <v>180.9451138</v>
      </c>
      <c r="DA65" s="56"/>
      <c r="DB65" s="60">
        <f t="shared" si="90"/>
        <v>817.58300000000008</v>
      </c>
      <c r="DC65" s="33">
        <v>826.29200000000003</v>
      </c>
      <c r="DD65" s="34">
        <v>808.87400000000002</v>
      </c>
      <c r="DE65" s="56"/>
      <c r="DF65" s="32">
        <v>10.353999999999999</v>
      </c>
      <c r="DG65" s="33">
        <v>12.871</v>
      </c>
      <c r="DH65" s="33">
        <v>41.930999999999997</v>
      </c>
      <c r="DI65" s="33">
        <v>22.969000000000001</v>
      </c>
      <c r="DJ65" s="33">
        <v>53.558999999999997</v>
      </c>
      <c r="DK65" s="33">
        <v>11.026</v>
      </c>
      <c r="DL65" s="33">
        <v>2.5670000000000002</v>
      </c>
      <c r="DM65" s="33">
        <v>0</v>
      </c>
      <c r="DN65" s="33">
        <v>1197.124</v>
      </c>
      <c r="DO65" s="70">
        <f t="shared" si="91"/>
        <v>1352.4010000000001</v>
      </c>
      <c r="DP65" s="56"/>
      <c r="DQ65" s="47">
        <f t="shared" si="92"/>
        <v>7.6560132682540151E-3</v>
      </c>
      <c r="DR65" s="41">
        <f t="shared" si="93"/>
        <v>9.5171476507337691E-3</v>
      </c>
      <c r="DS65" s="41">
        <f t="shared" si="94"/>
        <v>3.1004857287150776E-2</v>
      </c>
      <c r="DT65" s="41">
        <f t="shared" si="95"/>
        <v>1.69838679504082E-2</v>
      </c>
      <c r="DU65" s="41">
        <f t="shared" si="96"/>
        <v>3.9602898844351635E-2</v>
      </c>
      <c r="DV65" s="41">
        <f t="shared" si="97"/>
        <v>8.1529073107754271E-3</v>
      </c>
      <c r="DW65" s="41">
        <f t="shared" si="98"/>
        <v>1.8981056654054529E-3</v>
      </c>
      <c r="DX65" s="41">
        <f t="shared" si="99"/>
        <v>0</v>
      </c>
      <c r="DY65" s="41">
        <f t="shared" si="100"/>
        <v>0.8851842020229207</v>
      </c>
      <c r="DZ65" s="71">
        <f t="shared" si="101"/>
        <v>1</v>
      </c>
      <c r="EA65" s="56"/>
      <c r="EB65" s="35">
        <v>3.1840000000000002</v>
      </c>
      <c r="EC65" s="36">
        <v>7.4909999999999997</v>
      </c>
      <c r="ED65" s="66">
        <f t="shared" si="102"/>
        <v>10.675000000000001</v>
      </c>
      <c r="EF65" s="35">
        <f>BL65</f>
        <v>4.1150000000000002</v>
      </c>
      <c r="EG65" s="36">
        <f>BM65</f>
        <v>2.6</v>
      </c>
      <c r="EH65" s="66">
        <f t="shared" si="103"/>
        <v>6.7149999999999999</v>
      </c>
      <c r="EJ65" s="32">
        <v>1197.124</v>
      </c>
      <c r="EK65" s="33">
        <v>155.27700000000004</v>
      </c>
      <c r="EL65" s="34">
        <f t="shared" si="104"/>
        <v>1352.4010000000001</v>
      </c>
      <c r="EN65" s="47">
        <v>0.8851842020229207</v>
      </c>
      <c r="EO65" s="41">
        <v>0.1148157979770793</v>
      </c>
      <c r="EP65" s="42">
        <f t="shared" si="105"/>
        <v>1</v>
      </c>
      <c r="EQ65" s="56"/>
      <c r="ER65" s="60">
        <v>206.69149999999999</v>
      </c>
      <c r="ES65" s="33">
        <v>202.37299999999999</v>
      </c>
      <c r="ET65" s="34">
        <v>211.01</v>
      </c>
      <c r="EV65" s="60">
        <v>1347.4345000000001</v>
      </c>
      <c r="EW65" s="33">
        <v>1342.4680000000001</v>
      </c>
      <c r="EX65" s="34">
        <v>1352.4010000000001</v>
      </c>
      <c r="EZ65" s="60">
        <v>673.4</v>
      </c>
      <c r="FA65" s="33">
        <v>621.79999999999995</v>
      </c>
      <c r="FB65" s="34">
        <v>725</v>
      </c>
      <c r="FD65" s="60">
        <v>2020.8344999999999</v>
      </c>
      <c r="FE65" s="56">
        <v>1964.268</v>
      </c>
      <c r="FF65" s="68">
        <v>2077.4009999999998</v>
      </c>
      <c r="FH65" s="60">
        <v>1173.4665</v>
      </c>
      <c r="FI65" s="33">
        <v>1161.8989999999999</v>
      </c>
      <c r="FJ65" s="34">
        <v>1185.0340000000001</v>
      </c>
      <c r="FK65" s="33"/>
      <c r="FL65" s="60">
        <v>1637.0864999999999</v>
      </c>
      <c r="FM65" s="33">
        <v>1606.8340000000001</v>
      </c>
      <c r="FN65" s="34">
        <v>1667.3389999999999</v>
      </c>
      <c r="FO65" s="33"/>
      <c r="FP65" s="72">
        <f>DD65/C65</f>
        <v>0.48512869908279005</v>
      </c>
      <c r="FQ65" s="63"/>
    </row>
    <row r="66" spans="1:179" ht="13.5" customHeight="1" x14ac:dyDescent="0.2">
      <c r="A66" s="1"/>
      <c r="B66" s="73" t="s">
        <v>223</v>
      </c>
      <c r="C66" s="32">
        <v>5153.1890000000003</v>
      </c>
      <c r="D66" s="33">
        <v>4858.7934999999998</v>
      </c>
      <c r="E66" s="33">
        <v>4549.933</v>
      </c>
      <c r="F66" s="33">
        <v>424.07799999999997</v>
      </c>
      <c r="G66" s="33">
        <v>3253.0079999999998</v>
      </c>
      <c r="H66" s="33">
        <f t="shared" si="53"/>
        <v>5577.2669999999998</v>
      </c>
      <c r="I66" s="34">
        <f t="shared" si="54"/>
        <v>4974.0110000000004</v>
      </c>
      <c r="J66" s="33"/>
      <c r="K66" s="35">
        <v>86.713999999999999</v>
      </c>
      <c r="L66" s="36">
        <v>9.477999999999998</v>
      </c>
      <c r="M66" s="36">
        <v>0.154</v>
      </c>
      <c r="N66" s="37">
        <f t="shared" si="55"/>
        <v>96.345999999999989</v>
      </c>
      <c r="O66" s="36">
        <v>49.582000000000008</v>
      </c>
      <c r="P66" s="37">
        <f t="shared" si="56"/>
        <v>46.763999999999982</v>
      </c>
      <c r="Q66" s="36">
        <v>1.1670000000000003</v>
      </c>
      <c r="R66" s="37">
        <f t="shared" si="57"/>
        <v>45.59699999999998</v>
      </c>
      <c r="S66" s="36">
        <v>2.97</v>
      </c>
      <c r="T66" s="36">
        <v>2.0609999999999999</v>
      </c>
      <c r="U66" s="36">
        <v>0</v>
      </c>
      <c r="V66" s="37">
        <f t="shared" si="58"/>
        <v>50.627999999999979</v>
      </c>
      <c r="W66" s="36">
        <v>12.186</v>
      </c>
      <c r="X66" s="38">
        <f t="shared" si="59"/>
        <v>38.441999999999979</v>
      </c>
      <c r="Y66" s="36"/>
      <c r="Z66" s="39">
        <f t="shared" si="60"/>
        <v>1.7846817322036839E-2</v>
      </c>
      <c r="AA66" s="40">
        <f t="shared" si="61"/>
        <v>1.9506900221217466E-3</v>
      </c>
      <c r="AB66" s="41">
        <f t="shared" si="62"/>
        <v>0.4890852954812237</v>
      </c>
      <c r="AC66" s="41">
        <f t="shared" si="63"/>
        <v>0.49923476579805887</v>
      </c>
      <c r="AD66" s="41">
        <f t="shared" si="64"/>
        <v>0.51462437464970012</v>
      </c>
      <c r="AE66" s="40">
        <f t="shared" si="65"/>
        <v>1.0204590913361518E-2</v>
      </c>
      <c r="AF66" s="40">
        <f t="shared" si="66"/>
        <v>7.9118406657949104E-3</v>
      </c>
      <c r="AG66" s="40">
        <f>X66/DB66</f>
        <v>1.47333023914309E-2</v>
      </c>
      <c r="AH66" s="40">
        <f>(P66+S66+T66)/DB66</f>
        <v>1.9850980629628104E-2</v>
      </c>
      <c r="AI66" s="40">
        <f>R66/DB66</f>
        <v>1.7475531687791344E-2</v>
      </c>
      <c r="AJ66" s="42">
        <f>X66/ER66</f>
        <v>9.1045596218156957E-2</v>
      </c>
      <c r="AK66" s="36"/>
      <c r="AL66" s="47">
        <f t="shared" si="67"/>
        <v>8.0283328062422707E-2</v>
      </c>
      <c r="AM66" s="41">
        <f t="shared" si="68"/>
        <v>8.2442126796041543E-2</v>
      </c>
      <c r="AN66" s="42">
        <f t="shared" si="69"/>
        <v>0.11096243672088943</v>
      </c>
      <c r="AO66" s="36"/>
      <c r="AP66" s="47">
        <f t="shared" si="70"/>
        <v>0.71495734113007814</v>
      </c>
      <c r="AQ66" s="41">
        <f t="shared" si="71"/>
        <v>0.69625802364232159</v>
      </c>
      <c r="AR66" s="41">
        <f t="shared" si="72"/>
        <v>0.17606418084025249</v>
      </c>
      <c r="AS66" s="41">
        <f t="shared" si="73"/>
        <v>9.9322962926451958E-2</v>
      </c>
      <c r="AT66" s="65">
        <v>1.61</v>
      </c>
      <c r="AU66" s="36"/>
      <c r="AV66" s="47">
        <f>ET66/C66</f>
        <v>8.6504104545748264E-2</v>
      </c>
      <c r="AW66" s="41">
        <f t="shared" si="74"/>
        <v>0.15359370065726369</v>
      </c>
      <c r="AX66" s="41">
        <f t="shared" si="75"/>
        <v>0.17351525400718357</v>
      </c>
      <c r="AY66" s="42">
        <f t="shared" si="76"/>
        <v>0.18827196019230941</v>
      </c>
      <c r="AZ66" s="36"/>
      <c r="BA66" s="39">
        <f>Q66/EV66</f>
        <v>2.66385778423414E-4</v>
      </c>
      <c r="BB66" s="41">
        <f t="shared" si="77"/>
        <v>2.2531132348682318E-2</v>
      </c>
      <c r="BC66" s="40">
        <f>ED66/E66</f>
        <v>1.2506557788872934E-2</v>
      </c>
      <c r="BD66" s="41">
        <f t="shared" si="78"/>
        <v>0.1221220705639969</v>
      </c>
      <c r="BE66" s="41">
        <f t="shared" si="79"/>
        <v>0.77168938531622344</v>
      </c>
      <c r="BF66" s="42">
        <f t="shared" si="80"/>
        <v>0.79115486475602892</v>
      </c>
      <c r="BG66" s="36"/>
      <c r="BH66" s="35">
        <v>12.077</v>
      </c>
      <c r="BI66" s="36">
        <v>250.1</v>
      </c>
      <c r="BJ66" s="37">
        <f t="shared" si="81"/>
        <v>262.17700000000002</v>
      </c>
      <c r="BK66" s="33">
        <v>4549.933</v>
      </c>
      <c r="BL66" s="36">
        <v>14.505000000000001</v>
      </c>
      <c r="BM66" s="36">
        <v>5.6829999999999998</v>
      </c>
      <c r="BN66" s="37">
        <f t="shared" si="82"/>
        <v>4529.7449999999999</v>
      </c>
      <c r="BO66" s="36">
        <v>249.65299999999999</v>
      </c>
      <c r="BP66" s="36">
        <v>58.341999999999999</v>
      </c>
      <c r="BQ66" s="37">
        <f t="shared" si="83"/>
        <v>307.995</v>
      </c>
      <c r="BR66" s="36">
        <v>0</v>
      </c>
      <c r="BS66" s="36">
        <v>0</v>
      </c>
      <c r="BT66" s="36">
        <v>26.199000000000002</v>
      </c>
      <c r="BU66" s="36">
        <v>27.073000000000729</v>
      </c>
      <c r="BV66" s="37">
        <f t="shared" si="84"/>
        <v>5153.1889999999994</v>
      </c>
      <c r="BW66" s="36">
        <v>1E-3</v>
      </c>
      <c r="BX66" s="33">
        <v>3253.0079999999998</v>
      </c>
      <c r="BY66" s="37">
        <f t="shared" si="85"/>
        <v>3253.009</v>
      </c>
      <c r="BZ66" s="36">
        <v>1301.9359999999999</v>
      </c>
      <c r="CA66" s="36">
        <v>35.287000000000376</v>
      </c>
      <c r="CB66" s="37">
        <f t="shared" si="86"/>
        <v>1337.2230000000004</v>
      </c>
      <c r="CC66" s="36">
        <v>117.185</v>
      </c>
      <c r="CD66" s="36">
        <v>445.77199999999999</v>
      </c>
      <c r="CE66" s="66">
        <f t="shared" si="87"/>
        <v>5153.1890000000003</v>
      </c>
      <c r="CF66" s="36"/>
      <c r="CG66" s="67">
        <v>511.83000000000004</v>
      </c>
      <c r="CH66" s="36"/>
      <c r="CI66" s="32">
        <v>200</v>
      </c>
      <c r="CJ66" s="33">
        <v>275</v>
      </c>
      <c r="CK66" s="33">
        <v>300</v>
      </c>
      <c r="CL66" s="33">
        <v>275</v>
      </c>
      <c r="CM66" s="33">
        <v>365</v>
      </c>
      <c r="CN66" s="33">
        <v>0</v>
      </c>
      <c r="CO66" s="34">
        <f t="shared" si="88"/>
        <v>1415</v>
      </c>
      <c r="CP66" s="42">
        <f t="shared" si="89"/>
        <v>0.27458725072959672</v>
      </c>
      <c r="CQ66" s="36"/>
      <c r="CR66" s="60" t="s">
        <v>203</v>
      </c>
      <c r="CS66" s="56">
        <v>22.2</v>
      </c>
      <c r="CT66" s="68">
        <v>1</v>
      </c>
      <c r="CU66" s="69" t="s">
        <v>142</v>
      </c>
      <c r="CV66" s="74" t="s">
        <v>204</v>
      </c>
      <c r="CW66" s="56"/>
      <c r="CX66" s="32">
        <v>416.33600000000001</v>
      </c>
      <c r="CY66" s="33">
        <v>470.33600000000001</v>
      </c>
      <c r="CZ66" s="34">
        <v>510.33600000000001</v>
      </c>
      <c r="DA66" s="56"/>
      <c r="DB66" s="60">
        <f t="shared" si="90"/>
        <v>2609.1909999999998</v>
      </c>
      <c r="DC66" s="33">
        <v>2507.75</v>
      </c>
      <c r="DD66" s="34">
        <v>2710.6320000000001</v>
      </c>
      <c r="DE66" s="56"/>
      <c r="DF66" s="32">
        <v>35.886000000000003</v>
      </c>
      <c r="DG66" s="33">
        <v>52.463999999999999</v>
      </c>
      <c r="DH66" s="33">
        <v>97.956999999999994</v>
      </c>
      <c r="DI66" s="33">
        <v>91.055999999999997</v>
      </c>
      <c r="DJ66" s="33">
        <v>492.98399999999998</v>
      </c>
      <c r="DK66" s="33">
        <v>128.66258667</v>
      </c>
      <c r="DL66" s="33">
        <v>64.631</v>
      </c>
      <c r="DM66" s="33">
        <v>75.157413329999628</v>
      </c>
      <c r="DN66" s="33">
        <v>3511.1350000000002</v>
      </c>
      <c r="DO66" s="70">
        <f t="shared" si="91"/>
        <v>4549.933</v>
      </c>
      <c r="DP66" s="56"/>
      <c r="DQ66" s="47">
        <f t="shared" si="92"/>
        <v>7.8871491074703742E-3</v>
      </c>
      <c r="DR66" s="41">
        <f t="shared" si="93"/>
        <v>1.1530719243558092E-2</v>
      </c>
      <c r="DS66" s="41">
        <f t="shared" si="94"/>
        <v>2.152932801428065E-2</v>
      </c>
      <c r="DT66" s="41">
        <f t="shared" si="95"/>
        <v>2.0012602383375756E-2</v>
      </c>
      <c r="DU66" s="41">
        <f t="shared" si="96"/>
        <v>0.10834972734763347</v>
      </c>
      <c r="DV66" s="41">
        <f t="shared" si="97"/>
        <v>2.8277907975787775E-2</v>
      </c>
      <c r="DW66" s="41">
        <f t="shared" si="98"/>
        <v>1.4204824554559375E-2</v>
      </c>
      <c r="DX66" s="41">
        <f t="shared" si="99"/>
        <v>1.6518356057111088E-2</v>
      </c>
      <c r="DY66" s="41">
        <f t="shared" si="100"/>
        <v>0.77168938531622344</v>
      </c>
      <c r="DZ66" s="71">
        <f t="shared" si="101"/>
        <v>1</v>
      </c>
      <c r="EA66" s="56"/>
      <c r="EB66" s="35">
        <v>8.8070000000000004</v>
      </c>
      <c r="EC66" s="36">
        <v>48.096999999999994</v>
      </c>
      <c r="ED66" s="66">
        <f t="shared" si="102"/>
        <v>56.903999999999996</v>
      </c>
      <c r="EF66" s="35">
        <f>BL66</f>
        <v>14.505000000000001</v>
      </c>
      <c r="EG66" s="36">
        <f>BM66</f>
        <v>5.6829999999999998</v>
      </c>
      <c r="EH66" s="66">
        <f t="shared" si="103"/>
        <v>20.188000000000002</v>
      </c>
      <c r="EJ66" s="32">
        <v>3511.1350000000007</v>
      </c>
      <c r="EK66" s="33">
        <v>1038.7979999999995</v>
      </c>
      <c r="EL66" s="34">
        <f t="shared" si="104"/>
        <v>4549.933</v>
      </c>
      <c r="EN66" s="47">
        <v>0.77168938531622344</v>
      </c>
      <c r="EO66" s="41">
        <v>0.22831061468377656</v>
      </c>
      <c r="EP66" s="42">
        <f t="shared" si="105"/>
        <v>1</v>
      </c>
      <c r="EQ66" s="56"/>
      <c r="ER66" s="60">
        <v>422.22800000000001</v>
      </c>
      <c r="ES66" s="33">
        <v>398.68400000000003</v>
      </c>
      <c r="ET66" s="34">
        <v>445.77199999999999</v>
      </c>
      <c r="EV66" s="60">
        <v>4380.8644999999997</v>
      </c>
      <c r="EW66" s="33">
        <v>4211.7960000000003</v>
      </c>
      <c r="EX66" s="34">
        <v>4549.933</v>
      </c>
      <c r="EZ66" s="60">
        <v>403.7285</v>
      </c>
      <c r="FA66" s="33">
        <v>383.37900000000002</v>
      </c>
      <c r="FB66" s="34">
        <v>424.07799999999997</v>
      </c>
      <c r="FD66" s="60">
        <v>4784.5930000000008</v>
      </c>
      <c r="FE66" s="56">
        <v>4595.1750000000002</v>
      </c>
      <c r="FF66" s="68">
        <v>4974.0110000000004</v>
      </c>
      <c r="FH66" s="60">
        <v>3090.5535</v>
      </c>
      <c r="FI66" s="33">
        <v>2928.0990000000002</v>
      </c>
      <c r="FJ66" s="34">
        <v>3253.0079999999998</v>
      </c>
      <c r="FK66" s="33"/>
      <c r="FL66" s="60">
        <v>4858.7934999999998</v>
      </c>
      <c r="FM66" s="33">
        <v>4564.3980000000001</v>
      </c>
      <c r="FN66" s="34">
        <v>5153.1890000000003</v>
      </c>
      <c r="FO66" s="33"/>
      <c r="FP66" s="72">
        <f>DD66/C66</f>
        <v>0.52601059266407657</v>
      </c>
      <c r="FQ66" s="63"/>
    </row>
    <row r="67" spans="1:179" ht="13.5" customHeight="1" x14ac:dyDescent="0.2">
      <c r="A67" s="1"/>
      <c r="B67" s="73" t="s">
        <v>206</v>
      </c>
      <c r="C67" s="32">
        <v>1316.759</v>
      </c>
      <c r="D67" s="33">
        <v>1311.0255</v>
      </c>
      <c r="E67" s="33">
        <v>1125.3119999999999</v>
      </c>
      <c r="F67" s="33">
        <v>58.801000000000002</v>
      </c>
      <c r="G67" s="33">
        <v>1074.463</v>
      </c>
      <c r="H67" s="33">
        <f t="shared" si="53"/>
        <v>1375.56</v>
      </c>
      <c r="I67" s="34">
        <f t="shared" si="54"/>
        <v>1184.1129999999998</v>
      </c>
      <c r="J67" s="33"/>
      <c r="K67" s="35">
        <v>24.077000000000002</v>
      </c>
      <c r="L67" s="36">
        <v>4.8259999999999996</v>
      </c>
      <c r="M67" s="36">
        <v>1.4330000000000001</v>
      </c>
      <c r="N67" s="37">
        <f t="shared" si="55"/>
        <v>30.336000000000002</v>
      </c>
      <c r="O67" s="36">
        <v>23.133000000000003</v>
      </c>
      <c r="P67" s="37">
        <f t="shared" si="56"/>
        <v>7.2029999999999994</v>
      </c>
      <c r="Q67" s="36">
        <v>8.2000000000000003E-2</v>
      </c>
      <c r="R67" s="37">
        <f t="shared" si="57"/>
        <v>7.1209999999999996</v>
      </c>
      <c r="S67" s="36">
        <v>6.2679999999999998</v>
      </c>
      <c r="T67" s="36">
        <v>-1.643</v>
      </c>
      <c r="U67" s="36">
        <v>-0.752</v>
      </c>
      <c r="V67" s="37">
        <f t="shared" si="58"/>
        <v>10.993999999999998</v>
      </c>
      <c r="W67" s="36">
        <v>2.9140000000000001</v>
      </c>
      <c r="X67" s="38">
        <f t="shared" si="59"/>
        <v>8.0799999999999983</v>
      </c>
      <c r="Y67" s="36"/>
      <c r="Z67" s="39">
        <f t="shared" si="60"/>
        <v>1.836501273239918E-2</v>
      </c>
      <c r="AA67" s="40">
        <f t="shared" si="61"/>
        <v>3.6810878201835127E-3</v>
      </c>
      <c r="AB67" s="41">
        <f t="shared" si="62"/>
        <v>0.66168015789022061</v>
      </c>
      <c r="AC67" s="41">
        <f t="shared" si="63"/>
        <v>0.63198011146322819</v>
      </c>
      <c r="AD67" s="41">
        <f t="shared" si="64"/>
        <v>0.762559335443038</v>
      </c>
      <c r="AE67" s="40">
        <f t="shared" si="65"/>
        <v>1.7644965715769834E-2</v>
      </c>
      <c r="AF67" s="40">
        <f t="shared" si="66"/>
        <v>6.1631142948783213E-3</v>
      </c>
      <c r="AG67" s="40">
        <f>X67/DB67</f>
        <v>1.2055428113168837E-2</v>
      </c>
      <c r="AH67" s="40">
        <f>(P67+S67+T67)/DB67</f>
        <v>1.7647475708237752E-2</v>
      </c>
      <c r="AI67" s="40">
        <f>R67/DB67</f>
        <v>1.0624592028944963E-2</v>
      </c>
      <c r="AJ67" s="42">
        <f>X67/ER67</f>
        <v>5.1350492532570687E-2</v>
      </c>
      <c r="AK67" s="36"/>
      <c r="AL67" s="47">
        <f t="shared" si="67"/>
        <v>6.7076310361994032E-2</v>
      </c>
      <c r="AM67" s="41">
        <f t="shared" si="68"/>
        <v>6.2293437734372951E-2</v>
      </c>
      <c r="AN67" s="42">
        <f t="shared" si="69"/>
        <v>-2.76766508573844E-2</v>
      </c>
      <c r="AO67" s="36"/>
      <c r="AP67" s="47">
        <f t="shared" si="70"/>
        <v>0.95481342063356656</v>
      </c>
      <c r="AQ67" s="41">
        <f t="shared" si="71"/>
        <v>0.93806464793208333</v>
      </c>
      <c r="AR67" s="41">
        <f t="shared" si="72"/>
        <v>-6.878175884880984E-2</v>
      </c>
      <c r="AS67" s="41">
        <f t="shared" si="73"/>
        <v>0.12265722125309186</v>
      </c>
      <c r="AT67" s="65">
        <v>1.19</v>
      </c>
      <c r="AU67" s="36"/>
      <c r="AV67" s="47">
        <f>ET67/C67</f>
        <v>0.12287745897313025</v>
      </c>
      <c r="AW67" s="41">
        <f t="shared" si="74"/>
        <v>0.23447682737861342</v>
      </c>
      <c r="AX67" s="41">
        <f t="shared" si="75"/>
        <v>0.23447682737861342</v>
      </c>
      <c r="AY67" s="42">
        <f t="shared" si="76"/>
        <v>0.23447682737861342</v>
      </c>
      <c r="AZ67" s="36"/>
      <c r="BA67" s="39">
        <f>Q67/EV67</f>
        <v>7.5233257503714657E-5</v>
      </c>
      <c r="BB67" s="41">
        <f t="shared" si="77"/>
        <v>6.93270206290159E-3</v>
      </c>
      <c r="BC67" s="40">
        <f>ED67/E67</f>
        <v>6.6737047147813239E-4</v>
      </c>
      <c r="BD67" s="41">
        <f t="shared" si="78"/>
        <v>4.5101854520995487E-3</v>
      </c>
      <c r="BE67" s="41">
        <f t="shared" si="79"/>
        <v>0.86164814735824391</v>
      </c>
      <c r="BF67" s="42">
        <f t="shared" si="80"/>
        <v>0.86851846065367078</v>
      </c>
      <c r="BG67" s="36"/>
      <c r="BH67" s="35">
        <v>59.137999999999998</v>
      </c>
      <c r="BI67" s="36">
        <v>28.079000000000001</v>
      </c>
      <c r="BJ67" s="37">
        <f t="shared" si="81"/>
        <v>87.216999999999999</v>
      </c>
      <c r="BK67" s="33">
        <v>1125.3119999999999</v>
      </c>
      <c r="BL67" s="36">
        <v>0.51200000000000001</v>
      </c>
      <c r="BM67" s="36">
        <v>4.2</v>
      </c>
      <c r="BN67" s="37">
        <f t="shared" si="82"/>
        <v>1120.5999999999999</v>
      </c>
      <c r="BO67" s="36">
        <v>70.885000000000005</v>
      </c>
      <c r="BP67" s="36">
        <v>20.250999999999998</v>
      </c>
      <c r="BQ67" s="37">
        <f t="shared" si="83"/>
        <v>91.135999999999996</v>
      </c>
      <c r="BR67" s="36">
        <v>0</v>
      </c>
      <c r="BS67" s="36">
        <v>0.27</v>
      </c>
      <c r="BT67" s="36">
        <v>16.605</v>
      </c>
      <c r="BU67" s="36">
        <v>0.9310000000000116</v>
      </c>
      <c r="BV67" s="37">
        <f t="shared" si="84"/>
        <v>1316.759</v>
      </c>
      <c r="BW67" s="36">
        <v>70.941000000000003</v>
      </c>
      <c r="BX67" s="33">
        <v>1074.463</v>
      </c>
      <c r="BY67" s="37">
        <f t="shared" si="85"/>
        <v>1145.404</v>
      </c>
      <c r="BZ67" s="36">
        <v>0</v>
      </c>
      <c r="CA67" s="36">
        <v>9.5550000000000068</v>
      </c>
      <c r="CB67" s="37">
        <f t="shared" si="86"/>
        <v>9.5550000000000068</v>
      </c>
      <c r="CC67" s="36">
        <v>0</v>
      </c>
      <c r="CD67" s="36">
        <v>161.80000000000001</v>
      </c>
      <c r="CE67" s="66">
        <f t="shared" si="87"/>
        <v>1316.759</v>
      </c>
      <c r="CF67" s="36"/>
      <c r="CG67" s="67">
        <v>161.51</v>
      </c>
      <c r="CH67" s="36"/>
      <c r="CI67" s="32">
        <v>0</v>
      </c>
      <c r="CJ67" s="33">
        <v>20</v>
      </c>
      <c r="CK67" s="33">
        <v>20</v>
      </c>
      <c r="CL67" s="33">
        <v>30</v>
      </c>
      <c r="CM67" s="33">
        <v>0</v>
      </c>
      <c r="CN67" s="33">
        <v>0</v>
      </c>
      <c r="CO67" s="34">
        <f t="shared" si="88"/>
        <v>70</v>
      </c>
      <c r="CP67" s="42">
        <f t="shared" si="89"/>
        <v>5.3160828974778224E-2</v>
      </c>
      <c r="CQ67" s="36"/>
      <c r="CR67" s="60" t="s">
        <v>215</v>
      </c>
      <c r="CS67" s="56">
        <v>10.3</v>
      </c>
      <c r="CT67" s="68">
        <v>1</v>
      </c>
      <c r="CU67" s="60"/>
      <c r="CV67" s="68"/>
      <c r="CW67" s="56"/>
      <c r="CX67" s="32">
        <v>158.13</v>
      </c>
      <c r="CY67" s="33">
        <v>158.13</v>
      </c>
      <c r="CZ67" s="34">
        <v>158.13</v>
      </c>
      <c r="DA67" s="56"/>
      <c r="DB67" s="60">
        <f t="shared" si="90"/>
        <v>670.23749999999995</v>
      </c>
      <c r="DC67" s="33">
        <v>666.08</v>
      </c>
      <c r="DD67" s="34">
        <v>674.39499999999998</v>
      </c>
      <c r="DE67" s="56"/>
      <c r="DF67" s="32">
        <v>57.075000000000003</v>
      </c>
      <c r="DG67" s="33">
        <v>19.497</v>
      </c>
      <c r="DH67" s="33">
        <v>36.177999999999997</v>
      </c>
      <c r="DI67" s="33">
        <v>15.000999999999999</v>
      </c>
      <c r="DJ67" s="33">
        <v>15.246</v>
      </c>
      <c r="DK67" s="33">
        <v>11.143000000000001</v>
      </c>
      <c r="DL67" s="33">
        <v>1.548</v>
      </c>
      <c r="DM67" s="33">
        <v>9.9999999974897946E-4</v>
      </c>
      <c r="DN67" s="33">
        <v>969.62300000000005</v>
      </c>
      <c r="DO67" s="70">
        <f t="shared" si="91"/>
        <v>1125.3119999999999</v>
      </c>
      <c r="DP67" s="56"/>
      <c r="DQ67" s="47">
        <f t="shared" si="92"/>
        <v>5.0719267189899345E-2</v>
      </c>
      <c r="DR67" s="41">
        <f t="shared" si="93"/>
        <v>1.7325861627708584E-2</v>
      </c>
      <c r="DS67" s="41">
        <f t="shared" si="94"/>
        <v>3.214930614798385E-2</v>
      </c>
      <c r="DT67" s="41">
        <f t="shared" si="95"/>
        <v>1.3330525223226981E-2</v>
      </c>
      <c r="DU67" s="41">
        <f t="shared" si="96"/>
        <v>1.3548242620713191E-2</v>
      </c>
      <c r="DV67" s="41">
        <f t="shared" si="97"/>
        <v>9.9021426946482409E-3</v>
      </c>
      <c r="DW67" s="41">
        <f t="shared" si="98"/>
        <v>1.3756184951373488E-3</v>
      </c>
      <c r="DX67" s="41">
        <f t="shared" si="99"/>
        <v>8.8864243849615002E-7</v>
      </c>
      <c r="DY67" s="41">
        <f t="shared" si="100"/>
        <v>0.86164814735824391</v>
      </c>
      <c r="DZ67" s="71">
        <f t="shared" si="101"/>
        <v>1</v>
      </c>
      <c r="EA67" s="56"/>
      <c r="EB67" s="35">
        <v>0.43</v>
      </c>
      <c r="EC67" s="36">
        <v>0.32100000000000001</v>
      </c>
      <c r="ED67" s="66">
        <f t="shared" si="102"/>
        <v>0.751</v>
      </c>
      <c r="EF67" s="35">
        <f>BL67</f>
        <v>0.51200000000000001</v>
      </c>
      <c r="EG67" s="36">
        <f>BM67</f>
        <v>4.2</v>
      </c>
      <c r="EH67" s="66">
        <f t="shared" si="103"/>
        <v>4.7119999999999997</v>
      </c>
      <c r="EJ67" s="32">
        <v>969.62300000000005</v>
      </c>
      <c r="EK67" s="33">
        <v>155.68899999999982</v>
      </c>
      <c r="EL67" s="34">
        <f t="shared" si="104"/>
        <v>1125.3119999999999</v>
      </c>
      <c r="EN67" s="47">
        <v>0.86164814735824391</v>
      </c>
      <c r="EO67" s="41">
        <v>0.13835185264175609</v>
      </c>
      <c r="EP67" s="42">
        <f t="shared" si="105"/>
        <v>1</v>
      </c>
      <c r="EQ67" s="56"/>
      <c r="ER67" s="60">
        <v>157.35000000000002</v>
      </c>
      <c r="ES67" s="33">
        <v>152.9</v>
      </c>
      <c r="ET67" s="34">
        <v>161.80000000000001</v>
      </c>
      <c r="EV67" s="60">
        <v>1089.9434999999999</v>
      </c>
      <c r="EW67" s="33">
        <v>1054.575</v>
      </c>
      <c r="EX67" s="34">
        <v>1125.3119999999999</v>
      </c>
      <c r="EZ67" s="60">
        <v>59.451000000000001</v>
      </c>
      <c r="FA67" s="33">
        <v>60.100999999999999</v>
      </c>
      <c r="FB67" s="34">
        <v>58.801000000000002</v>
      </c>
      <c r="FD67" s="60">
        <v>1149.3944999999999</v>
      </c>
      <c r="FE67" s="56">
        <v>1114.6759999999999</v>
      </c>
      <c r="FF67" s="68">
        <v>1184.1129999999998</v>
      </c>
      <c r="FH67" s="60">
        <v>1089.7550000000001</v>
      </c>
      <c r="FI67" s="33">
        <v>1105.047</v>
      </c>
      <c r="FJ67" s="34">
        <v>1074.463</v>
      </c>
      <c r="FK67" s="33"/>
      <c r="FL67" s="60">
        <v>1311.0255</v>
      </c>
      <c r="FM67" s="33">
        <v>1305.2919999999999</v>
      </c>
      <c r="FN67" s="34">
        <v>1316.759</v>
      </c>
      <c r="FO67" s="33"/>
      <c r="FP67" s="72">
        <f>DD67/C67</f>
        <v>0.51216281794922225</v>
      </c>
      <c r="FQ67" s="63"/>
    </row>
    <row r="68" spans="1:179" ht="13.5" customHeight="1" x14ac:dyDescent="0.2">
      <c r="A68" s="1"/>
      <c r="B68" s="73" t="s">
        <v>207</v>
      </c>
      <c r="C68" s="32">
        <v>3390.848</v>
      </c>
      <c r="D68" s="33">
        <v>3273.8505</v>
      </c>
      <c r="E68" s="33">
        <v>2739.7420000000002</v>
      </c>
      <c r="F68" s="33">
        <v>757.78399999999999</v>
      </c>
      <c r="G68" s="33">
        <v>2134.3040000000001</v>
      </c>
      <c r="H68" s="33">
        <f t="shared" si="53"/>
        <v>4148.6319999999996</v>
      </c>
      <c r="I68" s="34">
        <f t="shared" si="54"/>
        <v>3497.5260000000003</v>
      </c>
      <c r="J68" s="33"/>
      <c r="K68" s="35">
        <v>71.781000000000006</v>
      </c>
      <c r="L68" s="36">
        <v>17.262</v>
      </c>
      <c r="M68" s="36">
        <v>0</v>
      </c>
      <c r="N68" s="37">
        <f t="shared" si="55"/>
        <v>89.043000000000006</v>
      </c>
      <c r="O68" s="36">
        <v>48.662000000000006</v>
      </c>
      <c r="P68" s="37">
        <f t="shared" si="56"/>
        <v>40.381</v>
      </c>
      <c r="Q68" s="36">
        <v>6.1429999999999998</v>
      </c>
      <c r="R68" s="37">
        <f t="shared" si="57"/>
        <v>34.238</v>
      </c>
      <c r="S68" s="36">
        <v>2.3359999999999999</v>
      </c>
      <c r="T68" s="36">
        <v>1.6080000000000001</v>
      </c>
      <c r="U68" s="36">
        <v>1.7949999999999999</v>
      </c>
      <c r="V68" s="37">
        <f t="shared" si="58"/>
        <v>39.976999999999997</v>
      </c>
      <c r="W68" s="36">
        <v>9.7140000000000004</v>
      </c>
      <c r="X68" s="38">
        <f t="shared" si="59"/>
        <v>30.262999999999998</v>
      </c>
      <c r="Y68" s="36"/>
      <c r="Z68" s="39">
        <f t="shared" si="60"/>
        <v>2.1925558299012129E-2</v>
      </c>
      <c r="AA68" s="40">
        <f t="shared" si="61"/>
        <v>5.2726903687263672E-3</v>
      </c>
      <c r="AB68" s="41">
        <f t="shared" si="62"/>
        <v>0.52332046415090283</v>
      </c>
      <c r="AC68" s="41">
        <f t="shared" si="63"/>
        <v>0.53252935576007621</v>
      </c>
      <c r="AD68" s="41">
        <f t="shared" si="64"/>
        <v>0.54650000561526457</v>
      </c>
      <c r="AE68" s="40">
        <f t="shared" si="65"/>
        <v>1.486384304964445E-2</v>
      </c>
      <c r="AF68" s="40">
        <f t="shared" si="66"/>
        <v>9.2438552096377035E-3</v>
      </c>
      <c r="AG68" s="40">
        <f>X68/DB68</f>
        <v>1.6474954264213887E-2</v>
      </c>
      <c r="AH68" s="40">
        <f>(P68+S68+T68)/DB68</f>
        <v>2.4130203474912616E-2</v>
      </c>
      <c r="AI68" s="40">
        <f>R68/DB68</f>
        <v>1.8638914981930248E-2</v>
      </c>
      <c r="AJ68" s="42">
        <f>X68/ER68</f>
        <v>7.1282030747633396E-2</v>
      </c>
      <c r="AK68" s="36"/>
      <c r="AL68" s="47">
        <f t="shared" si="67"/>
        <v>4.071160988936285E-2</v>
      </c>
      <c r="AM68" s="41">
        <f t="shared" si="68"/>
        <v>4.3255014969367865E-2</v>
      </c>
      <c r="AN68" s="42">
        <f t="shared" si="69"/>
        <v>4.1219897834483245E-2</v>
      </c>
      <c r="AO68" s="36"/>
      <c r="AP68" s="47">
        <f t="shared" si="70"/>
        <v>0.77901641833428104</v>
      </c>
      <c r="AQ68" s="41">
        <f t="shared" si="71"/>
        <v>0.73195050743969392</v>
      </c>
      <c r="AR68" s="41">
        <f t="shared" si="72"/>
        <v>7.1199593729946012E-2</v>
      </c>
      <c r="AS68" s="41">
        <f t="shared" si="73"/>
        <v>0.15930587274923561</v>
      </c>
      <c r="AT68" s="65">
        <v>1.64</v>
      </c>
      <c r="AU68" s="36"/>
      <c r="AV68" s="47">
        <f>ET68/C68</f>
        <v>0.12942603148239024</v>
      </c>
      <c r="AW68" s="41">
        <f t="shared" si="74"/>
        <v>0.22231802990135469</v>
      </c>
      <c r="AX68" s="41">
        <f t="shared" si="75"/>
        <v>0.22231802990135469</v>
      </c>
      <c r="AY68" s="42">
        <f t="shared" si="76"/>
        <v>0.22231802990135469</v>
      </c>
      <c r="AZ68" s="36"/>
      <c r="BA68" s="39">
        <f>Q68/EV68</f>
        <v>2.2869128128915916E-3</v>
      </c>
      <c r="BB68" s="41">
        <f t="shared" si="77"/>
        <v>0.13858996051889455</v>
      </c>
      <c r="BC68" s="40">
        <f>ED68/E68</f>
        <v>2.6813108679576397E-2</v>
      </c>
      <c r="BD68" s="41">
        <f t="shared" si="78"/>
        <v>0.1581299334210147</v>
      </c>
      <c r="BE68" s="41">
        <f t="shared" si="79"/>
        <v>0.81787664677914929</v>
      </c>
      <c r="BF68" s="42">
        <f t="shared" si="80"/>
        <v>0.85733601408538496</v>
      </c>
      <c r="BG68" s="36"/>
      <c r="BH68" s="35">
        <v>66.545000000000002</v>
      </c>
      <c r="BI68" s="36">
        <v>106.01900000000001</v>
      </c>
      <c r="BJ68" s="37">
        <f t="shared" si="81"/>
        <v>172.56400000000002</v>
      </c>
      <c r="BK68" s="33">
        <v>2739.7420000000002</v>
      </c>
      <c r="BL68" s="36">
        <v>12.367000000000001</v>
      </c>
      <c r="BM68" s="36">
        <v>13.33</v>
      </c>
      <c r="BN68" s="37">
        <f t="shared" si="82"/>
        <v>2714.0450000000001</v>
      </c>
      <c r="BO68" s="36">
        <v>367.61799999999999</v>
      </c>
      <c r="BP68" s="36">
        <v>65.757000000000005</v>
      </c>
      <c r="BQ68" s="37">
        <f t="shared" si="83"/>
        <v>433.375</v>
      </c>
      <c r="BR68" s="36">
        <v>3.407</v>
      </c>
      <c r="BS68" s="36">
        <v>4.1260000000000003</v>
      </c>
      <c r="BT68" s="36">
        <v>60.087000000000003</v>
      </c>
      <c r="BU68" s="36">
        <v>3.2440000000000353</v>
      </c>
      <c r="BV68" s="37">
        <f t="shared" si="84"/>
        <v>3390.8480000000004</v>
      </c>
      <c r="BW68" s="36">
        <v>181.60900000000001</v>
      </c>
      <c r="BX68" s="33">
        <v>2134.3040000000001</v>
      </c>
      <c r="BY68" s="37">
        <f t="shared" si="85"/>
        <v>2315.913</v>
      </c>
      <c r="BZ68" s="36">
        <v>600</v>
      </c>
      <c r="CA68" s="36">
        <v>36.07099999999997</v>
      </c>
      <c r="CB68" s="37">
        <f t="shared" si="86"/>
        <v>636.07099999999991</v>
      </c>
      <c r="CC68" s="36">
        <v>0</v>
      </c>
      <c r="CD68" s="36">
        <v>438.86399999999998</v>
      </c>
      <c r="CE68" s="66">
        <f t="shared" si="87"/>
        <v>3390.848</v>
      </c>
      <c r="CF68" s="36"/>
      <c r="CG68" s="67">
        <v>540.18200000000002</v>
      </c>
      <c r="CH68" s="36"/>
      <c r="CI68" s="32">
        <v>175</v>
      </c>
      <c r="CJ68" s="33">
        <v>190</v>
      </c>
      <c r="CK68" s="33">
        <v>200</v>
      </c>
      <c r="CL68" s="33">
        <v>115</v>
      </c>
      <c r="CM68" s="33">
        <v>100</v>
      </c>
      <c r="CN68" s="33">
        <v>0</v>
      </c>
      <c r="CO68" s="34">
        <f t="shared" si="88"/>
        <v>780</v>
      </c>
      <c r="CP68" s="42">
        <f t="shared" si="89"/>
        <v>0.23003095390887471</v>
      </c>
      <c r="CQ68" s="36"/>
      <c r="CR68" s="60" t="s">
        <v>217</v>
      </c>
      <c r="CS68" s="56">
        <v>26</v>
      </c>
      <c r="CT68" s="68">
        <v>1</v>
      </c>
      <c r="CU68" s="69" t="s">
        <v>142</v>
      </c>
      <c r="CV68" s="68"/>
      <c r="CW68" s="56"/>
      <c r="CX68" s="32">
        <v>411.75299999999999</v>
      </c>
      <c r="CY68" s="33">
        <v>411.75299999999999</v>
      </c>
      <c r="CZ68" s="34">
        <v>411.75299999999999</v>
      </c>
      <c r="DA68" s="56"/>
      <c r="DB68" s="60">
        <f t="shared" si="90"/>
        <v>1836.9095</v>
      </c>
      <c r="DC68" s="33">
        <v>1821.729</v>
      </c>
      <c r="DD68" s="34">
        <v>1852.09</v>
      </c>
      <c r="DE68" s="56"/>
      <c r="DF68" s="32">
        <v>72.331000000000003</v>
      </c>
      <c r="DG68" s="33">
        <v>49.192999999999998</v>
      </c>
      <c r="DH68" s="33">
        <v>122.533</v>
      </c>
      <c r="DI68" s="33">
        <v>12.571999999999999</v>
      </c>
      <c r="DJ68" s="33">
        <v>172.375</v>
      </c>
      <c r="DK68" s="33">
        <v>21.442</v>
      </c>
      <c r="DL68" s="33">
        <v>48.418999999999997</v>
      </c>
      <c r="DM68" s="33">
        <v>0.10599999999979627</v>
      </c>
      <c r="DN68" s="33">
        <v>2240.7710000000002</v>
      </c>
      <c r="DO68" s="70">
        <f t="shared" si="91"/>
        <v>2739.7420000000002</v>
      </c>
      <c r="DP68" s="56"/>
      <c r="DQ68" s="47">
        <f t="shared" si="92"/>
        <v>2.640066108414588E-2</v>
      </c>
      <c r="DR68" s="41">
        <f t="shared" si="93"/>
        <v>1.7955340320365932E-2</v>
      </c>
      <c r="DS68" s="41">
        <f t="shared" si="94"/>
        <v>4.4724284257422774E-2</v>
      </c>
      <c r="DT68" s="41">
        <f t="shared" si="95"/>
        <v>4.5887532475685664E-3</v>
      </c>
      <c r="DU68" s="41">
        <f t="shared" si="96"/>
        <v>6.2916508196757204E-2</v>
      </c>
      <c r="DV68" s="41">
        <f t="shared" si="97"/>
        <v>7.826284372762107E-3</v>
      </c>
      <c r="DW68" s="41">
        <f t="shared" si="98"/>
        <v>1.7672831967389627E-2</v>
      </c>
      <c r="DX68" s="41">
        <f t="shared" si="99"/>
        <v>3.8689774438540662E-5</v>
      </c>
      <c r="DY68" s="41">
        <f t="shared" si="100"/>
        <v>0.81787664677914929</v>
      </c>
      <c r="DZ68" s="71">
        <f t="shared" si="101"/>
        <v>1</v>
      </c>
      <c r="EA68" s="56"/>
      <c r="EB68" s="35">
        <v>13.747999999999999</v>
      </c>
      <c r="EC68" s="36">
        <v>59.713000000000001</v>
      </c>
      <c r="ED68" s="66">
        <f t="shared" si="102"/>
        <v>73.460999999999999</v>
      </c>
      <c r="EF68" s="35">
        <f>BL68</f>
        <v>12.367000000000001</v>
      </c>
      <c r="EG68" s="36">
        <f>BM68</f>
        <v>13.33</v>
      </c>
      <c r="EH68" s="66">
        <f t="shared" si="103"/>
        <v>25.697000000000003</v>
      </c>
      <c r="EJ68" s="32">
        <v>2240.7710000000002</v>
      </c>
      <c r="EK68" s="33">
        <v>498.971</v>
      </c>
      <c r="EL68" s="34">
        <f t="shared" si="104"/>
        <v>2739.7420000000002</v>
      </c>
      <c r="EN68" s="47">
        <v>0.81787664677914929</v>
      </c>
      <c r="EO68" s="41">
        <v>0.18212335322085071</v>
      </c>
      <c r="EP68" s="42">
        <f t="shared" si="105"/>
        <v>1</v>
      </c>
      <c r="EQ68" s="56"/>
      <c r="ER68" s="60">
        <v>424.553</v>
      </c>
      <c r="ES68" s="33">
        <v>410.24200000000002</v>
      </c>
      <c r="ET68" s="34">
        <v>438.86399999999998</v>
      </c>
      <c r="EV68" s="60">
        <v>2686.154</v>
      </c>
      <c r="EW68" s="33">
        <v>2632.5659999999998</v>
      </c>
      <c r="EX68" s="34">
        <v>2739.7420000000002</v>
      </c>
      <c r="EZ68" s="60">
        <v>738.8655</v>
      </c>
      <c r="FA68" s="33">
        <v>719.947</v>
      </c>
      <c r="FB68" s="34">
        <v>757.78399999999999</v>
      </c>
      <c r="FD68" s="60">
        <v>3425.0195000000003</v>
      </c>
      <c r="FE68" s="56">
        <v>3352.5129999999999</v>
      </c>
      <c r="FF68" s="68">
        <v>3497.5260000000003</v>
      </c>
      <c r="FH68" s="60">
        <v>2092.0574999999999</v>
      </c>
      <c r="FI68" s="33">
        <v>2049.8110000000001</v>
      </c>
      <c r="FJ68" s="34">
        <v>2134.3040000000001</v>
      </c>
      <c r="FK68" s="33"/>
      <c r="FL68" s="60">
        <v>3273.8505</v>
      </c>
      <c r="FM68" s="33">
        <v>3156.8530000000001</v>
      </c>
      <c r="FN68" s="34">
        <v>3390.848</v>
      </c>
      <c r="FO68" s="33"/>
      <c r="FP68" s="72">
        <f>DD68/C68</f>
        <v>0.54620260182703562</v>
      </c>
      <c r="FQ68" s="63"/>
    </row>
    <row r="69" spans="1:179" ht="13.5" customHeight="1" x14ac:dyDescent="0.2">
      <c r="A69" s="1"/>
      <c r="B69" s="73" t="s">
        <v>208</v>
      </c>
      <c r="C69" s="32">
        <v>2579.0859999999998</v>
      </c>
      <c r="D69" s="33">
        <v>2552.9579999999996</v>
      </c>
      <c r="E69" s="33">
        <v>2234.2370000000001</v>
      </c>
      <c r="F69" s="33">
        <v>439.94200000000001</v>
      </c>
      <c r="G69" s="33">
        <v>1836.741</v>
      </c>
      <c r="H69" s="33">
        <f t="shared" si="53"/>
        <v>3019.0279999999998</v>
      </c>
      <c r="I69" s="34">
        <f t="shared" si="54"/>
        <v>2674.1790000000001</v>
      </c>
      <c r="J69" s="33"/>
      <c r="K69" s="35">
        <v>44.747999999999998</v>
      </c>
      <c r="L69" s="36">
        <v>10.936999999999999</v>
      </c>
      <c r="M69" s="36">
        <v>0.68799999999999994</v>
      </c>
      <c r="N69" s="37">
        <f t="shared" ref="N69:N72" si="106">K69+L69+M69</f>
        <v>56.372999999999998</v>
      </c>
      <c r="O69" s="36">
        <v>32.859000000000002</v>
      </c>
      <c r="P69" s="37">
        <f t="shared" ref="P69:P72" si="107">N69-O69</f>
        <v>23.513999999999996</v>
      </c>
      <c r="Q69" s="36">
        <v>1.353</v>
      </c>
      <c r="R69" s="37">
        <f t="shared" ref="R69:R72" si="108">P69-Q69</f>
        <v>22.160999999999994</v>
      </c>
      <c r="S69" s="36">
        <v>1.373</v>
      </c>
      <c r="T69" s="36">
        <v>7.0000000000000001E-3</v>
      </c>
      <c r="U69" s="36">
        <v>1.837</v>
      </c>
      <c r="V69" s="37">
        <f t="shared" ref="V69:V72" si="109">R69+S69+T69+U69</f>
        <v>25.377999999999997</v>
      </c>
      <c r="W69" s="36">
        <v>6.0730000000000004</v>
      </c>
      <c r="X69" s="38">
        <f t="shared" ref="X69:X72" si="110">V69-W69</f>
        <v>19.304999999999996</v>
      </c>
      <c r="Y69" s="36"/>
      <c r="Z69" s="39">
        <f t="shared" si="60"/>
        <v>1.7527902926722651E-2</v>
      </c>
      <c r="AA69" s="40">
        <f t="shared" si="61"/>
        <v>4.2840501097158677E-3</v>
      </c>
      <c r="AB69" s="41">
        <f t="shared" si="62"/>
        <v>0.56895745675549336</v>
      </c>
      <c r="AC69" s="41">
        <f t="shared" si="63"/>
        <v>0.56902642607280163</v>
      </c>
      <c r="AD69" s="41">
        <f t="shared" si="64"/>
        <v>0.5828854238731308</v>
      </c>
      <c r="AE69" s="40">
        <f t="shared" si="65"/>
        <v>1.2870952048564845E-2</v>
      </c>
      <c r="AF69" s="40">
        <f t="shared" si="66"/>
        <v>7.561816528121496E-3</v>
      </c>
      <c r="AG69" s="40">
        <f>X69/DB69</f>
        <v>1.3868180804297015E-2</v>
      </c>
      <c r="AH69" s="40">
        <f>(P69+S69+T69)/DB69</f>
        <v>1.788316461756902E-2</v>
      </c>
      <c r="AI69" s="40">
        <f>R69/DB69</f>
        <v>1.5919852618701172E-2</v>
      </c>
      <c r="AJ69" s="42">
        <f>X69/ER69</f>
        <v>6.868395773294908E-2</v>
      </c>
      <c r="AK69" s="36"/>
      <c r="AL69" s="47">
        <f t="shared" si="67"/>
        <v>6.4417588563822278E-2</v>
      </c>
      <c r="AM69" s="41">
        <f t="shared" si="68"/>
        <v>7.3397146817172937E-2</v>
      </c>
      <c r="AN69" s="42">
        <f t="shared" si="69"/>
        <v>6.5551383120608708E-2</v>
      </c>
      <c r="AO69" s="36"/>
      <c r="AP69" s="47">
        <f t="shared" si="70"/>
        <v>0.82208870410793478</v>
      </c>
      <c r="AQ69" s="41">
        <f t="shared" si="71"/>
        <v>0.80923575255658953</v>
      </c>
      <c r="AR69" s="41">
        <f t="shared" si="72"/>
        <v>4.7029451518871418E-2</v>
      </c>
      <c r="AS69" s="41">
        <f t="shared" si="73"/>
        <v>0.12085250356133917</v>
      </c>
      <c r="AT69" s="65">
        <v>1.6</v>
      </c>
      <c r="AU69" s="36"/>
      <c r="AV69" s="47">
        <f>ET69/C69</f>
        <v>0.11256701017337151</v>
      </c>
      <c r="AW69" s="41">
        <f t="shared" si="74"/>
        <v>0.19927673361567649</v>
      </c>
      <c r="AX69" s="41">
        <f t="shared" si="75"/>
        <v>0.19927673361567649</v>
      </c>
      <c r="AY69" s="42">
        <f t="shared" si="76"/>
        <v>0.22042075186719304</v>
      </c>
      <c r="AZ69" s="36"/>
      <c r="BA69" s="39">
        <f>Q69/EV69</f>
        <v>6.2447210645103217E-4</v>
      </c>
      <c r="BB69" s="41">
        <f t="shared" si="77"/>
        <v>5.4350445890576048E-2</v>
      </c>
      <c r="BC69" s="40">
        <f>ED69/E69</f>
        <v>3.4750359071128084E-2</v>
      </c>
      <c r="BD69" s="41">
        <f t="shared" si="78"/>
        <v>0.25173639193307829</v>
      </c>
      <c r="BE69" s="41">
        <f t="shared" si="79"/>
        <v>0.77033725607444503</v>
      </c>
      <c r="BF69" s="42">
        <f t="shared" ref="BF69:BF72" si="111">(BE69*E69+F69)/(E69+F69)</f>
        <v>0.80812017445354256</v>
      </c>
      <c r="BG69" s="36"/>
      <c r="BH69" s="35">
        <v>71.16</v>
      </c>
      <c r="BI69" s="36">
        <v>9.0570000000000004</v>
      </c>
      <c r="BJ69" s="37">
        <f t="shared" ref="BJ69:BJ71" si="112">BH69+BI69</f>
        <v>80.216999999999999</v>
      </c>
      <c r="BK69" s="33">
        <v>2234.2370000000001</v>
      </c>
      <c r="BL69" s="36">
        <v>15</v>
      </c>
      <c r="BM69" s="36">
        <v>3.1</v>
      </c>
      <c r="BN69" s="37">
        <f t="shared" ref="BN69:BN71" si="113">BK69-BL69-BM69</f>
        <v>2216.1370000000002</v>
      </c>
      <c r="BO69" s="36">
        <v>230.44499999999999</v>
      </c>
      <c r="BP69" s="36">
        <v>31.742999999999999</v>
      </c>
      <c r="BQ69" s="37">
        <f t="shared" ref="BQ69:BQ71" si="114">BO69+BP69</f>
        <v>262.18799999999999</v>
      </c>
      <c r="BR69" s="36">
        <v>0</v>
      </c>
      <c r="BS69" s="36">
        <v>2.2610000000000001</v>
      </c>
      <c r="BT69" s="36">
        <v>13.217000000000001</v>
      </c>
      <c r="BU69" s="36">
        <v>5.0659999999995282</v>
      </c>
      <c r="BV69" s="37">
        <f t="shared" ref="BV69:BV71" si="115">BJ69+BN69+BQ69+BR69+BS69+BT69+BU69</f>
        <v>2579.0859999999998</v>
      </c>
      <c r="BW69" s="36">
        <v>152.982</v>
      </c>
      <c r="BX69" s="33">
        <v>1836.741</v>
      </c>
      <c r="BY69" s="37">
        <f t="shared" ref="BY69:BY71" si="116">BW69+BX69</f>
        <v>1989.723</v>
      </c>
      <c r="BZ69" s="36">
        <v>250</v>
      </c>
      <c r="CA69" s="36">
        <v>19.042999999999836</v>
      </c>
      <c r="CB69" s="37">
        <f t="shared" ref="CB69:CB71" si="117">BZ69+CA69</f>
        <v>269.04299999999984</v>
      </c>
      <c r="CC69" s="36">
        <v>30</v>
      </c>
      <c r="CD69" s="36">
        <v>290.32</v>
      </c>
      <c r="CE69" s="66">
        <f t="shared" ref="CE69:CE71" si="118">BY69+CB69+CC69+CD69</f>
        <v>2579.0859999999998</v>
      </c>
      <c r="CF69" s="36"/>
      <c r="CG69" s="67">
        <v>311.68899999999996</v>
      </c>
      <c r="CH69" s="36"/>
      <c r="CI69" s="32">
        <v>125</v>
      </c>
      <c r="CJ69" s="33">
        <v>105</v>
      </c>
      <c r="CK69" s="33">
        <v>100</v>
      </c>
      <c r="CL69" s="33">
        <v>100</v>
      </c>
      <c r="CM69" s="33">
        <v>0</v>
      </c>
      <c r="CN69" s="33">
        <v>0</v>
      </c>
      <c r="CO69" s="34">
        <f t="shared" ref="CO69:CO71" si="119">CI69+CJ69+CK69+CL69+CM69+CN69</f>
        <v>430</v>
      </c>
      <c r="CP69" s="42">
        <f t="shared" ref="CP69:CP72" si="120">CO69/C69</f>
        <v>0.1667257315188404</v>
      </c>
      <c r="CQ69" s="36"/>
      <c r="CR69" s="60" t="s">
        <v>214</v>
      </c>
      <c r="CS69" s="56">
        <v>17.600000000000001</v>
      </c>
      <c r="CT69" s="68">
        <v>1</v>
      </c>
      <c r="CU69" s="69" t="s">
        <v>142</v>
      </c>
      <c r="CV69" s="68"/>
      <c r="CW69" s="56"/>
      <c r="CX69" s="32">
        <v>282.74200000000002</v>
      </c>
      <c r="CY69" s="33">
        <v>282.74200000000002</v>
      </c>
      <c r="CZ69" s="34">
        <v>312.74200000000002</v>
      </c>
      <c r="DA69" s="56"/>
      <c r="DB69" s="60">
        <f t="shared" ref="DB69:DB71" si="121">DC69/2+DD69/2</f>
        <v>1392.0355</v>
      </c>
      <c r="DC69" s="33">
        <v>1365.23</v>
      </c>
      <c r="DD69" s="34">
        <v>1418.8409999999999</v>
      </c>
      <c r="DE69" s="56"/>
      <c r="DF69" s="32">
        <v>29.184999999999999</v>
      </c>
      <c r="DG69" s="33">
        <v>26.620999999999999</v>
      </c>
      <c r="DH69" s="33">
        <v>76.02</v>
      </c>
      <c r="DI69" s="33">
        <v>56.661999999999999</v>
      </c>
      <c r="DJ69" s="33">
        <v>272.142</v>
      </c>
      <c r="DK69" s="33">
        <v>45</v>
      </c>
      <c r="DL69" s="33">
        <v>7.4420000000000002</v>
      </c>
      <c r="DM69" s="33">
        <v>4.8999999999978172E-2</v>
      </c>
      <c r="DN69" s="33">
        <v>1721.116</v>
      </c>
      <c r="DO69" s="70">
        <f t="shared" ref="DO69:DO71" si="122">DF69+DG69+DH69+DI69+DJ69+DK69+DL69+DM69+DN69</f>
        <v>2234.2370000000001</v>
      </c>
      <c r="DP69" s="56"/>
      <c r="DQ69" s="47">
        <f t="shared" si="92"/>
        <v>1.3062624958766682E-2</v>
      </c>
      <c r="DR69" s="41">
        <f t="shared" si="93"/>
        <v>1.1915029605185125E-2</v>
      </c>
      <c r="DS69" s="41">
        <f t="shared" si="94"/>
        <v>3.4025038525456339E-2</v>
      </c>
      <c r="DT69" s="41">
        <f t="shared" si="95"/>
        <v>2.5360783121933794E-2</v>
      </c>
      <c r="DU69" s="41">
        <f t="shared" si="96"/>
        <v>0.12180534115225913</v>
      </c>
      <c r="DV69" s="41">
        <f t="shared" si="97"/>
        <v>2.0141104099520329E-2</v>
      </c>
      <c r="DW69" s="41">
        <f t="shared" si="98"/>
        <v>3.3308910379695618E-3</v>
      </c>
      <c r="DX69" s="41">
        <f t="shared" si="99"/>
        <v>2.1931424463912366E-5</v>
      </c>
      <c r="DY69" s="41">
        <f t="shared" si="100"/>
        <v>0.77033725607444503</v>
      </c>
      <c r="DZ69" s="71">
        <f t="shared" ref="DZ69:DZ72" si="123">DQ69+DR69+DS69+DT69+DU69+DV69+DW69+DX69+DY69</f>
        <v>0.99999999999999989</v>
      </c>
      <c r="EA69" s="56"/>
      <c r="EB69" s="35">
        <v>8.8945530000000002</v>
      </c>
      <c r="EC69" s="36">
        <v>68.745985000000005</v>
      </c>
      <c r="ED69" s="66">
        <f t="shared" ref="ED69:ED71" si="124">EB69+EC69</f>
        <v>77.640538000000006</v>
      </c>
      <c r="EF69" s="35">
        <f>BL69</f>
        <v>15</v>
      </c>
      <c r="EG69" s="36">
        <f>BM69</f>
        <v>3.1</v>
      </c>
      <c r="EH69" s="66">
        <f t="shared" ref="EH69:EH71" si="125">EF69+EG69</f>
        <v>18.100000000000001</v>
      </c>
      <c r="EJ69" s="32">
        <v>1721.116</v>
      </c>
      <c r="EK69" s="33">
        <v>513.12100000000021</v>
      </c>
      <c r="EL69" s="34">
        <f t="shared" ref="EL69:EL71" si="126">EJ69+EK69</f>
        <v>2234.2370000000001</v>
      </c>
      <c r="EN69" s="47">
        <v>0.77033725607444503</v>
      </c>
      <c r="EO69" s="41">
        <v>0.22966274392555497</v>
      </c>
      <c r="EP69" s="42">
        <f t="shared" ref="EP69:EP72" si="127">EN69+EO69</f>
        <v>1</v>
      </c>
      <c r="EQ69" s="56"/>
      <c r="ER69" s="60">
        <v>281.07</v>
      </c>
      <c r="ES69" s="33">
        <v>271.82</v>
      </c>
      <c r="ET69" s="34">
        <v>290.32</v>
      </c>
      <c r="EV69" s="60">
        <v>2166.63</v>
      </c>
      <c r="EW69" s="33">
        <v>2099.0230000000001</v>
      </c>
      <c r="EX69" s="34">
        <v>2234.2370000000001</v>
      </c>
      <c r="EZ69" s="60">
        <v>416.12099999999998</v>
      </c>
      <c r="FA69" s="33">
        <v>392.3</v>
      </c>
      <c r="FB69" s="34">
        <v>439.94200000000001</v>
      </c>
      <c r="FD69" s="60">
        <v>2582.7510000000002</v>
      </c>
      <c r="FE69" s="56">
        <v>2491.3230000000003</v>
      </c>
      <c r="FF69" s="68">
        <v>2674.1790000000001</v>
      </c>
      <c r="FH69" s="60">
        <v>1780.2440000000001</v>
      </c>
      <c r="FI69" s="33">
        <v>1723.7470000000001</v>
      </c>
      <c r="FJ69" s="34">
        <v>1836.741</v>
      </c>
      <c r="FK69" s="33"/>
      <c r="FL69" s="60">
        <v>2552.9579999999996</v>
      </c>
      <c r="FM69" s="33">
        <v>2526.83</v>
      </c>
      <c r="FN69" s="34">
        <v>2579.0859999999998</v>
      </c>
      <c r="FO69" s="33"/>
      <c r="FP69" s="72">
        <f>DD69/C69</f>
        <v>0.55013326426493725</v>
      </c>
      <c r="FQ69" s="63"/>
    </row>
    <row r="70" spans="1:179" ht="13.5" customHeight="1" x14ac:dyDescent="0.2">
      <c r="A70" s="1"/>
      <c r="B70" s="73" t="s">
        <v>162</v>
      </c>
      <c r="C70" s="32">
        <v>2385.52</v>
      </c>
      <c r="D70" s="33">
        <v>2296.8715000000002</v>
      </c>
      <c r="E70" s="33">
        <v>1989.796</v>
      </c>
      <c r="F70" s="33">
        <v>995</v>
      </c>
      <c r="G70" s="33">
        <v>1732.0360000000001</v>
      </c>
      <c r="H70" s="33">
        <f t="shared" si="53"/>
        <v>3380.52</v>
      </c>
      <c r="I70" s="34">
        <f t="shared" si="54"/>
        <v>2984.7960000000003</v>
      </c>
      <c r="J70" s="33"/>
      <c r="K70" s="35">
        <v>43.405000000000001</v>
      </c>
      <c r="L70" s="36">
        <v>17.419</v>
      </c>
      <c r="M70" s="36">
        <v>9.8000000000000004E-2</v>
      </c>
      <c r="N70" s="37">
        <f t="shared" si="106"/>
        <v>60.921999999999997</v>
      </c>
      <c r="O70" s="36">
        <v>42.453000000000003</v>
      </c>
      <c r="P70" s="37">
        <f t="shared" si="107"/>
        <v>18.468999999999994</v>
      </c>
      <c r="Q70" s="36">
        <v>3.3140000000000001</v>
      </c>
      <c r="R70" s="37">
        <f t="shared" si="108"/>
        <v>15.154999999999994</v>
      </c>
      <c r="S70" s="36">
        <v>4.1870000000000003</v>
      </c>
      <c r="T70" s="36">
        <v>0.59699999999999998</v>
      </c>
      <c r="U70" s="36">
        <v>3.8580000000000001</v>
      </c>
      <c r="V70" s="37">
        <f t="shared" si="109"/>
        <v>23.796999999999997</v>
      </c>
      <c r="W70" s="36">
        <v>4.3959999999999999</v>
      </c>
      <c r="X70" s="38">
        <f t="shared" si="110"/>
        <v>19.400999999999996</v>
      </c>
      <c r="Y70" s="36"/>
      <c r="Z70" s="39">
        <f t="shared" si="60"/>
        <v>1.8897443762091175E-2</v>
      </c>
      <c r="AA70" s="40">
        <f t="shared" si="61"/>
        <v>7.5837938691824943E-3</v>
      </c>
      <c r="AB70" s="41">
        <f t="shared" si="62"/>
        <v>0.64610537850424632</v>
      </c>
      <c r="AC70" s="41">
        <f t="shared" si="63"/>
        <v>0.65202967331705308</v>
      </c>
      <c r="AD70" s="41">
        <f t="shared" si="64"/>
        <v>0.69684186336627174</v>
      </c>
      <c r="AE70" s="40">
        <f t="shared" si="65"/>
        <v>1.8482966940031254E-2</v>
      </c>
      <c r="AF70" s="40">
        <f t="shared" si="66"/>
        <v>8.4467067487232067E-3</v>
      </c>
      <c r="AG70" s="40">
        <f>X70/DB70</f>
        <v>1.7047491511841241E-2</v>
      </c>
      <c r="AH70" s="40">
        <f>(P70+S70+T70)/DB70</f>
        <v>2.0432210717223051E-2</v>
      </c>
      <c r="AI70" s="40">
        <f>R70/DB70</f>
        <v>1.3316567901755269E-2</v>
      </c>
      <c r="AJ70" s="42">
        <f>X70/ER70</f>
        <v>8.3515206302059775E-2</v>
      </c>
      <c r="AK70" s="36"/>
      <c r="AL70" s="47">
        <f t="shared" si="67"/>
        <v>6.4019926484192594E-2</v>
      </c>
      <c r="AM70" s="41">
        <f t="shared" si="68"/>
        <v>8.4450890636643544E-2</v>
      </c>
      <c r="AN70" s="42">
        <f t="shared" si="69"/>
        <v>2.9738123775279176E-2</v>
      </c>
      <c r="AO70" s="36"/>
      <c r="AP70" s="47">
        <f t="shared" si="70"/>
        <v>0.87045908223757618</v>
      </c>
      <c r="AQ70" s="41">
        <f t="shared" si="71"/>
        <v>0.82450813780234111</v>
      </c>
      <c r="AR70" s="41">
        <f t="shared" si="72"/>
        <v>2.2367450283376347E-2</v>
      </c>
      <c r="AS70" s="41">
        <f t="shared" si="73"/>
        <v>0.13217076360709615</v>
      </c>
      <c r="AT70" s="65">
        <v>1.54</v>
      </c>
      <c r="AU70" s="36"/>
      <c r="AV70" s="47">
        <f>ET70/C70</f>
        <v>0.10928896005902278</v>
      </c>
      <c r="AW70" s="41">
        <f t="shared" si="74"/>
        <v>0.17557720927972917</v>
      </c>
      <c r="AX70" s="41">
        <f t="shared" si="75"/>
        <v>0.1968</v>
      </c>
      <c r="AY70" s="42">
        <f t="shared" si="76"/>
        <v>0.2223</v>
      </c>
      <c r="AZ70" s="36"/>
      <c r="BA70" s="39">
        <f>Q70/EV70</f>
        <v>1.71715627728395E-3</v>
      </c>
      <c r="BB70" s="41">
        <f t="shared" si="77"/>
        <v>0.1425192448286243</v>
      </c>
      <c r="BC70" s="40">
        <f>ED70/E70</f>
        <v>1.0642799563372326E-2</v>
      </c>
      <c r="BD70" s="41">
        <f t="shared" si="78"/>
        <v>7.6517283865862595E-2</v>
      </c>
      <c r="BE70" s="41">
        <f t="shared" si="79"/>
        <v>0.83383321707350899</v>
      </c>
      <c r="BF70" s="42">
        <f t="shared" si="111"/>
        <v>0.88922593034833863</v>
      </c>
      <c r="BG70" s="36"/>
      <c r="BH70" s="35">
        <v>67.808000000000007</v>
      </c>
      <c r="BI70" s="36">
        <v>71.56</v>
      </c>
      <c r="BJ70" s="37">
        <f t="shared" si="112"/>
        <v>139.36799999999999</v>
      </c>
      <c r="BK70" s="33">
        <v>1989.796</v>
      </c>
      <c r="BL70" s="36">
        <v>5.75</v>
      </c>
      <c r="BM70" s="36">
        <v>10.3</v>
      </c>
      <c r="BN70" s="37">
        <f t="shared" si="113"/>
        <v>1973.7460000000001</v>
      </c>
      <c r="BO70" s="36">
        <v>163.66900000000001</v>
      </c>
      <c r="BP70" s="36">
        <v>82.876999999999995</v>
      </c>
      <c r="BQ70" s="37">
        <f t="shared" si="114"/>
        <v>246.54599999999999</v>
      </c>
      <c r="BR70" s="36">
        <v>0</v>
      </c>
      <c r="BS70" s="36">
        <v>2.0699999999999998</v>
      </c>
      <c r="BT70" s="36">
        <v>18.234999999999999</v>
      </c>
      <c r="BU70" s="36">
        <v>5.5549999999999571</v>
      </c>
      <c r="BV70" s="37">
        <f t="shared" si="115"/>
        <v>2385.52</v>
      </c>
      <c r="BW70" s="36">
        <v>5.0000000000000001E-3</v>
      </c>
      <c r="BX70" s="33">
        <v>1732.0360000000001</v>
      </c>
      <c r="BY70" s="37">
        <f t="shared" si="116"/>
        <v>1732.0410000000002</v>
      </c>
      <c r="BZ70" s="36">
        <v>313.798</v>
      </c>
      <c r="CA70" s="36">
        <v>24.118999999999801</v>
      </c>
      <c r="CB70" s="37">
        <f t="shared" si="117"/>
        <v>337.9169999999998</v>
      </c>
      <c r="CC70" s="36">
        <v>54.850999999999999</v>
      </c>
      <c r="CD70" s="36">
        <v>260.71100000000001</v>
      </c>
      <c r="CE70" s="66">
        <f t="shared" si="118"/>
        <v>2385.5200000000004</v>
      </c>
      <c r="CF70" s="36"/>
      <c r="CG70" s="67">
        <v>315.29600000000005</v>
      </c>
      <c r="CH70" s="36"/>
      <c r="CI70" s="32">
        <v>100</v>
      </c>
      <c r="CJ70" s="33">
        <v>75</v>
      </c>
      <c r="CK70" s="33">
        <v>115</v>
      </c>
      <c r="CL70" s="33">
        <v>50</v>
      </c>
      <c r="CM70" s="33">
        <v>15</v>
      </c>
      <c r="CN70" s="33">
        <v>0</v>
      </c>
      <c r="CO70" s="34">
        <f t="shared" si="119"/>
        <v>355</v>
      </c>
      <c r="CP70" s="42">
        <f t="shared" si="120"/>
        <v>0.14881451423588987</v>
      </c>
      <c r="CQ70" s="36"/>
      <c r="CR70" s="60" t="s">
        <v>213</v>
      </c>
      <c r="CS70" s="56">
        <v>26</v>
      </c>
      <c r="CT70" s="68">
        <v>4</v>
      </c>
      <c r="CU70" s="69" t="s">
        <v>142</v>
      </c>
      <c r="CV70" s="74" t="s">
        <v>145</v>
      </c>
      <c r="CW70" s="56"/>
      <c r="CX70" s="32">
        <v>205.99894560000001</v>
      </c>
      <c r="CY70" s="33">
        <v>230.89894560000002</v>
      </c>
      <c r="CZ70" s="34">
        <v>260.81725410000001</v>
      </c>
      <c r="DA70" s="56"/>
      <c r="DB70" s="60">
        <f t="shared" si="121"/>
        <v>1138.056</v>
      </c>
      <c r="DC70" s="33">
        <v>1102.845</v>
      </c>
      <c r="DD70" s="34">
        <v>1173.2670000000001</v>
      </c>
      <c r="DE70" s="56"/>
      <c r="DF70" s="32">
        <v>12.153</v>
      </c>
      <c r="DG70" s="33">
        <v>14.403</v>
      </c>
      <c r="DH70" s="33">
        <v>49.956000000000003</v>
      </c>
      <c r="DI70" s="33">
        <v>63.69</v>
      </c>
      <c r="DJ70" s="33">
        <v>141.77600000000001</v>
      </c>
      <c r="DK70" s="33">
        <v>31.14</v>
      </c>
      <c r="DL70" s="33">
        <v>9.6509999999999998</v>
      </c>
      <c r="DM70" s="33">
        <v>7.8690000000000628</v>
      </c>
      <c r="DN70" s="33">
        <v>1659.1579999999999</v>
      </c>
      <c r="DO70" s="70">
        <f t="shared" si="122"/>
        <v>1989.796</v>
      </c>
      <c r="DP70" s="56"/>
      <c r="DQ70" s="47">
        <f t="shared" si="92"/>
        <v>6.1076612878908192E-3</v>
      </c>
      <c r="DR70" s="41">
        <f t="shared" si="93"/>
        <v>7.2384304722695192E-3</v>
      </c>
      <c r="DS70" s="41">
        <f t="shared" si="94"/>
        <v>2.5106091277698819E-2</v>
      </c>
      <c r="DT70" s="41">
        <f t="shared" si="95"/>
        <v>3.2008306379146402E-2</v>
      </c>
      <c r="DU70" s="41">
        <f t="shared" si="96"/>
        <v>7.1251525281988706E-2</v>
      </c>
      <c r="DV70" s="41">
        <f t="shared" si="97"/>
        <v>1.5649845511801208E-2</v>
      </c>
      <c r="DW70" s="41">
        <f t="shared" si="98"/>
        <v>4.850245954861704E-3</v>
      </c>
      <c r="DX70" s="41">
        <f t="shared" si="99"/>
        <v>3.9546767608338055E-3</v>
      </c>
      <c r="DY70" s="41">
        <f t="shared" si="100"/>
        <v>0.83383321707350899</v>
      </c>
      <c r="DZ70" s="71">
        <f t="shared" si="123"/>
        <v>1</v>
      </c>
      <c r="EA70" s="56"/>
      <c r="EB70" s="35">
        <v>11.491</v>
      </c>
      <c r="EC70" s="36">
        <v>9.6859999999999999</v>
      </c>
      <c r="ED70" s="66">
        <f t="shared" si="124"/>
        <v>21.177</v>
      </c>
      <c r="EF70" s="35">
        <f>BL70</f>
        <v>5.75</v>
      </c>
      <c r="EG70" s="36">
        <f>BM70</f>
        <v>10.3</v>
      </c>
      <c r="EH70" s="66">
        <f t="shared" si="125"/>
        <v>16.05</v>
      </c>
      <c r="EJ70" s="32">
        <v>1659.1579999999999</v>
      </c>
      <c r="EK70" s="33">
        <v>330.63800000000009</v>
      </c>
      <c r="EL70" s="34">
        <f t="shared" si="126"/>
        <v>1989.796</v>
      </c>
      <c r="EN70" s="47">
        <v>0.83383321707350899</v>
      </c>
      <c r="EO70" s="41">
        <v>0.16616678292649101</v>
      </c>
      <c r="EP70" s="42">
        <f t="shared" si="127"/>
        <v>1</v>
      </c>
      <c r="EQ70" s="56"/>
      <c r="ER70" s="60">
        <v>232.30500000000001</v>
      </c>
      <c r="ES70" s="33">
        <v>203.899</v>
      </c>
      <c r="ET70" s="34">
        <v>260.71100000000001</v>
      </c>
      <c r="EV70" s="60">
        <v>1929.9349999999999</v>
      </c>
      <c r="EW70" s="33">
        <v>1870.0740000000001</v>
      </c>
      <c r="EX70" s="34">
        <v>1989.796</v>
      </c>
      <c r="EZ70" s="60">
        <v>938.64149999999995</v>
      </c>
      <c r="FA70" s="33">
        <v>882.28300000000002</v>
      </c>
      <c r="FB70" s="34">
        <v>995</v>
      </c>
      <c r="FD70" s="60">
        <v>2868.5765000000001</v>
      </c>
      <c r="FE70" s="56">
        <v>2752.357</v>
      </c>
      <c r="FF70" s="68">
        <v>2984.7960000000003</v>
      </c>
      <c r="FH70" s="60">
        <v>1707.0260000000001</v>
      </c>
      <c r="FI70" s="33">
        <v>1682.0160000000001</v>
      </c>
      <c r="FJ70" s="34">
        <v>1732.0360000000001</v>
      </c>
      <c r="FK70" s="33"/>
      <c r="FL70" s="60">
        <v>2296.8715000000002</v>
      </c>
      <c r="FM70" s="33">
        <v>2208.223</v>
      </c>
      <c r="FN70" s="34">
        <v>2385.52</v>
      </c>
      <c r="FO70" s="33"/>
      <c r="FP70" s="72">
        <f>DD70/C70</f>
        <v>0.49182861598309807</v>
      </c>
      <c r="FQ70" s="63"/>
    </row>
    <row r="71" spans="1:179" ht="13.5" customHeight="1" x14ac:dyDescent="0.2">
      <c r="A71" s="1"/>
      <c r="B71" s="77" t="s">
        <v>209</v>
      </c>
      <c r="C71" s="78">
        <v>2688.5149999999999</v>
      </c>
      <c r="D71" s="79">
        <v>2590.2629999999999</v>
      </c>
      <c r="E71" s="79">
        <v>2023.6020000000001</v>
      </c>
      <c r="F71" s="79">
        <v>484.53899999999999</v>
      </c>
      <c r="G71" s="79">
        <v>2101.319</v>
      </c>
      <c r="H71" s="79">
        <f t="shared" si="53"/>
        <v>3173.0540000000001</v>
      </c>
      <c r="I71" s="80">
        <f t="shared" si="54"/>
        <v>2508.1410000000001</v>
      </c>
      <c r="J71" s="33"/>
      <c r="K71" s="81">
        <v>50.49</v>
      </c>
      <c r="L71" s="82">
        <v>10.773999999999999</v>
      </c>
      <c r="M71" s="82">
        <v>5.8999999999999997E-2</v>
      </c>
      <c r="N71" s="83">
        <f t="shared" si="106"/>
        <v>61.323</v>
      </c>
      <c r="O71" s="82">
        <v>42.29</v>
      </c>
      <c r="P71" s="83">
        <f t="shared" si="107"/>
        <v>19.033000000000001</v>
      </c>
      <c r="Q71" s="82">
        <v>0.61499999999999999</v>
      </c>
      <c r="R71" s="83">
        <f t="shared" si="108"/>
        <v>18.418000000000003</v>
      </c>
      <c r="S71" s="82">
        <v>1.4430000000000001</v>
      </c>
      <c r="T71" s="82">
        <v>-3.0619999999999998</v>
      </c>
      <c r="U71" s="82">
        <v>-1.0369999999999999</v>
      </c>
      <c r="V71" s="83">
        <f t="shared" si="109"/>
        <v>15.762000000000004</v>
      </c>
      <c r="W71" s="82">
        <v>4.5640000000000001</v>
      </c>
      <c r="X71" s="84">
        <f t="shared" si="110"/>
        <v>11.198000000000004</v>
      </c>
      <c r="Y71" s="36"/>
      <c r="Z71" s="85">
        <f t="shared" si="60"/>
        <v>1.9492229167462918E-2</v>
      </c>
      <c r="AA71" s="86">
        <f t="shared" si="61"/>
        <v>4.1594231937065844E-3</v>
      </c>
      <c r="AB71" s="87">
        <f t="shared" si="62"/>
        <v>0.70832775023449013</v>
      </c>
      <c r="AC71" s="87">
        <f t="shared" si="63"/>
        <v>0.67377242456106812</v>
      </c>
      <c r="AD71" s="87">
        <f t="shared" si="64"/>
        <v>0.68962705673238422</v>
      </c>
      <c r="AE71" s="86">
        <f t="shared" si="65"/>
        <v>1.6326527460725031E-2</v>
      </c>
      <c r="AF71" s="86">
        <f t="shared" si="66"/>
        <v>4.3231131356159603E-3</v>
      </c>
      <c r="AG71" s="86">
        <f>X71/DB71</f>
        <v>8.3145881371959052E-3</v>
      </c>
      <c r="AH71" s="86">
        <f>(P71+S71+T71)/DB71</f>
        <v>1.2930008735589343E-2</v>
      </c>
      <c r="AI71" s="86">
        <f>R71/DB71</f>
        <v>1.3675485292987512E-2</v>
      </c>
      <c r="AJ71" s="88">
        <f>X71/ER71</f>
        <v>5.0420546440213987E-2</v>
      </c>
      <c r="AK71" s="36"/>
      <c r="AL71" s="89">
        <f t="shared" si="67"/>
        <v>-2.324095456526469E-3</v>
      </c>
      <c r="AM71" s="87">
        <f t="shared" si="68"/>
        <v>-6.4096444152704178E-3</v>
      </c>
      <c r="AN71" s="88">
        <f t="shared" si="69"/>
        <v>0.17675134891456828</v>
      </c>
      <c r="AO71" s="36"/>
      <c r="AP71" s="89">
        <f t="shared" si="70"/>
        <v>1.0384052792989926</v>
      </c>
      <c r="AQ71" s="87">
        <f t="shared" si="71"/>
        <v>0.85841595847547869</v>
      </c>
      <c r="AR71" s="87">
        <f t="shared" si="72"/>
        <v>-0.10673885025748417</v>
      </c>
      <c r="AS71" s="87">
        <f t="shared" si="73"/>
        <v>0.2356516515622937</v>
      </c>
      <c r="AT71" s="90">
        <v>3.17</v>
      </c>
      <c r="AU71" s="36"/>
      <c r="AV71" s="89">
        <f>ET71/C71</f>
        <v>8.4271056698586394E-2</v>
      </c>
      <c r="AW71" s="87">
        <f t="shared" si="74"/>
        <v>0.15382282093422014</v>
      </c>
      <c r="AX71" s="87">
        <f t="shared" si="75"/>
        <v>0.1723636433754383</v>
      </c>
      <c r="AY71" s="88">
        <f t="shared" si="76"/>
        <v>0.19461263030490011</v>
      </c>
      <c r="AZ71" s="36"/>
      <c r="BA71" s="85">
        <f>Q71/EV71</f>
        <v>3.0355994371060815E-4</v>
      </c>
      <c r="BB71" s="87">
        <f t="shared" si="77"/>
        <v>3.5316412082232684E-2</v>
      </c>
      <c r="BC71" s="86">
        <f>ED71/E71</f>
        <v>2.9879393279903854E-2</v>
      </c>
      <c r="BD71" s="87">
        <f t="shared" si="78"/>
        <v>0.24219410296774299</v>
      </c>
      <c r="BE71" s="87">
        <f t="shared" si="79"/>
        <v>0.73937809905307472</v>
      </c>
      <c r="BF71" s="88">
        <f t="shared" si="111"/>
        <v>0.78972673386384573</v>
      </c>
      <c r="BG71" s="81"/>
      <c r="BH71" s="81">
        <v>69.14</v>
      </c>
      <c r="BI71" s="82">
        <v>188.095</v>
      </c>
      <c r="BJ71" s="83">
        <f t="shared" si="112"/>
        <v>257.23500000000001</v>
      </c>
      <c r="BK71" s="79">
        <v>2023.6020000000001</v>
      </c>
      <c r="BL71" s="82">
        <v>14.897</v>
      </c>
      <c r="BM71" s="82">
        <v>8.19</v>
      </c>
      <c r="BN71" s="83">
        <f t="shared" si="113"/>
        <v>2000.5150000000001</v>
      </c>
      <c r="BO71" s="82">
        <v>375.17099999999999</v>
      </c>
      <c r="BP71" s="82">
        <v>40.247</v>
      </c>
      <c r="BQ71" s="83">
        <f t="shared" si="114"/>
        <v>415.41800000000001</v>
      </c>
      <c r="BR71" s="82">
        <v>9.3000000000000007</v>
      </c>
      <c r="BS71" s="82">
        <v>1.1599999999999999</v>
      </c>
      <c r="BT71" s="82">
        <v>2.2690000000000001</v>
      </c>
      <c r="BU71" s="82">
        <v>2.617999999999638</v>
      </c>
      <c r="BV71" s="83">
        <f t="shared" si="115"/>
        <v>2688.5149999999994</v>
      </c>
      <c r="BW71" s="82">
        <v>31.628</v>
      </c>
      <c r="BX71" s="79">
        <v>2101.319</v>
      </c>
      <c r="BY71" s="83">
        <f t="shared" si="116"/>
        <v>2132.9470000000001</v>
      </c>
      <c r="BZ71" s="82">
        <v>259.95600000000002</v>
      </c>
      <c r="CA71" s="82">
        <v>14.047999999999746</v>
      </c>
      <c r="CB71" s="83">
        <f t="shared" si="117"/>
        <v>274.00399999999979</v>
      </c>
      <c r="CC71" s="82">
        <v>55</v>
      </c>
      <c r="CD71" s="82">
        <v>226.56399999999999</v>
      </c>
      <c r="CE71" s="91">
        <f t="shared" si="118"/>
        <v>2688.5149999999999</v>
      </c>
      <c r="CF71" s="36"/>
      <c r="CG71" s="92">
        <v>633.553</v>
      </c>
      <c r="CH71" s="36"/>
      <c r="CI71" s="78">
        <v>195</v>
      </c>
      <c r="CJ71" s="79">
        <v>75</v>
      </c>
      <c r="CK71" s="79">
        <v>50</v>
      </c>
      <c r="CL71" s="79">
        <v>25</v>
      </c>
      <c r="CM71" s="79">
        <v>0</v>
      </c>
      <c r="CN71" s="79">
        <v>0</v>
      </c>
      <c r="CO71" s="80">
        <f t="shared" si="119"/>
        <v>345</v>
      </c>
      <c r="CP71" s="88">
        <f t="shared" si="120"/>
        <v>0.12832362847147963</v>
      </c>
      <c r="CQ71" s="36"/>
      <c r="CR71" s="93" t="s">
        <v>212</v>
      </c>
      <c r="CS71" s="94">
        <v>16.8</v>
      </c>
      <c r="CT71" s="95">
        <v>1</v>
      </c>
      <c r="CU71" s="93"/>
      <c r="CV71" s="96" t="s">
        <v>145</v>
      </c>
      <c r="CW71" s="56"/>
      <c r="CX71" s="78">
        <v>207.411</v>
      </c>
      <c r="CY71" s="79">
        <v>232.411</v>
      </c>
      <c r="CZ71" s="80">
        <v>262.411</v>
      </c>
      <c r="DA71" s="56"/>
      <c r="DB71" s="93">
        <f t="shared" si="121"/>
        <v>1346.7894999999999</v>
      </c>
      <c r="DC71" s="79">
        <v>1345.203</v>
      </c>
      <c r="DD71" s="80">
        <v>1348.376</v>
      </c>
      <c r="DE71" s="56"/>
      <c r="DF71" s="78">
        <v>66.590999999999994</v>
      </c>
      <c r="DG71" s="79">
        <v>35.058</v>
      </c>
      <c r="DH71" s="79">
        <v>23.236000000000001</v>
      </c>
      <c r="DI71" s="79">
        <v>39.854999999999997</v>
      </c>
      <c r="DJ71" s="79">
        <v>291.77800000000002</v>
      </c>
      <c r="DK71" s="79">
        <v>55.076000000000001</v>
      </c>
      <c r="DL71" s="79">
        <v>15.8</v>
      </c>
      <c r="DM71" s="79">
        <v>0</v>
      </c>
      <c r="DN71" s="80">
        <v>1496.2070000000001</v>
      </c>
      <c r="DO71" s="70">
        <f t="shared" si="122"/>
        <v>2023.6010000000001</v>
      </c>
      <c r="DP71" s="56"/>
      <c r="DQ71" s="89">
        <f t="shared" si="92"/>
        <v>3.290717883614408E-2</v>
      </c>
      <c r="DR71" s="87">
        <f t="shared" si="93"/>
        <v>1.7324561511879069E-2</v>
      </c>
      <c r="DS71" s="87">
        <f t="shared" si="94"/>
        <v>1.1482500749900796E-2</v>
      </c>
      <c r="DT71" s="87">
        <f t="shared" si="95"/>
        <v>1.9695088112725776E-2</v>
      </c>
      <c r="DU71" s="87">
        <f t="shared" si="96"/>
        <v>0.14418751522656886</v>
      </c>
      <c r="DV71" s="87">
        <f t="shared" si="97"/>
        <v>2.7216827823271485E-2</v>
      </c>
      <c r="DW71" s="87">
        <f t="shared" si="98"/>
        <v>7.807863309021887E-3</v>
      </c>
      <c r="DX71" s="87">
        <f t="shared" si="99"/>
        <v>0</v>
      </c>
      <c r="DY71" s="87">
        <f t="shared" si="100"/>
        <v>0.73937846443048805</v>
      </c>
      <c r="DZ71" s="97">
        <f t="shared" si="123"/>
        <v>1</v>
      </c>
      <c r="EA71" s="56"/>
      <c r="EB71" s="81">
        <v>33.795999999999999</v>
      </c>
      <c r="EC71" s="82">
        <v>26.667999999999999</v>
      </c>
      <c r="ED71" s="91">
        <f t="shared" si="124"/>
        <v>60.463999999999999</v>
      </c>
      <c r="EF71" s="81">
        <f>BL71</f>
        <v>14.897</v>
      </c>
      <c r="EG71" s="82">
        <f>BM71</f>
        <v>8.19</v>
      </c>
      <c r="EH71" s="91">
        <f t="shared" si="125"/>
        <v>23.087</v>
      </c>
      <c r="EJ71" s="78">
        <v>1496.2070000000001</v>
      </c>
      <c r="EK71" s="79">
        <v>527.39499999999987</v>
      </c>
      <c r="EL71" s="80">
        <f t="shared" si="126"/>
        <v>2023.6019999999999</v>
      </c>
      <c r="EN71" s="89">
        <v>0.73937809905307472</v>
      </c>
      <c r="EO71" s="87">
        <v>0.26062190094692528</v>
      </c>
      <c r="EP71" s="88">
        <f t="shared" si="127"/>
        <v>1</v>
      </c>
      <c r="EQ71" s="56"/>
      <c r="ER71" s="93">
        <v>222.09199999999998</v>
      </c>
      <c r="ES71" s="79">
        <v>217.62</v>
      </c>
      <c r="ET71" s="80">
        <v>226.56399999999999</v>
      </c>
      <c r="EV71" s="93">
        <v>2025.9590000000001</v>
      </c>
      <c r="EW71" s="79">
        <v>2028.316</v>
      </c>
      <c r="EX71" s="80">
        <v>2023.6020000000001</v>
      </c>
      <c r="EZ71" s="93">
        <v>490.27199999999999</v>
      </c>
      <c r="FA71" s="79">
        <v>496.005</v>
      </c>
      <c r="FB71" s="80">
        <v>484.53899999999999</v>
      </c>
      <c r="FD71" s="93">
        <v>2516.2309999999998</v>
      </c>
      <c r="FE71" s="94">
        <v>2524.3209999999999</v>
      </c>
      <c r="FF71" s="95">
        <v>2508.1410000000001</v>
      </c>
      <c r="FH71" s="93">
        <v>1943.5070000000001</v>
      </c>
      <c r="FI71" s="79">
        <v>1785.6949999999999</v>
      </c>
      <c r="FJ71" s="80">
        <v>2101.319</v>
      </c>
      <c r="FK71" s="33"/>
      <c r="FL71" s="93">
        <v>2590.2629999999999</v>
      </c>
      <c r="FM71" s="79">
        <v>2492.011</v>
      </c>
      <c r="FN71" s="80">
        <v>2688.5149999999999</v>
      </c>
      <c r="FO71" s="33"/>
      <c r="FP71" s="98">
        <f>DD71/C71</f>
        <v>0.5015318865619125</v>
      </c>
      <c r="FQ71" s="63"/>
    </row>
    <row r="72" spans="1:179" ht="13.5" customHeight="1" x14ac:dyDescent="0.2">
      <c r="A72" s="6"/>
      <c r="B72" s="99" t="s">
        <v>211</v>
      </c>
      <c r="C72" s="33">
        <f t="shared" ref="C72:I72" si="128">SUM(C5:C71)</f>
        <v>291614.4082568101</v>
      </c>
      <c r="D72" s="33">
        <f t="shared" si="128"/>
        <v>282402.18962840491</v>
      </c>
      <c r="E72" s="33">
        <f t="shared" si="128"/>
        <v>243902.64913856008</v>
      </c>
      <c r="F72" s="33">
        <f t="shared" si="128"/>
        <v>79876.265995800015</v>
      </c>
      <c r="G72" s="33">
        <f t="shared" si="128"/>
        <v>198357.86056148994</v>
      </c>
      <c r="H72" s="33">
        <f t="shared" si="128"/>
        <v>371490.6742526099</v>
      </c>
      <c r="I72" s="33">
        <f t="shared" si="128"/>
        <v>323778.91513436008</v>
      </c>
      <c r="J72" s="33"/>
      <c r="K72" s="36">
        <f>SUM(K5:K71)</f>
        <v>5150.7146675299982</v>
      </c>
      <c r="L72" s="36">
        <f>SUM(L5:L71)</f>
        <v>1417.8968591700004</v>
      </c>
      <c r="M72" s="36">
        <f>SUM(M5:M71)</f>
        <v>38.260463269999995</v>
      </c>
      <c r="N72" s="100">
        <f t="shared" si="106"/>
        <v>6606.871989969999</v>
      </c>
      <c r="O72" s="36">
        <f>SUM(O5:O71)</f>
        <v>3773.1678217999997</v>
      </c>
      <c r="P72" s="100">
        <f t="shared" si="107"/>
        <v>2833.7041681699993</v>
      </c>
      <c r="Q72" s="36">
        <f>SUM(Q5:Q71)</f>
        <v>178.17124852000001</v>
      </c>
      <c r="R72" s="100">
        <f t="shared" si="108"/>
        <v>2655.5329196499993</v>
      </c>
      <c r="S72" s="36">
        <f>SUM(S5:S71)</f>
        <v>421.85612384000001</v>
      </c>
      <c r="T72" s="36">
        <f>SUM(T5:T71)</f>
        <v>44.072084939999996</v>
      </c>
      <c r="U72" s="36">
        <f>SUM(U5:U71)</f>
        <v>158.40796235999997</v>
      </c>
      <c r="V72" s="37">
        <f t="shared" si="109"/>
        <v>3279.8690907899995</v>
      </c>
      <c r="W72" s="36">
        <f>SUM(W5:W71)</f>
        <v>711.26454538999985</v>
      </c>
      <c r="X72" s="37">
        <f t="shared" si="110"/>
        <v>2568.6045453999996</v>
      </c>
      <c r="Y72" s="36"/>
      <c r="Z72" s="39">
        <f t="shared" si="60"/>
        <v>1.8238933183582946E-2</v>
      </c>
      <c r="AA72" s="40">
        <f t="shared" si="61"/>
        <v>5.0208422995435013E-3</v>
      </c>
      <c r="AB72" s="41">
        <f t="shared" si="62"/>
        <v>0.5334758109619504</v>
      </c>
      <c r="AC72" s="41">
        <f t="shared" si="63"/>
        <v>0.53682085303406524</v>
      </c>
      <c r="AD72" s="41">
        <f t="shared" si="64"/>
        <v>0.57109746148072915</v>
      </c>
      <c r="AE72" s="40">
        <f t="shared" si="65"/>
        <v>1.3360972260041154E-2</v>
      </c>
      <c r="AF72" s="40">
        <f t="shared" si="66"/>
        <v>9.0955546370935121E-3</v>
      </c>
      <c r="AG72" s="40">
        <f>X72/DB72</f>
        <v>1.7226548002815242E-2</v>
      </c>
      <c r="AH72" s="40">
        <f>(P72+S72+T72)/DB72</f>
        <v>2.2129243536132118E-2</v>
      </c>
      <c r="AI72" s="40">
        <f>R72/DB72</f>
        <v>1.7809539968046351E-2</v>
      </c>
      <c r="AJ72" s="42">
        <f>X72/ER72</f>
        <v>8.4950404816089647E-2</v>
      </c>
      <c r="AK72" s="36"/>
      <c r="AL72" s="41">
        <f t="shared" si="67"/>
        <v>6.6295888581535747E-2</v>
      </c>
      <c r="AM72" s="41">
        <f t="shared" si="68"/>
        <v>7.1356227300779534E-2</v>
      </c>
      <c r="AN72" s="41">
        <f t="shared" si="69"/>
        <v>5.6191003402019685E-2</v>
      </c>
      <c r="AO72" s="36"/>
      <c r="AP72" s="41">
        <f t="shared" si="70"/>
        <v>0.81326652769894137</v>
      </c>
      <c r="AQ72" s="41">
        <f t="shared" si="71"/>
        <v>0.77010047911802315</v>
      </c>
      <c r="AR72" s="41">
        <f t="shared" si="72"/>
        <v>6.6742541896454705E-2</v>
      </c>
      <c r="AS72" s="41">
        <f t="shared" si="73"/>
        <v>0.13632060396090406</v>
      </c>
      <c r="AT72" s="41"/>
      <c r="AU72" s="36"/>
      <c r="AV72" s="41">
        <f>ET72/C72</f>
        <v>0.10839057153751541</v>
      </c>
      <c r="AW72" s="41">
        <f t="shared" si="74"/>
        <v>0.18185366429237804</v>
      </c>
      <c r="AX72" s="41">
        <f t="shared" si="75"/>
        <v>0.19557573477463333</v>
      </c>
      <c r="AY72" s="42">
        <f t="shared" si="76"/>
        <v>0.21351504644437888</v>
      </c>
      <c r="AZ72" s="36"/>
      <c r="BA72" s="39">
        <f>Q72/EV72</f>
        <v>7.5393920038047634E-4</v>
      </c>
      <c r="BB72" s="41">
        <f t="shared" si="77"/>
        <v>5.3997302779739305E-2</v>
      </c>
      <c r="BC72" s="40">
        <f>ED72/E72</f>
        <v>9.7300017379139282E-3</v>
      </c>
      <c r="BD72" s="41">
        <f t="shared" si="78"/>
        <v>7.2051651995076654E-2</v>
      </c>
      <c r="BE72" s="41">
        <f t="shared" si="79"/>
        <v>0.7524191077598128</v>
      </c>
      <c r="BF72" s="42">
        <f t="shared" si="111"/>
        <v>0.81349731971147199</v>
      </c>
      <c r="BG72" s="36"/>
      <c r="BH72" s="35">
        <f t="shared" ref="BH72:CE72" si="129">SUM(BH5:BH71)</f>
        <v>5207.7813691700012</v>
      </c>
      <c r="BI72" s="36">
        <f t="shared" si="129"/>
        <v>8188.9952012000012</v>
      </c>
      <c r="BJ72" s="37">
        <f t="shared" si="129"/>
        <v>13396.776570370002</v>
      </c>
      <c r="BK72" s="36">
        <f t="shared" si="129"/>
        <v>243902.64913856008</v>
      </c>
      <c r="BL72" s="36">
        <f t="shared" si="129"/>
        <v>549.29101574000003</v>
      </c>
      <c r="BM72" s="36">
        <f t="shared" si="129"/>
        <v>779.566779</v>
      </c>
      <c r="BN72" s="37">
        <f t="shared" si="129"/>
        <v>242573.79134381996</v>
      </c>
      <c r="BO72" s="36">
        <f t="shared" si="129"/>
        <v>25431.05963878</v>
      </c>
      <c r="BP72" s="36">
        <f t="shared" si="129"/>
        <v>7105.0671526399992</v>
      </c>
      <c r="BQ72" s="37">
        <f t="shared" si="129"/>
        <v>32536.126791419993</v>
      </c>
      <c r="BR72" s="36">
        <f t="shared" si="129"/>
        <v>470.858</v>
      </c>
      <c r="BS72" s="36">
        <f t="shared" si="129"/>
        <v>139.32423359999999</v>
      </c>
      <c r="BT72" s="36">
        <f t="shared" si="129"/>
        <v>1430.8713020500002</v>
      </c>
      <c r="BU72" s="36">
        <f t="shared" si="129"/>
        <v>1066.6600155499921</v>
      </c>
      <c r="BV72" s="37">
        <f t="shared" si="129"/>
        <v>291614.4082568101</v>
      </c>
      <c r="BW72" s="36">
        <f t="shared" si="129"/>
        <v>4314.2108550000003</v>
      </c>
      <c r="BX72" s="36">
        <f t="shared" si="129"/>
        <v>198357.86056148994</v>
      </c>
      <c r="BY72" s="37">
        <f t="shared" si="129"/>
        <v>202672.07141648995</v>
      </c>
      <c r="BZ72" s="36">
        <f t="shared" si="129"/>
        <v>49966.635427959998</v>
      </c>
      <c r="CA72" s="36">
        <f t="shared" si="129"/>
        <v>2432.156197830001</v>
      </c>
      <c r="CB72" s="37">
        <f t="shared" si="129"/>
        <v>52398.791625789985</v>
      </c>
      <c r="CC72" s="36">
        <f t="shared" si="129"/>
        <v>4935.2928350000011</v>
      </c>
      <c r="CD72" s="36">
        <f t="shared" si="129"/>
        <v>31608.25237953</v>
      </c>
      <c r="CE72" s="36">
        <f t="shared" si="129"/>
        <v>291614.4082568101</v>
      </c>
      <c r="CF72" s="33"/>
      <c r="CG72" s="33">
        <f>SUM(CG5:CG71)</f>
        <v>39753.052257269999</v>
      </c>
      <c r="CH72" s="36"/>
      <c r="CI72" s="33">
        <f t="shared" ref="CI72:CO72" si="130">SUM(CI5:CI71)</f>
        <v>12755.5</v>
      </c>
      <c r="CJ72" s="33">
        <f t="shared" si="130"/>
        <v>13697</v>
      </c>
      <c r="CK72" s="33">
        <f t="shared" si="130"/>
        <v>15329</v>
      </c>
      <c r="CL72" s="33">
        <f t="shared" si="130"/>
        <v>10065</v>
      </c>
      <c r="CM72" s="33">
        <f t="shared" si="130"/>
        <v>6540</v>
      </c>
      <c r="CN72" s="33">
        <f t="shared" si="130"/>
        <v>141.5</v>
      </c>
      <c r="CO72" s="101">
        <f t="shared" si="130"/>
        <v>58528</v>
      </c>
      <c r="CP72" s="41">
        <f t="shared" si="120"/>
        <v>0.20070338893700115</v>
      </c>
      <c r="CQ72" s="36"/>
      <c r="CR72" s="56"/>
      <c r="CS72" s="33">
        <f>SUM(CS5:CS71)</f>
        <v>2053.8000000000002</v>
      </c>
      <c r="CT72" s="33">
        <f>SUM(CT5:CT71)</f>
        <v>207</v>
      </c>
      <c r="CU72" s="102">
        <f>COUNTIF(CU5:CU71,"=yes")</f>
        <v>55</v>
      </c>
      <c r="CV72" s="33">
        <f>COUNTIF(CV5:CV71,"=EC")+COUNTIF(CV5:CV71,"=EC (listed)")+COUNTIF(CV5:CV71,"=stocks")+COUNTIF(CV5:CV71,"=stocks listed")+COUNTIF(CV5:CV71,"=EC (1Q18)")+COUNTIF(CV5:CV71,"=EC (2Q18)")</f>
        <v>39</v>
      </c>
      <c r="CW72" s="56"/>
      <c r="CX72" s="33">
        <f>SUM(CX5:CX71)</f>
        <v>27860.86667404</v>
      </c>
      <c r="CY72" s="33">
        <f>SUM(CY5:CY71)</f>
        <v>29963.154674040001</v>
      </c>
      <c r="CZ72" s="33">
        <f>SUM(CZ5:CZ71)</f>
        <v>32711.544554440003</v>
      </c>
      <c r="DA72" s="56"/>
      <c r="DB72" s="33">
        <f>SUM(DB5:DB71)</f>
        <v>149107.32811821767</v>
      </c>
      <c r="DC72" s="33">
        <f>SUM(DC5:DC71)</f>
        <v>145009.78801202445</v>
      </c>
      <c r="DD72" s="33">
        <f>SUM(DD5:DD71)</f>
        <v>153204.86822441072</v>
      </c>
      <c r="DE72" s="56"/>
      <c r="DF72" s="33">
        <f t="shared" ref="DF72:DO72" si="131">SUM(DF5:DF71)</f>
        <v>11189.929580260006</v>
      </c>
      <c r="DG72" s="33">
        <f t="shared" si="131"/>
        <v>2645.3672377600001</v>
      </c>
      <c r="DH72" s="33">
        <f t="shared" si="131"/>
        <v>10225.464750550002</v>
      </c>
      <c r="DI72" s="33">
        <f t="shared" si="131"/>
        <v>3857.60243567</v>
      </c>
      <c r="DJ72" s="33">
        <f t="shared" si="131"/>
        <v>25923.935914310001</v>
      </c>
      <c r="DK72" s="33">
        <f t="shared" si="131"/>
        <v>4094.9155826100014</v>
      </c>
      <c r="DL72" s="33">
        <f t="shared" si="131"/>
        <v>1394.7459595400005</v>
      </c>
      <c r="DM72" s="33">
        <f t="shared" si="131"/>
        <v>1053.4720327700015</v>
      </c>
      <c r="DN72" s="34">
        <f t="shared" si="131"/>
        <v>183517.01364509005</v>
      </c>
      <c r="DO72" s="103">
        <f t="shared" si="131"/>
        <v>243902.44713856006</v>
      </c>
      <c r="DP72" s="103"/>
      <c r="DQ72" s="41">
        <f t="shared" si="92"/>
        <v>4.5878709752768691E-2</v>
      </c>
      <c r="DR72" s="41">
        <f t="shared" si="93"/>
        <v>1.0846005313990052E-2</v>
      </c>
      <c r="DS72" s="41">
        <f t="shared" si="94"/>
        <v>4.1924404082509893E-2</v>
      </c>
      <c r="DT72" s="41">
        <f t="shared" si="95"/>
        <v>1.5816169460073151E-2</v>
      </c>
      <c r="DU72" s="41">
        <f t="shared" si="96"/>
        <v>0.10628813371266714</v>
      </c>
      <c r="DV72" s="41">
        <f t="shared" si="97"/>
        <v>1.6789153330157836E-2</v>
      </c>
      <c r="DW72" s="41">
        <f t="shared" si="98"/>
        <v>5.7184582438717831E-3</v>
      </c>
      <c r="DX72" s="41">
        <f t="shared" si="99"/>
        <v>4.3192351906642746E-3</v>
      </c>
      <c r="DY72" s="41">
        <f t="shared" si="100"/>
        <v>0.75241973091329717</v>
      </c>
      <c r="DZ72" s="41">
        <f t="shared" si="123"/>
        <v>1</v>
      </c>
      <c r="EA72" s="56"/>
      <c r="EB72" s="36">
        <f>SUM(EB5:EB71)</f>
        <v>1138.8588729999999</v>
      </c>
      <c r="EC72" s="36">
        <f>SUM(EC5:EC71)</f>
        <v>1234.3143269999998</v>
      </c>
      <c r="ED72" s="36">
        <f>SUM(ED5:ED71)</f>
        <v>2373.1732000000006</v>
      </c>
      <c r="EF72" s="36">
        <f>SUM(EF5:EF71)</f>
        <v>549.29101574000003</v>
      </c>
      <c r="EG72" s="36">
        <f>SUM(EG5:EG71)</f>
        <v>779.566779</v>
      </c>
      <c r="EH72" s="36">
        <f>SUM(EH5:EH71)</f>
        <v>1328.8577947399997</v>
      </c>
      <c r="EJ72" s="33">
        <f>SUM(EJ5:EJ71)</f>
        <v>183517.01364509005</v>
      </c>
      <c r="EK72" s="33">
        <f>SUM(EK5:EK71)</f>
        <v>60385.635493469999</v>
      </c>
      <c r="EL72" s="33">
        <f>SUM(EL5:EL71)</f>
        <v>243902.64913856008</v>
      </c>
      <c r="EN72" s="41">
        <f>EJ72/EL72</f>
        <v>0.7524191077598128</v>
      </c>
      <c r="EO72" s="41">
        <f>EK72/EL72</f>
        <v>0.24758089224018706</v>
      </c>
      <c r="EP72" s="42">
        <f t="shared" si="127"/>
        <v>0.99999999999999989</v>
      </c>
      <c r="EQ72" s="56"/>
      <c r="ER72" s="33">
        <f>SUM(ER5:ER71)</f>
        <v>30236.519189765</v>
      </c>
      <c r="ES72" s="33">
        <f>SUM(ES5:ES71)</f>
        <v>28864.785999999993</v>
      </c>
      <c r="ET72" s="33">
        <f>SUM(ET5:ET71)</f>
        <v>31608.25237953</v>
      </c>
      <c r="EU72" s="6"/>
      <c r="EV72" s="33">
        <f>SUM(EV5:EV71)</f>
        <v>236320.44656927994</v>
      </c>
      <c r="EW72" s="33">
        <f>SUM(EW5:EW71)</f>
        <v>228738.24399999995</v>
      </c>
      <c r="EX72" s="33">
        <f>SUM(EX5:EX71)</f>
        <v>243902.64913856008</v>
      </c>
      <c r="EY72" s="6"/>
      <c r="EZ72" s="33">
        <f>SUM(EZ5:EZ71)</f>
        <v>76676.040986469976</v>
      </c>
      <c r="FA72" s="33">
        <f>SUM(FA5:FA71)</f>
        <v>73475.815977139995</v>
      </c>
      <c r="FB72" s="33">
        <f>SUM(FB5:FB71)</f>
        <v>79876.265995800015</v>
      </c>
      <c r="FC72" s="6"/>
      <c r="FD72" s="33">
        <f>SUM(FD5:FD71)</f>
        <v>312996.48755574995</v>
      </c>
      <c r="FE72" s="33">
        <f>SUM(FE5:FE71)</f>
        <v>302214.05997713987</v>
      </c>
      <c r="FF72" s="33">
        <f>SUM(FF5:FF71)</f>
        <v>323778.91513436008</v>
      </c>
      <c r="FG72" s="6"/>
      <c r="FH72" s="33">
        <f>SUM(FH5:FH71)</f>
        <v>193081.38728074505</v>
      </c>
      <c r="FI72" s="33">
        <f>SUM(FI5:FI71)</f>
        <v>187804.91399999993</v>
      </c>
      <c r="FJ72" s="33">
        <f>SUM(FJ5:FJ71)</f>
        <v>198357.86056148994</v>
      </c>
      <c r="FK72" s="33"/>
      <c r="FL72" s="33">
        <f>SUM(FL5:FL71)</f>
        <v>282402.18962840491</v>
      </c>
      <c r="FM72" s="33">
        <f>SUM(FM5:FM71)</f>
        <v>273189.97100000002</v>
      </c>
      <c r="FN72" s="33">
        <f>SUM(FN5:FN71)</f>
        <v>291614.4082568101</v>
      </c>
      <c r="FO72" s="33"/>
      <c r="FP72" s="104">
        <f>DD72/C72</f>
        <v>0.52536796497891458</v>
      </c>
      <c r="FQ72" s="1"/>
    </row>
    <row r="73" spans="1:179" ht="13.5" customHeight="1" x14ac:dyDescent="0.2">
      <c r="A73" s="1"/>
      <c r="B73" s="1"/>
      <c r="C73" s="105"/>
      <c r="D73" s="105"/>
      <c r="E73" s="105"/>
      <c r="F73" s="105"/>
      <c r="G73" s="105"/>
      <c r="H73" s="105"/>
      <c r="I73" s="105"/>
      <c r="J73" s="1"/>
      <c r="K73" s="106"/>
      <c r="L73" s="106"/>
      <c r="M73" s="106"/>
      <c r="N73" s="105"/>
      <c r="O73" s="106"/>
      <c r="P73" s="1"/>
      <c r="Q73" s="106"/>
      <c r="R73" s="1"/>
      <c r="S73" s="106"/>
      <c r="T73" s="106"/>
      <c r="U73" s="106"/>
      <c r="V73" s="106"/>
      <c r="W73" s="106"/>
      <c r="X73" s="106"/>
      <c r="Y73" s="6"/>
      <c r="Z73" s="11"/>
      <c r="AA73" s="11"/>
      <c r="AB73" s="104"/>
      <c r="AC73" s="104"/>
      <c r="AD73" s="104"/>
      <c r="AE73" s="11"/>
      <c r="AF73" s="11"/>
      <c r="AG73" s="11"/>
      <c r="AH73" s="11"/>
      <c r="AI73" s="11"/>
      <c r="AJ73" s="104"/>
      <c r="AL73" s="104"/>
      <c r="AM73" s="104"/>
      <c r="AN73" s="104"/>
      <c r="AP73" s="104"/>
      <c r="AQ73" s="104"/>
      <c r="AR73" s="104"/>
      <c r="AS73" s="104"/>
      <c r="AT73" s="104"/>
      <c r="AV73" s="104"/>
      <c r="AW73" s="104"/>
      <c r="AX73" s="104"/>
      <c r="AY73" s="104"/>
      <c r="BA73" s="11"/>
      <c r="BB73" s="104"/>
      <c r="BC73" s="11"/>
      <c r="BD73" s="104"/>
      <c r="BE73" s="104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G73" s="6"/>
      <c r="CI73" s="41">
        <f>CI72/CO72</f>
        <v>0.21793842263531985</v>
      </c>
      <c r="CJ73" s="41">
        <f>CJ72/CO72</f>
        <v>0.23402474029524331</v>
      </c>
      <c r="CK73" s="41">
        <f>CK72/CO72</f>
        <v>0.26190882996172771</v>
      </c>
      <c r="CL73" s="41">
        <f>CL72/CO72</f>
        <v>0.17196897211591033</v>
      </c>
      <c r="CM73" s="41">
        <f>CM72/CO72</f>
        <v>0.11174138873701477</v>
      </c>
      <c r="CN73" s="41">
        <f>CN72/CO72</f>
        <v>2.4176462547840349E-3</v>
      </c>
      <c r="CO73" s="41">
        <f>CI73+CJ73+CK73+CL73+CM73+CN73</f>
        <v>1</v>
      </c>
      <c r="CP73" s="1"/>
      <c r="CR73" s="6"/>
      <c r="CS73" s="1"/>
      <c r="CT73" s="1"/>
      <c r="CU73" s="1"/>
      <c r="CV73" s="1"/>
      <c r="CW73" s="1"/>
      <c r="CX73" s="105"/>
      <c r="CY73" s="105"/>
      <c r="CZ73" s="105"/>
      <c r="DA73" s="1"/>
      <c r="DB73" s="1"/>
      <c r="DC73" s="105"/>
      <c r="DD73" s="105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4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06"/>
      <c r="EC73" s="106"/>
      <c r="ED73" s="33"/>
      <c r="EF73" s="105"/>
      <c r="EG73" s="105"/>
      <c r="EH73" s="33"/>
      <c r="EJ73" s="105"/>
      <c r="EK73" s="105"/>
      <c r="EL73" s="105"/>
      <c r="EP73" s="107"/>
      <c r="EQ73" s="1"/>
      <c r="ER73" s="1"/>
      <c r="ES73" s="105"/>
      <c r="ET73" s="105"/>
      <c r="EV73" s="1"/>
      <c r="EW73" s="105"/>
      <c r="EX73" s="105"/>
      <c r="EZ73" s="1"/>
      <c r="FA73" s="105"/>
      <c r="FB73" s="105"/>
      <c r="FD73" s="1"/>
      <c r="FH73" s="1"/>
      <c r="FI73" s="105"/>
      <c r="FJ73" s="105"/>
      <c r="FK73" s="1"/>
      <c r="FL73" s="1"/>
      <c r="FM73" s="105"/>
      <c r="FN73" s="105"/>
      <c r="FO73" s="1"/>
      <c r="FP73" s="104"/>
      <c r="FQ73" s="1"/>
    </row>
    <row r="74" spans="1:179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6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N74" s="6"/>
      <c r="AS74" s="6"/>
      <c r="AT74" s="6"/>
      <c r="AV74" s="6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  <c r="BU74" s="108"/>
      <c r="BV74" s="108"/>
      <c r="BW74" s="108"/>
      <c r="BX74" s="108"/>
      <c r="BY74" s="108"/>
      <c r="BZ74" s="108"/>
      <c r="CA74" s="108"/>
      <c r="CB74" s="108"/>
      <c r="CC74" s="108"/>
      <c r="CD74" s="108"/>
      <c r="CE74" s="108"/>
      <c r="CG74" s="6"/>
      <c r="CI74" s="1"/>
      <c r="CJ74" s="1"/>
      <c r="CK74" s="1"/>
      <c r="CL74" s="1"/>
      <c r="CM74" s="1"/>
      <c r="CN74" s="1"/>
      <c r="CO74" s="4"/>
      <c r="CP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33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F74" s="1"/>
      <c r="EG74" s="1"/>
      <c r="EH74" s="1"/>
      <c r="EP74" s="107"/>
      <c r="EQ74" s="1"/>
      <c r="ER74" s="1"/>
      <c r="ES74" s="1"/>
      <c r="ET74" s="1"/>
      <c r="EV74" s="1"/>
      <c r="EW74" s="1"/>
      <c r="EX74" s="1"/>
      <c r="EZ74" s="1"/>
      <c r="FA74" s="1"/>
      <c r="FB74" s="1"/>
      <c r="FD74" s="1"/>
      <c r="FH74" s="1"/>
      <c r="FI74" s="1"/>
      <c r="FJ74" s="1"/>
      <c r="FK74" s="1"/>
      <c r="FL74" s="1"/>
      <c r="FM74" s="1"/>
      <c r="FN74" s="1"/>
      <c r="FO74" s="1"/>
      <c r="FP74" s="1"/>
      <c r="FQ74" s="1"/>
    </row>
    <row r="75" spans="1:179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6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N75" s="6"/>
      <c r="AS75" s="6"/>
      <c r="AT75" s="6"/>
      <c r="AV75" s="6"/>
      <c r="CG75" s="6"/>
      <c r="CI75" s="109"/>
      <c r="CJ75" s="8"/>
      <c r="CK75" s="8"/>
      <c r="CL75" s="8"/>
      <c r="CM75" s="8"/>
      <c r="CN75" s="8"/>
      <c r="CO75" s="8"/>
      <c r="CP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6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F75" s="1"/>
      <c r="EG75" s="1"/>
      <c r="EH75" s="1"/>
      <c r="EJ75" s="105"/>
      <c r="EK75" s="105"/>
      <c r="EL75" s="105"/>
      <c r="EP75" s="107"/>
      <c r="EQ75" s="1"/>
      <c r="ER75" s="1"/>
      <c r="ES75" s="1"/>
      <c r="ET75" s="1"/>
      <c r="EV75" s="1"/>
      <c r="EW75" s="1"/>
      <c r="EX75" s="1"/>
      <c r="EZ75" s="1"/>
      <c r="FA75" s="1"/>
      <c r="FB75" s="1"/>
      <c r="FD75" s="1"/>
      <c r="FH75" s="1"/>
      <c r="FI75" s="1"/>
      <c r="FJ75" s="1"/>
      <c r="FK75" s="1"/>
      <c r="FL75" s="1"/>
      <c r="FM75" s="1"/>
      <c r="FN75" s="1"/>
      <c r="FO75" s="1"/>
      <c r="FP75" s="1"/>
      <c r="FQ75" s="1"/>
    </row>
    <row r="76" spans="1:17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CI76" s="1"/>
      <c r="CJ76" s="1"/>
      <c r="CK76" s="1"/>
      <c r="CL76" s="1"/>
      <c r="CM76" s="1"/>
      <c r="CN76" s="1"/>
      <c r="CO76" s="1"/>
      <c r="CP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F76" s="1"/>
      <c r="EG76" s="1"/>
      <c r="EH76" s="1"/>
      <c r="EQ76" s="1"/>
      <c r="ER76" s="1"/>
      <c r="ES76" s="1"/>
      <c r="ET76" s="1"/>
      <c r="EV76" s="1"/>
      <c r="EW76" s="1"/>
      <c r="EX76" s="1"/>
      <c r="EZ76" s="1"/>
      <c r="FA76" s="1"/>
      <c r="FB76" s="1"/>
      <c r="FD76" s="1"/>
      <c r="FH76" s="1"/>
      <c r="FI76" s="1"/>
      <c r="FJ76" s="1"/>
      <c r="FK76" s="1"/>
      <c r="FL76" s="1"/>
      <c r="FM76" s="1"/>
      <c r="FN76" s="1"/>
      <c r="FO76" s="1"/>
      <c r="FP76" s="1"/>
      <c r="FW76"/>
    </row>
    <row r="77" spans="1:17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CI77" s="1"/>
      <c r="CJ77" s="1"/>
      <c r="CK77" s="1"/>
      <c r="CL77" s="1"/>
      <c r="CM77" s="1"/>
      <c r="CN77" s="1"/>
      <c r="CO77" s="1"/>
      <c r="CP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F77" s="1"/>
      <c r="EG77" s="1"/>
      <c r="EH77" s="1"/>
      <c r="EQ77" s="1"/>
      <c r="ER77" s="1"/>
      <c r="ES77" s="1"/>
      <c r="ET77" s="1"/>
      <c r="EV77" s="1"/>
      <c r="EW77" s="1"/>
      <c r="EX77" s="1"/>
      <c r="EZ77" s="1"/>
      <c r="FA77" s="1"/>
      <c r="FB77" s="1"/>
      <c r="FD77" s="1"/>
      <c r="FH77" s="1"/>
      <c r="FI77" s="1"/>
      <c r="FJ77" s="1"/>
      <c r="FK77" s="1"/>
      <c r="FL77" s="1"/>
      <c r="FM77" s="1"/>
      <c r="FN77" s="1"/>
      <c r="FO77" s="1"/>
      <c r="FP77" s="1"/>
      <c r="FW77"/>
    </row>
  </sheetData>
  <sortState ref="A5:FX71">
    <sortCondition ref="B5:B71"/>
  </sortState>
  <pageMargins left="0.7" right="0.7" top="0.75" bottom="0.75" header="0.3" footer="0.3"/>
  <ignoredErrors>
    <ignoredError sqref="N72:X72 CO72" formula="1"/>
    <ignoredError sqref="CI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Tore-Øystein Gløersen</dc:creator>
  <cp:lastModifiedBy>Magnus Sandem</cp:lastModifiedBy>
  <dcterms:created xsi:type="dcterms:W3CDTF">2019-05-07T22:19:41Z</dcterms:created>
  <dcterms:modified xsi:type="dcterms:W3CDTF">2019-05-20T13:36:47Z</dcterms:modified>
</cp:coreProperties>
</file>