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802412\Downloads\"/>
    </mc:Choice>
  </mc:AlternateContent>
  <xr:revisionPtr revIDLastSave="0" documentId="8_{5074C15A-B9A5-40B4-BB8A-C88AAB28FC61}" xr6:coauthVersionLast="47" xr6:coauthVersionMax="47" xr10:uidLastSave="{00000000-0000-0000-0000-000000000000}"/>
  <bookViews>
    <workbookView xWindow="-120" yWindow="-120" windowWidth="29040" windowHeight="15840" xr2:uid="{1EBF793C-961B-4657-9C02-F8CD9FCCA983}"/>
  </bookViews>
  <sheets>
    <sheet name="Figures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6" i="1" l="1"/>
  <c r="U66" i="1"/>
  <c r="T66" i="1"/>
  <c r="S66" i="1"/>
  <c r="Q66" i="1"/>
  <c r="O66" i="1"/>
  <c r="M66" i="1"/>
  <c r="L66" i="1"/>
  <c r="K66" i="1"/>
  <c r="G66" i="1"/>
  <c r="F66" i="1"/>
  <c r="E66" i="1"/>
  <c r="D66" i="1"/>
  <c r="C66" i="1"/>
  <c r="GC64" i="1"/>
  <c r="GB64" i="1"/>
  <c r="GC63" i="1"/>
  <c r="GB63" i="1"/>
  <c r="GC62" i="1"/>
  <c r="GB62" i="1"/>
  <c r="GC61" i="1"/>
  <c r="GB61" i="1"/>
  <c r="GC60" i="1"/>
  <c r="GB60" i="1"/>
  <c r="GC59" i="1"/>
  <c r="GB59" i="1"/>
  <c r="GC58" i="1"/>
  <c r="GB58" i="1"/>
  <c r="GC57" i="1"/>
  <c r="GB57" i="1"/>
  <c r="GC56" i="1"/>
  <c r="GB56" i="1"/>
  <c r="GC55" i="1"/>
  <c r="GB55" i="1"/>
  <c r="GC54" i="1"/>
  <c r="GA54" i="1" s="1"/>
  <c r="GB54" i="1"/>
  <c r="GC53" i="1"/>
  <c r="GB53" i="1"/>
  <c r="GC52" i="1"/>
  <c r="GB52" i="1"/>
  <c r="GC51" i="1"/>
  <c r="GB51" i="1"/>
  <c r="GC50" i="1"/>
  <c r="GB50" i="1"/>
  <c r="GC49" i="1"/>
  <c r="GB49" i="1"/>
  <c r="GC48" i="1"/>
  <c r="GB48" i="1"/>
  <c r="GC47" i="1"/>
  <c r="GB47" i="1"/>
  <c r="GC46" i="1"/>
  <c r="GB46" i="1"/>
  <c r="GC45" i="1"/>
  <c r="GB45" i="1"/>
  <c r="GC44" i="1"/>
  <c r="GB44" i="1"/>
  <c r="GC43" i="1"/>
  <c r="GB43" i="1"/>
  <c r="GC42" i="1"/>
  <c r="AM42" i="1" s="1"/>
  <c r="GB42" i="1"/>
  <c r="GC41" i="1"/>
  <c r="GB41" i="1"/>
  <c r="GC40" i="1"/>
  <c r="GB40" i="1"/>
  <c r="GC38" i="1"/>
  <c r="GB38" i="1"/>
  <c r="GC36" i="1"/>
  <c r="GB36" i="1"/>
  <c r="GC35" i="1"/>
  <c r="GB35" i="1"/>
  <c r="GC34" i="1"/>
  <c r="GB34" i="1"/>
  <c r="GC33" i="1"/>
  <c r="GB33" i="1"/>
  <c r="GC32" i="1"/>
  <c r="GB32" i="1"/>
  <c r="GC31" i="1"/>
  <c r="GB31" i="1"/>
  <c r="GC39" i="1"/>
  <c r="GB39" i="1"/>
  <c r="GC30" i="1"/>
  <c r="GB30" i="1"/>
  <c r="GC29" i="1"/>
  <c r="AM29" i="1" s="1"/>
  <c r="GB29" i="1"/>
  <c r="GC28" i="1"/>
  <c r="GB28" i="1"/>
  <c r="GC27" i="1"/>
  <c r="GB27" i="1"/>
  <c r="GC26" i="1"/>
  <c r="GB26" i="1"/>
  <c r="GC25" i="1"/>
  <c r="GB25" i="1"/>
  <c r="GC24" i="1"/>
  <c r="GB24" i="1"/>
  <c r="GC23" i="1"/>
  <c r="GB23" i="1"/>
  <c r="GC22" i="1"/>
  <c r="GB22" i="1"/>
  <c r="GC21" i="1"/>
  <c r="GB21" i="1"/>
  <c r="GC20" i="1"/>
  <c r="GB20" i="1"/>
  <c r="GC19" i="1"/>
  <c r="GB19" i="1"/>
  <c r="GC18" i="1"/>
  <c r="GB18" i="1"/>
  <c r="GC37" i="1"/>
  <c r="AM37" i="1" s="1"/>
  <c r="GB37" i="1"/>
  <c r="GC17" i="1"/>
  <c r="GB17" i="1"/>
  <c r="GC16" i="1"/>
  <c r="GB16" i="1"/>
  <c r="GC15" i="1"/>
  <c r="GB15" i="1"/>
  <c r="GC14" i="1"/>
  <c r="GB14" i="1"/>
  <c r="GC13" i="1"/>
  <c r="GB13" i="1"/>
  <c r="GC12" i="1"/>
  <c r="AM12" i="1" s="1"/>
  <c r="GB12" i="1"/>
  <c r="GC11" i="1"/>
  <c r="GB11" i="1"/>
  <c r="GC10" i="1"/>
  <c r="GB10" i="1"/>
  <c r="GC9" i="1"/>
  <c r="GB9" i="1"/>
  <c r="GC8" i="1"/>
  <c r="GB8" i="1"/>
  <c r="GC7" i="1"/>
  <c r="GB7" i="1"/>
  <c r="GC6" i="1"/>
  <c r="GA6" i="1" s="1"/>
  <c r="GB6" i="1"/>
  <c r="GC5" i="1"/>
  <c r="GB5" i="1"/>
  <c r="GC65" i="1"/>
  <c r="GB65" i="1"/>
  <c r="GE64" i="1"/>
  <c r="GE63" i="1"/>
  <c r="GE62" i="1"/>
  <c r="GE61" i="1"/>
  <c r="GE60" i="1"/>
  <c r="GE59" i="1"/>
  <c r="GE58" i="1"/>
  <c r="GE57" i="1"/>
  <c r="GE56" i="1"/>
  <c r="GE55" i="1"/>
  <c r="GE54" i="1"/>
  <c r="GE53" i="1"/>
  <c r="GE52" i="1"/>
  <c r="GE51" i="1"/>
  <c r="GE50" i="1"/>
  <c r="GE49" i="1"/>
  <c r="GE48" i="1"/>
  <c r="GE47" i="1"/>
  <c r="GE46" i="1"/>
  <c r="GE45" i="1"/>
  <c r="GE44" i="1"/>
  <c r="GE43" i="1"/>
  <c r="GE42" i="1"/>
  <c r="GE41" i="1"/>
  <c r="GE40" i="1"/>
  <c r="GE38" i="1"/>
  <c r="GE36" i="1"/>
  <c r="GE35" i="1"/>
  <c r="GE34" i="1"/>
  <c r="GE33" i="1"/>
  <c r="GE32" i="1"/>
  <c r="GE31" i="1"/>
  <c r="GE39" i="1"/>
  <c r="GE30" i="1"/>
  <c r="GE29" i="1"/>
  <c r="GE28" i="1"/>
  <c r="GE27" i="1"/>
  <c r="GE26" i="1"/>
  <c r="GE25" i="1"/>
  <c r="GE24" i="1"/>
  <c r="GE23" i="1"/>
  <c r="GE22" i="1"/>
  <c r="GE21" i="1"/>
  <c r="GE20" i="1"/>
  <c r="GE19" i="1"/>
  <c r="GE18" i="1"/>
  <c r="GE37" i="1"/>
  <c r="GE17" i="1"/>
  <c r="GE16" i="1"/>
  <c r="GE15" i="1"/>
  <c r="GE14" i="1"/>
  <c r="GE13" i="1"/>
  <c r="GE12" i="1"/>
  <c r="GE11" i="1"/>
  <c r="GE10" i="1"/>
  <c r="GE9" i="1"/>
  <c r="GE8" i="1"/>
  <c r="GE7" i="1"/>
  <c r="GE6" i="1"/>
  <c r="GE5" i="1"/>
  <c r="GE65" i="1"/>
  <c r="GI64" i="1"/>
  <c r="GI63" i="1"/>
  <c r="GI62" i="1"/>
  <c r="GI61" i="1"/>
  <c r="GI60" i="1"/>
  <c r="GI59" i="1"/>
  <c r="GI58" i="1"/>
  <c r="GI57" i="1"/>
  <c r="GI56" i="1"/>
  <c r="GI55" i="1"/>
  <c r="GI54" i="1"/>
  <c r="GI53" i="1"/>
  <c r="GI52" i="1"/>
  <c r="GI51" i="1"/>
  <c r="GI50" i="1"/>
  <c r="GI49" i="1"/>
  <c r="GI48" i="1"/>
  <c r="GI47" i="1"/>
  <c r="GI46" i="1"/>
  <c r="GI45" i="1"/>
  <c r="GI44" i="1"/>
  <c r="GI43" i="1"/>
  <c r="GI42" i="1"/>
  <c r="GI41" i="1"/>
  <c r="GI40" i="1"/>
  <c r="GI38" i="1"/>
  <c r="GI36" i="1"/>
  <c r="GI35" i="1"/>
  <c r="GI34" i="1"/>
  <c r="GI33" i="1"/>
  <c r="GI32" i="1"/>
  <c r="GI31" i="1"/>
  <c r="GI39" i="1"/>
  <c r="GI30" i="1"/>
  <c r="GI29" i="1"/>
  <c r="GI28" i="1"/>
  <c r="GI27" i="1"/>
  <c r="GI26" i="1"/>
  <c r="GI25" i="1"/>
  <c r="GI24" i="1"/>
  <c r="GI23" i="1"/>
  <c r="GI22" i="1"/>
  <c r="GI21" i="1"/>
  <c r="GI20" i="1"/>
  <c r="GI19" i="1"/>
  <c r="GI18" i="1"/>
  <c r="GI37" i="1"/>
  <c r="GI17" i="1"/>
  <c r="GI16" i="1"/>
  <c r="GI15" i="1"/>
  <c r="GI14" i="1"/>
  <c r="GI13" i="1"/>
  <c r="GI12" i="1"/>
  <c r="GI11" i="1"/>
  <c r="GI10" i="1"/>
  <c r="GI9" i="1"/>
  <c r="GI8" i="1"/>
  <c r="GI7" i="1"/>
  <c r="GI6" i="1"/>
  <c r="GI5" i="1"/>
  <c r="GI65" i="1"/>
  <c r="GM66" i="1"/>
  <c r="GM64" i="1"/>
  <c r="GM63" i="1"/>
  <c r="GM62" i="1"/>
  <c r="GM61" i="1"/>
  <c r="GM60" i="1"/>
  <c r="GM59" i="1"/>
  <c r="GM58" i="1"/>
  <c r="GM57" i="1"/>
  <c r="GM56" i="1"/>
  <c r="GM55" i="1"/>
  <c r="GM54" i="1"/>
  <c r="GM53" i="1"/>
  <c r="GM52" i="1"/>
  <c r="GM51" i="1"/>
  <c r="GM50" i="1"/>
  <c r="GM49" i="1"/>
  <c r="GM48" i="1"/>
  <c r="GM47" i="1"/>
  <c r="GM46" i="1"/>
  <c r="GM45" i="1"/>
  <c r="GM44" i="1"/>
  <c r="GM43" i="1"/>
  <c r="GM42" i="1"/>
  <c r="GM41" i="1"/>
  <c r="GM40" i="1"/>
  <c r="GM38" i="1"/>
  <c r="GM36" i="1"/>
  <c r="GM35" i="1"/>
  <c r="GM34" i="1"/>
  <c r="GM33" i="1"/>
  <c r="GM32" i="1"/>
  <c r="GM31" i="1"/>
  <c r="GM39" i="1"/>
  <c r="GM30" i="1"/>
  <c r="GM29" i="1"/>
  <c r="GM28" i="1"/>
  <c r="GM27" i="1"/>
  <c r="GM26" i="1"/>
  <c r="GM25" i="1"/>
  <c r="GM24" i="1"/>
  <c r="GM23" i="1"/>
  <c r="GM22" i="1"/>
  <c r="GM21" i="1"/>
  <c r="GM20" i="1"/>
  <c r="GM19" i="1"/>
  <c r="GM18" i="1"/>
  <c r="GM37" i="1"/>
  <c r="GM17" i="1"/>
  <c r="GM16" i="1"/>
  <c r="GM15" i="1"/>
  <c r="GM14" i="1"/>
  <c r="GM13" i="1"/>
  <c r="GM12" i="1"/>
  <c r="GM11" i="1"/>
  <c r="GM10" i="1"/>
  <c r="GM9" i="1"/>
  <c r="GM8" i="1"/>
  <c r="GM7" i="1"/>
  <c r="GM6" i="1"/>
  <c r="GM5" i="1"/>
  <c r="GM65" i="1"/>
  <c r="FW64" i="1"/>
  <c r="FW63" i="1"/>
  <c r="FW62" i="1"/>
  <c r="FW61" i="1"/>
  <c r="FW60" i="1"/>
  <c r="FW59" i="1"/>
  <c r="FW58" i="1"/>
  <c r="FW57" i="1"/>
  <c r="FW56" i="1"/>
  <c r="FW55" i="1"/>
  <c r="FW54" i="1"/>
  <c r="FW53" i="1"/>
  <c r="FW52" i="1"/>
  <c r="FW51" i="1"/>
  <c r="FW50" i="1"/>
  <c r="FW49" i="1"/>
  <c r="FW48" i="1"/>
  <c r="FW47" i="1"/>
  <c r="FW46" i="1"/>
  <c r="FW45" i="1"/>
  <c r="FW44" i="1"/>
  <c r="FW43" i="1"/>
  <c r="FW42" i="1"/>
  <c r="FW41" i="1"/>
  <c r="FW40" i="1"/>
  <c r="FW38" i="1"/>
  <c r="FW36" i="1"/>
  <c r="FW35" i="1"/>
  <c r="FW34" i="1"/>
  <c r="FW33" i="1"/>
  <c r="FW32" i="1"/>
  <c r="FW31" i="1"/>
  <c r="FW39" i="1"/>
  <c r="FW30" i="1"/>
  <c r="FW29" i="1"/>
  <c r="FW28" i="1"/>
  <c r="FW27" i="1"/>
  <c r="FW26" i="1"/>
  <c r="FW25" i="1"/>
  <c r="FW24" i="1"/>
  <c r="FW23" i="1"/>
  <c r="FW22" i="1"/>
  <c r="FW21" i="1"/>
  <c r="FW20" i="1"/>
  <c r="FW19" i="1"/>
  <c r="FW18" i="1"/>
  <c r="FW37" i="1"/>
  <c r="FW17" i="1"/>
  <c r="FW16" i="1"/>
  <c r="FW15" i="1"/>
  <c r="FW14" i="1"/>
  <c r="FW13" i="1"/>
  <c r="FW12" i="1"/>
  <c r="FW11" i="1"/>
  <c r="FW10" i="1"/>
  <c r="FW9" i="1"/>
  <c r="FW8" i="1"/>
  <c r="FW7" i="1"/>
  <c r="FW6" i="1"/>
  <c r="FW5" i="1"/>
  <c r="FW65" i="1"/>
  <c r="FS64" i="1"/>
  <c r="BS64" i="1" s="1"/>
  <c r="FS63" i="1"/>
  <c r="BS63" i="1" s="1"/>
  <c r="FS62" i="1"/>
  <c r="BS62" i="1" s="1"/>
  <c r="FS61" i="1"/>
  <c r="FS60" i="1"/>
  <c r="BS60" i="1" s="1"/>
  <c r="FS59" i="1"/>
  <c r="FS58" i="1"/>
  <c r="BS58" i="1" s="1"/>
  <c r="FS57" i="1"/>
  <c r="BS57" i="1" s="1"/>
  <c r="FS56" i="1"/>
  <c r="BS56" i="1" s="1"/>
  <c r="FS55" i="1"/>
  <c r="BS55" i="1" s="1"/>
  <c r="FS54" i="1"/>
  <c r="BS54" i="1" s="1"/>
  <c r="FS53" i="1"/>
  <c r="FS52" i="1"/>
  <c r="FS51" i="1"/>
  <c r="BS51" i="1" s="1"/>
  <c r="FS50" i="1"/>
  <c r="BS50" i="1" s="1"/>
  <c r="FS49" i="1"/>
  <c r="BS49" i="1" s="1"/>
  <c r="FS48" i="1"/>
  <c r="BS48" i="1" s="1"/>
  <c r="FS47" i="1"/>
  <c r="BS47" i="1" s="1"/>
  <c r="FS46" i="1"/>
  <c r="BS46" i="1" s="1"/>
  <c r="FS45" i="1"/>
  <c r="FS44" i="1"/>
  <c r="BS44" i="1" s="1"/>
  <c r="FS43" i="1"/>
  <c r="BS43" i="1" s="1"/>
  <c r="FS42" i="1"/>
  <c r="BS42" i="1" s="1"/>
  <c r="FS41" i="1"/>
  <c r="BS41" i="1" s="1"/>
  <c r="FS40" i="1"/>
  <c r="BS40" i="1" s="1"/>
  <c r="FS38" i="1"/>
  <c r="BS38" i="1" s="1"/>
  <c r="FS36" i="1"/>
  <c r="FS35" i="1"/>
  <c r="FS34" i="1"/>
  <c r="BS34" i="1" s="1"/>
  <c r="FS33" i="1"/>
  <c r="BS33" i="1" s="1"/>
  <c r="FS32" i="1"/>
  <c r="BS32" i="1" s="1"/>
  <c r="FS31" i="1"/>
  <c r="BS31" i="1" s="1"/>
  <c r="FS39" i="1"/>
  <c r="FS30" i="1"/>
  <c r="BS30" i="1" s="1"/>
  <c r="FS29" i="1"/>
  <c r="BS29" i="1" s="1"/>
  <c r="FS28" i="1"/>
  <c r="FS27" i="1"/>
  <c r="BS27" i="1" s="1"/>
  <c r="FS26" i="1"/>
  <c r="BS26" i="1" s="1"/>
  <c r="FS25" i="1"/>
  <c r="BS25" i="1" s="1"/>
  <c r="FS24" i="1"/>
  <c r="BS24" i="1" s="1"/>
  <c r="FS23" i="1"/>
  <c r="BS23" i="1" s="1"/>
  <c r="FS22" i="1"/>
  <c r="BS22" i="1" s="1"/>
  <c r="FS21" i="1"/>
  <c r="BS21" i="1" s="1"/>
  <c r="FS20" i="1"/>
  <c r="FS19" i="1"/>
  <c r="FS18" i="1"/>
  <c r="BS18" i="1" s="1"/>
  <c r="FS37" i="1"/>
  <c r="BS37" i="1" s="1"/>
  <c r="FS17" i="1"/>
  <c r="FS16" i="1"/>
  <c r="BS16" i="1" s="1"/>
  <c r="FS15" i="1"/>
  <c r="BS15" i="1" s="1"/>
  <c r="FS14" i="1"/>
  <c r="FS13" i="1"/>
  <c r="FS12" i="1"/>
  <c r="BS12" i="1" s="1"/>
  <c r="FS11" i="1"/>
  <c r="BS11" i="1" s="1"/>
  <c r="FS10" i="1"/>
  <c r="BS10" i="1" s="1"/>
  <c r="FS9" i="1"/>
  <c r="BS9" i="1" s="1"/>
  <c r="FS8" i="1"/>
  <c r="BS8" i="1" s="1"/>
  <c r="FS7" i="1"/>
  <c r="BS7" i="1" s="1"/>
  <c r="FS6" i="1"/>
  <c r="BS6" i="1" s="1"/>
  <c r="FS5" i="1"/>
  <c r="FS65" i="1"/>
  <c r="FO64" i="1"/>
  <c r="FO63" i="1"/>
  <c r="FO62" i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40" i="1"/>
  <c r="FO38" i="1"/>
  <c r="FO36" i="1"/>
  <c r="FO35" i="1"/>
  <c r="FO34" i="1"/>
  <c r="FO33" i="1"/>
  <c r="FO32" i="1"/>
  <c r="FO31" i="1"/>
  <c r="FO39" i="1"/>
  <c r="FO30" i="1"/>
  <c r="FO29" i="1"/>
  <c r="FO28" i="1"/>
  <c r="FO27" i="1"/>
  <c r="FO26" i="1"/>
  <c r="FO25" i="1"/>
  <c r="FO24" i="1"/>
  <c r="FO23" i="1"/>
  <c r="FO22" i="1"/>
  <c r="FO21" i="1"/>
  <c r="FO20" i="1"/>
  <c r="FO19" i="1"/>
  <c r="FO18" i="1"/>
  <c r="FO37" i="1"/>
  <c r="FO17" i="1"/>
  <c r="FO16" i="1"/>
  <c r="FO15" i="1"/>
  <c r="FO14" i="1"/>
  <c r="FO13" i="1"/>
  <c r="FO12" i="1"/>
  <c r="FO11" i="1"/>
  <c r="FO10" i="1"/>
  <c r="FO9" i="1"/>
  <c r="FO8" i="1"/>
  <c r="FO7" i="1"/>
  <c r="FO6" i="1"/>
  <c r="FO5" i="1"/>
  <c r="FO65" i="1"/>
  <c r="FD64" i="1"/>
  <c r="FC64" i="1"/>
  <c r="FA64" i="1"/>
  <c r="BU64" i="1" s="1"/>
  <c r="FD63" i="1"/>
  <c r="FC63" i="1"/>
  <c r="FA63" i="1"/>
  <c r="FD62" i="1"/>
  <c r="FC62" i="1"/>
  <c r="FA62" i="1"/>
  <c r="BU62" i="1" s="1"/>
  <c r="FD61" i="1"/>
  <c r="FC61" i="1"/>
  <c r="FA61" i="1"/>
  <c r="FD60" i="1"/>
  <c r="FC60" i="1"/>
  <c r="FA60" i="1"/>
  <c r="BU60" i="1" s="1"/>
  <c r="FD59" i="1"/>
  <c r="FC59" i="1"/>
  <c r="FA59" i="1"/>
  <c r="BU59" i="1" s="1"/>
  <c r="FD58" i="1"/>
  <c r="FC58" i="1"/>
  <c r="FA58" i="1"/>
  <c r="BU58" i="1" s="1"/>
  <c r="FD57" i="1"/>
  <c r="FC57" i="1"/>
  <c r="FA57" i="1"/>
  <c r="FD56" i="1"/>
  <c r="FC56" i="1"/>
  <c r="FA56" i="1"/>
  <c r="BU56" i="1" s="1"/>
  <c r="FD55" i="1"/>
  <c r="FC55" i="1"/>
  <c r="FA55" i="1"/>
  <c r="BU55" i="1" s="1"/>
  <c r="FD54" i="1"/>
  <c r="FC54" i="1"/>
  <c r="FA54" i="1"/>
  <c r="BU54" i="1" s="1"/>
  <c r="FD53" i="1"/>
  <c r="FC53" i="1"/>
  <c r="FA53" i="1"/>
  <c r="BU53" i="1" s="1"/>
  <c r="FD52" i="1"/>
  <c r="FC52" i="1"/>
  <c r="FA52" i="1"/>
  <c r="BU52" i="1" s="1"/>
  <c r="FD51" i="1"/>
  <c r="FC51" i="1"/>
  <c r="FA51" i="1"/>
  <c r="FD50" i="1"/>
  <c r="FC50" i="1"/>
  <c r="FA50" i="1"/>
  <c r="BU50" i="1" s="1"/>
  <c r="FD49" i="1"/>
  <c r="FC49" i="1"/>
  <c r="FA49" i="1"/>
  <c r="BU49" i="1" s="1"/>
  <c r="FD48" i="1"/>
  <c r="FC48" i="1"/>
  <c r="FA48" i="1"/>
  <c r="BU48" i="1" s="1"/>
  <c r="FD47" i="1"/>
  <c r="FC47" i="1"/>
  <c r="FA47" i="1"/>
  <c r="BU47" i="1" s="1"/>
  <c r="FD46" i="1"/>
  <c r="FC46" i="1"/>
  <c r="FA46" i="1"/>
  <c r="BU46" i="1" s="1"/>
  <c r="FD45" i="1"/>
  <c r="FC45" i="1"/>
  <c r="FA45" i="1"/>
  <c r="BU45" i="1" s="1"/>
  <c r="FD44" i="1"/>
  <c r="FC44" i="1"/>
  <c r="FA44" i="1"/>
  <c r="BU44" i="1" s="1"/>
  <c r="FD43" i="1"/>
  <c r="FC43" i="1"/>
  <c r="FA43" i="1"/>
  <c r="BU43" i="1" s="1"/>
  <c r="FD42" i="1"/>
  <c r="FC42" i="1"/>
  <c r="FA42" i="1"/>
  <c r="BU42" i="1" s="1"/>
  <c r="FD41" i="1"/>
  <c r="FC41" i="1"/>
  <c r="FA41" i="1"/>
  <c r="FD40" i="1"/>
  <c r="FC40" i="1"/>
  <c r="FA40" i="1"/>
  <c r="BU40" i="1" s="1"/>
  <c r="FD38" i="1"/>
  <c r="FC38" i="1"/>
  <c r="FA38" i="1"/>
  <c r="FD36" i="1"/>
  <c r="FC36" i="1"/>
  <c r="FA36" i="1"/>
  <c r="BU36" i="1" s="1"/>
  <c r="FD35" i="1"/>
  <c r="FC35" i="1"/>
  <c r="FA35" i="1"/>
  <c r="BU35" i="1" s="1"/>
  <c r="FD34" i="1"/>
  <c r="FC34" i="1"/>
  <c r="FA34" i="1"/>
  <c r="BU34" i="1" s="1"/>
  <c r="FD33" i="1"/>
  <c r="FC33" i="1"/>
  <c r="FA33" i="1"/>
  <c r="FD32" i="1"/>
  <c r="FC32" i="1"/>
  <c r="FA32" i="1"/>
  <c r="BU32" i="1" s="1"/>
  <c r="FD31" i="1"/>
  <c r="FC31" i="1"/>
  <c r="FA31" i="1"/>
  <c r="FD39" i="1"/>
  <c r="FC39" i="1"/>
  <c r="FA39" i="1"/>
  <c r="BU39" i="1" s="1"/>
  <c r="FD30" i="1"/>
  <c r="FC30" i="1"/>
  <c r="FA30" i="1"/>
  <c r="FD29" i="1"/>
  <c r="FC29" i="1"/>
  <c r="FA29" i="1"/>
  <c r="BU29" i="1" s="1"/>
  <c r="FD28" i="1"/>
  <c r="FC28" i="1"/>
  <c r="FA28" i="1"/>
  <c r="FD27" i="1"/>
  <c r="FC27" i="1"/>
  <c r="FA27" i="1"/>
  <c r="BU27" i="1" s="1"/>
  <c r="FD26" i="1"/>
  <c r="FC26" i="1"/>
  <c r="FA26" i="1"/>
  <c r="FD25" i="1"/>
  <c r="FC25" i="1"/>
  <c r="FA25" i="1"/>
  <c r="BU25" i="1" s="1"/>
  <c r="FD24" i="1"/>
  <c r="FC24" i="1"/>
  <c r="FA24" i="1"/>
  <c r="BU24" i="1" s="1"/>
  <c r="FD23" i="1"/>
  <c r="FC23" i="1"/>
  <c r="FA23" i="1"/>
  <c r="BU23" i="1" s="1"/>
  <c r="FD22" i="1"/>
  <c r="FC22" i="1"/>
  <c r="FA22" i="1"/>
  <c r="BU22" i="1" s="1"/>
  <c r="FD21" i="1"/>
  <c r="FC21" i="1"/>
  <c r="FA21" i="1"/>
  <c r="BU21" i="1" s="1"/>
  <c r="FD20" i="1"/>
  <c r="FC20" i="1"/>
  <c r="FA20" i="1"/>
  <c r="FD19" i="1"/>
  <c r="FC19" i="1"/>
  <c r="FA19" i="1"/>
  <c r="BU19" i="1" s="1"/>
  <c r="FD18" i="1"/>
  <c r="FC18" i="1"/>
  <c r="FA18" i="1"/>
  <c r="FD37" i="1"/>
  <c r="FC37" i="1"/>
  <c r="FA37" i="1"/>
  <c r="BU37" i="1" s="1"/>
  <c r="FD17" i="1"/>
  <c r="FC17" i="1"/>
  <c r="FA17" i="1"/>
  <c r="FD16" i="1"/>
  <c r="FC16" i="1"/>
  <c r="FA16" i="1"/>
  <c r="BU16" i="1" s="1"/>
  <c r="FD15" i="1"/>
  <c r="FC15" i="1"/>
  <c r="FA15" i="1"/>
  <c r="BU15" i="1" s="1"/>
  <c r="FD14" i="1"/>
  <c r="FC14" i="1"/>
  <c r="FA14" i="1"/>
  <c r="BU14" i="1" s="1"/>
  <c r="FD13" i="1"/>
  <c r="FC13" i="1"/>
  <c r="FA13" i="1"/>
  <c r="BU13" i="1" s="1"/>
  <c r="FD12" i="1"/>
  <c r="FC12" i="1"/>
  <c r="FA12" i="1"/>
  <c r="BU12" i="1" s="1"/>
  <c r="FD11" i="1"/>
  <c r="FC11" i="1"/>
  <c r="FA11" i="1"/>
  <c r="FD10" i="1"/>
  <c r="FC10" i="1"/>
  <c r="FA10" i="1"/>
  <c r="BU10" i="1" s="1"/>
  <c r="FD9" i="1"/>
  <c r="FC9" i="1"/>
  <c r="FA9" i="1"/>
  <c r="BU9" i="1" s="1"/>
  <c r="FD8" i="1"/>
  <c r="FC8" i="1"/>
  <c r="FA8" i="1"/>
  <c r="BU8" i="1" s="1"/>
  <c r="FD7" i="1"/>
  <c r="FC7" i="1"/>
  <c r="FA7" i="1"/>
  <c r="FD6" i="1"/>
  <c r="FC6" i="1"/>
  <c r="FA6" i="1"/>
  <c r="BU6" i="1" s="1"/>
  <c r="FD5" i="1"/>
  <c r="FC5" i="1"/>
  <c r="FA5" i="1"/>
  <c r="FD65" i="1"/>
  <c r="FC65" i="1"/>
  <c r="FA65" i="1"/>
  <c r="BU65" i="1" s="1"/>
  <c r="EM64" i="1"/>
  <c r="EU64" i="1" s="1"/>
  <c r="EM63" i="1"/>
  <c r="ET63" i="1" s="1"/>
  <c r="EM62" i="1"/>
  <c r="EV62" i="1" s="1"/>
  <c r="EM61" i="1"/>
  <c r="EP61" i="1" s="1"/>
  <c r="EM60" i="1"/>
  <c r="ER60" i="1" s="1"/>
  <c r="EM59" i="1"/>
  <c r="ET59" i="1" s="1"/>
  <c r="EM58" i="1"/>
  <c r="EM57" i="1"/>
  <c r="EP57" i="1" s="1"/>
  <c r="EM56" i="1"/>
  <c r="ER56" i="1" s="1"/>
  <c r="EM55" i="1"/>
  <c r="ET55" i="1" s="1"/>
  <c r="EM54" i="1"/>
  <c r="EV54" i="1" s="1"/>
  <c r="EM53" i="1"/>
  <c r="EP53" i="1" s="1"/>
  <c r="EM52" i="1"/>
  <c r="ER52" i="1" s="1"/>
  <c r="EM51" i="1"/>
  <c r="ET51" i="1" s="1"/>
  <c r="EM50" i="1"/>
  <c r="EV50" i="1" s="1"/>
  <c r="EM49" i="1"/>
  <c r="ES49" i="1" s="1"/>
  <c r="EM48" i="1"/>
  <c r="ER48" i="1" s="1"/>
  <c r="EM47" i="1"/>
  <c r="ET47" i="1" s="1"/>
  <c r="EM46" i="1"/>
  <c r="EV46" i="1" s="1"/>
  <c r="EM45" i="1"/>
  <c r="EP45" i="1" s="1"/>
  <c r="EM44" i="1"/>
  <c r="ER44" i="1" s="1"/>
  <c r="EM43" i="1"/>
  <c r="EM42" i="1"/>
  <c r="EV42" i="1" s="1"/>
  <c r="EM41" i="1"/>
  <c r="EP41" i="1" s="1"/>
  <c r="EM40" i="1"/>
  <c r="ER40" i="1" s="1"/>
  <c r="EM38" i="1"/>
  <c r="ET38" i="1" s="1"/>
  <c r="EM36" i="1"/>
  <c r="EV36" i="1" s="1"/>
  <c r="EM35" i="1"/>
  <c r="EP35" i="1" s="1"/>
  <c r="EM34" i="1"/>
  <c r="ER34" i="1" s="1"/>
  <c r="EM33" i="1"/>
  <c r="ET33" i="1" s="1"/>
  <c r="EM32" i="1"/>
  <c r="EV32" i="1" s="1"/>
  <c r="EM31" i="1"/>
  <c r="EP31" i="1" s="1"/>
  <c r="EM39" i="1"/>
  <c r="ER39" i="1" s="1"/>
  <c r="EM30" i="1"/>
  <c r="ET30" i="1" s="1"/>
  <c r="EM29" i="1"/>
  <c r="EV29" i="1" s="1"/>
  <c r="EM28" i="1"/>
  <c r="ET28" i="1" s="1"/>
  <c r="EM27" i="1"/>
  <c r="ER27" i="1" s="1"/>
  <c r="EM26" i="1"/>
  <c r="ET26" i="1" s="1"/>
  <c r="EM25" i="1"/>
  <c r="EV25" i="1" s="1"/>
  <c r="EM24" i="1"/>
  <c r="EP24" i="1" s="1"/>
  <c r="EM23" i="1"/>
  <c r="EM22" i="1"/>
  <c r="ET22" i="1" s="1"/>
  <c r="EM21" i="1"/>
  <c r="EV21" i="1" s="1"/>
  <c r="EM20" i="1"/>
  <c r="EP20" i="1" s="1"/>
  <c r="EM19" i="1"/>
  <c r="ER19" i="1" s="1"/>
  <c r="EM18" i="1"/>
  <c r="ET18" i="1" s="1"/>
  <c r="EM37" i="1"/>
  <c r="EV37" i="1" s="1"/>
  <c r="EM17" i="1"/>
  <c r="EP17" i="1" s="1"/>
  <c r="EM16" i="1"/>
  <c r="EM15" i="1"/>
  <c r="ET15" i="1" s="1"/>
  <c r="EM14" i="1"/>
  <c r="EV14" i="1" s="1"/>
  <c r="EM13" i="1"/>
  <c r="EM12" i="1"/>
  <c r="ER12" i="1" s="1"/>
  <c r="EM11" i="1"/>
  <c r="ET11" i="1" s="1"/>
  <c r="EM10" i="1"/>
  <c r="EQ10" i="1" s="1"/>
  <c r="EM9" i="1"/>
  <c r="EP9" i="1" s="1"/>
  <c r="EM8" i="1"/>
  <c r="ER8" i="1" s="1"/>
  <c r="EM7" i="1"/>
  <c r="ET7" i="1" s="1"/>
  <c r="EM6" i="1"/>
  <c r="EV6" i="1" s="1"/>
  <c r="EM5" i="1"/>
  <c r="EP5" i="1" s="1"/>
  <c r="EM65" i="1"/>
  <c r="ER65" i="1" s="1"/>
  <c r="DV64" i="1"/>
  <c r="DV63" i="1"/>
  <c r="DV62" i="1"/>
  <c r="DV61" i="1"/>
  <c r="DV60" i="1"/>
  <c r="DV59" i="1"/>
  <c r="DV58" i="1"/>
  <c r="DV57" i="1"/>
  <c r="DV56" i="1"/>
  <c r="DV55" i="1"/>
  <c r="DV54" i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V38" i="1"/>
  <c r="DV36" i="1"/>
  <c r="DV35" i="1"/>
  <c r="DV34" i="1"/>
  <c r="DV33" i="1"/>
  <c r="DV32" i="1"/>
  <c r="DV31" i="1"/>
  <c r="DV39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37" i="1"/>
  <c r="DV17" i="1"/>
  <c r="DV16" i="1"/>
  <c r="DV15" i="1"/>
  <c r="DV14" i="1"/>
  <c r="DV13" i="1"/>
  <c r="DV12" i="1"/>
  <c r="DV11" i="1"/>
  <c r="DV10" i="1"/>
  <c r="DV9" i="1"/>
  <c r="DV8" i="1"/>
  <c r="DV7" i="1"/>
  <c r="DV6" i="1"/>
  <c r="DV5" i="1"/>
  <c r="DV65" i="1"/>
  <c r="DG64" i="1"/>
  <c r="DH64" i="1" s="1"/>
  <c r="DG63" i="1"/>
  <c r="DH63" i="1" s="1"/>
  <c r="DG62" i="1"/>
  <c r="DH62" i="1" s="1"/>
  <c r="DG61" i="1"/>
  <c r="DH61" i="1" s="1"/>
  <c r="DG60" i="1"/>
  <c r="DH60" i="1" s="1"/>
  <c r="DG59" i="1"/>
  <c r="DH59" i="1" s="1"/>
  <c r="DG58" i="1"/>
  <c r="DH58" i="1" s="1"/>
  <c r="DG57" i="1"/>
  <c r="DH57" i="1" s="1"/>
  <c r="DG56" i="1"/>
  <c r="DH56" i="1" s="1"/>
  <c r="DG55" i="1"/>
  <c r="DH55" i="1" s="1"/>
  <c r="DG54" i="1"/>
  <c r="DH54" i="1" s="1"/>
  <c r="DG53" i="1"/>
  <c r="DH53" i="1" s="1"/>
  <c r="DG52" i="1"/>
  <c r="DH52" i="1" s="1"/>
  <c r="DG51" i="1"/>
  <c r="DH51" i="1" s="1"/>
  <c r="DG50" i="1"/>
  <c r="DH50" i="1" s="1"/>
  <c r="DG49" i="1"/>
  <c r="DH49" i="1" s="1"/>
  <c r="DG48" i="1"/>
  <c r="DH48" i="1" s="1"/>
  <c r="DG47" i="1"/>
  <c r="DH47" i="1" s="1"/>
  <c r="DG46" i="1"/>
  <c r="DH46" i="1" s="1"/>
  <c r="DG45" i="1"/>
  <c r="DH45" i="1" s="1"/>
  <c r="DG44" i="1"/>
  <c r="DH44" i="1" s="1"/>
  <c r="DG43" i="1"/>
  <c r="DH43" i="1" s="1"/>
  <c r="DG42" i="1"/>
  <c r="DH42" i="1" s="1"/>
  <c r="DG41" i="1"/>
  <c r="DH41" i="1" s="1"/>
  <c r="DG40" i="1"/>
  <c r="DH40" i="1" s="1"/>
  <c r="DG38" i="1"/>
  <c r="DH38" i="1" s="1"/>
  <c r="DG36" i="1"/>
  <c r="DH36" i="1" s="1"/>
  <c r="DG35" i="1"/>
  <c r="DH35" i="1" s="1"/>
  <c r="DG34" i="1"/>
  <c r="DH34" i="1" s="1"/>
  <c r="DG33" i="1"/>
  <c r="DH33" i="1" s="1"/>
  <c r="DG32" i="1"/>
  <c r="DH32" i="1" s="1"/>
  <c r="DG31" i="1"/>
  <c r="DH31" i="1" s="1"/>
  <c r="DG39" i="1"/>
  <c r="DH39" i="1" s="1"/>
  <c r="DG30" i="1"/>
  <c r="DH30" i="1" s="1"/>
  <c r="DG29" i="1"/>
  <c r="DH29" i="1" s="1"/>
  <c r="DG28" i="1"/>
  <c r="DH28" i="1" s="1"/>
  <c r="DG27" i="1"/>
  <c r="DH27" i="1" s="1"/>
  <c r="DG26" i="1"/>
  <c r="DH26" i="1" s="1"/>
  <c r="DG25" i="1"/>
  <c r="DH25" i="1" s="1"/>
  <c r="DG24" i="1"/>
  <c r="DH24" i="1" s="1"/>
  <c r="DG23" i="1"/>
  <c r="DH23" i="1" s="1"/>
  <c r="DG22" i="1"/>
  <c r="DH22" i="1" s="1"/>
  <c r="DG21" i="1"/>
  <c r="DH21" i="1" s="1"/>
  <c r="DG20" i="1"/>
  <c r="DH20" i="1" s="1"/>
  <c r="DG19" i="1"/>
  <c r="DH19" i="1" s="1"/>
  <c r="DG18" i="1"/>
  <c r="DH18" i="1" s="1"/>
  <c r="DG37" i="1"/>
  <c r="DH37" i="1" s="1"/>
  <c r="DG17" i="1"/>
  <c r="DH17" i="1" s="1"/>
  <c r="DG16" i="1"/>
  <c r="DH16" i="1" s="1"/>
  <c r="DG15" i="1"/>
  <c r="DH15" i="1" s="1"/>
  <c r="DG14" i="1"/>
  <c r="DH14" i="1" s="1"/>
  <c r="DG13" i="1"/>
  <c r="DH13" i="1" s="1"/>
  <c r="DG12" i="1"/>
  <c r="DH12" i="1" s="1"/>
  <c r="DG11" i="1"/>
  <c r="DH11" i="1" s="1"/>
  <c r="DG10" i="1"/>
  <c r="DH10" i="1" s="1"/>
  <c r="DG9" i="1"/>
  <c r="DH9" i="1" s="1"/>
  <c r="DG8" i="1"/>
  <c r="DH8" i="1" s="1"/>
  <c r="DG7" i="1"/>
  <c r="DH7" i="1" s="1"/>
  <c r="DG6" i="1"/>
  <c r="DH6" i="1" s="1"/>
  <c r="DG5" i="1"/>
  <c r="DH5" i="1" s="1"/>
  <c r="DG65" i="1"/>
  <c r="DH65" i="1" s="1"/>
  <c r="CT64" i="1"/>
  <c r="CT63" i="1"/>
  <c r="CT62" i="1"/>
  <c r="CT61" i="1"/>
  <c r="CT60" i="1"/>
  <c r="CT59" i="1"/>
  <c r="CT58" i="1"/>
  <c r="CT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T44" i="1"/>
  <c r="CT43" i="1"/>
  <c r="CT42" i="1"/>
  <c r="CT41" i="1"/>
  <c r="CT40" i="1"/>
  <c r="CT38" i="1"/>
  <c r="CT36" i="1"/>
  <c r="CT35" i="1"/>
  <c r="CT34" i="1"/>
  <c r="CT33" i="1"/>
  <c r="CT32" i="1"/>
  <c r="CT31" i="1"/>
  <c r="CT39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T18" i="1"/>
  <c r="CT37" i="1"/>
  <c r="CT17" i="1"/>
  <c r="CT16" i="1"/>
  <c r="CT15" i="1"/>
  <c r="CT14" i="1"/>
  <c r="CT13" i="1"/>
  <c r="CT12" i="1"/>
  <c r="CT11" i="1"/>
  <c r="CT10" i="1"/>
  <c r="CT9" i="1"/>
  <c r="CT8" i="1"/>
  <c r="CT7" i="1"/>
  <c r="CT6" i="1"/>
  <c r="CT5" i="1"/>
  <c r="CT65" i="1"/>
  <c r="CQ64" i="1"/>
  <c r="CQ63" i="1"/>
  <c r="CQ62" i="1"/>
  <c r="CQ61" i="1"/>
  <c r="CW61" i="1" s="1"/>
  <c r="AS61" i="1" s="1"/>
  <c r="CQ60" i="1"/>
  <c r="CQ59" i="1"/>
  <c r="CQ58" i="1"/>
  <c r="CQ57" i="1"/>
  <c r="CQ56" i="1"/>
  <c r="CQ55" i="1"/>
  <c r="CQ54" i="1"/>
  <c r="CQ53" i="1"/>
  <c r="CW53" i="1" s="1"/>
  <c r="AS53" i="1" s="1"/>
  <c r="CQ52" i="1"/>
  <c r="CQ51" i="1"/>
  <c r="CQ50" i="1"/>
  <c r="CQ49" i="1"/>
  <c r="CQ48" i="1"/>
  <c r="CQ47" i="1"/>
  <c r="CQ46" i="1"/>
  <c r="CQ45" i="1"/>
  <c r="CQ44" i="1"/>
  <c r="CQ43" i="1"/>
  <c r="CW43" i="1" s="1"/>
  <c r="AS43" i="1" s="1"/>
  <c r="CQ42" i="1"/>
  <c r="CQ41" i="1"/>
  <c r="CQ40" i="1"/>
  <c r="CQ38" i="1"/>
  <c r="CQ36" i="1"/>
  <c r="CQ35" i="1"/>
  <c r="CW35" i="1" s="1"/>
  <c r="AS35" i="1" s="1"/>
  <c r="CQ34" i="1"/>
  <c r="CQ33" i="1"/>
  <c r="CQ32" i="1"/>
  <c r="CQ31" i="1"/>
  <c r="CQ39" i="1"/>
  <c r="CQ30" i="1"/>
  <c r="CQ29" i="1"/>
  <c r="CQ28" i="1"/>
  <c r="CW28" i="1" s="1"/>
  <c r="AS28" i="1" s="1"/>
  <c r="CQ27" i="1"/>
  <c r="CQ26" i="1"/>
  <c r="CQ25" i="1"/>
  <c r="CQ24" i="1"/>
  <c r="CQ23" i="1"/>
  <c r="CQ22" i="1"/>
  <c r="CQ21" i="1"/>
  <c r="CQ20" i="1"/>
  <c r="CQ19" i="1"/>
  <c r="CQ18" i="1"/>
  <c r="CW18" i="1" s="1"/>
  <c r="AS18" i="1" s="1"/>
  <c r="CQ37" i="1"/>
  <c r="CQ17" i="1"/>
  <c r="CQ16" i="1"/>
  <c r="CQ15" i="1"/>
  <c r="CQ14" i="1"/>
  <c r="CQ13" i="1"/>
  <c r="CW13" i="1" s="1"/>
  <c r="AS13" i="1" s="1"/>
  <c r="CQ12" i="1"/>
  <c r="CQ11" i="1"/>
  <c r="CQ10" i="1"/>
  <c r="CQ9" i="1"/>
  <c r="CQ8" i="1"/>
  <c r="CQ7" i="1"/>
  <c r="CQ6" i="1"/>
  <c r="CQ5" i="1"/>
  <c r="CW5" i="1" s="1"/>
  <c r="AS5" i="1" s="1"/>
  <c r="CQ65" i="1"/>
  <c r="CI64" i="1"/>
  <c r="CI63" i="1"/>
  <c r="CI62" i="1"/>
  <c r="CI61" i="1"/>
  <c r="CI60" i="1"/>
  <c r="CI59" i="1"/>
  <c r="CI58" i="1"/>
  <c r="CI57" i="1"/>
  <c r="CI56" i="1"/>
  <c r="CI55" i="1"/>
  <c r="CI54" i="1"/>
  <c r="CI53" i="1"/>
  <c r="CI52" i="1"/>
  <c r="CI51" i="1"/>
  <c r="CI50" i="1"/>
  <c r="CI49" i="1"/>
  <c r="CI48" i="1"/>
  <c r="CI47" i="1"/>
  <c r="CI46" i="1"/>
  <c r="CI45" i="1"/>
  <c r="CI44" i="1"/>
  <c r="CI43" i="1"/>
  <c r="CI42" i="1"/>
  <c r="CI41" i="1"/>
  <c r="CI40" i="1"/>
  <c r="CI38" i="1"/>
  <c r="CI36" i="1"/>
  <c r="CI35" i="1"/>
  <c r="CI34" i="1"/>
  <c r="CI33" i="1"/>
  <c r="CI32" i="1"/>
  <c r="CI31" i="1"/>
  <c r="CI39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37" i="1"/>
  <c r="CI17" i="1"/>
  <c r="CI16" i="1"/>
  <c r="CI15" i="1"/>
  <c r="CI14" i="1"/>
  <c r="CI13" i="1"/>
  <c r="CI12" i="1"/>
  <c r="CI11" i="1"/>
  <c r="CI10" i="1"/>
  <c r="CI9" i="1"/>
  <c r="CI8" i="1"/>
  <c r="CI7" i="1"/>
  <c r="CI6" i="1"/>
  <c r="CI5" i="1"/>
  <c r="CI65" i="1"/>
  <c r="CF64" i="1"/>
  <c r="CF63" i="1"/>
  <c r="CF62" i="1"/>
  <c r="CF61" i="1"/>
  <c r="CF60" i="1"/>
  <c r="CF59" i="1"/>
  <c r="CF58" i="1"/>
  <c r="CF57" i="1"/>
  <c r="CF56" i="1"/>
  <c r="CF55" i="1"/>
  <c r="CF54" i="1"/>
  <c r="CF53" i="1"/>
  <c r="CF52" i="1"/>
  <c r="CF51" i="1"/>
  <c r="CF50" i="1"/>
  <c r="CF49" i="1"/>
  <c r="CF48" i="1"/>
  <c r="CF47" i="1"/>
  <c r="CF46" i="1"/>
  <c r="CF45" i="1"/>
  <c r="CF44" i="1"/>
  <c r="CF43" i="1"/>
  <c r="CF42" i="1"/>
  <c r="CF41" i="1"/>
  <c r="CF40" i="1"/>
  <c r="CF38" i="1"/>
  <c r="CF36" i="1"/>
  <c r="CF35" i="1"/>
  <c r="CF34" i="1"/>
  <c r="CF33" i="1"/>
  <c r="CF32" i="1"/>
  <c r="CF31" i="1"/>
  <c r="CF39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37" i="1"/>
  <c r="CF17" i="1"/>
  <c r="CF16" i="1"/>
  <c r="CF15" i="1"/>
  <c r="CF14" i="1"/>
  <c r="CF13" i="1"/>
  <c r="CF12" i="1"/>
  <c r="CF11" i="1"/>
  <c r="CF10" i="1"/>
  <c r="CF9" i="1"/>
  <c r="CF8" i="1"/>
  <c r="CF7" i="1"/>
  <c r="CF6" i="1"/>
  <c r="CF5" i="1"/>
  <c r="CF65" i="1"/>
  <c r="CB64" i="1"/>
  <c r="CB63" i="1"/>
  <c r="CN63" i="1" s="1"/>
  <c r="AR63" i="1" s="1"/>
  <c r="CB62" i="1"/>
  <c r="CB61" i="1"/>
  <c r="CB60" i="1"/>
  <c r="CB59" i="1"/>
  <c r="CB58" i="1"/>
  <c r="CB57" i="1"/>
  <c r="CB56" i="1"/>
  <c r="CB55" i="1"/>
  <c r="CN55" i="1" s="1"/>
  <c r="AR55" i="1" s="1"/>
  <c r="CB54" i="1"/>
  <c r="CB53" i="1"/>
  <c r="CB52" i="1"/>
  <c r="CB51" i="1"/>
  <c r="CB50" i="1"/>
  <c r="CB49" i="1"/>
  <c r="CB48" i="1"/>
  <c r="CB47" i="1"/>
  <c r="CB46" i="1"/>
  <c r="CB45" i="1"/>
  <c r="CB44" i="1"/>
  <c r="CB43" i="1"/>
  <c r="CB42" i="1"/>
  <c r="CB41" i="1"/>
  <c r="CB40" i="1"/>
  <c r="CB38" i="1"/>
  <c r="CN38" i="1" s="1"/>
  <c r="AR38" i="1" s="1"/>
  <c r="CB36" i="1"/>
  <c r="CB35" i="1"/>
  <c r="CB34" i="1"/>
  <c r="CB33" i="1"/>
  <c r="CB32" i="1"/>
  <c r="CB31" i="1"/>
  <c r="CB39" i="1"/>
  <c r="CB30" i="1"/>
  <c r="CN30" i="1" s="1"/>
  <c r="AR30" i="1" s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37" i="1"/>
  <c r="CB17" i="1"/>
  <c r="CB16" i="1"/>
  <c r="CB15" i="1"/>
  <c r="CN15" i="1" s="1"/>
  <c r="AR15" i="1" s="1"/>
  <c r="CB14" i="1"/>
  <c r="CB13" i="1"/>
  <c r="CB12" i="1"/>
  <c r="CB11" i="1"/>
  <c r="CB10" i="1"/>
  <c r="CB9" i="1"/>
  <c r="CB8" i="1"/>
  <c r="CB7" i="1"/>
  <c r="CN7" i="1" s="1"/>
  <c r="AR7" i="1" s="1"/>
  <c r="CB6" i="1"/>
  <c r="CB5" i="1"/>
  <c r="CB65" i="1"/>
  <c r="BW66" i="1"/>
  <c r="BW64" i="1"/>
  <c r="BX64" i="1" s="1"/>
  <c r="BW63" i="1"/>
  <c r="BX63" i="1" s="1"/>
  <c r="BW62" i="1"/>
  <c r="BX62" i="1" s="1"/>
  <c r="BW61" i="1"/>
  <c r="BX61" i="1" s="1"/>
  <c r="BS61" i="1"/>
  <c r="BW60" i="1"/>
  <c r="BX60" i="1" s="1"/>
  <c r="BW59" i="1"/>
  <c r="BX59" i="1" s="1"/>
  <c r="BS59" i="1"/>
  <c r="BW58" i="1"/>
  <c r="BX58" i="1" s="1"/>
  <c r="BW57" i="1"/>
  <c r="BX57" i="1" s="1"/>
  <c r="BW56" i="1"/>
  <c r="BX56" i="1" s="1"/>
  <c r="BW55" i="1"/>
  <c r="BX55" i="1" s="1"/>
  <c r="BW54" i="1"/>
  <c r="BX54" i="1" s="1"/>
  <c r="BW53" i="1"/>
  <c r="BX53" i="1" s="1"/>
  <c r="BS53" i="1"/>
  <c r="BW52" i="1"/>
  <c r="BX52" i="1" s="1"/>
  <c r="BS52" i="1"/>
  <c r="BW51" i="1"/>
  <c r="BX51" i="1" s="1"/>
  <c r="BW50" i="1"/>
  <c r="BX50" i="1" s="1"/>
  <c r="BW49" i="1"/>
  <c r="BX49" i="1" s="1"/>
  <c r="BW48" i="1"/>
  <c r="BX48" i="1" s="1"/>
  <c r="BW47" i="1"/>
  <c r="BX47" i="1" s="1"/>
  <c r="BW46" i="1"/>
  <c r="BX46" i="1" s="1"/>
  <c r="BW45" i="1"/>
  <c r="BX45" i="1" s="1"/>
  <c r="BS45" i="1"/>
  <c r="BW44" i="1"/>
  <c r="BX44" i="1" s="1"/>
  <c r="BW43" i="1"/>
  <c r="BX43" i="1" s="1"/>
  <c r="BW42" i="1"/>
  <c r="BX42" i="1" s="1"/>
  <c r="BW41" i="1"/>
  <c r="BX41" i="1" s="1"/>
  <c r="BW40" i="1"/>
  <c r="BX40" i="1" s="1"/>
  <c r="BW38" i="1"/>
  <c r="BX38" i="1" s="1"/>
  <c r="BW36" i="1"/>
  <c r="BX36" i="1" s="1"/>
  <c r="BS36" i="1"/>
  <c r="BW35" i="1"/>
  <c r="BX35" i="1" s="1"/>
  <c r="BS35" i="1"/>
  <c r="BW34" i="1"/>
  <c r="BX34" i="1" s="1"/>
  <c r="BW33" i="1"/>
  <c r="BX33" i="1" s="1"/>
  <c r="BW32" i="1"/>
  <c r="BX32" i="1" s="1"/>
  <c r="BW31" i="1"/>
  <c r="BX31" i="1" s="1"/>
  <c r="BW39" i="1"/>
  <c r="BX39" i="1" s="1"/>
  <c r="BS39" i="1"/>
  <c r="BW30" i="1"/>
  <c r="BX30" i="1" s="1"/>
  <c r="BW29" i="1"/>
  <c r="BX29" i="1" s="1"/>
  <c r="BW28" i="1"/>
  <c r="BX28" i="1" s="1"/>
  <c r="BS28" i="1"/>
  <c r="BW27" i="1"/>
  <c r="BX27" i="1" s="1"/>
  <c r="BW26" i="1"/>
  <c r="BX26" i="1" s="1"/>
  <c r="BW25" i="1"/>
  <c r="BX25" i="1" s="1"/>
  <c r="BW24" i="1"/>
  <c r="BX24" i="1" s="1"/>
  <c r="BW23" i="1"/>
  <c r="BX23" i="1" s="1"/>
  <c r="BW22" i="1"/>
  <c r="BX22" i="1" s="1"/>
  <c r="BW21" i="1"/>
  <c r="BX21" i="1" s="1"/>
  <c r="BW20" i="1"/>
  <c r="BX20" i="1" s="1"/>
  <c r="BU20" i="1"/>
  <c r="BS20" i="1"/>
  <c r="BW19" i="1"/>
  <c r="BX19" i="1" s="1"/>
  <c r="BS19" i="1"/>
  <c r="BW18" i="1"/>
  <c r="BX18" i="1" s="1"/>
  <c r="BW37" i="1"/>
  <c r="BX37" i="1" s="1"/>
  <c r="BW17" i="1"/>
  <c r="BX17" i="1" s="1"/>
  <c r="BS17" i="1"/>
  <c r="BW16" i="1"/>
  <c r="BX16" i="1" s="1"/>
  <c r="BW15" i="1"/>
  <c r="BX15" i="1" s="1"/>
  <c r="BW14" i="1"/>
  <c r="BX14" i="1" s="1"/>
  <c r="BS14" i="1"/>
  <c r="BW13" i="1"/>
  <c r="BX13" i="1" s="1"/>
  <c r="BS13" i="1"/>
  <c r="BW12" i="1"/>
  <c r="BX12" i="1" s="1"/>
  <c r="BW11" i="1"/>
  <c r="BX11" i="1" s="1"/>
  <c r="BW10" i="1"/>
  <c r="BX10" i="1" s="1"/>
  <c r="BW9" i="1"/>
  <c r="BX9" i="1" s="1"/>
  <c r="BW8" i="1"/>
  <c r="BX8" i="1" s="1"/>
  <c r="BW7" i="1"/>
  <c r="BX7" i="1" s="1"/>
  <c r="BW6" i="1"/>
  <c r="BX6" i="1" s="1"/>
  <c r="BW5" i="1"/>
  <c r="BX5" i="1" s="1"/>
  <c r="BS5" i="1"/>
  <c r="BW65" i="1"/>
  <c r="BX65" i="1" s="1"/>
  <c r="BS65" i="1"/>
  <c r="BE66" i="1"/>
  <c r="BD66" i="1"/>
  <c r="BC66" i="1"/>
  <c r="BA66" i="1"/>
  <c r="AZ66" i="1"/>
  <c r="AY66" i="1"/>
  <c r="AW66" i="1"/>
  <c r="BE64" i="1"/>
  <c r="BQ64" i="1" s="1"/>
  <c r="BD64" i="1"/>
  <c r="BN64" i="1" s="1"/>
  <c r="BC64" i="1"/>
  <c r="BK64" i="1" s="1"/>
  <c r="BA64" i="1"/>
  <c r="AZ64" i="1"/>
  <c r="AY64" i="1"/>
  <c r="AW64" i="1"/>
  <c r="BE63" i="1"/>
  <c r="BQ63" i="1" s="1"/>
  <c r="BD63" i="1"/>
  <c r="BN63" i="1" s="1"/>
  <c r="BC63" i="1"/>
  <c r="BK63" i="1" s="1"/>
  <c r="BA63" i="1"/>
  <c r="AZ63" i="1"/>
  <c r="AY63" i="1"/>
  <c r="AW63" i="1"/>
  <c r="BE62" i="1"/>
  <c r="BD62" i="1"/>
  <c r="BC62" i="1"/>
  <c r="BA62" i="1"/>
  <c r="AZ62" i="1"/>
  <c r="AY62" i="1"/>
  <c r="AW62" i="1"/>
  <c r="BE61" i="1"/>
  <c r="BD61" i="1"/>
  <c r="BC61" i="1"/>
  <c r="BA61" i="1"/>
  <c r="AZ61" i="1"/>
  <c r="AY61" i="1"/>
  <c r="AW61" i="1"/>
  <c r="BE60" i="1"/>
  <c r="BQ60" i="1" s="1"/>
  <c r="BD60" i="1"/>
  <c r="BN60" i="1" s="1"/>
  <c r="BC60" i="1"/>
  <c r="BK60" i="1" s="1"/>
  <c r="BA60" i="1"/>
  <c r="AZ60" i="1"/>
  <c r="AY60" i="1"/>
  <c r="AW60" i="1"/>
  <c r="BE59" i="1"/>
  <c r="BD59" i="1"/>
  <c r="BC59" i="1"/>
  <c r="BA59" i="1"/>
  <c r="AZ59" i="1"/>
  <c r="AY59" i="1"/>
  <c r="AW59" i="1"/>
  <c r="BE58" i="1"/>
  <c r="BD58" i="1"/>
  <c r="BC58" i="1"/>
  <c r="BA58" i="1"/>
  <c r="AZ58" i="1"/>
  <c r="AY58" i="1"/>
  <c r="AW58" i="1"/>
  <c r="BE57" i="1"/>
  <c r="BQ57" i="1" s="1"/>
  <c r="BD57" i="1"/>
  <c r="BN57" i="1" s="1"/>
  <c r="BC57" i="1"/>
  <c r="BK57" i="1" s="1"/>
  <c r="BA57" i="1"/>
  <c r="AZ57" i="1"/>
  <c r="AY57" i="1"/>
  <c r="AW57" i="1"/>
  <c r="BE56" i="1"/>
  <c r="BD56" i="1"/>
  <c r="BC56" i="1"/>
  <c r="BA56" i="1"/>
  <c r="AZ56" i="1"/>
  <c r="AY56" i="1"/>
  <c r="AW56" i="1"/>
  <c r="BE55" i="1"/>
  <c r="BQ55" i="1" s="1"/>
  <c r="BD55" i="1"/>
  <c r="BN55" i="1" s="1"/>
  <c r="BC55" i="1"/>
  <c r="BK55" i="1" s="1"/>
  <c r="BA55" i="1"/>
  <c r="AZ55" i="1"/>
  <c r="AY55" i="1"/>
  <c r="AW55" i="1"/>
  <c r="BE54" i="1"/>
  <c r="BD54" i="1"/>
  <c r="BC54" i="1"/>
  <c r="BA54" i="1"/>
  <c r="BP54" i="1" s="1"/>
  <c r="AZ54" i="1"/>
  <c r="BM54" i="1" s="1"/>
  <c r="AY54" i="1"/>
  <c r="BJ54" i="1" s="1"/>
  <c r="AW54" i="1"/>
  <c r="BE53" i="1"/>
  <c r="BQ53" i="1" s="1"/>
  <c r="BD53" i="1"/>
  <c r="BN53" i="1" s="1"/>
  <c r="BC53" i="1"/>
  <c r="BK53" i="1" s="1"/>
  <c r="BA53" i="1"/>
  <c r="AZ53" i="1"/>
  <c r="AY53" i="1"/>
  <c r="AW53" i="1"/>
  <c r="BE52" i="1"/>
  <c r="BD52" i="1"/>
  <c r="BC52" i="1"/>
  <c r="BA52" i="1"/>
  <c r="BP52" i="1" s="1"/>
  <c r="AZ52" i="1"/>
  <c r="BM52" i="1" s="1"/>
  <c r="AY52" i="1"/>
  <c r="BJ52" i="1" s="1"/>
  <c r="AW52" i="1"/>
  <c r="BE51" i="1"/>
  <c r="BD51" i="1"/>
  <c r="BC51" i="1"/>
  <c r="BA51" i="1"/>
  <c r="AZ51" i="1"/>
  <c r="AY51" i="1"/>
  <c r="AW51" i="1"/>
  <c r="BE50" i="1"/>
  <c r="BD50" i="1"/>
  <c r="BC50" i="1"/>
  <c r="BA50" i="1"/>
  <c r="BP50" i="1" s="1"/>
  <c r="AZ50" i="1"/>
  <c r="BM50" i="1" s="1"/>
  <c r="AY50" i="1"/>
  <c r="BJ50" i="1" s="1"/>
  <c r="AW50" i="1"/>
  <c r="BE49" i="1"/>
  <c r="BQ49" i="1" s="1"/>
  <c r="BD49" i="1"/>
  <c r="BN49" i="1" s="1"/>
  <c r="BC49" i="1"/>
  <c r="BK49" i="1" s="1"/>
  <c r="BA49" i="1"/>
  <c r="AZ49" i="1"/>
  <c r="AY49" i="1"/>
  <c r="AW49" i="1"/>
  <c r="BE48" i="1"/>
  <c r="BQ48" i="1" s="1"/>
  <c r="BD48" i="1"/>
  <c r="BN48" i="1" s="1"/>
  <c r="BC48" i="1"/>
  <c r="BK48" i="1" s="1"/>
  <c r="BA48" i="1"/>
  <c r="AZ48" i="1"/>
  <c r="AY48" i="1"/>
  <c r="AW48" i="1"/>
  <c r="BE47" i="1"/>
  <c r="BD47" i="1"/>
  <c r="BC47" i="1"/>
  <c r="BA47" i="1"/>
  <c r="AZ47" i="1"/>
  <c r="AY47" i="1"/>
  <c r="AW47" i="1"/>
  <c r="BE46" i="1"/>
  <c r="BQ46" i="1" s="1"/>
  <c r="BD46" i="1"/>
  <c r="BN46" i="1" s="1"/>
  <c r="BC46" i="1"/>
  <c r="BK46" i="1" s="1"/>
  <c r="BA46" i="1"/>
  <c r="AZ46" i="1"/>
  <c r="AY46" i="1"/>
  <c r="AW46" i="1"/>
  <c r="BE45" i="1"/>
  <c r="BQ45" i="1" s="1"/>
  <c r="BD45" i="1"/>
  <c r="BN45" i="1" s="1"/>
  <c r="BC45" i="1"/>
  <c r="BK45" i="1" s="1"/>
  <c r="BA45" i="1"/>
  <c r="AZ45" i="1"/>
  <c r="AY45" i="1"/>
  <c r="AW45" i="1"/>
  <c r="BE44" i="1"/>
  <c r="BQ44" i="1" s="1"/>
  <c r="BD44" i="1"/>
  <c r="BN44" i="1" s="1"/>
  <c r="BC44" i="1"/>
  <c r="BK44" i="1" s="1"/>
  <c r="BA44" i="1"/>
  <c r="AZ44" i="1"/>
  <c r="AY44" i="1"/>
  <c r="AW44" i="1"/>
  <c r="BE43" i="1"/>
  <c r="BQ43" i="1" s="1"/>
  <c r="BD43" i="1"/>
  <c r="BN43" i="1" s="1"/>
  <c r="BC43" i="1"/>
  <c r="BK43" i="1" s="1"/>
  <c r="BA43" i="1"/>
  <c r="AZ43" i="1"/>
  <c r="AY43" i="1"/>
  <c r="AW43" i="1"/>
  <c r="BE42" i="1"/>
  <c r="BQ42" i="1" s="1"/>
  <c r="BD42" i="1"/>
  <c r="BN42" i="1" s="1"/>
  <c r="BC42" i="1"/>
  <c r="BK42" i="1" s="1"/>
  <c r="BA42" i="1"/>
  <c r="AZ42" i="1"/>
  <c r="AY42" i="1"/>
  <c r="AW42" i="1"/>
  <c r="BE41" i="1"/>
  <c r="BD41" i="1"/>
  <c r="BC41" i="1"/>
  <c r="BA41" i="1"/>
  <c r="BP41" i="1" s="1"/>
  <c r="AZ41" i="1"/>
  <c r="BM41" i="1" s="1"/>
  <c r="AY41" i="1"/>
  <c r="BJ41" i="1" s="1"/>
  <c r="AW41" i="1"/>
  <c r="BE40" i="1"/>
  <c r="BQ40" i="1" s="1"/>
  <c r="BD40" i="1"/>
  <c r="BN40" i="1" s="1"/>
  <c r="BC40" i="1"/>
  <c r="BK40" i="1" s="1"/>
  <c r="BA40" i="1"/>
  <c r="AZ40" i="1"/>
  <c r="AY40" i="1"/>
  <c r="AW40" i="1"/>
  <c r="BE38" i="1"/>
  <c r="BD38" i="1"/>
  <c r="BC38" i="1"/>
  <c r="BA38" i="1"/>
  <c r="AZ38" i="1"/>
  <c r="AY38" i="1"/>
  <c r="AW38" i="1"/>
  <c r="BE36" i="1"/>
  <c r="BQ36" i="1" s="1"/>
  <c r="BD36" i="1"/>
  <c r="BN36" i="1" s="1"/>
  <c r="BC36" i="1"/>
  <c r="BK36" i="1" s="1"/>
  <c r="BA36" i="1"/>
  <c r="AZ36" i="1"/>
  <c r="AY36" i="1"/>
  <c r="AW36" i="1"/>
  <c r="BE35" i="1"/>
  <c r="BD35" i="1"/>
  <c r="BC35" i="1"/>
  <c r="BA35" i="1"/>
  <c r="AZ35" i="1"/>
  <c r="AY35" i="1"/>
  <c r="AW35" i="1"/>
  <c r="BE34" i="1"/>
  <c r="BQ34" i="1" s="1"/>
  <c r="BD34" i="1"/>
  <c r="BN34" i="1" s="1"/>
  <c r="BC34" i="1"/>
  <c r="BK34" i="1" s="1"/>
  <c r="BA34" i="1"/>
  <c r="AZ34" i="1"/>
  <c r="AY34" i="1"/>
  <c r="AW34" i="1"/>
  <c r="BE33" i="1"/>
  <c r="BQ33" i="1" s="1"/>
  <c r="BD33" i="1"/>
  <c r="BN33" i="1" s="1"/>
  <c r="BC33" i="1"/>
  <c r="BK33" i="1" s="1"/>
  <c r="BA33" i="1"/>
  <c r="AZ33" i="1"/>
  <c r="AY33" i="1"/>
  <c r="AW33" i="1"/>
  <c r="BE32" i="1"/>
  <c r="BQ32" i="1" s="1"/>
  <c r="BD32" i="1"/>
  <c r="BN32" i="1" s="1"/>
  <c r="BC32" i="1"/>
  <c r="BK32" i="1" s="1"/>
  <c r="BA32" i="1"/>
  <c r="AZ32" i="1"/>
  <c r="AY32" i="1"/>
  <c r="AW32" i="1"/>
  <c r="BE31" i="1"/>
  <c r="BD31" i="1"/>
  <c r="BC31" i="1"/>
  <c r="BA31" i="1"/>
  <c r="AZ31" i="1"/>
  <c r="AY31" i="1"/>
  <c r="AW31" i="1"/>
  <c r="BE39" i="1"/>
  <c r="BQ39" i="1" s="1"/>
  <c r="BD39" i="1"/>
  <c r="BN39" i="1" s="1"/>
  <c r="BC39" i="1"/>
  <c r="BK39" i="1" s="1"/>
  <c r="BA39" i="1"/>
  <c r="AZ39" i="1"/>
  <c r="AY39" i="1"/>
  <c r="AW39" i="1"/>
  <c r="BE30" i="1"/>
  <c r="BQ30" i="1" s="1"/>
  <c r="BD30" i="1"/>
  <c r="BN30" i="1" s="1"/>
  <c r="BC30" i="1"/>
  <c r="BK30" i="1" s="1"/>
  <c r="BA30" i="1"/>
  <c r="AZ30" i="1"/>
  <c r="AY30" i="1"/>
  <c r="AW30" i="1"/>
  <c r="BE29" i="1"/>
  <c r="BQ29" i="1" s="1"/>
  <c r="BD29" i="1"/>
  <c r="BN29" i="1" s="1"/>
  <c r="BC29" i="1"/>
  <c r="BK29" i="1" s="1"/>
  <c r="BA29" i="1"/>
  <c r="AZ29" i="1"/>
  <c r="AY29" i="1"/>
  <c r="AW29" i="1"/>
  <c r="BE28" i="1"/>
  <c r="BQ28" i="1" s="1"/>
  <c r="BD28" i="1"/>
  <c r="BN28" i="1" s="1"/>
  <c r="BC28" i="1"/>
  <c r="BK28" i="1" s="1"/>
  <c r="BA28" i="1"/>
  <c r="AZ28" i="1"/>
  <c r="AY28" i="1"/>
  <c r="AW28" i="1"/>
  <c r="BE27" i="1"/>
  <c r="BQ27" i="1" s="1"/>
  <c r="BD27" i="1"/>
  <c r="BN27" i="1" s="1"/>
  <c r="BC27" i="1"/>
  <c r="BK27" i="1" s="1"/>
  <c r="BA27" i="1"/>
  <c r="AZ27" i="1"/>
  <c r="AY27" i="1"/>
  <c r="AW27" i="1"/>
  <c r="BE26" i="1"/>
  <c r="BQ26" i="1" s="1"/>
  <c r="BD26" i="1"/>
  <c r="BN26" i="1" s="1"/>
  <c r="BC26" i="1"/>
  <c r="BK26" i="1" s="1"/>
  <c r="BA26" i="1"/>
  <c r="AZ26" i="1"/>
  <c r="AY26" i="1"/>
  <c r="AW26" i="1"/>
  <c r="BE25" i="1"/>
  <c r="BQ25" i="1" s="1"/>
  <c r="BD25" i="1"/>
  <c r="BN25" i="1" s="1"/>
  <c r="BC25" i="1"/>
  <c r="BK25" i="1" s="1"/>
  <c r="BA25" i="1"/>
  <c r="AZ25" i="1"/>
  <c r="AY25" i="1"/>
  <c r="AW25" i="1"/>
  <c r="BE24" i="1"/>
  <c r="BQ24" i="1" s="1"/>
  <c r="BD24" i="1"/>
  <c r="BN24" i="1" s="1"/>
  <c r="BC24" i="1"/>
  <c r="BK24" i="1" s="1"/>
  <c r="BA24" i="1"/>
  <c r="AZ24" i="1"/>
  <c r="AY24" i="1"/>
  <c r="AW24" i="1"/>
  <c r="BE23" i="1"/>
  <c r="BQ23" i="1" s="1"/>
  <c r="BD23" i="1"/>
  <c r="BN23" i="1" s="1"/>
  <c r="BC23" i="1"/>
  <c r="BK23" i="1" s="1"/>
  <c r="BA23" i="1"/>
  <c r="AZ23" i="1"/>
  <c r="AY23" i="1"/>
  <c r="AW23" i="1"/>
  <c r="BE22" i="1"/>
  <c r="BQ22" i="1" s="1"/>
  <c r="BD22" i="1"/>
  <c r="BN22" i="1" s="1"/>
  <c r="BC22" i="1"/>
  <c r="BK22" i="1" s="1"/>
  <c r="BA22" i="1"/>
  <c r="AZ22" i="1"/>
  <c r="AY22" i="1"/>
  <c r="AW22" i="1"/>
  <c r="BE21" i="1"/>
  <c r="BQ21" i="1" s="1"/>
  <c r="BD21" i="1"/>
  <c r="BN21" i="1" s="1"/>
  <c r="BC21" i="1"/>
  <c r="BK21" i="1" s="1"/>
  <c r="BA21" i="1"/>
  <c r="AZ21" i="1"/>
  <c r="AY21" i="1"/>
  <c r="AW21" i="1"/>
  <c r="BE20" i="1"/>
  <c r="BD20" i="1"/>
  <c r="BC20" i="1"/>
  <c r="BA20" i="1"/>
  <c r="AZ20" i="1"/>
  <c r="AY20" i="1"/>
  <c r="AW20" i="1"/>
  <c r="BE19" i="1"/>
  <c r="BQ19" i="1" s="1"/>
  <c r="BD19" i="1"/>
  <c r="BN19" i="1" s="1"/>
  <c r="BC19" i="1"/>
  <c r="BK19" i="1" s="1"/>
  <c r="BA19" i="1"/>
  <c r="AZ19" i="1"/>
  <c r="AY19" i="1"/>
  <c r="AW19" i="1"/>
  <c r="BE18" i="1"/>
  <c r="BD18" i="1"/>
  <c r="BC18" i="1"/>
  <c r="BA18" i="1"/>
  <c r="AZ18" i="1"/>
  <c r="AY18" i="1"/>
  <c r="AW18" i="1"/>
  <c r="BE37" i="1"/>
  <c r="BQ37" i="1" s="1"/>
  <c r="BD37" i="1"/>
  <c r="BN37" i="1" s="1"/>
  <c r="BC37" i="1"/>
  <c r="BK37" i="1" s="1"/>
  <c r="BA37" i="1"/>
  <c r="AZ37" i="1"/>
  <c r="AY37" i="1"/>
  <c r="AW37" i="1"/>
  <c r="BE17" i="1"/>
  <c r="BD17" i="1"/>
  <c r="BC17" i="1"/>
  <c r="BA17" i="1"/>
  <c r="AZ17" i="1"/>
  <c r="AY17" i="1"/>
  <c r="AW17" i="1"/>
  <c r="BE16" i="1"/>
  <c r="BQ16" i="1" s="1"/>
  <c r="BD16" i="1"/>
  <c r="BN16" i="1" s="1"/>
  <c r="BC16" i="1"/>
  <c r="BK16" i="1" s="1"/>
  <c r="BA16" i="1"/>
  <c r="AZ16" i="1"/>
  <c r="AY16" i="1"/>
  <c r="AW16" i="1"/>
  <c r="BE15" i="1"/>
  <c r="BQ15" i="1" s="1"/>
  <c r="BD15" i="1"/>
  <c r="BN15" i="1" s="1"/>
  <c r="BC15" i="1"/>
  <c r="BK15" i="1" s="1"/>
  <c r="BA15" i="1"/>
  <c r="AZ15" i="1"/>
  <c r="AY15" i="1"/>
  <c r="AW15" i="1"/>
  <c r="BE14" i="1"/>
  <c r="BD14" i="1"/>
  <c r="BC14" i="1"/>
  <c r="BA14" i="1"/>
  <c r="BP14" i="1" s="1"/>
  <c r="AZ14" i="1"/>
  <c r="BM14" i="1" s="1"/>
  <c r="AY14" i="1"/>
  <c r="BJ14" i="1" s="1"/>
  <c r="AW14" i="1"/>
  <c r="BE13" i="1"/>
  <c r="BD13" i="1"/>
  <c r="BC13" i="1"/>
  <c r="BA13" i="1"/>
  <c r="BP13" i="1" s="1"/>
  <c r="AZ13" i="1"/>
  <c r="BM13" i="1" s="1"/>
  <c r="AY13" i="1"/>
  <c r="BJ13" i="1" s="1"/>
  <c r="AW13" i="1"/>
  <c r="BE12" i="1"/>
  <c r="BD12" i="1"/>
  <c r="BC12" i="1"/>
  <c r="BA12" i="1"/>
  <c r="BP12" i="1" s="1"/>
  <c r="AZ12" i="1"/>
  <c r="BM12" i="1" s="1"/>
  <c r="AY12" i="1"/>
  <c r="BJ12" i="1" s="1"/>
  <c r="AW12" i="1"/>
  <c r="BE11" i="1"/>
  <c r="BD11" i="1"/>
  <c r="BC11" i="1"/>
  <c r="BA11" i="1"/>
  <c r="AZ11" i="1"/>
  <c r="AY11" i="1"/>
  <c r="AW11" i="1"/>
  <c r="BE10" i="1"/>
  <c r="BQ10" i="1" s="1"/>
  <c r="BD10" i="1"/>
  <c r="BN10" i="1" s="1"/>
  <c r="BC10" i="1"/>
  <c r="BK10" i="1" s="1"/>
  <c r="BA10" i="1"/>
  <c r="AZ10" i="1"/>
  <c r="AY10" i="1"/>
  <c r="AW10" i="1"/>
  <c r="BE9" i="1"/>
  <c r="BD9" i="1"/>
  <c r="BC9" i="1"/>
  <c r="BA9" i="1"/>
  <c r="AZ9" i="1"/>
  <c r="AY9" i="1"/>
  <c r="AW9" i="1"/>
  <c r="BE8" i="1"/>
  <c r="BQ8" i="1" s="1"/>
  <c r="BD8" i="1"/>
  <c r="BN8" i="1" s="1"/>
  <c r="BC8" i="1"/>
  <c r="BK8" i="1" s="1"/>
  <c r="BA8" i="1"/>
  <c r="AZ8" i="1"/>
  <c r="AY8" i="1"/>
  <c r="AW8" i="1"/>
  <c r="BE7" i="1"/>
  <c r="BD7" i="1"/>
  <c r="BC7" i="1"/>
  <c r="BA7" i="1"/>
  <c r="BP7" i="1" s="1"/>
  <c r="AZ7" i="1"/>
  <c r="BM7" i="1" s="1"/>
  <c r="AY7" i="1"/>
  <c r="BJ7" i="1" s="1"/>
  <c r="AW7" i="1"/>
  <c r="BE6" i="1"/>
  <c r="BQ6" i="1" s="1"/>
  <c r="BD6" i="1"/>
  <c r="BN6" i="1" s="1"/>
  <c r="BC6" i="1"/>
  <c r="BK6" i="1" s="1"/>
  <c r="BA6" i="1"/>
  <c r="AZ6" i="1"/>
  <c r="AY6" i="1"/>
  <c r="AW6" i="1"/>
  <c r="BE5" i="1"/>
  <c r="BQ5" i="1" s="1"/>
  <c r="BD5" i="1"/>
  <c r="BN5" i="1" s="1"/>
  <c r="BC5" i="1"/>
  <c r="BK5" i="1" s="1"/>
  <c r="BA5" i="1"/>
  <c r="AZ5" i="1"/>
  <c r="AY5" i="1"/>
  <c r="AW5" i="1"/>
  <c r="BE65" i="1"/>
  <c r="BQ65" i="1" s="1"/>
  <c r="BD65" i="1"/>
  <c r="BN65" i="1" s="1"/>
  <c r="BC65" i="1"/>
  <c r="BK65" i="1" s="1"/>
  <c r="BA65" i="1"/>
  <c r="AZ65" i="1"/>
  <c r="AY65" i="1"/>
  <c r="AW65" i="1"/>
  <c r="AQ66" i="1"/>
  <c r="AP66" i="1"/>
  <c r="AN66" i="1"/>
  <c r="AL66" i="1"/>
  <c r="AQ64" i="1"/>
  <c r="AP64" i="1"/>
  <c r="AN64" i="1"/>
  <c r="AL64" i="1"/>
  <c r="AE64" i="1"/>
  <c r="AA64" i="1"/>
  <c r="Z64" i="1"/>
  <c r="AQ63" i="1"/>
  <c r="AP63" i="1"/>
  <c r="AN63" i="1"/>
  <c r="AL63" i="1"/>
  <c r="AE63" i="1"/>
  <c r="AA63" i="1"/>
  <c r="Z63" i="1"/>
  <c r="AQ62" i="1"/>
  <c r="AP62" i="1"/>
  <c r="AN62" i="1"/>
  <c r="AL62" i="1"/>
  <c r="AE62" i="1"/>
  <c r="AA62" i="1"/>
  <c r="Z62" i="1"/>
  <c r="AQ61" i="1"/>
  <c r="AP61" i="1"/>
  <c r="AN61" i="1"/>
  <c r="AL61" i="1"/>
  <c r="AE61" i="1"/>
  <c r="AA61" i="1"/>
  <c r="Z61" i="1"/>
  <c r="AQ60" i="1"/>
  <c r="AP60" i="1"/>
  <c r="AN60" i="1"/>
  <c r="AL60" i="1"/>
  <c r="AE60" i="1"/>
  <c r="AA60" i="1"/>
  <c r="Z60" i="1"/>
  <c r="AQ59" i="1"/>
  <c r="AP59" i="1"/>
  <c r="AN59" i="1"/>
  <c r="AL59" i="1"/>
  <c r="AE59" i="1"/>
  <c r="AA59" i="1"/>
  <c r="Z59" i="1"/>
  <c r="AQ58" i="1"/>
  <c r="AP58" i="1"/>
  <c r="AN58" i="1"/>
  <c r="AM58" i="1"/>
  <c r="AL58" i="1"/>
  <c r="AE58" i="1"/>
  <c r="AA58" i="1"/>
  <c r="Z58" i="1"/>
  <c r="AQ57" i="1"/>
  <c r="AP57" i="1"/>
  <c r="AN57" i="1"/>
  <c r="AL57" i="1"/>
  <c r="AE57" i="1"/>
  <c r="AA57" i="1"/>
  <c r="Z57" i="1"/>
  <c r="AQ56" i="1"/>
  <c r="AP56" i="1"/>
  <c r="AN56" i="1"/>
  <c r="AL56" i="1"/>
  <c r="AE56" i="1"/>
  <c r="AA56" i="1"/>
  <c r="Z56" i="1"/>
  <c r="AQ55" i="1"/>
  <c r="AP55" i="1"/>
  <c r="AN55" i="1"/>
  <c r="AL55" i="1"/>
  <c r="AE55" i="1"/>
  <c r="AA55" i="1"/>
  <c r="Z55" i="1"/>
  <c r="AQ54" i="1"/>
  <c r="AP54" i="1"/>
  <c r="AN54" i="1"/>
  <c r="AL54" i="1"/>
  <c r="AE54" i="1"/>
  <c r="AA54" i="1"/>
  <c r="Z54" i="1"/>
  <c r="AQ53" i="1"/>
  <c r="AP53" i="1"/>
  <c r="AN53" i="1"/>
  <c r="AL53" i="1"/>
  <c r="AE53" i="1"/>
  <c r="AA53" i="1"/>
  <c r="Z53" i="1"/>
  <c r="AQ52" i="1"/>
  <c r="AP52" i="1"/>
  <c r="AN52" i="1"/>
  <c r="AL52" i="1"/>
  <c r="AE52" i="1"/>
  <c r="AA52" i="1"/>
  <c r="Z52" i="1"/>
  <c r="AQ51" i="1"/>
  <c r="AP51" i="1"/>
  <c r="AN51" i="1"/>
  <c r="AL51" i="1"/>
  <c r="AE51" i="1"/>
  <c r="AA51" i="1"/>
  <c r="Z51" i="1"/>
  <c r="AQ50" i="1"/>
  <c r="AP50" i="1"/>
  <c r="AN50" i="1"/>
  <c r="AL50" i="1"/>
  <c r="AE50" i="1"/>
  <c r="AA50" i="1"/>
  <c r="Z50" i="1"/>
  <c r="AQ49" i="1"/>
  <c r="AP49" i="1"/>
  <c r="AN49" i="1"/>
  <c r="AL49" i="1"/>
  <c r="AE49" i="1"/>
  <c r="AA49" i="1"/>
  <c r="Z49" i="1"/>
  <c r="AQ48" i="1"/>
  <c r="AP48" i="1"/>
  <c r="AN48" i="1"/>
  <c r="AL48" i="1"/>
  <c r="AE48" i="1"/>
  <c r="AA48" i="1"/>
  <c r="Z48" i="1"/>
  <c r="AQ47" i="1"/>
  <c r="AP47" i="1"/>
  <c r="AN47" i="1"/>
  <c r="AL47" i="1"/>
  <c r="AE47" i="1"/>
  <c r="AA47" i="1"/>
  <c r="Z47" i="1"/>
  <c r="AQ46" i="1"/>
  <c r="AP46" i="1"/>
  <c r="AN46" i="1"/>
  <c r="AM46" i="1"/>
  <c r="AL46" i="1"/>
  <c r="AE46" i="1"/>
  <c r="AA46" i="1"/>
  <c r="Z46" i="1"/>
  <c r="AQ45" i="1"/>
  <c r="AP45" i="1"/>
  <c r="AN45" i="1"/>
  <c r="AL45" i="1"/>
  <c r="AE45" i="1"/>
  <c r="AA45" i="1"/>
  <c r="Z45" i="1"/>
  <c r="AQ44" i="1"/>
  <c r="AP44" i="1"/>
  <c r="AN44" i="1"/>
  <c r="AL44" i="1"/>
  <c r="AE44" i="1"/>
  <c r="AA44" i="1"/>
  <c r="Z44" i="1"/>
  <c r="AQ43" i="1"/>
  <c r="AP43" i="1"/>
  <c r="AN43" i="1"/>
  <c r="AL43" i="1"/>
  <c r="AE43" i="1"/>
  <c r="AA43" i="1"/>
  <c r="Z43" i="1"/>
  <c r="AQ42" i="1"/>
  <c r="AP42" i="1"/>
  <c r="AN42" i="1"/>
  <c r="AL42" i="1"/>
  <c r="AE42" i="1"/>
  <c r="AA42" i="1"/>
  <c r="Z42" i="1"/>
  <c r="AQ41" i="1"/>
  <c r="AP41" i="1"/>
  <c r="AN41" i="1"/>
  <c r="AL41" i="1"/>
  <c r="AE41" i="1"/>
  <c r="AA41" i="1"/>
  <c r="Z41" i="1"/>
  <c r="AQ40" i="1"/>
  <c r="AP40" i="1"/>
  <c r="AN40" i="1"/>
  <c r="AL40" i="1"/>
  <c r="AE40" i="1"/>
  <c r="AA40" i="1"/>
  <c r="Z40" i="1"/>
  <c r="AQ38" i="1"/>
  <c r="AP38" i="1"/>
  <c r="AN38" i="1"/>
  <c r="AL38" i="1"/>
  <c r="AE38" i="1"/>
  <c r="AA38" i="1"/>
  <c r="Z38" i="1"/>
  <c r="AQ36" i="1"/>
  <c r="AP36" i="1"/>
  <c r="AN36" i="1"/>
  <c r="AL36" i="1"/>
  <c r="AE36" i="1"/>
  <c r="AA36" i="1"/>
  <c r="Z36" i="1"/>
  <c r="AQ35" i="1"/>
  <c r="AP35" i="1"/>
  <c r="AN35" i="1"/>
  <c r="AL35" i="1"/>
  <c r="AE35" i="1"/>
  <c r="AA35" i="1"/>
  <c r="Z35" i="1"/>
  <c r="AQ34" i="1"/>
  <c r="AP34" i="1"/>
  <c r="AN34" i="1"/>
  <c r="AL34" i="1"/>
  <c r="AE34" i="1"/>
  <c r="AA34" i="1"/>
  <c r="Z34" i="1"/>
  <c r="AQ33" i="1"/>
  <c r="AP33" i="1"/>
  <c r="AN33" i="1"/>
  <c r="AL33" i="1"/>
  <c r="AE33" i="1"/>
  <c r="AA33" i="1"/>
  <c r="Z33" i="1"/>
  <c r="AQ32" i="1"/>
  <c r="AP32" i="1"/>
  <c r="AN32" i="1"/>
  <c r="AM32" i="1"/>
  <c r="AL32" i="1"/>
  <c r="AE32" i="1"/>
  <c r="AA32" i="1"/>
  <c r="Z32" i="1"/>
  <c r="AQ31" i="1"/>
  <c r="AP31" i="1"/>
  <c r="AN31" i="1"/>
  <c r="AL31" i="1"/>
  <c r="AE31" i="1"/>
  <c r="AA31" i="1"/>
  <c r="Z31" i="1"/>
  <c r="AQ39" i="1"/>
  <c r="AP39" i="1"/>
  <c r="AN39" i="1"/>
  <c r="AL39" i="1"/>
  <c r="AE39" i="1"/>
  <c r="AA39" i="1"/>
  <c r="Z39" i="1"/>
  <c r="AQ30" i="1"/>
  <c r="AP30" i="1"/>
  <c r="AN30" i="1"/>
  <c r="AL30" i="1"/>
  <c r="AE30" i="1"/>
  <c r="AA30" i="1"/>
  <c r="Z30" i="1"/>
  <c r="AQ29" i="1"/>
  <c r="AP29" i="1"/>
  <c r="AN29" i="1"/>
  <c r="AL29" i="1"/>
  <c r="AE29" i="1"/>
  <c r="AA29" i="1"/>
  <c r="Z29" i="1"/>
  <c r="AQ28" i="1"/>
  <c r="AP28" i="1"/>
  <c r="AN28" i="1"/>
  <c r="AL28" i="1"/>
  <c r="AE28" i="1"/>
  <c r="AA28" i="1"/>
  <c r="Z28" i="1"/>
  <c r="AQ27" i="1"/>
  <c r="AP27" i="1"/>
  <c r="AN27" i="1"/>
  <c r="AL27" i="1"/>
  <c r="AE27" i="1"/>
  <c r="AA27" i="1"/>
  <c r="Z27" i="1"/>
  <c r="AQ26" i="1"/>
  <c r="AP26" i="1"/>
  <c r="AN26" i="1"/>
  <c r="AL26" i="1"/>
  <c r="AE26" i="1"/>
  <c r="AA26" i="1"/>
  <c r="Z26" i="1"/>
  <c r="AQ25" i="1"/>
  <c r="AP25" i="1"/>
  <c r="AN25" i="1"/>
  <c r="AL25" i="1"/>
  <c r="AE25" i="1"/>
  <c r="AA25" i="1"/>
  <c r="Z25" i="1"/>
  <c r="AQ24" i="1"/>
  <c r="AP24" i="1"/>
  <c r="AN24" i="1"/>
  <c r="AL24" i="1"/>
  <c r="AE24" i="1"/>
  <c r="AA24" i="1"/>
  <c r="Z24" i="1"/>
  <c r="AQ23" i="1"/>
  <c r="AP23" i="1"/>
  <c r="AN23" i="1"/>
  <c r="AL23" i="1"/>
  <c r="AE23" i="1"/>
  <c r="AA23" i="1"/>
  <c r="Z23" i="1"/>
  <c r="AQ22" i="1"/>
  <c r="AP22" i="1"/>
  <c r="AN22" i="1"/>
  <c r="AL22" i="1"/>
  <c r="AE22" i="1"/>
  <c r="AA22" i="1"/>
  <c r="Z22" i="1"/>
  <c r="AQ21" i="1"/>
  <c r="AP21" i="1"/>
  <c r="AN21" i="1"/>
  <c r="AM21" i="1"/>
  <c r="AL21" i="1"/>
  <c r="AE21" i="1"/>
  <c r="AA21" i="1"/>
  <c r="Z21" i="1"/>
  <c r="AQ20" i="1"/>
  <c r="AP20" i="1"/>
  <c r="AN20" i="1"/>
  <c r="AL20" i="1"/>
  <c r="AE20" i="1"/>
  <c r="AA20" i="1"/>
  <c r="Z20" i="1"/>
  <c r="AQ19" i="1"/>
  <c r="AP19" i="1"/>
  <c r="AN19" i="1"/>
  <c r="AL19" i="1"/>
  <c r="AE19" i="1"/>
  <c r="AA19" i="1"/>
  <c r="Z19" i="1"/>
  <c r="AQ18" i="1"/>
  <c r="AP18" i="1"/>
  <c r="AN18" i="1"/>
  <c r="AL18" i="1"/>
  <c r="AE18" i="1"/>
  <c r="AA18" i="1"/>
  <c r="Z18" i="1"/>
  <c r="AQ37" i="1"/>
  <c r="AP37" i="1"/>
  <c r="AN37" i="1"/>
  <c r="AL37" i="1"/>
  <c r="AE37" i="1"/>
  <c r="AA37" i="1"/>
  <c r="Z37" i="1"/>
  <c r="AQ17" i="1"/>
  <c r="AP17" i="1"/>
  <c r="AN17" i="1"/>
  <c r="AM17" i="1"/>
  <c r="AL17" i="1"/>
  <c r="AE17" i="1"/>
  <c r="AA17" i="1"/>
  <c r="Z17" i="1"/>
  <c r="AQ16" i="1"/>
  <c r="AP16" i="1"/>
  <c r="AN16" i="1"/>
  <c r="AL16" i="1"/>
  <c r="AE16" i="1"/>
  <c r="AA16" i="1"/>
  <c r="Z16" i="1"/>
  <c r="AQ15" i="1"/>
  <c r="AP15" i="1"/>
  <c r="AN15" i="1"/>
  <c r="AL15" i="1"/>
  <c r="AE15" i="1"/>
  <c r="AA15" i="1"/>
  <c r="Z15" i="1"/>
  <c r="AQ14" i="1"/>
  <c r="AP14" i="1"/>
  <c r="AN14" i="1"/>
  <c r="AL14" i="1"/>
  <c r="AE14" i="1"/>
  <c r="AA14" i="1"/>
  <c r="Z14" i="1"/>
  <c r="AQ13" i="1"/>
  <c r="AP13" i="1"/>
  <c r="AN13" i="1"/>
  <c r="AL13" i="1"/>
  <c r="AE13" i="1"/>
  <c r="AA13" i="1"/>
  <c r="Z13" i="1"/>
  <c r="AQ12" i="1"/>
  <c r="AP12" i="1"/>
  <c r="AN12" i="1"/>
  <c r="AL12" i="1"/>
  <c r="AE12" i="1"/>
  <c r="AA12" i="1"/>
  <c r="Z12" i="1"/>
  <c r="AQ11" i="1"/>
  <c r="AP11" i="1"/>
  <c r="AN11" i="1"/>
  <c r="AL11" i="1"/>
  <c r="AE11" i="1"/>
  <c r="AA11" i="1"/>
  <c r="Z11" i="1"/>
  <c r="AQ10" i="1"/>
  <c r="AP10" i="1"/>
  <c r="AN10" i="1"/>
  <c r="AL10" i="1"/>
  <c r="AE10" i="1"/>
  <c r="AA10" i="1"/>
  <c r="Z10" i="1"/>
  <c r="AQ9" i="1"/>
  <c r="AP9" i="1"/>
  <c r="AN9" i="1"/>
  <c r="AL9" i="1"/>
  <c r="AE9" i="1"/>
  <c r="AA9" i="1"/>
  <c r="Z9" i="1"/>
  <c r="AQ8" i="1"/>
  <c r="AP8" i="1"/>
  <c r="AN8" i="1"/>
  <c r="AL8" i="1"/>
  <c r="AE8" i="1"/>
  <c r="AA8" i="1"/>
  <c r="Z8" i="1"/>
  <c r="AQ7" i="1"/>
  <c r="AP7" i="1"/>
  <c r="AN7" i="1"/>
  <c r="AL7" i="1"/>
  <c r="AE7" i="1"/>
  <c r="AA7" i="1"/>
  <c r="Z7" i="1"/>
  <c r="AQ6" i="1"/>
  <c r="AP6" i="1"/>
  <c r="AN6" i="1"/>
  <c r="AL6" i="1"/>
  <c r="AE6" i="1"/>
  <c r="AA6" i="1"/>
  <c r="Z6" i="1"/>
  <c r="AQ5" i="1"/>
  <c r="AP5" i="1"/>
  <c r="AN5" i="1"/>
  <c r="AL5" i="1"/>
  <c r="AE5" i="1"/>
  <c r="AA5" i="1"/>
  <c r="Z5" i="1"/>
  <c r="AQ65" i="1"/>
  <c r="AP65" i="1"/>
  <c r="AN65" i="1"/>
  <c r="AL65" i="1"/>
  <c r="AE65" i="1"/>
  <c r="AA65" i="1"/>
  <c r="Z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8" i="1"/>
  <c r="H38" i="1"/>
  <c r="I36" i="1"/>
  <c r="H36" i="1"/>
  <c r="I35" i="1"/>
  <c r="H35" i="1"/>
  <c r="I34" i="1"/>
  <c r="H34" i="1"/>
  <c r="I33" i="1"/>
  <c r="H33" i="1"/>
  <c r="I32" i="1"/>
  <c r="H32" i="1"/>
  <c r="I31" i="1"/>
  <c r="H31" i="1"/>
  <c r="I39" i="1"/>
  <c r="H39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37" i="1"/>
  <c r="H37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65" i="1"/>
  <c r="H65" i="1"/>
  <c r="N64" i="1"/>
  <c r="AB64" i="1" s="1"/>
  <c r="N63" i="1"/>
  <c r="AD63" i="1" s="1"/>
  <c r="N62" i="1"/>
  <c r="P62" i="1" s="1"/>
  <c r="N61" i="1"/>
  <c r="P61" i="1" s="1"/>
  <c r="N60" i="1"/>
  <c r="AB60" i="1" s="1"/>
  <c r="N59" i="1"/>
  <c r="AD59" i="1" s="1"/>
  <c r="N58" i="1"/>
  <c r="AC58" i="1" s="1"/>
  <c r="N57" i="1"/>
  <c r="AD57" i="1" s="1"/>
  <c r="N56" i="1"/>
  <c r="AD56" i="1" s="1"/>
  <c r="N55" i="1"/>
  <c r="AC55" i="1" s="1"/>
  <c r="N54" i="1"/>
  <c r="AD54" i="1" s="1"/>
  <c r="N53" i="1"/>
  <c r="AD53" i="1" s="1"/>
  <c r="N52" i="1"/>
  <c r="AD52" i="1" s="1"/>
  <c r="N51" i="1"/>
  <c r="N50" i="1"/>
  <c r="N49" i="1"/>
  <c r="P49" i="1" s="1"/>
  <c r="N48" i="1"/>
  <c r="AC48" i="1" s="1"/>
  <c r="N47" i="1"/>
  <c r="AC47" i="1" s="1"/>
  <c r="N46" i="1"/>
  <c r="P46" i="1" s="1"/>
  <c r="N45" i="1"/>
  <c r="P45" i="1" s="1"/>
  <c r="N44" i="1"/>
  <c r="P44" i="1" s="1"/>
  <c r="N43" i="1"/>
  <c r="AB43" i="1" s="1"/>
  <c r="N42" i="1"/>
  <c r="AC42" i="1" s="1"/>
  <c r="N41" i="1"/>
  <c r="P41" i="1" s="1"/>
  <c r="N40" i="1"/>
  <c r="AC40" i="1" s="1"/>
  <c r="N38" i="1"/>
  <c r="AB38" i="1" s="1"/>
  <c r="N36" i="1"/>
  <c r="P36" i="1" s="1"/>
  <c r="N35" i="1"/>
  <c r="P35" i="1" s="1"/>
  <c r="N34" i="1"/>
  <c r="AB34" i="1" s="1"/>
  <c r="N33" i="1"/>
  <c r="P33" i="1" s="1"/>
  <c r="N32" i="1"/>
  <c r="AC32" i="1" s="1"/>
  <c r="N31" i="1"/>
  <c r="AC31" i="1" s="1"/>
  <c r="N39" i="1"/>
  <c r="AC39" i="1" s="1"/>
  <c r="N30" i="1"/>
  <c r="AB30" i="1" s="1"/>
  <c r="N29" i="1"/>
  <c r="AC29" i="1" s="1"/>
  <c r="N28" i="1"/>
  <c r="AD28" i="1" s="1"/>
  <c r="N27" i="1"/>
  <c r="AD27" i="1" s="1"/>
  <c r="N26" i="1"/>
  <c r="P26" i="1" s="1"/>
  <c r="N25" i="1"/>
  <c r="AD25" i="1" s="1"/>
  <c r="N24" i="1"/>
  <c r="AD24" i="1" s="1"/>
  <c r="N23" i="1"/>
  <c r="AD23" i="1" s="1"/>
  <c r="N22" i="1"/>
  <c r="AD22" i="1" s="1"/>
  <c r="N21" i="1"/>
  <c r="AD21" i="1" s="1"/>
  <c r="N20" i="1"/>
  <c r="AD20" i="1" s="1"/>
  <c r="N19" i="1"/>
  <c r="AD19" i="1" s="1"/>
  <c r="N18" i="1"/>
  <c r="P18" i="1" s="1"/>
  <c r="N37" i="1"/>
  <c r="P37" i="1" s="1"/>
  <c r="N17" i="1"/>
  <c r="P17" i="1" s="1"/>
  <c r="N16" i="1"/>
  <c r="P16" i="1" s="1"/>
  <c r="N15" i="1"/>
  <c r="AD15" i="1" s="1"/>
  <c r="N14" i="1"/>
  <c r="AB14" i="1" s="1"/>
  <c r="N13" i="1"/>
  <c r="AB13" i="1" s="1"/>
  <c r="N12" i="1"/>
  <c r="AB12" i="1" s="1"/>
  <c r="N11" i="1"/>
  <c r="P11" i="1" s="1"/>
  <c r="N10" i="1"/>
  <c r="P10" i="1" s="1"/>
  <c r="N9" i="1"/>
  <c r="P9" i="1" s="1"/>
  <c r="N8" i="1"/>
  <c r="AD8" i="1" s="1"/>
  <c r="N7" i="1"/>
  <c r="AD7" i="1" s="1"/>
  <c r="N6" i="1"/>
  <c r="AD6" i="1" s="1"/>
  <c r="N5" i="1"/>
  <c r="AD5" i="1" s="1"/>
  <c r="N65" i="1"/>
  <c r="AD65" i="1" s="1"/>
  <c r="FE5" i="1" l="1"/>
  <c r="FE9" i="1"/>
  <c r="FE13" i="1"/>
  <c r="FE24" i="1"/>
  <c r="BV24" i="1" s="1"/>
  <c r="FE28" i="1"/>
  <c r="FE31" i="1"/>
  <c r="BV31" i="1" s="1"/>
  <c r="FE53" i="1"/>
  <c r="FE61" i="1"/>
  <c r="CN27" i="1"/>
  <c r="AR27" i="1" s="1"/>
  <c r="CN52" i="1"/>
  <c r="AR52" i="1" s="1"/>
  <c r="CW26" i="1"/>
  <c r="AS26" i="1" s="1"/>
  <c r="CW51" i="1"/>
  <c r="AS51" i="1" s="1"/>
  <c r="GA8" i="1"/>
  <c r="GA19" i="1"/>
  <c r="GA39" i="1"/>
  <c r="GA56" i="1"/>
  <c r="FE21" i="1"/>
  <c r="BV21" i="1" s="1"/>
  <c r="FE15" i="1"/>
  <c r="FE38" i="1"/>
  <c r="FE47" i="1"/>
  <c r="BV47" i="1" s="1"/>
  <c r="FE51" i="1"/>
  <c r="GA65" i="1"/>
  <c r="GA16" i="1"/>
  <c r="GA27" i="1"/>
  <c r="GA40" i="1"/>
  <c r="GA64" i="1"/>
  <c r="CN12" i="1"/>
  <c r="AR12" i="1" s="1"/>
  <c r="CN34" i="1"/>
  <c r="AR34" i="1" s="1"/>
  <c r="CN60" i="1"/>
  <c r="AR60" i="1" s="1"/>
  <c r="CW11" i="1"/>
  <c r="AS11" i="1" s="1"/>
  <c r="CW33" i="1"/>
  <c r="AS33" i="1" s="1"/>
  <c r="CW59" i="1"/>
  <c r="AS59" i="1" s="1"/>
  <c r="FE8" i="1"/>
  <c r="BV8" i="1" s="1"/>
  <c r="FE34" i="1"/>
  <c r="BV34" i="1" s="1"/>
  <c r="FE44" i="1"/>
  <c r="BV44" i="1" s="1"/>
  <c r="GA12" i="1"/>
  <c r="GA23" i="1"/>
  <c r="GA34" i="1"/>
  <c r="GA60" i="1"/>
  <c r="AM19" i="1"/>
  <c r="AM14" i="1"/>
  <c r="AM25" i="1"/>
  <c r="GA36" i="1"/>
  <c r="GA50" i="1"/>
  <c r="CN9" i="1"/>
  <c r="AR9" i="1" s="1"/>
  <c r="CN31" i="1"/>
  <c r="AR31" i="1" s="1"/>
  <c r="CN57" i="1"/>
  <c r="AR57" i="1" s="1"/>
  <c r="CN19" i="1"/>
  <c r="AR19" i="1" s="1"/>
  <c r="CN44" i="1"/>
  <c r="AR44" i="1" s="1"/>
  <c r="CN22" i="1"/>
  <c r="AR22" i="1" s="1"/>
  <c r="CN47" i="1"/>
  <c r="AR47" i="1" s="1"/>
  <c r="AM10" i="1"/>
  <c r="GA46" i="1"/>
  <c r="AM6" i="1"/>
  <c r="CW20" i="1"/>
  <c r="AS20" i="1" s="1"/>
  <c r="CW45" i="1"/>
  <c r="AS45" i="1" s="1"/>
  <c r="AH44" i="1"/>
  <c r="AM8" i="1"/>
  <c r="FE16" i="1"/>
  <c r="FE23" i="1"/>
  <c r="BV23" i="1" s="1"/>
  <c r="FE39" i="1"/>
  <c r="BV39" i="1" s="1"/>
  <c r="GA7" i="1"/>
  <c r="AM15" i="1"/>
  <c r="GA22" i="1"/>
  <c r="GA30" i="1"/>
  <c r="CW65" i="1"/>
  <c r="AS65" i="1" s="1"/>
  <c r="CW12" i="1"/>
  <c r="AS12" i="1" s="1"/>
  <c r="CW19" i="1"/>
  <c r="AS19" i="1" s="1"/>
  <c r="CW27" i="1"/>
  <c r="AS27" i="1" s="1"/>
  <c r="CW34" i="1"/>
  <c r="AS34" i="1" s="1"/>
  <c r="CW44" i="1"/>
  <c r="AS44" i="1" s="1"/>
  <c r="CW52" i="1"/>
  <c r="AS52" i="1" s="1"/>
  <c r="CW60" i="1"/>
  <c r="AS60" i="1" s="1"/>
  <c r="AM65" i="1"/>
  <c r="AM16" i="1"/>
  <c r="AM23" i="1"/>
  <c r="AM27" i="1"/>
  <c r="AM39" i="1"/>
  <c r="AM34" i="1"/>
  <c r="AM40" i="1"/>
  <c r="AM44" i="1"/>
  <c r="AM48" i="1"/>
  <c r="AM52" i="1"/>
  <c r="AM56" i="1"/>
  <c r="CN5" i="1"/>
  <c r="AR5" i="1" s="1"/>
  <c r="CN13" i="1"/>
  <c r="AR13" i="1" s="1"/>
  <c r="CN20" i="1"/>
  <c r="AR20" i="1" s="1"/>
  <c r="CN28" i="1"/>
  <c r="AR28" i="1" s="1"/>
  <c r="CN35" i="1"/>
  <c r="AR35" i="1" s="1"/>
  <c r="CN45" i="1"/>
  <c r="AR45" i="1" s="1"/>
  <c r="CN53" i="1"/>
  <c r="AR53" i="1" s="1"/>
  <c r="CN61" i="1"/>
  <c r="AR61" i="1" s="1"/>
  <c r="CW6" i="1"/>
  <c r="AS6" i="1" s="1"/>
  <c r="CW14" i="1"/>
  <c r="AS14" i="1" s="1"/>
  <c r="CW21" i="1"/>
  <c r="AS21" i="1" s="1"/>
  <c r="CW29" i="1"/>
  <c r="AS29" i="1" s="1"/>
  <c r="CW36" i="1"/>
  <c r="AS36" i="1" s="1"/>
  <c r="CW46" i="1"/>
  <c r="AS46" i="1" s="1"/>
  <c r="CW54" i="1"/>
  <c r="AS54" i="1" s="1"/>
  <c r="CW62" i="1"/>
  <c r="AS62" i="1" s="1"/>
  <c r="FE12" i="1"/>
  <c r="FE19" i="1"/>
  <c r="BV19" i="1" s="1"/>
  <c r="CN14" i="1"/>
  <c r="AR14" i="1" s="1"/>
  <c r="CN29" i="1"/>
  <c r="AR29" i="1" s="1"/>
  <c r="CN54" i="1"/>
  <c r="AR54" i="1" s="1"/>
  <c r="CN62" i="1"/>
  <c r="AR62" i="1" s="1"/>
  <c r="FE63" i="1"/>
  <c r="CN6" i="1"/>
  <c r="AR6" i="1" s="1"/>
  <c r="CN21" i="1"/>
  <c r="AR21" i="1" s="1"/>
  <c r="CN46" i="1"/>
  <c r="AR46" i="1" s="1"/>
  <c r="BM66" i="1"/>
  <c r="FE10" i="1"/>
  <c r="BV10" i="1" s="1"/>
  <c r="FE42" i="1"/>
  <c r="BV42" i="1" s="1"/>
  <c r="FE58" i="1"/>
  <c r="BV58" i="1" s="1"/>
  <c r="AM62" i="1"/>
  <c r="P47" i="1"/>
  <c r="BT47" i="1" s="1"/>
  <c r="AM54" i="1"/>
  <c r="AM50" i="1"/>
  <c r="EV58" i="1"/>
  <c r="ET58" i="1"/>
  <c r="AM36" i="1"/>
  <c r="AC54" i="1"/>
  <c r="CN10" i="1"/>
  <c r="AR10" i="1" s="1"/>
  <c r="CN37" i="1"/>
  <c r="AR37" i="1" s="1"/>
  <c r="CN25" i="1"/>
  <c r="AR25" i="1" s="1"/>
  <c r="CN32" i="1"/>
  <c r="AR32" i="1" s="1"/>
  <c r="CN42" i="1"/>
  <c r="AR42" i="1" s="1"/>
  <c r="CN50" i="1"/>
  <c r="AR50" i="1" s="1"/>
  <c r="CN58" i="1"/>
  <c r="AR58" i="1" s="1"/>
  <c r="BV12" i="1"/>
  <c r="EO7" i="1"/>
  <c r="ER29" i="1"/>
  <c r="FE7" i="1"/>
  <c r="BV7" i="1" s="1"/>
  <c r="ET29" i="1"/>
  <c r="ER53" i="1"/>
  <c r="GA44" i="1"/>
  <c r="GA48" i="1"/>
  <c r="GA52" i="1"/>
  <c r="FE20" i="1"/>
  <c r="BV20" i="1" s="1"/>
  <c r="AM60" i="1"/>
  <c r="BX66" i="1"/>
  <c r="GA5" i="1"/>
  <c r="GA9" i="1"/>
  <c r="GA13" i="1"/>
  <c r="GA17" i="1"/>
  <c r="AM20" i="1"/>
  <c r="GA24" i="1"/>
  <c r="GA28" i="1"/>
  <c r="GA31" i="1"/>
  <c r="GA41" i="1"/>
  <c r="GA45" i="1"/>
  <c r="GA53" i="1"/>
  <c r="AM57" i="1"/>
  <c r="AM61" i="1"/>
  <c r="AE66" i="1"/>
  <c r="EU65" i="1"/>
  <c r="CN56" i="1"/>
  <c r="AR56" i="1" s="1"/>
  <c r="CN11" i="1"/>
  <c r="AR11" i="1" s="1"/>
  <c r="CN33" i="1"/>
  <c r="AR33" i="1" s="1"/>
  <c r="CN59" i="1"/>
  <c r="AR59" i="1" s="1"/>
  <c r="CW17" i="1"/>
  <c r="AS17" i="1" s="1"/>
  <c r="CW24" i="1"/>
  <c r="AS24" i="1" s="1"/>
  <c r="CW49" i="1"/>
  <c r="AS49" i="1" s="1"/>
  <c r="CW57" i="1"/>
  <c r="AS57" i="1" s="1"/>
  <c r="FE6" i="1"/>
  <c r="BV6" i="1" s="1"/>
  <c r="FE29" i="1"/>
  <c r="BV29" i="1" s="1"/>
  <c r="FE36" i="1"/>
  <c r="BV36" i="1" s="1"/>
  <c r="FE46" i="1"/>
  <c r="BV46" i="1" s="1"/>
  <c r="FE54" i="1"/>
  <c r="BV54" i="1" s="1"/>
  <c r="GA14" i="1"/>
  <c r="GA21" i="1"/>
  <c r="GA29" i="1"/>
  <c r="GA62" i="1"/>
  <c r="AM64" i="1"/>
  <c r="ES32" i="1"/>
  <c r="ET36" i="1"/>
  <c r="BV16" i="1"/>
  <c r="FE25" i="1"/>
  <c r="BV25" i="1" s="1"/>
  <c r="I66" i="1"/>
  <c r="ET32" i="1"/>
  <c r="ES45" i="1"/>
  <c r="FE50" i="1"/>
  <c r="BV50" i="1" s="1"/>
  <c r="BV53" i="1"/>
  <c r="AM53" i="1"/>
  <c r="CN23" i="1"/>
  <c r="AR23" i="1" s="1"/>
  <c r="CW7" i="1"/>
  <c r="AS7" i="1" s="1"/>
  <c r="CW15" i="1"/>
  <c r="AS15" i="1" s="1"/>
  <c r="CW22" i="1"/>
  <c r="AS22" i="1" s="1"/>
  <c r="CW30" i="1"/>
  <c r="AS30" i="1" s="1"/>
  <c r="CW38" i="1"/>
  <c r="AS38" i="1" s="1"/>
  <c r="CW47" i="1"/>
  <c r="AS47" i="1" s="1"/>
  <c r="CW55" i="1"/>
  <c r="AS55" i="1" s="1"/>
  <c r="CW63" i="1"/>
  <c r="AS63" i="1" s="1"/>
  <c r="CW10" i="1"/>
  <c r="AS10" i="1" s="1"/>
  <c r="CW37" i="1"/>
  <c r="AS37" i="1" s="1"/>
  <c r="CW25" i="1"/>
  <c r="AS25" i="1" s="1"/>
  <c r="CW32" i="1"/>
  <c r="AS32" i="1" s="1"/>
  <c r="CW42" i="1"/>
  <c r="AS42" i="1" s="1"/>
  <c r="CW50" i="1"/>
  <c r="AS50" i="1" s="1"/>
  <c r="CW58" i="1"/>
  <c r="AS58" i="1" s="1"/>
  <c r="EU19" i="1"/>
  <c r="EQ57" i="1"/>
  <c r="FE65" i="1"/>
  <c r="FE14" i="1"/>
  <c r="BV14" i="1" s="1"/>
  <c r="FE33" i="1"/>
  <c r="BV33" i="1" s="1"/>
  <c r="FE40" i="1"/>
  <c r="BV40" i="1" s="1"/>
  <c r="FE48" i="1"/>
  <c r="BV48" i="1" s="1"/>
  <c r="BV51" i="1"/>
  <c r="FE56" i="1"/>
  <c r="BV56" i="1" s="1"/>
  <c r="AD31" i="1"/>
  <c r="CN17" i="1"/>
  <c r="AR17" i="1" s="1"/>
  <c r="CN24" i="1"/>
  <c r="AR24" i="1" s="1"/>
  <c r="CN41" i="1"/>
  <c r="AR41" i="1" s="1"/>
  <c r="CN49" i="1"/>
  <c r="AR49" i="1" s="1"/>
  <c r="CW8" i="1"/>
  <c r="AS8" i="1" s="1"/>
  <c r="CW16" i="1"/>
  <c r="AS16" i="1" s="1"/>
  <c r="CW23" i="1"/>
  <c r="AS23" i="1" s="1"/>
  <c r="CW39" i="1"/>
  <c r="AS39" i="1" s="1"/>
  <c r="CW40" i="1"/>
  <c r="AS40" i="1" s="1"/>
  <c r="CW48" i="1"/>
  <c r="AS48" i="1" s="1"/>
  <c r="CW56" i="1"/>
  <c r="AS56" i="1" s="1"/>
  <c r="CW64" i="1"/>
  <c r="AS64" i="1" s="1"/>
  <c r="ER57" i="1"/>
  <c r="H66" i="1"/>
  <c r="AC6" i="1"/>
  <c r="AC8" i="1"/>
  <c r="AB17" i="1"/>
  <c r="CW9" i="1"/>
  <c r="AS9" i="1" s="1"/>
  <c r="CW31" i="1"/>
  <c r="AS31" i="1" s="1"/>
  <c r="CW41" i="1"/>
  <c r="AS41" i="1" s="1"/>
  <c r="EU27" i="1"/>
  <c r="ER31" i="1"/>
  <c r="ES41" i="1"/>
  <c r="ES53" i="1"/>
  <c r="ES57" i="1"/>
  <c r="ER62" i="1"/>
  <c r="GA57" i="1"/>
  <c r="GA10" i="1"/>
  <c r="GA37" i="1"/>
  <c r="GA25" i="1"/>
  <c r="GA32" i="1"/>
  <c r="GA42" i="1"/>
  <c r="GA58" i="1"/>
  <c r="CN18" i="1"/>
  <c r="AR18" i="1" s="1"/>
  <c r="CN26" i="1"/>
  <c r="AR26" i="1" s="1"/>
  <c r="CN43" i="1"/>
  <c r="AR43" i="1" s="1"/>
  <c r="CN51" i="1"/>
  <c r="AR51" i="1" s="1"/>
  <c r="ER21" i="1"/>
  <c r="ES31" i="1"/>
  <c r="ER35" i="1"/>
  <c r="ES62" i="1"/>
  <c r="BV15" i="1"/>
  <c r="FE27" i="1"/>
  <c r="BV27" i="1" s="1"/>
  <c r="FE41" i="1"/>
  <c r="FE49" i="1"/>
  <c r="BV49" i="1" s="1"/>
  <c r="FE57" i="1"/>
  <c r="BV57" i="1" s="1"/>
  <c r="FE62" i="1"/>
  <c r="P15" i="1"/>
  <c r="BT15" i="1" s="1"/>
  <c r="ES17" i="1"/>
  <c r="ET31" i="1"/>
  <c r="ES35" i="1"/>
  <c r="ER49" i="1"/>
  <c r="ET54" i="1"/>
  <c r="ES58" i="1"/>
  <c r="ET62" i="1"/>
  <c r="BV38" i="1"/>
  <c r="FE52" i="1"/>
  <c r="BV52" i="1" s="1"/>
  <c r="FE60" i="1"/>
  <c r="BV60" i="1" s="1"/>
  <c r="GA38" i="1"/>
  <c r="AM43" i="1"/>
  <c r="GA47" i="1"/>
  <c r="GA55" i="1"/>
  <c r="GA63" i="1"/>
  <c r="CN36" i="1"/>
  <c r="AR36" i="1" s="1"/>
  <c r="P52" i="1"/>
  <c r="BT52" i="1" s="1"/>
  <c r="P22" i="1"/>
  <c r="BT22" i="1" s="1"/>
  <c r="P55" i="1"/>
  <c r="AH55" i="1" s="1"/>
  <c r="AC9" i="1"/>
  <c r="AC14" i="1"/>
  <c r="AD29" i="1"/>
  <c r="AC41" i="1"/>
  <c r="AB55" i="1"/>
  <c r="ER5" i="1"/>
  <c r="ET8" i="1"/>
  <c r="EQ14" i="1"/>
  <c r="EP37" i="1"/>
  <c r="ER20" i="1"/>
  <c r="EO22" i="1"/>
  <c r="EQ25" i="1"/>
  <c r="ES28" i="1"/>
  <c r="EO38" i="1"/>
  <c r="EO42" i="1"/>
  <c r="EP44" i="1"/>
  <c r="EO46" i="1"/>
  <c r="EO50" i="1"/>
  <c r="EO55" i="1"/>
  <c r="ER61" i="1"/>
  <c r="FE32" i="1"/>
  <c r="BV32" i="1" s="1"/>
  <c r="EP25" i="1"/>
  <c r="EQ61" i="1"/>
  <c r="P27" i="1"/>
  <c r="BT27" i="1" s="1"/>
  <c r="P60" i="1"/>
  <c r="AH60" i="1" s="1"/>
  <c r="AC34" i="1"/>
  <c r="AM47" i="1"/>
  <c r="CN8" i="1"/>
  <c r="AR8" i="1" s="1"/>
  <c r="CN16" i="1"/>
  <c r="AR16" i="1" s="1"/>
  <c r="CN39" i="1"/>
  <c r="AR39" i="1" s="1"/>
  <c r="CN40" i="1"/>
  <c r="AR40" i="1" s="1"/>
  <c r="CN48" i="1"/>
  <c r="AR48" i="1" s="1"/>
  <c r="CN64" i="1"/>
  <c r="AR64" i="1" s="1"/>
  <c r="CT66" i="1"/>
  <c r="ES5" i="1"/>
  <c r="EU8" i="1"/>
  <c r="EO11" i="1"/>
  <c r="EQ37" i="1"/>
  <c r="ES20" i="1"/>
  <c r="ER25" i="1"/>
  <c r="EO30" i="1"/>
  <c r="EO33" i="1"/>
  <c r="EO36" i="1"/>
  <c r="EP42" i="1"/>
  <c r="ES44" i="1"/>
  <c r="EP46" i="1"/>
  <c r="EP48" i="1"/>
  <c r="EP50" i="1"/>
  <c r="ES52" i="1"/>
  <c r="EO54" i="1"/>
  <c r="EO59" i="1"/>
  <c r="ES61" i="1"/>
  <c r="FE37" i="1"/>
  <c r="BV37" i="1" s="1"/>
  <c r="FE22" i="1"/>
  <c r="BV22" i="1" s="1"/>
  <c r="FE35" i="1"/>
  <c r="BV35" i="1" s="1"/>
  <c r="BV63" i="1"/>
  <c r="GC66" i="1"/>
  <c r="EO51" i="1"/>
  <c r="P30" i="1"/>
  <c r="BT30" i="1" s="1"/>
  <c r="P63" i="1"/>
  <c r="R63" i="1" s="1"/>
  <c r="AB15" i="1"/>
  <c r="AD43" i="1"/>
  <c r="BJ66" i="1"/>
  <c r="EO15" i="1"/>
  <c r="ET20" i="1"/>
  <c r="EO32" i="1"/>
  <c r="EP36" i="1"/>
  <c r="ET40" i="1"/>
  <c r="EQ42" i="1"/>
  <c r="ET44" i="1"/>
  <c r="EQ46" i="1"/>
  <c r="ES48" i="1"/>
  <c r="EQ50" i="1"/>
  <c r="ET52" i="1"/>
  <c r="EP54" i="1"/>
  <c r="ES56" i="1"/>
  <c r="EO58" i="1"/>
  <c r="EO63" i="1"/>
  <c r="N66" i="1"/>
  <c r="AB66" i="1" s="1"/>
  <c r="EO47" i="1"/>
  <c r="P65" i="1"/>
  <c r="P34" i="1"/>
  <c r="BT34" i="1" s="1"/>
  <c r="AC30" i="1"/>
  <c r="AC36" i="1"/>
  <c r="EP6" i="1"/>
  <c r="ER9" i="1"/>
  <c r="ET12" i="1"/>
  <c r="EO18" i="1"/>
  <c r="ER24" i="1"/>
  <c r="EO26" i="1"/>
  <c r="EO29" i="1"/>
  <c r="ET39" i="1"/>
  <c r="EP32" i="1"/>
  <c r="ET34" i="1"/>
  <c r="EQ36" i="1"/>
  <c r="EU40" i="1"/>
  <c r="ER42" i="1"/>
  <c r="EU44" i="1"/>
  <c r="ER46" i="1"/>
  <c r="ET48" i="1"/>
  <c r="ER50" i="1"/>
  <c r="EU52" i="1"/>
  <c r="EQ54" i="1"/>
  <c r="ET56" i="1"/>
  <c r="EP58" i="1"/>
  <c r="ES60" i="1"/>
  <c r="EO62" i="1"/>
  <c r="FE18" i="1"/>
  <c r="BV18" i="1" s="1"/>
  <c r="AC13" i="1"/>
  <c r="EP14" i="1"/>
  <c r="BV13" i="1"/>
  <c r="P7" i="1"/>
  <c r="BT7" i="1" s="1"/>
  <c r="P38" i="1"/>
  <c r="AH38" i="1" s="1"/>
  <c r="AB7" i="1"/>
  <c r="AC11" i="1"/>
  <c r="AC12" i="1"/>
  <c r="AB18" i="1"/>
  <c r="AD39" i="1"/>
  <c r="AB52" i="1"/>
  <c r="EQ6" i="1"/>
  <c r="ES9" i="1"/>
  <c r="EU12" i="1"/>
  <c r="EP21" i="1"/>
  <c r="ES24" i="1"/>
  <c r="EP29" i="1"/>
  <c r="EU39" i="1"/>
  <c r="EQ32" i="1"/>
  <c r="EU34" i="1"/>
  <c r="ER36" i="1"/>
  <c r="ES42" i="1"/>
  <c r="ES46" i="1"/>
  <c r="EU48" i="1"/>
  <c r="ES50" i="1"/>
  <c r="ER54" i="1"/>
  <c r="EU56" i="1"/>
  <c r="EQ58" i="1"/>
  <c r="ET60" i="1"/>
  <c r="EP62" i="1"/>
  <c r="ET64" i="1"/>
  <c r="GA15" i="1"/>
  <c r="P19" i="1"/>
  <c r="BT19" i="1" s="1"/>
  <c r="AC65" i="1"/>
  <c r="P12" i="1"/>
  <c r="BT12" i="1" s="1"/>
  <c r="AB16" i="1"/>
  <c r="AC26" i="1"/>
  <c r="ET65" i="1"/>
  <c r="ET9" i="1"/>
  <c r="ER17" i="1"/>
  <c r="ET19" i="1"/>
  <c r="EQ21" i="1"/>
  <c r="ET24" i="1"/>
  <c r="ET27" i="1"/>
  <c r="EQ29" i="1"/>
  <c r="ER32" i="1"/>
  <c r="ES36" i="1"/>
  <c r="ER41" i="1"/>
  <c r="ET42" i="1"/>
  <c r="ER45" i="1"/>
  <c r="ET46" i="1"/>
  <c r="ET50" i="1"/>
  <c r="EQ53" i="1"/>
  <c r="ES54" i="1"/>
  <c r="ER58" i="1"/>
  <c r="EU60" i="1"/>
  <c r="EQ62" i="1"/>
  <c r="FE17" i="1"/>
  <c r="BV17" i="1" s="1"/>
  <c r="FE30" i="1"/>
  <c r="BV30" i="1" s="1"/>
  <c r="FE45" i="1"/>
  <c r="BV45" i="1" s="1"/>
  <c r="FE64" i="1"/>
  <c r="BV64" i="1" s="1"/>
  <c r="FE55" i="1"/>
  <c r="BV55" i="1" s="1"/>
  <c r="AM7" i="1"/>
  <c r="GA11" i="1"/>
  <c r="GA18" i="1"/>
  <c r="AM22" i="1"/>
  <c r="GA26" i="1"/>
  <c r="AM30" i="1"/>
  <c r="GA33" i="1"/>
  <c r="AM38" i="1"/>
  <c r="GA43" i="1"/>
  <c r="AM51" i="1"/>
  <c r="AM55" i="1"/>
  <c r="GA59" i="1"/>
  <c r="AM63" i="1"/>
  <c r="AA66" i="1"/>
  <c r="Z66" i="1"/>
  <c r="BT16" i="1"/>
  <c r="AH16" i="1"/>
  <c r="R16" i="1"/>
  <c r="AH9" i="1"/>
  <c r="BT9" i="1"/>
  <c r="R9" i="1"/>
  <c r="BT17" i="1"/>
  <c r="AH17" i="1"/>
  <c r="R17" i="1"/>
  <c r="BT41" i="1"/>
  <c r="R41" i="1"/>
  <c r="V41" i="1" s="1"/>
  <c r="X41" i="1" s="1"/>
  <c r="BT49" i="1"/>
  <c r="R49" i="1"/>
  <c r="BT10" i="1"/>
  <c r="R10" i="1"/>
  <c r="BT37" i="1"/>
  <c r="AH37" i="1"/>
  <c r="R37" i="1"/>
  <c r="V37" i="1" s="1"/>
  <c r="X37" i="1" s="1"/>
  <c r="BT11" i="1"/>
  <c r="AH11" i="1"/>
  <c r="R11" i="1"/>
  <c r="BT18" i="1"/>
  <c r="R18" i="1"/>
  <c r="V18" i="1" s="1"/>
  <c r="X18" i="1" s="1"/>
  <c r="AF18" i="1" s="1"/>
  <c r="AH18" i="1"/>
  <c r="R26" i="1"/>
  <c r="V26" i="1" s="1"/>
  <c r="X26" i="1" s="1"/>
  <c r="AF26" i="1" s="1"/>
  <c r="BT26" i="1"/>
  <c r="R33" i="1"/>
  <c r="V33" i="1" s="1"/>
  <c r="X33" i="1" s="1"/>
  <c r="AF33" i="1" s="1"/>
  <c r="BT33" i="1"/>
  <c r="BT35" i="1"/>
  <c r="R35" i="1"/>
  <c r="AH35" i="1"/>
  <c r="AH45" i="1"/>
  <c r="R45" i="1"/>
  <c r="BT45" i="1"/>
  <c r="BT61" i="1"/>
  <c r="AH61" i="1"/>
  <c r="R61" i="1"/>
  <c r="BT36" i="1"/>
  <c r="AH36" i="1"/>
  <c r="R36" i="1"/>
  <c r="AH46" i="1"/>
  <c r="BT46" i="1"/>
  <c r="R46" i="1"/>
  <c r="AH62" i="1"/>
  <c r="BT62" i="1"/>
  <c r="R62" i="1"/>
  <c r="AB50" i="1"/>
  <c r="AD50" i="1"/>
  <c r="AD32" i="1"/>
  <c r="ET43" i="1"/>
  <c r="EO43" i="1"/>
  <c r="GA35" i="1"/>
  <c r="AM35" i="1"/>
  <c r="AM49" i="1"/>
  <c r="GA49" i="1"/>
  <c r="AD51" i="1"/>
  <c r="AC51" i="1"/>
  <c r="P5" i="1"/>
  <c r="P13" i="1"/>
  <c r="P20" i="1"/>
  <c r="P28" i="1"/>
  <c r="P53" i="1"/>
  <c r="R15" i="1"/>
  <c r="R47" i="1"/>
  <c r="R55" i="1"/>
  <c r="AD12" i="1"/>
  <c r="AD13" i="1"/>
  <c r="AD14" i="1"/>
  <c r="AC15" i="1"/>
  <c r="AC16" i="1"/>
  <c r="AC17" i="1"/>
  <c r="AB37" i="1"/>
  <c r="AC18" i="1"/>
  <c r="AH27" i="1"/>
  <c r="AD30" i="1"/>
  <c r="AD34" i="1"/>
  <c r="AC49" i="1"/>
  <c r="AC52" i="1"/>
  <c r="AB57" i="1"/>
  <c r="AB59" i="1"/>
  <c r="BQ66" i="1"/>
  <c r="EP28" i="1"/>
  <c r="ER28" i="1"/>
  <c r="AD44" i="1"/>
  <c r="AC44" i="1"/>
  <c r="AD60" i="1"/>
  <c r="AC60" i="1"/>
  <c r="P6" i="1"/>
  <c r="P14" i="1"/>
  <c r="P21" i="1"/>
  <c r="P29" i="1"/>
  <c r="P54" i="1"/>
  <c r="AB65" i="1"/>
  <c r="AB5" i="1"/>
  <c r="AM5" i="1"/>
  <c r="AB6" i="1"/>
  <c r="AB8" i="1"/>
  <c r="AB9" i="1"/>
  <c r="AM9" i="1"/>
  <c r="AB11" i="1"/>
  <c r="AD16" i="1"/>
  <c r="AD17" i="1"/>
  <c r="AC37" i="1"/>
  <c r="AD18" i="1"/>
  <c r="AB26" i="1"/>
  <c r="AB44" i="1"/>
  <c r="AC57" i="1"/>
  <c r="AC59" i="1"/>
  <c r="BT44" i="1"/>
  <c r="CI66" i="1"/>
  <c r="CN65" i="1"/>
  <c r="ER23" i="1"/>
  <c r="ET23" i="1"/>
  <c r="GA20" i="1"/>
  <c r="GA61" i="1"/>
  <c r="AD35" i="1"/>
  <c r="AB35" i="1"/>
  <c r="AD45" i="1"/>
  <c r="AC45" i="1"/>
  <c r="AD61" i="1"/>
  <c r="AC61" i="1"/>
  <c r="AC5" i="1"/>
  <c r="AB10" i="1"/>
  <c r="AD37" i="1"/>
  <c r="AM24" i="1"/>
  <c r="AM45" i="1"/>
  <c r="AH47" i="1"/>
  <c r="AB53" i="1"/>
  <c r="ER16" i="1"/>
  <c r="ET16" i="1"/>
  <c r="EU23" i="1"/>
  <c r="AD36" i="1"/>
  <c r="AB36" i="1"/>
  <c r="AC46" i="1"/>
  <c r="AB46" i="1"/>
  <c r="AD62" i="1"/>
  <c r="AC62" i="1"/>
  <c r="P8" i="1"/>
  <c r="P23" i="1"/>
  <c r="P39" i="1"/>
  <c r="P40" i="1"/>
  <c r="P48" i="1"/>
  <c r="P56" i="1"/>
  <c r="P64" i="1"/>
  <c r="AC7" i="1"/>
  <c r="AD9" i="1"/>
  <c r="AC10" i="1"/>
  <c r="AD11" i="1"/>
  <c r="AB19" i="1"/>
  <c r="AB20" i="1"/>
  <c r="AB21" i="1"/>
  <c r="AB23" i="1"/>
  <c r="AB24" i="1"/>
  <c r="AB25" i="1"/>
  <c r="AD26" i="1"/>
  <c r="AB33" i="1"/>
  <c r="AM41" i="1"/>
  <c r="AB42" i="1"/>
  <c r="AD46" i="1"/>
  <c r="AC50" i="1"/>
  <c r="AC53" i="1"/>
  <c r="AD55" i="1"/>
  <c r="AB62" i="1"/>
  <c r="CF66" i="1"/>
  <c r="EP13" i="1"/>
  <c r="ER13" i="1"/>
  <c r="EU16" i="1"/>
  <c r="AD38" i="1"/>
  <c r="AC38" i="1"/>
  <c r="AB47" i="1"/>
  <c r="AD47" i="1"/>
  <c r="AC63" i="1"/>
  <c r="AB63" i="1"/>
  <c r="P24" i="1"/>
  <c r="P31" i="1"/>
  <c r="P57" i="1"/>
  <c r="AD10" i="1"/>
  <c r="AC19" i="1"/>
  <c r="AC20" i="1"/>
  <c r="AC21" i="1"/>
  <c r="AB22" i="1"/>
  <c r="AC23" i="1"/>
  <c r="AC24" i="1"/>
  <c r="AC25" i="1"/>
  <c r="AB27" i="1"/>
  <c r="AB28" i="1"/>
  <c r="AM28" i="1"/>
  <c r="AM31" i="1"/>
  <c r="AC33" i="1"/>
  <c r="AD42" i="1"/>
  <c r="BN66" i="1"/>
  <c r="BT55" i="1"/>
  <c r="EV10" i="1"/>
  <c r="EP10" i="1"/>
  <c r="ES13" i="1"/>
  <c r="BV62" i="1"/>
  <c r="FS66" i="1"/>
  <c r="BS66" i="1" s="1"/>
  <c r="AD40" i="1"/>
  <c r="AB40" i="1"/>
  <c r="AB48" i="1"/>
  <c r="AD48" i="1"/>
  <c r="AD64" i="1"/>
  <c r="AC64" i="1"/>
  <c r="P25" i="1"/>
  <c r="AH25" i="1" s="1"/>
  <c r="P32" i="1"/>
  <c r="P42" i="1"/>
  <c r="P50" i="1"/>
  <c r="AH50" i="1" s="1"/>
  <c r="P58" i="1"/>
  <c r="R65" i="1"/>
  <c r="R27" i="1"/>
  <c r="R44" i="1"/>
  <c r="R60" i="1"/>
  <c r="AH65" i="1"/>
  <c r="AC22" i="1"/>
  <c r="AC27" i="1"/>
  <c r="AC28" i="1"/>
  <c r="AB29" i="1"/>
  <c r="AB39" i="1"/>
  <c r="AB31" i="1"/>
  <c r="AB32" i="1"/>
  <c r="AD33" i="1"/>
  <c r="AC35" i="1"/>
  <c r="AB45" i="1"/>
  <c r="AB56" i="1"/>
  <c r="AB58" i="1"/>
  <c r="BP66" i="1"/>
  <c r="ER64" i="1"/>
  <c r="ES64" i="1"/>
  <c r="AD41" i="1"/>
  <c r="AB41" i="1"/>
  <c r="AB49" i="1"/>
  <c r="AD49" i="1"/>
  <c r="P43" i="1"/>
  <c r="P51" i="1"/>
  <c r="P59" i="1"/>
  <c r="AH59" i="1" s="1"/>
  <c r="AM13" i="1"/>
  <c r="AC43" i="1"/>
  <c r="AB51" i="1"/>
  <c r="AB54" i="1"/>
  <c r="AC56" i="1"/>
  <c r="AD58" i="1"/>
  <c r="AB61" i="1"/>
  <c r="BK66" i="1"/>
  <c r="EP49" i="1"/>
  <c r="EQ49" i="1"/>
  <c r="FW66" i="1"/>
  <c r="GE66" i="1"/>
  <c r="CB66" i="1"/>
  <c r="CQ66" i="1"/>
  <c r="AJ37" i="1"/>
  <c r="GI66" i="1"/>
  <c r="DG66" i="1"/>
  <c r="DH66" i="1" s="1"/>
  <c r="DV66" i="1"/>
  <c r="AI41" i="1"/>
  <c r="AH49" i="1"/>
  <c r="GB66" i="1"/>
  <c r="AM66" i="1" s="1"/>
  <c r="AH10" i="1"/>
  <c r="AI37" i="1"/>
  <c r="FD66" i="1"/>
  <c r="FE11" i="1"/>
  <c r="FE26" i="1"/>
  <c r="BV26" i="1" s="1"/>
  <c r="FE43" i="1"/>
  <c r="BV43" i="1" s="1"/>
  <c r="FE59" i="1"/>
  <c r="BV59" i="1" s="1"/>
  <c r="FO66" i="1"/>
  <c r="AM33" i="1"/>
  <c r="AM18" i="1"/>
  <c r="AM11" i="1"/>
  <c r="AM26" i="1"/>
  <c r="AM59" i="1"/>
  <c r="GA51" i="1"/>
  <c r="BV9" i="1"/>
  <c r="BV41" i="1"/>
  <c r="BV5" i="1"/>
  <c r="BV28" i="1"/>
  <c r="BV61" i="1"/>
  <c r="FA66" i="1"/>
  <c r="BU26" i="1"/>
  <c r="BU31" i="1"/>
  <c r="BU33" i="1"/>
  <c r="FC66" i="1"/>
  <c r="BV65" i="1"/>
  <c r="BU5" i="1"/>
  <c r="BU18" i="1"/>
  <c r="BU7" i="1"/>
  <c r="BU28" i="1"/>
  <c r="BU30" i="1"/>
  <c r="BU17" i="1"/>
  <c r="BU57" i="1"/>
  <c r="BU63" i="1"/>
  <c r="BU11" i="1"/>
  <c r="BU38" i="1"/>
  <c r="BU41" i="1"/>
  <c r="BU51" i="1"/>
  <c r="BU61" i="1"/>
  <c r="ES65" i="1"/>
  <c r="EQ5" i="1"/>
  <c r="EO6" i="1"/>
  <c r="EU7" i="1"/>
  <c r="ES8" i="1"/>
  <c r="EQ9" i="1"/>
  <c r="EO10" i="1"/>
  <c r="EU11" i="1"/>
  <c r="ES12" i="1"/>
  <c r="EQ13" i="1"/>
  <c r="EO14" i="1"/>
  <c r="EU15" i="1"/>
  <c r="ES16" i="1"/>
  <c r="EQ17" i="1"/>
  <c r="EO37" i="1"/>
  <c r="EU18" i="1"/>
  <c r="ES19" i="1"/>
  <c r="EQ20" i="1"/>
  <c r="EO21" i="1"/>
  <c r="EU22" i="1"/>
  <c r="ES23" i="1"/>
  <c r="EQ24" i="1"/>
  <c r="EO25" i="1"/>
  <c r="EU26" i="1"/>
  <c r="ES27" i="1"/>
  <c r="EQ28" i="1"/>
  <c r="EU30" i="1"/>
  <c r="ES39" i="1"/>
  <c r="EQ31" i="1"/>
  <c r="EU33" i="1"/>
  <c r="ES34" i="1"/>
  <c r="EQ35" i="1"/>
  <c r="EU38" i="1"/>
  <c r="ES40" i="1"/>
  <c r="EQ41" i="1"/>
  <c r="EU43" i="1"/>
  <c r="EQ45" i="1"/>
  <c r="EU47" i="1"/>
  <c r="EU51" i="1"/>
  <c r="EU55" i="1"/>
  <c r="EU59" i="1"/>
  <c r="EU63" i="1"/>
  <c r="EV7" i="1"/>
  <c r="EV11" i="1"/>
  <c r="EV15" i="1"/>
  <c r="EV18" i="1"/>
  <c r="EV22" i="1"/>
  <c r="EV26" i="1"/>
  <c r="EV30" i="1"/>
  <c r="EV33" i="1"/>
  <c r="EV38" i="1"/>
  <c r="EV43" i="1"/>
  <c r="EV47" i="1"/>
  <c r="EV51" i="1"/>
  <c r="EV55" i="1"/>
  <c r="EV59" i="1"/>
  <c r="EV63" i="1"/>
  <c r="EV65" i="1"/>
  <c r="ET5" i="1"/>
  <c r="ER6" i="1"/>
  <c r="EP7" i="1"/>
  <c r="EV8" i="1"/>
  <c r="ER10" i="1"/>
  <c r="EP11" i="1"/>
  <c r="EV12" i="1"/>
  <c r="ET13" i="1"/>
  <c r="ER14" i="1"/>
  <c r="EP15" i="1"/>
  <c r="EV16" i="1"/>
  <c r="ET17" i="1"/>
  <c r="ER37" i="1"/>
  <c r="EP18" i="1"/>
  <c r="EV19" i="1"/>
  <c r="EP22" i="1"/>
  <c r="EV23" i="1"/>
  <c r="EP26" i="1"/>
  <c r="EV27" i="1"/>
  <c r="EP30" i="1"/>
  <c r="EV39" i="1"/>
  <c r="EP33" i="1"/>
  <c r="EV34" i="1"/>
  <c r="ET35" i="1"/>
  <c r="EP38" i="1"/>
  <c r="EV40" i="1"/>
  <c r="ET41" i="1"/>
  <c r="EP43" i="1"/>
  <c r="EV44" i="1"/>
  <c r="ET45" i="1"/>
  <c r="EP47" i="1"/>
  <c r="EV48" i="1"/>
  <c r="ET49" i="1"/>
  <c r="EP51" i="1"/>
  <c r="EV52" i="1"/>
  <c r="ET53" i="1"/>
  <c r="EP55" i="1"/>
  <c r="EV56" i="1"/>
  <c r="ET57" i="1"/>
  <c r="EP59" i="1"/>
  <c r="EV60" i="1"/>
  <c r="ET61" i="1"/>
  <c r="EP63" i="1"/>
  <c r="EV64" i="1"/>
  <c r="EO65" i="1"/>
  <c r="EU5" i="1"/>
  <c r="ES6" i="1"/>
  <c r="EQ7" i="1"/>
  <c r="EO8" i="1"/>
  <c r="EU9" i="1"/>
  <c r="ES10" i="1"/>
  <c r="EQ11" i="1"/>
  <c r="EO12" i="1"/>
  <c r="EU13" i="1"/>
  <c r="ES14" i="1"/>
  <c r="EQ15" i="1"/>
  <c r="EO16" i="1"/>
  <c r="EU17" i="1"/>
  <c r="ES37" i="1"/>
  <c r="EQ18" i="1"/>
  <c r="EO19" i="1"/>
  <c r="EU20" i="1"/>
  <c r="ES21" i="1"/>
  <c r="EQ22" i="1"/>
  <c r="EO23" i="1"/>
  <c r="EU24" i="1"/>
  <c r="ES25" i="1"/>
  <c r="EQ26" i="1"/>
  <c r="EO27" i="1"/>
  <c r="EU28" i="1"/>
  <c r="ES29" i="1"/>
  <c r="EQ30" i="1"/>
  <c r="EO39" i="1"/>
  <c r="EU31" i="1"/>
  <c r="EQ33" i="1"/>
  <c r="EO34" i="1"/>
  <c r="EU35" i="1"/>
  <c r="EQ38" i="1"/>
  <c r="EO40" i="1"/>
  <c r="EU41" i="1"/>
  <c r="EQ43" i="1"/>
  <c r="EO44" i="1"/>
  <c r="EU45" i="1"/>
  <c r="EQ47" i="1"/>
  <c r="EO48" i="1"/>
  <c r="EU49" i="1"/>
  <c r="EQ51" i="1"/>
  <c r="EO52" i="1"/>
  <c r="EU53" i="1"/>
  <c r="EQ55" i="1"/>
  <c r="EO56" i="1"/>
  <c r="EU57" i="1"/>
  <c r="EQ59" i="1"/>
  <c r="EO60" i="1"/>
  <c r="EU61" i="1"/>
  <c r="EQ63" i="1"/>
  <c r="EO64" i="1"/>
  <c r="EP65" i="1"/>
  <c r="EV5" i="1"/>
  <c r="ET6" i="1"/>
  <c r="ER7" i="1"/>
  <c r="EP8" i="1"/>
  <c r="EV9" i="1"/>
  <c r="ET10" i="1"/>
  <c r="ER11" i="1"/>
  <c r="EP12" i="1"/>
  <c r="EV13" i="1"/>
  <c r="ET14" i="1"/>
  <c r="ER15" i="1"/>
  <c r="EP16" i="1"/>
  <c r="EV17" i="1"/>
  <c r="ET37" i="1"/>
  <c r="ER18" i="1"/>
  <c r="EP19" i="1"/>
  <c r="EV20" i="1"/>
  <c r="ET21" i="1"/>
  <c r="ER22" i="1"/>
  <c r="EP23" i="1"/>
  <c r="EV24" i="1"/>
  <c r="ET25" i="1"/>
  <c r="ER26" i="1"/>
  <c r="EP27" i="1"/>
  <c r="EV28" i="1"/>
  <c r="ER30" i="1"/>
  <c r="EP39" i="1"/>
  <c r="EV31" i="1"/>
  <c r="ER33" i="1"/>
  <c r="EP34" i="1"/>
  <c r="EV35" i="1"/>
  <c r="ER38" i="1"/>
  <c r="EP40" i="1"/>
  <c r="EV41" i="1"/>
  <c r="ER43" i="1"/>
  <c r="EV45" i="1"/>
  <c r="ER47" i="1"/>
  <c r="EV49" i="1"/>
  <c r="ER51" i="1"/>
  <c r="EP52" i="1"/>
  <c r="EV53" i="1"/>
  <c r="ER55" i="1"/>
  <c r="EP56" i="1"/>
  <c r="EV57" i="1"/>
  <c r="ER59" i="1"/>
  <c r="EP60" i="1"/>
  <c r="EV61" i="1"/>
  <c r="ER63" i="1"/>
  <c r="EP64" i="1"/>
  <c r="EM66" i="1"/>
  <c r="EQ65" i="1"/>
  <c r="EO5" i="1"/>
  <c r="EU6" i="1"/>
  <c r="ES7" i="1"/>
  <c r="EQ8" i="1"/>
  <c r="EO9" i="1"/>
  <c r="EU10" i="1"/>
  <c r="ES11" i="1"/>
  <c r="EQ12" i="1"/>
  <c r="EO13" i="1"/>
  <c r="EU14" i="1"/>
  <c r="ES15" i="1"/>
  <c r="EQ16" i="1"/>
  <c r="EO17" i="1"/>
  <c r="EU37" i="1"/>
  <c r="ES18" i="1"/>
  <c r="EQ19" i="1"/>
  <c r="EO20" i="1"/>
  <c r="EU21" i="1"/>
  <c r="ES22" i="1"/>
  <c r="EQ23" i="1"/>
  <c r="EO24" i="1"/>
  <c r="EU25" i="1"/>
  <c r="ES26" i="1"/>
  <c r="EQ27" i="1"/>
  <c r="EO28" i="1"/>
  <c r="EU29" i="1"/>
  <c r="ES30" i="1"/>
  <c r="EQ39" i="1"/>
  <c r="EO31" i="1"/>
  <c r="EU32" i="1"/>
  <c r="ES33" i="1"/>
  <c r="EQ34" i="1"/>
  <c r="EO35" i="1"/>
  <c r="EU36" i="1"/>
  <c r="ES38" i="1"/>
  <c r="EQ40" i="1"/>
  <c r="EO41" i="1"/>
  <c r="EU42" i="1"/>
  <c r="ES43" i="1"/>
  <c r="EQ44" i="1"/>
  <c r="EO45" i="1"/>
  <c r="EU46" i="1"/>
  <c r="ES47" i="1"/>
  <c r="EQ48" i="1"/>
  <c r="EO49" i="1"/>
  <c r="EU50" i="1"/>
  <c r="ES51" i="1"/>
  <c r="EQ52" i="1"/>
  <c r="EO53" i="1"/>
  <c r="EU54" i="1"/>
  <c r="ES55" i="1"/>
  <c r="EQ56" i="1"/>
  <c r="EO57" i="1"/>
  <c r="EU58" i="1"/>
  <c r="ES59" i="1"/>
  <c r="EQ60" i="1"/>
  <c r="EO61" i="1"/>
  <c r="EU62" i="1"/>
  <c r="ES63" i="1"/>
  <c r="EQ64" i="1"/>
  <c r="AG37" i="1"/>
  <c r="AH26" i="1"/>
  <c r="AH33" i="1"/>
  <c r="AH41" i="1"/>
  <c r="AH43" i="1"/>
  <c r="AG41" i="1"/>
  <c r="AF37" i="1"/>
  <c r="AG26" i="1"/>
  <c r="AJ33" i="1" l="1"/>
  <c r="AG33" i="1"/>
  <c r="EW32" i="1"/>
  <c r="R38" i="1"/>
  <c r="V38" i="1" s="1"/>
  <c r="X38" i="1" s="1"/>
  <c r="BT38" i="1"/>
  <c r="AH15" i="1"/>
  <c r="EW58" i="1"/>
  <c r="AI26" i="1"/>
  <c r="EW50" i="1"/>
  <c r="AJ26" i="1"/>
  <c r="CW66" i="1"/>
  <c r="AS66" i="1" s="1"/>
  <c r="AC66" i="1"/>
  <c r="AD66" i="1"/>
  <c r="R12" i="1"/>
  <c r="AI33" i="1"/>
  <c r="AH19" i="1"/>
  <c r="AH12" i="1"/>
  <c r="EW42" i="1"/>
  <c r="R22" i="1"/>
  <c r="V22" i="1" s="1"/>
  <c r="X22" i="1" s="1"/>
  <c r="EW15" i="1"/>
  <c r="AH22" i="1"/>
  <c r="AH7" i="1"/>
  <c r="R19" i="1"/>
  <c r="AI19" i="1" s="1"/>
  <c r="BT65" i="1"/>
  <c r="P66" i="1"/>
  <c r="BT66" i="1" s="1"/>
  <c r="AG18" i="1"/>
  <c r="GA66" i="1"/>
  <c r="R30" i="1"/>
  <c r="AI30" i="1" s="1"/>
  <c r="EW62" i="1"/>
  <c r="EW54" i="1"/>
  <c r="EW46" i="1"/>
  <c r="EW36" i="1"/>
  <c r="EW63" i="1"/>
  <c r="EW53" i="1"/>
  <c r="EW45" i="1"/>
  <c r="EW20" i="1"/>
  <c r="EW5" i="1"/>
  <c r="EW18" i="1"/>
  <c r="EW11" i="1"/>
  <c r="AH34" i="1"/>
  <c r="EW22" i="1"/>
  <c r="EW48" i="1"/>
  <c r="EW55" i="1"/>
  <c r="EW25" i="1"/>
  <c r="BT60" i="1"/>
  <c r="R52" i="1"/>
  <c r="AI52" i="1" s="1"/>
  <c r="AH30" i="1"/>
  <c r="R7" i="1"/>
  <c r="AI7" i="1" s="1"/>
  <c r="AH52" i="1"/>
  <c r="AJ18" i="1"/>
  <c r="FE66" i="1"/>
  <c r="BV66" i="1" s="1"/>
  <c r="AI18" i="1"/>
  <c r="R34" i="1"/>
  <c r="V34" i="1" s="1"/>
  <c r="X34" i="1" s="1"/>
  <c r="AH63" i="1"/>
  <c r="BT63" i="1"/>
  <c r="EW29" i="1"/>
  <c r="AI44" i="1"/>
  <c r="V44" i="1"/>
  <c r="X44" i="1" s="1"/>
  <c r="BT42" i="1"/>
  <c r="R42" i="1"/>
  <c r="BT56" i="1"/>
  <c r="AH56" i="1"/>
  <c r="R56" i="1"/>
  <c r="AH54" i="1"/>
  <c r="BT54" i="1"/>
  <c r="R54" i="1"/>
  <c r="AI38" i="1"/>
  <c r="BT13" i="1"/>
  <c r="R13" i="1"/>
  <c r="AH13" i="1"/>
  <c r="AI62" i="1"/>
  <c r="V62" i="1"/>
  <c r="X62" i="1" s="1"/>
  <c r="AI35" i="1"/>
  <c r="V35" i="1"/>
  <c r="X35" i="1" s="1"/>
  <c r="AH42" i="1"/>
  <c r="EW61" i="1"/>
  <c r="EW35" i="1"/>
  <c r="EW28" i="1"/>
  <c r="EW13" i="1"/>
  <c r="EW60" i="1"/>
  <c r="EW33" i="1"/>
  <c r="AI34" i="1"/>
  <c r="BT32" i="1"/>
  <c r="R32" i="1"/>
  <c r="BT48" i="1"/>
  <c r="AH48" i="1"/>
  <c r="R48" i="1"/>
  <c r="BT29" i="1"/>
  <c r="AH29" i="1"/>
  <c r="R29" i="1"/>
  <c r="R5" i="1"/>
  <c r="AH5" i="1"/>
  <c r="BT5" i="1"/>
  <c r="AI61" i="1"/>
  <c r="V61" i="1"/>
  <c r="X61" i="1" s="1"/>
  <c r="AI11" i="1"/>
  <c r="V11" i="1"/>
  <c r="X11" i="1" s="1"/>
  <c r="V9" i="1"/>
  <c r="X9" i="1" s="1"/>
  <c r="AI9" i="1"/>
  <c r="EW51" i="1"/>
  <c r="EW47" i="1"/>
  <c r="EW34" i="1"/>
  <c r="EW26" i="1"/>
  <c r="EW43" i="1"/>
  <c r="EW30" i="1"/>
  <c r="BT39" i="1"/>
  <c r="AH39" i="1"/>
  <c r="R39" i="1"/>
  <c r="BT14" i="1"/>
  <c r="AH14" i="1"/>
  <c r="R14" i="1"/>
  <c r="AI15" i="1"/>
  <c r="V15" i="1"/>
  <c r="X15" i="1" s="1"/>
  <c r="AI46" i="1"/>
  <c r="V46" i="1"/>
  <c r="X46" i="1" s="1"/>
  <c r="AI49" i="1"/>
  <c r="V49" i="1"/>
  <c r="X49" i="1" s="1"/>
  <c r="BT25" i="1"/>
  <c r="R25" i="1"/>
  <c r="BT21" i="1"/>
  <c r="AH21" i="1"/>
  <c r="R21" i="1"/>
  <c r="EW7" i="1"/>
  <c r="BV11" i="1"/>
  <c r="R59" i="1"/>
  <c r="BT59" i="1"/>
  <c r="AI12" i="1"/>
  <c r="V12" i="1"/>
  <c r="X12" i="1" s="1"/>
  <c r="BT23" i="1"/>
  <c r="R23" i="1"/>
  <c r="AH23" i="1"/>
  <c r="CN66" i="1"/>
  <c r="AR66" i="1" s="1"/>
  <c r="AR65" i="1"/>
  <c r="BT6" i="1"/>
  <c r="AH6" i="1"/>
  <c r="R6" i="1"/>
  <c r="AH32" i="1"/>
  <c r="BT51" i="1"/>
  <c r="R51" i="1"/>
  <c r="AI65" i="1"/>
  <c r="V65" i="1"/>
  <c r="AH57" i="1"/>
  <c r="BT57" i="1"/>
  <c r="R57" i="1"/>
  <c r="BT8" i="1"/>
  <c r="AH8" i="1"/>
  <c r="R8" i="1"/>
  <c r="AI63" i="1"/>
  <c r="V63" i="1"/>
  <c r="X63" i="1" s="1"/>
  <c r="AH53" i="1"/>
  <c r="BT53" i="1"/>
  <c r="R53" i="1"/>
  <c r="V45" i="1"/>
  <c r="X45" i="1" s="1"/>
  <c r="AI45" i="1"/>
  <c r="AJ41" i="1"/>
  <c r="AF41" i="1"/>
  <c r="AI16" i="1"/>
  <c r="V16" i="1"/>
  <c r="X16" i="1" s="1"/>
  <c r="AI27" i="1"/>
  <c r="V27" i="1"/>
  <c r="X27" i="1" s="1"/>
  <c r="AI22" i="1"/>
  <c r="EW38" i="1"/>
  <c r="BT43" i="1"/>
  <c r="R43" i="1"/>
  <c r="AI60" i="1"/>
  <c r="V60" i="1"/>
  <c r="X60" i="1" s="1"/>
  <c r="BT58" i="1"/>
  <c r="AH58" i="1"/>
  <c r="R58" i="1"/>
  <c r="BT31" i="1"/>
  <c r="R31" i="1"/>
  <c r="AI55" i="1"/>
  <c r="V55" i="1"/>
  <c r="X55" i="1" s="1"/>
  <c r="BT28" i="1"/>
  <c r="R28" i="1"/>
  <c r="AH28" i="1"/>
  <c r="AI36" i="1"/>
  <c r="V36" i="1"/>
  <c r="X36" i="1" s="1"/>
  <c r="BT40" i="1"/>
  <c r="AH40" i="1"/>
  <c r="R40" i="1"/>
  <c r="EW59" i="1"/>
  <c r="AH31" i="1"/>
  <c r="V52" i="1"/>
  <c r="X52" i="1" s="1"/>
  <c r="R50" i="1"/>
  <c r="BT50" i="1"/>
  <c r="AH51" i="1"/>
  <c r="R24" i="1"/>
  <c r="AH24" i="1"/>
  <c r="BT24" i="1"/>
  <c r="AH64" i="1"/>
  <c r="BT64" i="1"/>
  <c r="R64" i="1"/>
  <c r="AI47" i="1"/>
  <c r="V47" i="1"/>
  <c r="X47" i="1" s="1"/>
  <c r="R20" i="1"/>
  <c r="BT20" i="1"/>
  <c r="AH20" i="1"/>
  <c r="AI10" i="1"/>
  <c r="V10" i="1"/>
  <c r="X10" i="1" s="1"/>
  <c r="AI17" i="1"/>
  <c r="V17" i="1"/>
  <c r="X17" i="1" s="1"/>
  <c r="BU66" i="1"/>
  <c r="EW27" i="1"/>
  <c r="EW19" i="1"/>
  <c r="EW12" i="1"/>
  <c r="EW65" i="1"/>
  <c r="EW37" i="1"/>
  <c r="EW10" i="1"/>
  <c r="EW56" i="1"/>
  <c r="EW57" i="1"/>
  <c r="EW49" i="1"/>
  <c r="EW41" i="1"/>
  <c r="EW31" i="1"/>
  <c r="EW24" i="1"/>
  <c r="EW17" i="1"/>
  <c r="EW9" i="1"/>
  <c r="EW44" i="1"/>
  <c r="EP66" i="1"/>
  <c r="EO66" i="1"/>
  <c r="EV66" i="1"/>
  <c r="EU66" i="1"/>
  <c r="ET66" i="1"/>
  <c r="ES66" i="1"/>
  <c r="ER66" i="1"/>
  <c r="EQ66" i="1"/>
  <c r="EW64" i="1"/>
  <c r="EW39" i="1"/>
  <c r="EW23" i="1"/>
  <c r="EW16" i="1"/>
  <c r="EW8" i="1"/>
  <c r="EW21" i="1"/>
  <c r="EW14" i="1"/>
  <c r="EW6" i="1"/>
  <c r="EW52" i="1"/>
  <c r="EW40" i="1"/>
  <c r="V7" i="1" l="1"/>
  <c r="X7" i="1" s="1"/>
  <c r="AJ7" i="1" s="1"/>
  <c r="AH66" i="1"/>
  <c r="V19" i="1"/>
  <c r="X19" i="1" s="1"/>
  <c r="AF19" i="1" s="1"/>
  <c r="R66" i="1"/>
  <c r="AI66" i="1" s="1"/>
  <c r="X65" i="1"/>
  <c r="AF65" i="1" s="1"/>
  <c r="V30" i="1"/>
  <c r="X30" i="1" s="1"/>
  <c r="AJ30" i="1" s="1"/>
  <c r="AJ47" i="1"/>
  <c r="AG47" i="1"/>
  <c r="AF47" i="1"/>
  <c r="V43" i="1"/>
  <c r="X43" i="1" s="1"/>
  <c r="AI43" i="1"/>
  <c r="AJ63" i="1"/>
  <c r="AF63" i="1"/>
  <c r="AG63" i="1"/>
  <c r="V6" i="1"/>
  <c r="X6" i="1" s="1"/>
  <c r="AI6" i="1"/>
  <c r="AJ12" i="1"/>
  <c r="AG12" i="1"/>
  <c r="AF12" i="1"/>
  <c r="AJ15" i="1"/>
  <c r="AF15" i="1"/>
  <c r="AG15" i="1"/>
  <c r="AI5" i="1"/>
  <c r="V5" i="1"/>
  <c r="X5" i="1" s="1"/>
  <c r="AI56" i="1"/>
  <c r="V56" i="1"/>
  <c r="X56" i="1" s="1"/>
  <c r="AJ17" i="1"/>
  <c r="AF17" i="1"/>
  <c r="AG17" i="1"/>
  <c r="V31" i="1"/>
  <c r="X31" i="1" s="1"/>
  <c r="AI31" i="1"/>
  <c r="AJ9" i="1"/>
  <c r="AF9" i="1"/>
  <c r="AG9" i="1"/>
  <c r="V32" i="1"/>
  <c r="X32" i="1" s="1"/>
  <c r="AI32" i="1"/>
  <c r="AI13" i="1"/>
  <c r="V13" i="1"/>
  <c r="X13" i="1" s="1"/>
  <c r="AI64" i="1"/>
  <c r="V64" i="1"/>
  <c r="X64" i="1" s="1"/>
  <c r="V50" i="1"/>
  <c r="X50" i="1" s="1"/>
  <c r="AI50" i="1"/>
  <c r="AG36" i="1"/>
  <c r="AF36" i="1"/>
  <c r="AJ36" i="1"/>
  <c r="AI8" i="1"/>
  <c r="V8" i="1"/>
  <c r="X8" i="1" s="1"/>
  <c r="AI51" i="1"/>
  <c r="V51" i="1"/>
  <c r="X51" i="1" s="1"/>
  <c r="V25" i="1"/>
  <c r="X25" i="1" s="1"/>
  <c r="AI25" i="1"/>
  <c r="AI14" i="1"/>
  <c r="V14" i="1"/>
  <c r="X14" i="1" s="1"/>
  <c r="AF11" i="1"/>
  <c r="AJ11" i="1"/>
  <c r="AG11" i="1"/>
  <c r="AG10" i="1"/>
  <c r="AF10" i="1"/>
  <c r="AJ10" i="1"/>
  <c r="AJ52" i="1"/>
  <c r="AF52" i="1"/>
  <c r="AG52" i="1"/>
  <c r="V58" i="1"/>
  <c r="X58" i="1" s="1"/>
  <c r="AI58" i="1"/>
  <c r="V59" i="1"/>
  <c r="X59" i="1" s="1"/>
  <c r="AI59" i="1"/>
  <c r="AI29" i="1"/>
  <c r="V29" i="1"/>
  <c r="X29" i="1" s="1"/>
  <c r="AJ34" i="1"/>
  <c r="AG34" i="1"/>
  <c r="AF34" i="1"/>
  <c r="AJ38" i="1"/>
  <c r="AG38" i="1"/>
  <c r="AF38" i="1"/>
  <c r="V42" i="1"/>
  <c r="X42" i="1" s="1"/>
  <c r="AI42" i="1"/>
  <c r="AJ22" i="1"/>
  <c r="AF22" i="1"/>
  <c r="AG22" i="1"/>
  <c r="AG45" i="1"/>
  <c r="AJ45" i="1"/>
  <c r="AF45" i="1"/>
  <c r="AJ49" i="1"/>
  <c r="AF49" i="1"/>
  <c r="AG49" i="1"/>
  <c r="AG61" i="1"/>
  <c r="AJ61" i="1"/>
  <c r="AF61" i="1"/>
  <c r="AG35" i="1"/>
  <c r="AJ35" i="1"/>
  <c r="AF35" i="1"/>
  <c r="AI28" i="1"/>
  <c r="V28" i="1"/>
  <c r="X28" i="1" s="1"/>
  <c r="AJ27" i="1"/>
  <c r="AG27" i="1"/>
  <c r="AF27" i="1"/>
  <c r="AI53" i="1"/>
  <c r="V53" i="1"/>
  <c r="X53" i="1" s="1"/>
  <c r="V57" i="1"/>
  <c r="X57" i="1" s="1"/>
  <c r="AI57" i="1"/>
  <c r="V39" i="1"/>
  <c r="X39" i="1" s="1"/>
  <c r="AI39" i="1"/>
  <c r="AI54" i="1"/>
  <c r="V54" i="1"/>
  <c r="X54" i="1" s="1"/>
  <c r="AJ44" i="1"/>
  <c r="AF44" i="1"/>
  <c r="AG44" i="1"/>
  <c r="AJ60" i="1"/>
  <c r="AF60" i="1"/>
  <c r="AG60" i="1"/>
  <c r="V23" i="1"/>
  <c r="X23" i="1" s="1"/>
  <c r="AI23" i="1"/>
  <c r="AJ46" i="1"/>
  <c r="AF46" i="1"/>
  <c r="AG46" i="1"/>
  <c r="AI48" i="1"/>
  <c r="V48" i="1"/>
  <c r="X48" i="1" s="1"/>
  <c r="AG62" i="1"/>
  <c r="AF62" i="1"/>
  <c r="AJ62" i="1"/>
  <c r="AI20" i="1"/>
  <c r="V20" i="1"/>
  <c r="X20" i="1" s="1"/>
  <c r="V24" i="1"/>
  <c r="X24" i="1" s="1"/>
  <c r="AI24" i="1"/>
  <c r="AI40" i="1"/>
  <c r="V40" i="1"/>
  <c r="X40" i="1" s="1"/>
  <c r="AJ55" i="1"/>
  <c r="AG55" i="1"/>
  <c r="AF55" i="1"/>
  <c r="AG16" i="1"/>
  <c r="AF16" i="1"/>
  <c r="AJ16" i="1"/>
  <c r="AI21" i="1"/>
  <c r="V21" i="1"/>
  <c r="X21" i="1" s="1"/>
  <c r="EW66" i="1"/>
  <c r="AF30" i="1" l="1"/>
  <c r="AG7" i="1"/>
  <c r="AF7" i="1"/>
  <c r="AJ65" i="1"/>
  <c r="AG19" i="1"/>
  <c r="AJ19" i="1"/>
  <c r="AG30" i="1"/>
  <c r="AG65" i="1"/>
  <c r="V66" i="1"/>
  <c r="X66" i="1"/>
  <c r="AG48" i="1"/>
  <c r="AJ48" i="1"/>
  <c r="AF48" i="1"/>
  <c r="AG39" i="1"/>
  <c r="AJ39" i="1"/>
  <c r="AF39" i="1"/>
  <c r="AG28" i="1"/>
  <c r="AJ28" i="1"/>
  <c r="AF28" i="1"/>
  <c r="AG14" i="1"/>
  <c r="AF14" i="1"/>
  <c r="AJ14" i="1"/>
  <c r="AG5" i="1"/>
  <c r="AJ5" i="1"/>
  <c r="AF5" i="1"/>
  <c r="AJ29" i="1"/>
  <c r="AF29" i="1"/>
  <c r="AG29" i="1"/>
  <c r="AJ31" i="1"/>
  <c r="AF31" i="1"/>
  <c r="AG31" i="1"/>
  <c r="AG21" i="1"/>
  <c r="AF21" i="1"/>
  <c r="AJ21" i="1"/>
  <c r="AF59" i="1"/>
  <c r="AJ59" i="1"/>
  <c r="AG59" i="1"/>
  <c r="AF51" i="1"/>
  <c r="AJ51" i="1"/>
  <c r="AG51" i="1"/>
  <c r="AJ50" i="1"/>
  <c r="AG50" i="1"/>
  <c r="AF50" i="1"/>
  <c r="AG6" i="1"/>
  <c r="AF6" i="1"/>
  <c r="AJ6" i="1"/>
  <c r="AF43" i="1"/>
  <c r="AJ43" i="1"/>
  <c r="AG43" i="1"/>
  <c r="AJ57" i="1"/>
  <c r="AF57" i="1"/>
  <c r="AG57" i="1"/>
  <c r="AJ42" i="1"/>
  <c r="AF42" i="1"/>
  <c r="AG42" i="1"/>
  <c r="AG25" i="1"/>
  <c r="AJ25" i="1"/>
  <c r="AF25" i="1"/>
  <c r="AG54" i="1"/>
  <c r="AF54" i="1"/>
  <c r="AJ54" i="1"/>
  <c r="AG64" i="1"/>
  <c r="AJ64" i="1"/>
  <c r="AF64" i="1"/>
  <c r="AJ32" i="1"/>
  <c r="AF32" i="1"/>
  <c r="AG32" i="1"/>
  <c r="AG23" i="1"/>
  <c r="AJ23" i="1"/>
  <c r="AF23" i="1"/>
  <c r="AF58" i="1"/>
  <c r="AJ58" i="1"/>
  <c r="AG58" i="1"/>
  <c r="AG8" i="1"/>
  <c r="AF8" i="1"/>
  <c r="AJ8" i="1"/>
  <c r="AG56" i="1"/>
  <c r="AJ56" i="1"/>
  <c r="AF56" i="1"/>
  <c r="AJ24" i="1"/>
  <c r="AF24" i="1"/>
  <c r="AG24" i="1"/>
  <c r="AG20" i="1"/>
  <c r="AJ20" i="1"/>
  <c r="AF20" i="1"/>
  <c r="AG53" i="1"/>
  <c r="AJ53" i="1"/>
  <c r="AF53" i="1"/>
  <c r="AG40" i="1"/>
  <c r="AJ40" i="1"/>
  <c r="AF40" i="1"/>
  <c r="AG13" i="1"/>
  <c r="AJ13" i="1"/>
  <c r="AF13" i="1"/>
  <c r="AF66" i="1" l="1"/>
  <c r="AJ66" i="1"/>
  <c r="AG66" i="1"/>
</calcChain>
</file>

<file path=xl/sharedStrings.xml><?xml version="1.0" encoding="utf-8"?>
<sst xmlns="http://schemas.openxmlformats.org/spreadsheetml/2006/main" count="483" uniqueCount="245">
  <si>
    <t>Key balance sheet figures</t>
  </si>
  <si>
    <t>P&amp;L</t>
  </si>
  <si>
    <t>P&amp;L key figures</t>
  </si>
  <si>
    <t>Growth 2021 - 2020</t>
  </si>
  <si>
    <t>Liquidity</t>
  </si>
  <si>
    <t>Capital ratios (bank level)</t>
  </si>
  <si>
    <t>Consolidated capital ratios*</t>
  </si>
  <si>
    <t>Pilar 2</t>
  </si>
  <si>
    <t>CET1 - margin to requirements</t>
  </si>
  <si>
    <t>core capital - margin to req.</t>
  </si>
  <si>
    <t>Capital - margin to req.</t>
  </si>
  <si>
    <t>Credit quality</t>
  </si>
  <si>
    <t>Balance sheet</t>
  </si>
  <si>
    <t>Additional information</t>
  </si>
  <si>
    <t>Sector breakdown loan book - 2021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</si>
  <si>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</si>
  <si>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</si>
  <si>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</si>
  <si>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</si>
  <si>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</si>
  <si>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</si>
  <si>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</si>
  <si>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</si>
  <si>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</si>
  <si>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</si>
  <si>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</si>
  <si>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</si>
  <si>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</si>
  <si>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</si>
  <si>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</si>
  <si>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</si>
  <si>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</si>
  <si>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</si>
  <si>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</si>
  <si>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</si>
  <si>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</si>
  <si>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</si>
  <si>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</si>
  <si>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</si>
  <si>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</si>
  <si>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</si>
  <si>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</si>
  <si>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</si>
  <si>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</si>
  <si>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</si>
  <si>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</si>
  <si>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</si>
  <si>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</si>
  <si>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</si>
  <si>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</si>
  <si>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</si>
  <si>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</si>
  <si>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</si>
  <si>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</si>
  <si>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</si>
  <si>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</t>
  </si>
  <si>
    <t>NSFR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</si>
  <si>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</si>
  <si>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</si>
  <si>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</si>
  <si>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</si>
  <si>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</si>
  <si>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</si>
  <si>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</si>
  <si>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</si>
  <si>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</si>
  <si>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</si>
  <si>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Bank level margin to requirements</t>
  </si>
  <si>
    <t>Cons. level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</si>
  <si>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</si>
  <si>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</si>
  <si>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</si>
  <si>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</si>
  <si>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</si>
  <si>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</si>
  <si>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</t>
  </si>
  <si>
    <t>Credit institutions and CB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</si>
  <si>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</si>
  <si>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</si>
  <si>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</si>
  <si>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</si>
  <si>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</si>
  <si>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</si>
  <si>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</si>
  <si>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</si>
  <si>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</si>
  <si>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</si>
  <si>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</si>
  <si>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</si>
  <si>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</si>
  <si>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</si>
  <si>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</si>
  <si>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</si>
  <si>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</si>
  <si>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</si>
  <si>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</si>
  <si>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</si>
  <si>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</si>
  <si>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</si>
  <si>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01.01.2023 - 31.12.2023</t>
  </si>
  <si>
    <t>01.01.2024 - 31.12.2024</t>
  </si>
  <si>
    <t>01.01.2025 - 31.12.2025</t>
  </si>
  <si>
    <t>01.01.2026 - 31.12.2026</t>
  </si>
  <si>
    <t>From 2017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</si>
  <si>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</si>
  <si>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</si>
  <si>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</si>
  <si>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</si>
  <si>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</si>
  <si>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</si>
  <si>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</si>
  <si>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ECC-ratio</t>
  </si>
  <si>
    <t>CET1 capital</t>
  </si>
  <si>
    <t>Core capital</t>
  </si>
  <si>
    <t>Total capital</t>
  </si>
  <si>
    <t>Average RWA (ARWA)</t>
  </si>
  <si>
    <t>RWA 2020</t>
  </si>
  <si>
    <t>RWA 2021</t>
  </si>
  <si>
    <t>Consolidated CET1 capital</t>
  </si>
  <si>
    <t>Consolidated core capital</t>
  </si>
  <si>
    <t>Consolidated capital</t>
  </si>
  <si>
    <t>Consolidated RWA</t>
  </si>
  <si>
    <t>Agriculture</t>
  </si>
  <si>
    <t>Industry</t>
  </si>
  <si>
    <t>Building and construction</t>
  </si>
  <si>
    <t>Trade and hotels</t>
  </si>
  <si>
    <t>Real estate business</t>
  </si>
  <si>
    <t>Transport</t>
  </si>
  <si>
    <t>Other</t>
  </si>
  <si>
    <t>Retail lending</t>
  </si>
  <si>
    <t>Total lending 2021</t>
  </si>
  <si>
    <t>Total lending 2020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</si>
  <si>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</si>
  <si>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</si>
  <si>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</si>
  <si>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</si>
  <si>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</si>
  <si>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</si>
  <si>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</si>
  <si>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</si>
  <si>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2020</t>
  </si>
  <si>
    <t>Equity 2021</t>
  </si>
  <si>
    <t>Average loans</t>
  </si>
  <si>
    <t>Gross loans 2020</t>
  </si>
  <si>
    <t>Gross loans 2021</t>
  </si>
  <si>
    <t>Transfer - average</t>
  </si>
  <si>
    <t>Transfer to CB 2020</t>
  </si>
  <si>
    <t>Transfer to CB 2021</t>
  </si>
  <si>
    <t>Average loans transferred</t>
  </si>
  <si>
    <t>Total loans incl. CB 2020</t>
  </si>
  <si>
    <t>Total loans incl. CB 2021</t>
  </si>
  <si>
    <t>Average deposits</t>
  </si>
  <si>
    <t>Deposits 2020</t>
  </si>
  <si>
    <t>Deposits 2021</t>
  </si>
  <si>
    <t>Average total assets</t>
  </si>
  <si>
    <t>Total assets 2020</t>
  </si>
  <si>
    <t>Total assets 2021</t>
  </si>
  <si>
    <t>RWA/total assets 2021</t>
  </si>
  <si>
    <t>Aasen Sparebank</t>
  </si>
  <si>
    <t>yes</t>
  </si>
  <si>
    <t>EC (listed)</t>
  </si>
  <si>
    <t>Andebu Sparebank</t>
  </si>
  <si>
    <t>EC</t>
  </si>
  <si>
    <t>Arendal og Omegns Sparekasse</t>
  </si>
  <si>
    <t>Askim og Spydeberg Sparebank</t>
  </si>
  <si>
    <t>Aurskog Sparebank</t>
  </si>
  <si>
    <t>Berg Sparebank</t>
  </si>
  <si>
    <t>Bien Sparebank</t>
  </si>
  <si>
    <t>Stocks</t>
  </si>
  <si>
    <t>Birkenes Sparebank</t>
  </si>
  <si>
    <t>Bjugn Sparebank</t>
  </si>
  <si>
    <t>Blaker Sparebank</t>
  </si>
  <si>
    <t>Drangedal Sparebank</t>
  </si>
  <si>
    <t>Eidsberg Sparebank</t>
  </si>
  <si>
    <t>Etnedal Sparebank</t>
  </si>
  <si>
    <t>Gildeskål Sparebank</t>
  </si>
  <si>
    <t>Grue Sparebank</t>
  </si>
  <si>
    <t>Haltdalen Sparebank</t>
  </si>
  <si>
    <t>Hegra Sparebank</t>
  </si>
  <si>
    <t>Hemne Sparebank</t>
  </si>
  <si>
    <t>Hjartdal og Gransherad Sparebank</t>
  </si>
  <si>
    <t>Hjelmeland Sparebank</t>
  </si>
  <si>
    <t>Høland og Setskog Sparebank</t>
  </si>
  <si>
    <t>Jernbanepersonalets Sparebank</t>
  </si>
  <si>
    <t>Jæren Sparebank</t>
  </si>
  <si>
    <t>Kvinesdal Sparebank</t>
  </si>
  <si>
    <t>Larvikbanken Brunlanes Sparebank</t>
  </si>
  <si>
    <t>Marker Sparebank</t>
  </si>
  <si>
    <t>Melhus Sparebank</t>
  </si>
  <si>
    <t>Odal Sparebank</t>
  </si>
  <si>
    <t>Oppdalsbanken</t>
  </si>
  <si>
    <t>Orkla Sparebank</t>
  </si>
  <si>
    <t>Rindal Sparebank</t>
  </si>
  <si>
    <t>Romsdalsbanken</t>
  </si>
  <si>
    <t>Rørosbanken Røros Sparebank</t>
  </si>
  <si>
    <t>Selbu Sparebank</t>
  </si>
  <si>
    <t>Skagerrak Sparebank</t>
  </si>
  <si>
    <t>Skue Sparebank</t>
  </si>
  <si>
    <t>Soknedal Sparebank</t>
  </si>
  <si>
    <t>Sparebanken Din</t>
  </si>
  <si>
    <t>Sparebanken Narvik</t>
  </si>
  <si>
    <t>Strømmen Sparebank</t>
  </si>
  <si>
    <t>Sunndal Sparebank</t>
  </si>
  <si>
    <t>Tinn Sparebank</t>
  </si>
  <si>
    <t>Totens Sparebank</t>
  </si>
  <si>
    <t>Trøgstad Sparebank</t>
  </si>
  <si>
    <t>Tysnes Sparebank</t>
  </si>
  <si>
    <t>Valdres Sparebank</t>
  </si>
  <si>
    <t>RSM</t>
  </si>
  <si>
    <t>Stocks listed</t>
  </si>
  <si>
    <t>Ørland Sparebank</t>
  </si>
  <si>
    <t>Ørskog Sparebank</t>
  </si>
  <si>
    <t>Østre Agder Sparebank</t>
  </si>
  <si>
    <t>Åfjord Sparebank</t>
  </si>
  <si>
    <t>Eika total</t>
  </si>
  <si>
    <t>Consolidated capital ratios* = bank + Eika Boligkreditt + Eika Gruppen</t>
  </si>
  <si>
    <t>Eika and LBA banks 2021 figures</t>
  </si>
  <si>
    <t>KPMG</t>
  </si>
  <si>
    <t xml:space="preserve">Ernst &amp; Young </t>
  </si>
  <si>
    <t>RSM Norge AS</t>
  </si>
  <si>
    <t>NM</t>
  </si>
  <si>
    <t xml:space="preserve">Revisorkonsult </t>
  </si>
  <si>
    <t>BDO AS</t>
  </si>
  <si>
    <t xml:space="preserve">Valdres Revisjonskontor </t>
  </si>
  <si>
    <t xml:space="preserve">Pricewaterhousecoopers </t>
  </si>
  <si>
    <t xml:space="preserve">Deloitte </t>
  </si>
  <si>
    <t>Svindal Leidland Myhrer &amp; Co</t>
  </si>
  <si>
    <t>Valle Sparebank (1)</t>
  </si>
  <si>
    <t>Tolga-Os Sparebank (1)</t>
  </si>
  <si>
    <t>Stadsbygd Sparebank (1)</t>
  </si>
  <si>
    <t>Sparebanken 68 grader Nord (1)</t>
  </si>
  <si>
    <t>Sogn Sparebank (1)</t>
  </si>
  <si>
    <t>Nidaros Sparebank (1)</t>
  </si>
  <si>
    <t>Grong Sparebank (1)</t>
  </si>
  <si>
    <t>Evje og Hornnes Sparebank (1)</t>
  </si>
  <si>
    <t>External funding (31.12.2021) - maturity within</t>
  </si>
  <si>
    <t>Oslofjord Spbarebank (2)</t>
  </si>
  <si>
    <t>1) Deposits in the central bank booked under cash</t>
  </si>
  <si>
    <t>2) Oslofjord Sparebank new name - before Fornebubanken</t>
  </si>
  <si>
    <t>3) Romerike Sparebank new name - before Lillestrøm Sparebank</t>
  </si>
  <si>
    <t>Romerike Sparebank (3)</t>
  </si>
  <si>
    <t>Vekselbanken (Voss Veksel og Landmandsbank)</t>
  </si>
  <si>
    <t>Alliance</t>
  </si>
  <si>
    <t>Eika</t>
  </si>
  <si>
    <t>Lokalbank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</si>
</sst>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\ %"/>
    <numFmt numFmtId="165" formatCode="_ [$€-2]\ * #,##0.00_ ;_ [$€-2]\ * \-#,##0.00_ ;_ [$€-2]\ * &quot;-&quot;??_ ;_ @_ "/>
    <numFmt numFmtId="166" formatCode="d/m/yy;@"/>
    <numFmt numFmtId="167" formatCode="#,##0.0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aramond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164" fontId="4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1" fontId="4" fillId="2" borderId="0" xfId="0" applyNumberFormat="1" applyFont="1" applyFill="1"/>
    <xf numFmtId="0" fontId="4" fillId="2" borderId="0" xfId="0" applyFont="1" applyFill="1"/>
    <xf numFmtId="10" fontId="4" fillId="2" borderId="0" xfId="1" applyNumberFormat="1" applyFont="1" applyFill="1"/>
    <xf numFmtId="165" fontId="6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4" fillId="2" borderId="10" xfId="2" applyNumberFormat="1" applyFont="1" applyFill="1" applyBorder="1" applyAlignment="1" applyProtection="1">
      <alignment horizontal="left" vertical="top"/>
    </xf>
    <xf numFmtId="3" fontId="4" fillId="2" borderId="11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167" fontId="4" fillId="2" borderId="11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Border="1" applyAlignment="1">
      <alignment horizontal="right"/>
    </xf>
    <xf numFmtId="167" fontId="4" fillId="3" borderId="6" xfId="1" applyNumberFormat="1" applyFont="1" applyFill="1" applyBorder="1" applyAlignment="1">
      <alignment horizontal="right"/>
    </xf>
    <xf numFmtId="10" fontId="4" fillId="2" borderId="11" xfId="1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9" fontId="4" fillId="2" borderId="9" xfId="1" applyFont="1" applyFill="1" applyBorder="1" applyAlignment="1">
      <alignment horizontal="right"/>
    </xf>
    <xf numFmtId="9" fontId="4" fillId="2" borderId="8" xfId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left"/>
    </xf>
    <xf numFmtId="167" fontId="4" fillId="2" borderId="7" xfId="1" applyNumberFormat="1" applyFont="1" applyFill="1" applyBorder="1" applyAlignment="1">
      <alignment horizontal="right"/>
    </xf>
    <xf numFmtId="167" fontId="4" fillId="2" borderId="9" xfId="1" applyNumberFormat="1" applyFont="1" applyFill="1" applyBorder="1" applyAlignment="1">
      <alignment horizontal="right"/>
    </xf>
    <xf numFmtId="3" fontId="4" fillId="2" borderId="9" xfId="1" applyNumberFormat="1" applyFont="1" applyFill="1" applyBorder="1" applyAlignment="1">
      <alignment horizontal="right"/>
    </xf>
    <xf numFmtId="167" fontId="4" fillId="3" borderId="9" xfId="1" applyNumberFormat="1" applyFont="1" applyFill="1" applyBorder="1" applyAlignment="1">
      <alignment horizontal="right"/>
    </xf>
    <xf numFmtId="167" fontId="4" fillId="2" borderId="8" xfId="1" applyNumberFormat="1" applyFont="1" applyFill="1" applyBorder="1" applyAlignment="1">
      <alignment horizontal="right"/>
    </xf>
    <xf numFmtId="167" fontId="4" fillId="2" borderId="10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3" fontId="4" fillId="2" borderId="8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0" xfId="1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164" fontId="4" fillId="2" borderId="10" xfId="1" applyNumberFormat="1" applyFont="1" applyFill="1" applyBorder="1"/>
    <xf numFmtId="2" fontId="0" fillId="2" borderId="0" xfId="0" applyNumberFormat="1" applyFill="1"/>
    <xf numFmtId="165" fontId="4" fillId="2" borderId="11" xfId="2" applyNumberFormat="1" applyFont="1" applyFill="1" applyBorder="1" applyAlignment="1" applyProtection="1">
      <alignment horizontal="left" vertical="top"/>
    </xf>
    <xf numFmtId="9" fontId="4" fillId="2" borderId="0" xfId="1" applyFont="1" applyFill="1" applyBorder="1" applyAlignment="1">
      <alignment horizontal="right"/>
    </xf>
    <xf numFmtId="9" fontId="4" fillId="2" borderId="6" xfId="1" applyFont="1" applyFill="1" applyBorder="1" applyAlignment="1">
      <alignment horizontal="right"/>
    </xf>
    <xf numFmtId="167" fontId="4" fillId="2" borderId="6" xfId="1" applyNumberFormat="1" applyFont="1" applyFill="1" applyBorder="1" applyAlignment="1">
      <alignment horizontal="right"/>
    </xf>
    <xf numFmtId="167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/>
    <xf numFmtId="165" fontId="4" fillId="2" borderId="5" xfId="2" applyNumberFormat="1" applyFont="1" applyFill="1" applyBorder="1" applyAlignment="1" applyProtection="1">
      <alignment horizontal="left" vertical="top"/>
    </xf>
    <xf numFmtId="10" fontId="0" fillId="2" borderId="0" xfId="1" applyNumberFormat="1" applyFont="1" applyFill="1"/>
    <xf numFmtId="165" fontId="4" fillId="2" borderId="5" xfId="0" applyNumberFormat="1" applyFont="1" applyFill="1" applyBorder="1"/>
    <xf numFmtId="165" fontId="4" fillId="2" borderId="12" xfId="2" applyNumberFormat="1" applyFont="1" applyFill="1" applyBorder="1" applyAlignment="1" applyProtection="1">
      <alignment horizontal="left" vertical="top"/>
    </xf>
    <xf numFmtId="3" fontId="4" fillId="2" borderId="13" xfId="1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2" borderId="15" xfId="1" applyNumberFormat="1" applyFont="1" applyFill="1" applyBorder="1" applyAlignment="1">
      <alignment horizontal="right"/>
    </xf>
    <xf numFmtId="167" fontId="4" fillId="2" borderId="13" xfId="1" applyNumberFormat="1" applyFont="1" applyFill="1" applyBorder="1" applyAlignment="1">
      <alignment horizontal="right"/>
    </xf>
    <xf numFmtId="167" fontId="4" fillId="2" borderId="14" xfId="1" applyNumberFormat="1" applyFont="1" applyFill="1" applyBorder="1" applyAlignment="1">
      <alignment horizontal="right"/>
    </xf>
    <xf numFmtId="167" fontId="4" fillId="3" borderId="14" xfId="1" applyNumberFormat="1" applyFont="1" applyFill="1" applyBorder="1" applyAlignment="1">
      <alignment horizontal="right"/>
    </xf>
    <xf numFmtId="167" fontId="4" fillId="3" borderId="15" xfId="1" applyNumberFormat="1" applyFont="1" applyFill="1" applyBorder="1" applyAlignment="1">
      <alignment horizontal="right"/>
    </xf>
    <xf numFmtId="10" fontId="4" fillId="2" borderId="13" xfId="1" applyNumberFormat="1" applyFont="1" applyFill="1" applyBorder="1" applyAlignment="1">
      <alignment horizontal="right"/>
    </xf>
    <xf numFmtId="10" fontId="4" fillId="2" borderId="14" xfId="1" applyNumberFormat="1" applyFont="1" applyFill="1" applyBorder="1" applyAlignment="1">
      <alignment horizontal="right"/>
    </xf>
    <xf numFmtId="164" fontId="4" fillId="2" borderId="14" xfId="1" applyNumberFormat="1" applyFont="1" applyFill="1" applyBorder="1" applyAlignment="1">
      <alignment horizontal="right"/>
    </xf>
    <xf numFmtId="164" fontId="4" fillId="2" borderId="15" xfId="1" applyNumberFormat="1" applyFont="1" applyFill="1" applyBorder="1" applyAlignment="1">
      <alignment horizontal="right"/>
    </xf>
    <xf numFmtId="164" fontId="4" fillId="2" borderId="13" xfId="1" applyNumberFormat="1" applyFont="1" applyFill="1" applyBorder="1" applyAlignment="1">
      <alignment horizontal="right"/>
    </xf>
    <xf numFmtId="9" fontId="4" fillId="2" borderId="14" xfId="1" applyFont="1" applyFill="1" applyBorder="1" applyAlignment="1">
      <alignment horizontal="right"/>
    </xf>
    <xf numFmtId="9" fontId="4" fillId="2" borderId="15" xfId="1" applyFont="1" applyFill="1" applyBorder="1" applyAlignment="1">
      <alignment horizontal="right"/>
    </xf>
    <xf numFmtId="167" fontId="4" fillId="2" borderId="15" xfId="1" applyNumberFormat="1" applyFont="1" applyFill="1" applyBorder="1" applyAlignment="1">
      <alignment horizontal="right"/>
    </xf>
    <xf numFmtId="167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3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/>
    <xf numFmtId="165" fontId="4" fillId="2" borderId="0" xfId="2" applyNumberFormat="1" applyFont="1" applyFill="1" applyBorder="1" applyAlignment="1" applyProtection="1">
      <alignment horizontal="left" vertical="top"/>
    </xf>
    <xf numFmtId="1" fontId="4" fillId="2" borderId="6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3" fontId="4" fillId="2" borderId="0" xfId="0" applyNumberFormat="1" applyFont="1" applyFill="1"/>
    <xf numFmtId="167" fontId="4" fillId="2" borderId="0" xfId="0" applyNumberFormat="1" applyFont="1" applyFill="1"/>
    <xf numFmtId="10" fontId="4" fillId="2" borderId="0" xfId="1" applyNumberFormat="1" applyFont="1" applyFill="1" applyBorder="1"/>
    <xf numFmtId="164" fontId="4" fillId="2" borderId="0" xfId="1" applyNumberFormat="1" applyFont="1" applyFill="1" applyBorder="1"/>
    <xf numFmtId="164" fontId="4" fillId="2" borderId="0" xfId="1" applyNumberFormat="1" applyFont="1" applyFill="1" applyAlignment="1">
      <alignment horizontal="right"/>
    </xf>
    <xf numFmtId="10" fontId="0" fillId="2" borderId="0" xfId="0" applyNumberFormat="1" applyFill="1"/>
    <xf numFmtId="0" fontId="3" fillId="2" borderId="0" xfId="0" applyFont="1" applyFill="1" applyAlignment="1">
      <alignment horizontal="right"/>
    </xf>
    <xf numFmtId="0" fontId="4" fillId="4" borderId="4" xfId="0" applyFont="1" applyFill="1" applyBorder="1" applyAlignment="1">
      <alignment horizontal="center" vertical="center" wrapText="1"/>
    </xf>
    <xf numFmtId="167" fontId="4" fillId="4" borderId="8" xfId="1" applyNumberFormat="1" applyFont="1" applyFill="1" applyBorder="1" applyAlignment="1">
      <alignment horizontal="right"/>
    </xf>
    <xf numFmtId="167" fontId="4" fillId="4" borderId="6" xfId="1" applyNumberFormat="1" applyFont="1" applyFill="1" applyBorder="1" applyAlignment="1">
      <alignment horizontal="right"/>
    </xf>
    <xf numFmtId="167" fontId="4" fillId="4" borderId="15" xfId="1" applyNumberFormat="1" applyFont="1" applyFill="1" applyBorder="1" applyAlignment="1">
      <alignment horizontal="right"/>
    </xf>
    <xf numFmtId="167" fontId="4" fillId="4" borderId="0" xfId="1" applyNumberFormat="1" applyFont="1" applyFill="1" applyBorder="1" applyAlignment="1">
      <alignment horizontal="right"/>
    </xf>
    <xf numFmtId="0" fontId="4" fillId="2" borderId="0" xfId="2" applyNumberFormat="1" applyFont="1" applyFill="1" applyBorder="1" applyAlignment="1" applyProtection="1">
      <alignment horizontal="left" vertical="top"/>
    </xf>
    <xf numFmtId="0" fontId="9" fillId="2" borderId="0" xfId="0" applyFont="1" applyFill="1"/>
    <xf numFmtId="0" fontId="0" fillId="2" borderId="0" xfId="0" applyFill="1" applyBorder="1"/>
    <xf numFmtId="3" fontId="4" fillId="2" borderId="0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9869-6728-43FB-89DC-C4B760B95285}">
  <dimension ref="A1:GN632"/>
  <sheetViews>
    <sheetView tabSelected="1" workbookViewId="0">
      <pane xSplit="4440" topLeftCell="DI1" activePane="topRight"/>
      <selection pane="topRight" activeCell="DL5" sqref="DL5"/>
    </sheetView>
  </sheetViews>
  <sheetFormatPr baseColWidth="10" defaultColWidth="10.25" defaultRowHeight="14.25" x14ac:dyDescent="0.2"/>
  <cols>
    <col min="1" max="1" width="4.25" customWidth="1"/>
    <col min="2" max="2" width="29.125" bestFit="1" customWidth="1"/>
    <col min="3" max="9" width="8.375" customWidth="1"/>
    <col min="10" max="10" width="4.125" customWidth="1"/>
    <col min="11" max="14" width="8.375" customWidth="1"/>
    <col min="15" max="15" width="10" customWidth="1"/>
    <col min="16" max="16" width="11.25" customWidth="1"/>
    <col min="17" max="17" width="9.625" customWidth="1"/>
    <col min="18" max="20" width="8.375" customWidth="1"/>
    <col min="21" max="21" width="10" customWidth="1"/>
    <col min="23" max="24" width="10" customWidth="1"/>
    <col min="25" max="25" width="4.125" customWidth="1"/>
    <col min="26" max="29" width="9.375" customWidth="1"/>
    <col min="30" max="31" width="9.5" customWidth="1"/>
    <col min="32" max="34" width="10" customWidth="1"/>
    <col min="35" max="35" width="10.75" customWidth="1"/>
    <col min="36" max="36" width="10" customWidth="1"/>
    <col min="37" max="37" width="4.125" style="1" customWidth="1"/>
    <col min="38" max="40" width="10" style="1" customWidth="1"/>
    <col min="41" max="41" width="4.125" style="1" customWidth="1"/>
    <col min="42" max="43" width="10" style="1" customWidth="1"/>
    <col min="44" max="44" width="11.625" style="1" customWidth="1"/>
    <col min="45" max="47" width="10" style="1" customWidth="1"/>
    <col min="48" max="48" width="4.125" style="1" customWidth="1"/>
    <col min="49" max="53" width="10" style="1" customWidth="1"/>
    <col min="54" max="54" width="4.75" style="1" customWidth="1"/>
    <col min="55" max="57" width="10.25" style="1" customWidth="1"/>
    <col min="58" max="58" width="4.25" style="1" customWidth="1"/>
    <col min="59" max="60" width="10" style="1" customWidth="1"/>
    <col min="61" max="61" width="4.25" style="1" customWidth="1"/>
    <col min="62" max="63" width="12" style="1" customWidth="1"/>
    <col min="64" max="64" width="4.125" style="1" customWidth="1"/>
    <col min="65" max="66" width="10.5" style="1" customWidth="1"/>
    <col min="67" max="67" width="4.125" style="1" customWidth="1"/>
    <col min="68" max="69" width="10.625" style="1" customWidth="1"/>
    <col min="70" max="70" width="4.125" style="1" customWidth="1"/>
    <col min="71" max="73" width="10" style="1" customWidth="1"/>
    <col min="74" max="74" width="11.75" style="1" customWidth="1"/>
    <col min="75" max="76" width="10" style="1" customWidth="1"/>
    <col min="77" max="77" width="4.25" style="1" customWidth="1"/>
    <col min="78" max="79" width="9.375" style="1" customWidth="1"/>
    <col min="80" max="80" width="12.125" style="1" customWidth="1"/>
    <col min="81" max="81" width="9.375" style="1" customWidth="1"/>
    <col min="82" max="83" width="10.375" style="1" customWidth="1"/>
    <col min="84" max="86" width="9.375" style="1" customWidth="1"/>
    <col min="87" max="87" width="9.625" style="1" customWidth="1"/>
    <col min="88" max="101" width="9.375" style="1" customWidth="1"/>
    <col min="102" max="102" width="4.75" style="1" customWidth="1"/>
    <col min="103" max="103" width="9.375" style="1" customWidth="1"/>
    <col min="104" max="104" width="4.75" style="1" customWidth="1"/>
    <col min="113" max="113" width="4.125" style="1" customWidth="1"/>
    <col min="114" max="114" width="22.625" style="1" customWidth="1"/>
    <col min="115" max="115" width="10" customWidth="1"/>
    <col min="116" max="116" width="9.375" customWidth="1"/>
    <col min="117" max="117" width="7.75" bestFit="1" customWidth="1"/>
    <col min="118" max="120" width="9.375" customWidth="1"/>
    <col min="121" max="121" width="4.75" customWidth="1"/>
    <col min="122" max="124" width="9" customWidth="1"/>
    <col min="125" max="125" width="4.125" customWidth="1"/>
    <col min="126" max="126" width="9.375" customWidth="1"/>
    <col min="129" max="129" width="4.125" customWidth="1"/>
    <col min="130" max="133" width="10.375" customWidth="1"/>
    <col min="134" max="134" width="4.125" customWidth="1"/>
    <col min="135" max="143" width="11.375" customWidth="1"/>
    <col min="144" max="144" width="4.25" customWidth="1"/>
    <col min="145" max="153" width="10.5" customWidth="1"/>
    <col min="154" max="154" width="4.125" customWidth="1"/>
    <col min="155" max="156" width="9" customWidth="1"/>
    <col min="158" max="158" width="4.125" style="1" customWidth="1"/>
    <col min="159" max="160" width="11.375" customWidth="1"/>
    <col min="162" max="162" width="4.125" style="1" customWidth="1"/>
    <col min="163" max="165" width="10.25" style="1"/>
    <col min="166" max="166" width="4.125" style="1" customWidth="1"/>
    <col min="167" max="169" width="10.25" style="1"/>
    <col min="170" max="170" width="4.125" customWidth="1"/>
    <col min="171" max="171" width="9.375" customWidth="1"/>
    <col min="174" max="174" width="4.125" style="1" customWidth="1"/>
    <col min="175" max="177" width="9" customWidth="1"/>
    <col min="178" max="178" width="4.125" style="1" customWidth="1"/>
    <col min="179" max="181" width="8.375" customWidth="1"/>
    <col min="182" max="182" width="4.125" style="1" customWidth="1"/>
    <col min="183" max="183" width="9" customWidth="1"/>
    <col min="184" max="185" width="7.75" style="1" customWidth="1"/>
    <col min="186" max="186" width="4.125" style="1" customWidth="1"/>
    <col min="187" max="188" width="9" customWidth="1"/>
    <col min="189" max="189" width="8.375" customWidth="1"/>
    <col min="190" max="190" width="4.125" customWidth="1"/>
    <col min="191" max="193" width="9" customWidth="1"/>
    <col min="194" max="194" width="4.125" customWidth="1"/>
  </cols>
  <sheetData>
    <row r="1" spans="1:196" ht="15.75" x14ac:dyDescent="0.25">
      <c r="A1" s="1"/>
      <c r="B1" s="2" t="s">
        <v>216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W1" s="5"/>
      <c r="AX1" s="5"/>
      <c r="BJ1" s="6"/>
      <c r="CF1" s="7"/>
      <c r="DA1" s="5"/>
      <c r="DB1" s="1"/>
      <c r="DC1" s="1"/>
      <c r="DD1" s="1"/>
      <c r="DE1" s="1"/>
      <c r="DF1" s="1"/>
      <c r="DG1" s="1"/>
      <c r="DH1" s="1"/>
      <c r="DJ1" s="5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1"/>
      <c r="FD1" s="1"/>
      <c r="FE1" s="1"/>
      <c r="FN1" s="1"/>
      <c r="FO1" s="1"/>
      <c r="FP1" s="1"/>
      <c r="FQ1" s="1"/>
      <c r="FS1" s="1"/>
      <c r="FT1" s="1"/>
      <c r="FU1" s="1"/>
      <c r="FW1" s="1"/>
      <c r="FX1" s="1"/>
      <c r="FY1" s="1"/>
      <c r="GA1" s="1"/>
      <c r="GE1" s="1"/>
      <c r="GF1" s="1"/>
      <c r="GG1" s="1"/>
      <c r="GH1" s="1"/>
      <c r="GI1" s="1"/>
      <c r="GJ1" s="1"/>
      <c r="GK1" s="1"/>
      <c r="GL1" s="1"/>
      <c r="GM1" s="1"/>
      <c r="GN1" s="1"/>
    </row>
    <row r="2" spans="1:196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10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1"/>
      <c r="DL2" s="1"/>
      <c r="DM2" s="1"/>
      <c r="DN2" s="1"/>
      <c r="DO2" s="1"/>
      <c r="DP2" s="1"/>
      <c r="DQ2" s="1"/>
      <c r="DR2" s="5"/>
      <c r="DS2" s="1"/>
      <c r="DT2" s="1"/>
      <c r="DU2" s="1"/>
      <c r="DV2" s="5"/>
      <c r="DW2" s="1"/>
      <c r="DX2" s="1"/>
      <c r="DY2" s="1"/>
      <c r="DZ2" s="5"/>
      <c r="EA2" s="1"/>
      <c r="EB2" s="1"/>
      <c r="EC2" s="1"/>
      <c r="ED2" s="1"/>
      <c r="EE2" s="5"/>
      <c r="EF2" s="9"/>
      <c r="EG2" s="9"/>
      <c r="EH2" s="9"/>
      <c r="EI2" s="9"/>
      <c r="EJ2" s="9"/>
      <c r="EK2" s="9"/>
      <c r="EL2" s="1"/>
      <c r="EM2" s="1"/>
      <c r="EN2" s="1"/>
      <c r="EO2" s="5"/>
      <c r="EP2" s="1"/>
      <c r="EQ2" s="1"/>
      <c r="ER2" s="1"/>
      <c r="ES2" s="1"/>
      <c r="ET2" s="1"/>
      <c r="EU2" s="1"/>
      <c r="EV2" s="1"/>
      <c r="EW2" s="1"/>
      <c r="EX2" s="1"/>
      <c r="EY2" s="5"/>
      <c r="EZ2" s="1"/>
      <c r="FA2" s="1"/>
      <c r="FC2" s="5"/>
      <c r="FD2" s="1"/>
      <c r="FE2" s="1"/>
      <c r="FG2" s="5"/>
      <c r="FK2" s="5"/>
      <c r="FN2" s="1"/>
      <c r="FO2" s="5"/>
      <c r="FP2" s="1"/>
      <c r="FQ2" s="1"/>
      <c r="FS2" s="5"/>
      <c r="FT2" s="1"/>
      <c r="FU2" s="1"/>
      <c r="FW2" s="5"/>
      <c r="FX2" s="1"/>
      <c r="FY2" s="1"/>
      <c r="GA2" s="5"/>
      <c r="GE2" s="5"/>
      <c r="GF2" s="1"/>
      <c r="GG2" s="1"/>
      <c r="GH2" s="1"/>
      <c r="GI2" s="5"/>
      <c r="GJ2" s="1"/>
      <c r="GK2" s="1"/>
      <c r="GL2" s="1"/>
      <c r="GM2" s="5"/>
      <c r="GN2" s="1"/>
    </row>
    <row r="3" spans="1:196" x14ac:dyDescent="0.2">
      <c r="A3" s="1"/>
      <c r="B3" s="1"/>
      <c r="C3" s="9" t="s">
        <v>0</v>
      </c>
      <c r="D3" s="9"/>
      <c r="E3" s="9"/>
      <c r="F3" s="9"/>
      <c r="G3" s="9"/>
      <c r="H3" s="9"/>
      <c r="I3" s="9"/>
      <c r="J3" s="9"/>
      <c r="K3" s="9" t="s">
        <v>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 t="s">
        <v>2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 t="s">
        <v>3</v>
      </c>
      <c r="AM3" s="9"/>
      <c r="AN3" s="9"/>
      <c r="AO3" s="9"/>
      <c r="AP3" s="9" t="s">
        <v>4</v>
      </c>
      <c r="AQ3" s="9"/>
      <c r="AR3" s="9"/>
      <c r="AS3" s="9"/>
      <c r="AT3" s="9"/>
      <c r="AU3" s="9"/>
      <c r="AV3" s="9"/>
      <c r="AW3" s="9" t="s">
        <v>5</v>
      </c>
      <c r="AX3" s="9"/>
      <c r="AY3" s="9"/>
      <c r="AZ3" s="9"/>
      <c r="BA3" s="9"/>
      <c r="BB3" s="9"/>
      <c r="BC3" s="9" t="s">
        <v>6</v>
      </c>
      <c r="BD3" s="9"/>
      <c r="BE3" s="9"/>
      <c r="BF3" s="9"/>
      <c r="BG3" s="9" t="s">
        <v>7</v>
      </c>
      <c r="BH3" s="9"/>
      <c r="BI3" s="9"/>
      <c r="BJ3" s="9" t="s">
        <v>8</v>
      </c>
      <c r="BK3" s="9"/>
      <c r="BL3" s="9"/>
      <c r="BM3" s="9" t="s">
        <v>9</v>
      </c>
      <c r="BN3" s="9"/>
      <c r="BO3" s="9"/>
      <c r="BP3" s="9" t="s">
        <v>10</v>
      </c>
      <c r="BQ3" s="9"/>
      <c r="BR3" s="9"/>
      <c r="BS3" s="9" t="s">
        <v>11</v>
      </c>
      <c r="BT3" s="9"/>
      <c r="BU3" s="9"/>
      <c r="BV3" s="10"/>
      <c r="BW3" s="9"/>
      <c r="BX3" s="9"/>
      <c r="BY3" s="9"/>
      <c r="BZ3" s="9" t="s">
        <v>12</v>
      </c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 t="s">
        <v>235</v>
      </c>
      <c r="DB3" s="9"/>
      <c r="DC3" s="9"/>
      <c r="DD3" s="9"/>
      <c r="DE3" s="9"/>
      <c r="DF3" s="9"/>
      <c r="DG3" s="9"/>
      <c r="DH3" s="9"/>
      <c r="DI3" s="9"/>
      <c r="DJ3" s="9" t="s">
        <v>13</v>
      </c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9" t="s">
        <v>14</v>
      </c>
      <c r="EF3" s="9"/>
      <c r="EG3" s="9"/>
      <c r="EH3" s="9"/>
      <c r="EI3" s="9"/>
      <c r="EJ3" s="9"/>
      <c r="EK3" s="9"/>
      <c r="EL3" s="1"/>
      <c r="EM3" s="1"/>
      <c r="EN3" s="1"/>
      <c r="EO3" s="9" t="s">
        <v>14</v>
      </c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C3" s="1"/>
      <c r="FD3" s="1"/>
      <c r="FE3" s="1"/>
      <c r="FN3" s="1"/>
      <c r="FO3" s="1"/>
      <c r="FP3" s="1"/>
      <c r="FQ3" s="1"/>
      <c r="FS3" s="1"/>
      <c r="FT3" s="1"/>
      <c r="FU3" s="1"/>
      <c r="FW3" s="1"/>
      <c r="FX3" s="1"/>
      <c r="FY3" s="1"/>
      <c r="GA3" s="1"/>
      <c r="GE3" s="1"/>
      <c r="GF3" s="1"/>
      <c r="GG3" s="1"/>
      <c r="GH3" s="1"/>
      <c r="GI3" s="1"/>
      <c r="GJ3" s="1"/>
      <c r="GK3" s="1"/>
      <c r="GL3" s="1"/>
      <c r="GM3" s="1"/>
      <c r="GN3" s="1"/>
    </row>
    <row r="4" spans="1:196" ht="39" customHeight="1" x14ac:dyDescent="0.2">
      <c r="A4" s="1"/>
      <c r="B4" s="11" t="s">
        <v>15</v>
      </c>
      <c r="C4" s="12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4" t="s">
        <v>22</v>
      </c>
      <c r="J4" s="15"/>
      <c r="K4" s="12" t="s">
        <v>23</v>
      </c>
      <c r="L4" s="13" t="s">
        <v>24</v>
      </c>
      <c r="M4" s="13" t="s">
        <v>25</v>
      </c>
      <c r="N4" s="16" t="s">
        <v>26</v>
      </c>
      <c r="O4" s="13" t="s">
        <v>27</v>
      </c>
      <c r="P4" s="16" t="s">
        <v>28</v>
      </c>
      <c r="Q4" s="13" t="s">
        <v>29</v>
      </c>
      <c r="R4" s="16" t="s">
        <v>30</v>
      </c>
      <c r="S4" s="13" t="s">
        <v>31</v>
      </c>
      <c r="T4" s="13" t="s">
        <v>32</v>
      </c>
      <c r="U4" s="13" t="s">
        <v>33</v>
      </c>
      <c r="V4" s="16" t="s">
        <v>34</v>
      </c>
      <c r="W4" s="13" t="s">
        <v>35</v>
      </c>
      <c r="X4" s="17" t="s">
        <v>36</v>
      </c>
      <c r="Y4" s="18"/>
      <c r="Z4" s="12" t="s">
        <v>37</v>
      </c>
      <c r="AA4" s="13" t="s">
        <v>38</v>
      </c>
      <c r="AB4" s="13" t="s">
        <v>39</v>
      </c>
      <c r="AC4" s="13" t="s">
        <v>40</v>
      </c>
      <c r="AD4" s="13" t="s">
        <v>41</v>
      </c>
      <c r="AE4" s="13" t="s">
        <v>42</v>
      </c>
      <c r="AF4" s="13" t="s">
        <v>43</v>
      </c>
      <c r="AG4" s="13" t="s">
        <v>44</v>
      </c>
      <c r="AH4" s="13" t="s">
        <v>45</v>
      </c>
      <c r="AI4" s="13" t="s">
        <v>46</v>
      </c>
      <c r="AJ4" s="14" t="s">
        <v>47</v>
      </c>
      <c r="AK4" s="19"/>
      <c r="AL4" s="20" t="s">
        <v>48</v>
      </c>
      <c r="AM4" s="13" t="s">
        <v>49</v>
      </c>
      <c r="AN4" s="21" t="s">
        <v>50</v>
      </c>
      <c r="AO4" s="18"/>
      <c r="AP4" s="22" t="s">
        <v>51</v>
      </c>
      <c r="AQ4" s="14" t="s">
        <v>52</v>
      </c>
      <c r="AR4" s="14" t="s">
        <v>53</v>
      </c>
      <c r="AS4" s="14" t="s">
        <v>54</v>
      </c>
      <c r="AT4" s="22" t="s">
        <v>55</v>
      </c>
      <c r="AU4" s="22" t="s">
        <v>56</v>
      </c>
      <c r="AV4" s="19"/>
      <c r="AW4" s="12" t="s">
        <v>57</v>
      </c>
      <c r="AX4" s="13" t="s">
        <v>58</v>
      </c>
      <c r="AY4" s="13" t="s">
        <v>59</v>
      </c>
      <c r="AZ4" s="13" t="s">
        <v>60</v>
      </c>
      <c r="BA4" s="14" t="s">
        <v>61</v>
      </c>
      <c r="BB4" s="19"/>
      <c r="BC4" s="23" t="s">
        <v>62</v>
      </c>
      <c r="BD4" s="23" t="s">
        <v>63</v>
      </c>
      <c r="BE4" s="21" t="s">
        <v>64</v>
      </c>
      <c r="BF4" s="18"/>
      <c r="BG4" s="12" t="s">
        <v>65</v>
      </c>
      <c r="BH4" s="14" t="s">
        <v>66</v>
      </c>
      <c r="BI4" s="19"/>
      <c r="BJ4" s="14" t="s">
        <v>67</v>
      </c>
      <c r="BK4" s="14" t="s">
        <v>68</v>
      </c>
      <c r="BL4" s="19"/>
      <c r="BM4" s="14" t="s">
        <v>67</v>
      </c>
      <c r="BN4" s="14" t="s">
        <v>68</v>
      </c>
      <c r="BO4" s="19"/>
      <c r="BP4" s="14" t="s">
        <v>67</v>
      </c>
      <c r="BQ4" s="14" t="s">
        <v>68</v>
      </c>
      <c r="BR4" s="19"/>
      <c r="BS4" s="22" t="s">
        <v>69</v>
      </c>
      <c r="BT4" s="14" t="s">
        <v>70</v>
      </c>
      <c r="BU4" s="14" t="s">
        <v>71</v>
      </c>
      <c r="BV4" s="24" t="s">
        <v>72</v>
      </c>
      <c r="BW4" s="21" t="s">
        <v>73</v>
      </c>
      <c r="BX4" s="21" t="s">
        <v>74</v>
      </c>
      <c r="BY4" s="18"/>
      <c r="BZ4" s="20" t="s">
        <v>75</v>
      </c>
      <c r="CA4" s="23" t="s">
        <v>76</v>
      </c>
      <c r="CB4" s="16" t="s">
        <v>77</v>
      </c>
      <c r="CC4" s="13" t="s">
        <v>78</v>
      </c>
      <c r="CD4" s="13" t="s">
        <v>79</v>
      </c>
      <c r="CE4" s="13" t="s">
        <v>80</v>
      </c>
      <c r="CF4" s="16" t="s">
        <v>81</v>
      </c>
      <c r="CG4" s="13" t="s">
        <v>82</v>
      </c>
      <c r="CH4" s="25" t="s">
        <v>83</v>
      </c>
      <c r="CI4" s="16" t="s">
        <v>84</v>
      </c>
      <c r="CJ4" s="13" t="s">
        <v>85</v>
      </c>
      <c r="CK4" s="13" t="s">
        <v>86</v>
      </c>
      <c r="CL4" s="13" t="s">
        <v>87</v>
      </c>
      <c r="CM4" s="13" t="s">
        <v>88</v>
      </c>
      <c r="CN4" s="16" t="s">
        <v>16</v>
      </c>
      <c r="CO4" s="13" t="s">
        <v>89</v>
      </c>
      <c r="CP4" s="13" t="s">
        <v>90</v>
      </c>
      <c r="CQ4" s="16" t="s">
        <v>91</v>
      </c>
      <c r="CR4" s="13" t="s">
        <v>92</v>
      </c>
      <c r="CS4" s="13" t="s">
        <v>93</v>
      </c>
      <c r="CT4" s="16" t="s">
        <v>94</v>
      </c>
      <c r="CU4" s="13" t="s">
        <v>95</v>
      </c>
      <c r="CV4" s="13" t="s">
        <v>96</v>
      </c>
      <c r="CW4" s="112" t="s">
        <v>97</v>
      </c>
      <c r="CX4" s="18"/>
      <c r="CY4" s="24" t="s">
        <v>98</v>
      </c>
      <c r="CZ4" s="18"/>
      <c r="DA4" s="26">
        <v>44926</v>
      </c>
      <c r="DB4" s="24" t="s">
        <v>99</v>
      </c>
      <c r="DC4" s="24" t="s">
        <v>100</v>
      </c>
      <c r="DD4" s="24" t="s">
        <v>101</v>
      </c>
      <c r="DE4" s="24" t="s">
        <v>102</v>
      </c>
      <c r="DF4" s="22" t="s">
        <v>103</v>
      </c>
      <c r="DG4" s="14" t="s">
        <v>104</v>
      </c>
      <c r="DH4" s="14" t="s">
        <v>105</v>
      </c>
      <c r="DI4" s="18"/>
      <c r="DJ4" s="22" t="s">
        <v>106</v>
      </c>
      <c r="DK4" s="27" t="s">
        <v>107</v>
      </c>
      <c r="DL4" s="22" t="s">
        <v>108</v>
      </c>
      <c r="DM4" s="22" t="s">
        <v>242</v>
      </c>
      <c r="DN4" s="22" t="s">
        <v>109</v>
      </c>
      <c r="DO4" s="22" t="s">
        <v>110</v>
      </c>
      <c r="DP4" s="24" t="s">
        <v>111</v>
      </c>
      <c r="DQ4" s="18"/>
      <c r="DR4" s="22" t="s">
        <v>112</v>
      </c>
      <c r="DS4" s="22" t="s">
        <v>113</v>
      </c>
      <c r="DT4" s="22" t="s">
        <v>114</v>
      </c>
      <c r="DU4" s="18"/>
      <c r="DV4" s="22" t="s">
        <v>115</v>
      </c>
      <c r="DW4" s="22" t="s">
        <v>116</v>
      </c>
      <c r="DX4" s="22" t="s">
        <v>117</v>
      </c>
      <c r="DY4" s="18"/>
      <c r="DZ4" s="22" t="s">
        <v>118</v>
      </c>
      <c r="EA4" s="13" t="s">
        <v>119</v>
      </c>
      <c r="EB4" s="14" t="s">
        <v>120</v>
      </c>
      <c r="EC4" s="14" t="s">
        <v>121</v>
      </c>
      <c r="ED4" s="18"/>
      <c r="EE4" s="20" t="s">
        <v>122</v>
      </c>
      <c r="EF4" s="23" t="s">
        <v>123</v>
      </c>
      <c r="EG4" s="23" t="s">
        <v>124</v>
      </c>
      <c r="EH4" s="23" t="s">
        <v>125</v>
      </c>
      <c r="EI4" s="23" t="s">
        <v>126</v>
      </c>
      <c r="EJ4" s="23" t="s">
        <v>127</v>
      </c>
      <c r="EK4" s="23" t="s">
        <v>128</v>
      </c>
      <c r="EL4" s="21" t="s">
        <v>129</v>
      </c>
      <c r="EM4" s="14" t="s">
        <v>130</v>
      </c>
      <c r="EN4" s="18"/>
      <c r="EO4" s="20" t="s">
        <v>122</v>
      </c>
      <c r="EP4" s="23" t="s">
        <v>123</v>
      </c>
      <c r="EQ4" s="23" t="s">
        <v>124</v>
      </c>
      <c r="ER4" s="23" t="s">
        <v>125</v>
      </c>
      <c r="ES4" s="23" t="s">
        <v>126</v>
      </c>
      <c r="ET4" s="23" t="s">
        <v>127</v>
      </c>
      <c r="EU4" s="23" t="s">
        <v>128</v>
      </c>
      <c r="EV4" s="21" t="s">
        <v>129</v>
      </c>
      <c r="EW4" s="21" t="s">
        <v>131</v>
      </c>
      <c r="EX4" s="18"/>
      <c r="EY4" s="22" t="s">
        <v>132</v>
      </c>
      <c r="EZ4" s="22" t="s">
        <v>133</v>
      </c>
      <c r="FA4" s="22" t="s">
        <v>134</v>
      </c>
      <c r="FC4" s="12" t="s">
        <v>79</v>
      </c>
      <c r="FD4" s="13" t="s">
        <v>80</v>
      </c>
      <c r="FE4" s="22" t="s">
        <v>135</v>
      </c>
      <c r="FG4" s="22" t="s">
        <v>136</v>
      </c>
      <c r="FH4" s="22" t="s">
        <v>137</v>
      </c>
      <c r="FI4" s="14" t="s">
        <v>138</v>
      </c>
      <c r="FK4" s="22" t="s">
        <v>136</v>
      </c>
      <c r="FL4" s="22" t="s">
        <v>137</v>
      </c>
      <c r="FM4" s="14" t="s">
        <v>138</v>
      </c>
      <c r="FN4" s="18"/>
      <c r="FO4" s="22" t="s">
        <v>139</v>
      </c>
      <c r="FP4" s="22" t="s">
        <v>140</v>
      </c>
      <c r="FQ4" s="22" t="s">
        <v>141</v>
      </c>
      <c r="FS4" s="22" t="s">
        <v>142</v>
      </c>
      <c r="FT4" s="14" t="s">
        <v>143</v>
      </c>
      <c r="FU4" s="14" t="s">
        <v>144</v>
      </c>
      <c r="FW4" s="22" t="s">
        <v>145</v>
      </c>
      <c r="FX4" s="22" t="s">
        <v>146</v>
      </c>
      <c r="FY4" s="22" t="s">
        <v>147</v>
      </c>
      <c r="GA4" s="22" t="s">
        <v>148</v>
      </c>
      <c r="GB4" s="22" t="s">
        <v>149</v>
      </c>
      <c r="GC4" s="22" t="s">
        <v>150</v>
      </c>
      <c r="GE4" s="22" t="s">
        <v>151</v>
      </c>
      <c r="GF4" s="22" t="s">
        <v>152</v>
      </c>
      <c r="GG4" s="22" t="s">
        <v>153</v>
      </c>
      <c r="GH4" s="18"/>
      <c r="GI4" s="22" t="s">
        <v>154</v>
      </c>
      <c r="GJ4" s="22" t="s">
        <v>155</v>
      </c>
      <c r="GK4" s="22" t="s">
        <v>156</v>
      </c>
      <c r="GL4" s="18"/>
      <c r="GM4" s="22" t="s">
        <v>157</v>
      </c>
      <c r="GN4" s="1"/>
    </row>
    <row r="5" spans="1:196" x14ac:dyDescent="0.2">
      <c r="A5" s="1"/>
      <c r="B5" s="28" t="s">
        <v>161</v>
      </c>
      <c r="C5" s="29">
        <v>4333.3239999999996</v>
      </c>
      <c r="D5" s="30">
        <v>4198.04</v>
      </c>
      <c r="E5" s="30">
        <v>3606.9609999999998</v>
      </c>
      <c r="F5" s="30">
        <v>1429.9169999999999</v>
      </c>
      <c r="G5" s="30">
        <v>3146.65</v>
      </c>
      <c r="H5" s="30">
        <f t="shared" ref="H5:H36" si="0">C5+F5</f>
        <v>5763.241</v>
      </c>
      <c r="I5" s="31">
        <f t="shared" ref="I5:I36" si="1">E5+F5</f>
        <v>5036.8779999999997</v>
      </c>
      <c r="J5" s="30"/>
      <c r="K5" s="32">
        <v>66.296000000000006</v>
      </c>
      <c r="L5" s="33">
        <v>27.254999999999999</v>
      </c>
      <c r="M5" s="33">
        <v>0.29799999999999999</v>
      </c>
      <c r="N5" s="34">
        <f t="shared" ref="N5:N36" si="2">K5+L5+M5</f>
        <v>93.849000000000004</v>
      </c>
      <c r="O5" s="33">
        <v>58.146000000000001</v>
      </c>
      <c r="P5" s="34">
        <f t="shared" ref="P5:P36" si="3">N5-O5</f>
        <v>35.703000000000003</v>
      </c>
      <c r="Q5" s="33">
        <v>-9.1999999999999998E-2</v>
      </c>
      <c r="R5" s="34">
        <f t="shared" ref="R5:R36" si="4">P5-Q5</f>
        <v>35.795000000000002</v>
      </c>
      <c r="S5" s="33">
        <v>7.79</v>
      </c>
      <c r="T5" s="33">
        <v>-1.4999999999999999E-2</v>
      </c>
      <c r="U5" s="33">
        <v>-2.4</v>
      </c>
      <c r="V5" s="34">
        <f t="shared" ref="V5:V36" si="5">R5+S5+T5+U5</f>
        <v>41.17</v>
      </c>
      <c r="W5" s="33">
        <v>7.3470000000000004</v>
      </c>
      <c r="X5" s="35">
        <f t="shared" ref="X5:X36" si="6">V5-W5</f>
        <v>33.823</v>
      </c>
      <c r="Y5" s="33"/>
      <c r="Z5" s="36">
        <f t="shared" ref="Z5:Z36" si="7">K5/D5</f>
        <v>1.5792131566159447E-2</v>
      </c>
      <c r="AA5" s="37">
        <f t="shared" ref="AA5:AA36" si="8">L5/D5</f>
        <v>6.4923154615010815E-3</v>
      </c>
      <c r="AB5" s="6">
        <f t="shared" ref="AB5:AB36" si="9">O5/(N5+S5+T5)</f>
        <v>0.57216799181295752</v>
      </c>
      <c r="AC5" s="6">
        <f t="shared" ref="AC5:AC36" si="10">O5/(N5+S5)</f>
        <v>0.57208355060557459</v>
      </c>
      <c r="AD5" s="6">
        <f t="shared" ref="AD5:AD36" si="11">O5/N5</f>
        <v>0.61956973436051532</v>
      </c>
      <c r="AE5" s="37">
        <f t="shared" ref="AE5:AE36" si="12">O5/D5</f>
        <v>1.3850749397337806E-2</v>
      </c>
      <c r="AF5" s="37">
        <f t="shared" ref="AF5:AF36" si="13">X5/D5</f>
        <v>8.0568551038103491E-3</v>
      </c>
      <c r="AG5" s="37">
        <f>X5/DV5</f>
        <v>1.6827053432349751E-2</v>
      </c>
      <c r="AH5" s="37">
        <f>(P5+S5+T5)/DV5</f>
        <v>2.1630447598725795E-2</v>
      </c>
      <c r="AI5" s="37">
        <f>R5/DV5</f>
        <v>1.7808129900096368E-2</v>
      </c>
      <c r="AJ5" s="38">
        <f>X5/FO5</f>
        <v>6.6748499673391581E-2</v>
      </c>
      <c r="AK5" s="33"/>
      <c r="AL5" s="39">
        <f t="shared" ref="AL5:AL36" si="14">(FU5-FT5)/FT5</f>
        <v>4.9625686687273303E-2</v>
      </c>
      <c r="AM5" s="6">
        <f t="shared" ref="AM5:AM36" si="15">(GC5-GB5)/GB5</f>
        <v>6.0548087345630386E-2</v>
      </c>
      <c r="AN5" s="40">
        <f t="shared" ref="AN5:AN36" si="16">(GG5-GF5)/GF5</f>
        <v>6.099959504218342E-2</v>
      </c>
      <c r="AO5" s="33"/>
      <c r="AP5" s="39">
        <f t="shared" ref="AP5:AP36" si="17">G5/E5</f>
        <v>0.87238259576413502</v>
      </c>
      <c r="AQ5" s="41">
        <f t="shared" ref="AQ5:AQ36" si="18">CP5/(CP5+CO5+CR5+CU5)</f>
        <v>0.8307502057305699</v>
      </c>
      <c r="AR5" s="41">
        <f t="shared" ref="AR5:AR36" si="19">((CO5+CR5+CU5)-CY5)/CN5</f>
        <v>1.6064573062157354E-2</v>
      </c>
      <c r="AS5" s="41">
        <f t="shared" ref="AS5:AS36" si="20">CY5/CW5</f>
        <v>0.13187520711583073</v>
      </c>
      <c r="AT5" s="42">
        <v>1.84</v>
      </c>
      <c r="AU5" s="43">
        <v>1.45</v>
      </c>
      <c r="AV5" s="33"/>
      <c r="AW5" s="44">
        <f>FQ5/C5</f>
        <v>0.12064156753568393</v>
      </c>
      <c r="AX5" s="6">
        <v>0.10640000000000001</v>
      </c>
      <c r="AY5" s="41">
        <f t="shared" ref="AY5:AY36" si="21">(DR5)/DX5</f>
        <v>0.21079662947763242</v>
      </c>
      <c r="AZ5" s="41">
        <f t="shared" ref="AZ5:AZ36" si="22">(DS5)/DX5</f>
        <v>0.22769999999999999</v>
      </c>
      <c r="BA5" s="40">
        <f t="shared" ref="BA5:BA36" si="23">(DT5)/DX5</f>
        <v>0.24230000000000002</v>
      </c>
      <c r="BB5" s="6"/>
      <c r="BC5" s="39">
        <f t="shared" ref="BC5:BC36" si="24">DZ5/$EC5</f>
        <v>0.19298426357620113</v>
      </c>
      <c r="BD5" s="41">
        <f t="shared" ref="BD5:BD36" si="25">EA5/$EC5</f>
        <v>0.21157426052294903</v>
      </c>
      <c r="BE5" s="40">
        <f t="shared" ref="BE5:BE36" si="26">EB5/$EC5</f>
        <v>0.22735002069842672</v>
      </c>
      <c r="BF5" s="6"/>
      <c r="BG5" s="39"/>
      <c r="BH5" s="40">
        <v>2.1999999999999999E-2</v>
      </c>
      <c r="BI5" s="45"/>
      <c r="BJ5" s="39"/>
      <c r="BK5" s="38">
        <f>BC5-(4.5%+2.5%+3%+1%+BH5)</f>
        <v>6.0984263576201125E-2</v>
      </c>
      <c r="BL5" s="6"/>
      <c r="BM5" s="39"/>
      <c r="BN5" s="38">
        <f>BD5-(6%+2.5%+3%+1%+BH5)</f>
        <v>6.457426052294904E-2</v>
      </c>
      <c r="BO5" s="38"/>
      <c r="BP5" s="41"/>
      <c r="BQ5" s="38">
        <f>BE5-(8%+2.5%+3%+1%+BH5)</f>
        <v>6.035002069842671E-2</v>
      </c>
      <c r="BR5" s="33"/>
      <c r="BS5" s="36">
        <f>Q5/FS5</f>
        <v>-2.6123795270656007E-5</v>
      </c>
      <c r="BT5" s="6">
        <f t="shared" ref="BT5:BT36" si="27">Q5/(P5+S5+T5)</f>
        <v>-2.1160126960761763E-3</v>
      </c>
      <c r="BU5" s="37">
        <f>FA5/E5</f>
        <v>8.799374320931112E-3</v>
      </c>
      <c r="BV5" s="41">
        <f t="shared" ref="BV5:BV36" si="28">FA5/(FQ5+FE5)</f>
        <v>5.8863785576249002E-2</v>
      </c>
      <c r="BW5" s="41">
        <f t="shared" ref="BW5:BW36" si="29">FG5/FI5</f>
        <v>0.80347278498436769</v>
      </c>
      <c r="BX5" s="40">
        <f t="shared" ref="BX5:BX36" si="30">(BW5*E5+F5)/(E5+F5)</f>
        <v>0.85926480649322856</v>
      </c>
      <c r="BY5" s="33"/>
      <c r="BZ5" s="46">
        <v>3.1320000000000001</v>
      </c>
      <c r="CA5" s="47">
        <v>128.59100000000001</v>
      </c>
      <c r="CB5" s="34">
        <f t="shared" ref="CB5:CB36" si="31">BZ5+CA5</f>
        <v>131.72300000000001</v>
      </c>
      <c r="CC5" s="48">
        <v>3606.9609999999998</v>
      </c>
      <c r="CD5" s="47">
        <v>6.8929999999999998</v>
      </c>
      <c r="CE5" s="47">
        <v>9.5220000000000002</v>
      </c>
      <c r="CF5" s="49">
        <f t="shared" ref="CF5:CF36" si="32">CC5-CD5-CE5</f>
        <v>3590.5459999999998</v>
      </c>
      <c r="CG5" s="47">
        <v>438.57300000000004</v>
      </c>
      <c r="CH5" s="47">
        <v>133.76000000000002</v>
      </c>
      <c r="CI5" s="49">
        <f t="shared" ref="CI5:CI36" si="33">CG5+CH5</f>
        <v>572.33300000000008</v>
      </c>
      <c r="CJ5" s="47">
        <v>0</v>
      </c>
      <c r="CK5" s="47">
        <v>0</v>
      </c>
      <c r="CL5" s="47">
        <v>31.452999999999999</v>
      </c>
      <c r="CM5" s="47">
        <v>7.2689999999997532</v>
      </c>
      <c r="CN5" s="49">
        <f t="shared" ref="CN5:CN36" si="34">CB5+CF5+CI5+CJ5+CK5+CL5+CM5</f>
        <v>4333.3239999999996</v>
      </c>
      <c r="CO5" s="47">
        <v>0</v>
      </c>
      <c r="CP5" s="48">
        <v>3146.65</v>
      </c>
      <c r="CQ5" s="49">
        <f t="shared" ref="CQ5:CQ36" si="35">CO5+CP5</f>
        <v>3146.65</v>
      </c>
      <c r="CR5" s="47">
        <v>571.07100000000003</v>
      </c>
      <c r="CS5" s="47">
        <v>22.823999999999501</v>
      </c>
      <c r="CT5" s="49">
        <f t="shared" ref="CT5:CT36" si="36">CR5+CS5</f>
        <v>593.89499999999953</v>
      </c>
      <c r="CU5" s="47">
        <v>70</v>
      </c>
      <c r="CV5" s="47">
        <v>522.779</v>
      </c>
      <c r="CW5" s="113">
        <f t="shared" ref="CW5:CW36" si="37">CQ5+CT5+CU5+CV5</f>
        <v>4333.3239999999996</v>
      </c>
      <c r="CX5" s="33"/>
      <c r="CY5" s="51">
        <v>571.45800000000008</v>
      </c>
      <c r="CZ5" s="33"/>
      <c r="DA5" s="52">
        <v>270</v>
      </c>
      <c r="DB5" s="48">
        <v>190</v>
      </c>
      <c r="DC5" s="48">
        <v>50</v>
      </c>
      <c r="DD5" s="48">
        <v>0</v>
      </c>
      <c r="DE5" s="48">
        <v>130</v>
      </c>
      <c r="DF5" s="53">
        <v>0</v>
      </c>
      <c r="DG5" s="53">
        <f t="shared" ref="DG5:DG36" si="38">DA5+DB5+DC5+DD5+DE5+DF5</f>
        <v>640</v>
      </c>
      <c r="DH5" s="54">
        <f t="shared" ref="DH5:DH36" si="39">DG5/C5</f>
        <v>0.14769262579950174</v>
      </c>
      <c r="DI5" s="33"/>
      <c r="DJ5" s="55" t="s">
        <v>218</v>
      </c>
      <c r="DK5" s="56">
        <v>29</v>
      </c>
      <c r="DL5" s="57">
        <v>2</v>
      </c>
      <c r="DM5" s="123" t="s">
        <v>243</v>
      </c>
      <c r="DN5" s="58" t="s">
        <v>159</v>
      </c>
      <c r="DO5" s="59" t="s">
        <v>162</v>
      </c>
      <c r="DP5" s="54">
        <v>8.9313206490865535E-2</v>
      </c>
      <c r="DQ5" s="56"/>
      <c r="DR5" s="52">
        <v>433.97987969999997</v>
      </c>
      <c r="DS5" s="48">
        <v>468.77987969999998</v>
      </c>
      <c r="DT5" s="53">
        <v>498.83779030000005</v>
      </c>
      <c r="DU5" s="30"/>
      <c r="DV5" s="55">
        <f t="shared" ref="DV5:DV36" si="40">DW5/2+DX5/2</f>
        <v>2010.037</v>
      </c>
      <c r="DW5" s="48">
        <v>1961.3130000000001</v>
      </c>
      <c r="DX5" s="53">
        <v>2058.761</v>
      </c>
      <c r="DY5" s="30"/>
      <c r="DZ5" s="52">
        <v>515.13</v>
      </c>
      <c r="EA5" s="48">
        <v>564.75199999999995</v>
      </c>
      <c r="EB5" s="53">
        <v>606.86199999999997</v>
      </c>
      <c r="EC5" s="60">
        <v>2669.2849999999999</v>
      </c>
      <c r="ED5" s="30"/>
      <c r="EE5" s="52">
        <v>200.45599999999999</v>
      </c>
      <c r="EF5" s="48">
        <v>4.6609999999999996</v>
      </c>
      <c r="EG5" s="48">
        <v>81.906999999999996</v>
      </c>
      <c r="EH5" s="48">
        <v>24.547999999999998</v>
      </c>
      <c r="EI5" s="48">
        <v>314.274</v>
      </c>
      <c r="EJ5" s="48">
        <v>13.984</v>
      </c>
      <c r="EK5" s="48">
        <v>69.036000000000058</v>
      </c>
      <c r="EL5" s="53">
        <v>2898.0949999999998</v>
      </c>
      <c r="EM5" s="53">
        <f t="shared" ref="EM5:EM36" si="41">EE5+EF5+EG5+EH5+EI5+EJ5+EK5+EL5</f>
        <v>3606.9609999999998</v>
      </c>
      <c r="EN5" s="56"/>
      <c r="EO5" s="39">
        <f t="shared" ref="EO5:EO36" si="42">EE5/$EM5</f>
        <v>5.5574762244448996E-2</v>
      </c>
      <c r="EP5" s="41">
        <f t="shared" ref="EP5:EP36" si="43">EF5/$EM5</f>
        <v>1.2922235643800972E-3</v>
      </c>
      <c r="EQ5" s="41">
        <f t="shared" ref="EQ5:EQ36" si="44">EG5/$EM5</f>
        <v>2.2708035933851241E-2</v>
      </c>
      <c r="ER5" s="41">
        <f t="shared" ref="ER5:ER36" si="45">EH5/$EM5</f>
        <v>6.8057292551818556E-3</v>
      </c>
      <c r="ES5" s="41">
        <f t="shared" ref="ES5:ES36" si="46">EI5/$EM5</f>
        <v>8.7129858071656449E-2</v>
      </c>
      <c r="ET5" s="41">
        <f t="shared" ref="ET5:ET36" si="47">EJ5/$EM5</f>
        <v>3.8769479348404381E-3</v>
      </c>
      <c r="EU5" s="41">
        <f t="shared" ref="EU5:EU36" si="48">EK5/$EM5</f>
        <v>1.9139658011273219E-2</v>
      </c>
      <c r="EV5" s="41">
        <f t="shared" ref="EV5:EV36" si="49">EL5/$EM5</f>
        <v>0.80347278498436769</v>
      </c>
      <c r="EW5" s="54">
        <f t="shared" ref="EW5:EW36" si="50">EO5+EP5+EQ5+ER5+ES5+ET5+EU5+EV5</f>
        <v>1</v>
      </c>
      <c r="EX5" s="56"/>
      <c r="EY5" s="46">
        <v>14.041</v>
      </c>
      <c r="EZ5" s="47">
        <v>17.698</v>
      </c>
      <c r="FA5" s="50">
        <f t="shared" ref="FA5:FA36" si="51">EY5+EZ5</f>
        <v>31.739000000000001</v>
      </c>
      <c r="FC5" s="46">
        <f>CD5</f>
        <v>6.8929999999999998</v>
      </c>
      <c r="FD5" s="47">
        <f>CE5</f>
        <v>9.5220000000000002</v>
      </c>
      <c r="FE5" s="50">
        <f t="shared" ref="FE5:FE36" si="52">FC5+FD5</f>
        <v>16.414999999999999</v>
      </c>
      <c r="FG5" s="52">
        <v>2898.0949999999998</v>
      </c>
      <c r="FH5" s="48">
        <v>708.8660000000001</v>
      </c>
      <c r="FI5" s="53">
        <v>3606.9609999999998</v>
      </c>
      <c r="FK5" s="39">
        <v>0.80347278498436769</v>
      </c>
      <c r="FL5" s="41">
        <v>0.19652721501563231</v>
      </c>
      <c r="FM5" s="40">
        <v>1</v>
      </c>
      <c r="FN5" s="56"/>
      <c r="FO5" s="61">
        <f t="shared" ref="FO5:FO36" si="53">FP5/2+FQ5/2</f>
        <v>506.72300000000001</v>
      </c>
      <c r="FP5" s="48">
        <v>490.66700000000003</v>
      </c>
      <c r="FQ5" s="31">
        <v>522.779</v>
      </c>
      <c r="FS5" s="61">
        <f t="shared" ref="FS5:FS36" si="54">FT5/2+FU5/2</f>
        <v>3521.6934999999999</v>
      </c>
      <c r="FT5" s="30">
        <v>3436.4259999999999</v>
      </c>
      <c r="FU5" s="53">
        <v>3606.9609999999998</v>
      </c>
      <c r="FW5" s="61">
        <f t="shared" ref="FW5:FW36" si="55">FX5/2+FY5/2</f>
        <v>1371.4034999999999</v>
      </c>
      <c r="FX5" s="30">
        <v>1312.89</v>
      </c>
      <c r="FY5" s="31">
        <v>1429.9169999999999</v>
      </c>
      <c r="GA5" s="61">
        <f t="shared" ref="GA5:GA36" si="56">GB5/2+GC5/2</f>
        <v>4893.0969999999998</v>
      </c>
      <c r="GB5" s="56">
        <f t="shared" ref="GB5:GB36" si="57">FT5+FX5</f>
        <v>4749.3159999999998</v>
      </c>
      <c r="GC5" s="57">
        <f t="shared" ref="GC5:GC36" si="58">FU5+FY5</f>
        <v>5036.8779999999997</v>
      </c>
      <c r="GE5" s="61">
        <f t="shared" ref="GE5:GE36" si="59">GF5/2+GG5/2</f>
        <v>3056.1954999999998</v>
      </c>
      <c r="GF5" s="30">
        <v>2965.741</v>
      </c>
      <c r="GG5" s="53">
        <v>3146.65</v>
      </c>
      <c r="GH5" s="30"/>
      <c r="GI5" s="55">
        <f t="shared" ref="GI5:GI36" si="60">GJ5/2+GK5/2</f>
        <v>4198.04</v>
      </c>
      <c r="GJ5" s="48">
        <v>4062.7559999999999</v>
      </c>
      <c r="GK5" s="53">
        <v>4333.3239999999996</v>
      </c>
      <c r="GL5" s="30"/>
      <c r="GM5" s="62">
        <f>DX5/C5</f>
        <v>0.47509971559938746</v>
      </c>
      <c r="GN5" s="63"/>
    </row>
    <row r="6" spans="1:196" x14ac:dyDescent="0.2">
      <c r="A6" s="1"/>
      <c r="B6" s="64" t="s">
        <v>163</v>
      </c>
      <c r="C6" s="29">
        <v>3705.0590000000002</v>
      </c>
      <c r="D6" s="30">
        <v>3580.6395000000002</v>
      </c>
      <c r="E6" s="30">
        <v>3001.0250000000001</v>
      </c>
      <c r="F6" s="30">
        <v>1223.008</v>
      </c>
      <c r="G6" s="30">
        <v>2706.8649999999998</v>
      </c>
      <c r="H6" s="30">
        <f t="shared" si="0"/>
        <v>4928.067</v>
      </c>
      <c r="I6" s="31">
        <f t="shared" si="1"/>
        <v>4224.0330000000004</v>
      </c>
      <c r="J6" s="30"/>
      <c r="K6" s="32">
        <v>53.286999999999999</v>
      </c>
      <c r="L6" s="33">
        <v>21.82</v>
      </c>
      <c r="M6" s="33">
        <v>0.04</v>
      </c>
      <c r="N6" s="34">
        <f t="shared" si="2"/>
        <v>75.147000000000006</v>
      </c>
      <c r="O6" s="33">
        <v>46.015000000000001</v>
      </c>
      <c r="P6" s="34">
        <f t="shared" si="3"/>
        <v>29.132000000000005</v>
      </c>
      <c r="Q6" s="33">
        <v>-2.6080000000000001</v>
      </c>
      <c r="R6" s="34">
        <f t="shared" si="4"/>
        <v>31.740000000000006</v>
      </c>
      <c r="S6" s="33">
        <v>6.0860000000000003</v>
      </c>
      <c r="T6" s="33">
        <v>-0.17100000000000001</v>
      </c>
      <c r="U6" s="33">
        <v>-2</v>
      </c>
      <c r="V6" s="34">
        <f t="shared" si="5"/>
        <v>35.655000000000008</v>
      </c>
      <c r="W6" s="33">
        <v>7.6289999999999996</v>
      </c>
      <c r="X6" s="35">
        <f t="shared" si="6"/>
        <v>28.02600000000001</v>
      </c>
      <c r="Y6" s="33"/>
      <c r="Z6" s="36">
        <f t="shared" si="7"/>
        <v>1.4881978484569585E-2</v>
      </c>
      <c r="AA6" s="37">
        <f t="shared" si="8"/>
        <v>6.0938835087977995E-3</v>
      </c>
      <c r="AB6" s="6">
        <f t="shared" si="9"/>
        <v>0.56765192075201698</v>
      </c>
      <c r="AC6" s="6">
        <f t="shared" si="10"/>
        <v>0.56645698176849313</v>
      </c>
      <c r="AD6" s="6">
        <f t="shared" si="11"/>
        <v>0.61233316033906871</v>
      </c>
      <c r="AE6" s="37">
        <f t="shared" si="12"/>
        <v>1.2851056354598109E-2</v>
      </c>
      <c r="AF6" s="37">
        <f t="shared" si="13"/>
        <v>7.8270934563504663E-3</v>
      </c>
      <c r="AG6" s="37">
        <f>X6/DV6</f>
        <v>1.6040609195162179E-2</v>
      </c>
      <c r="AH6" s="37">
        <f>(P6+S6+T6)/DV6</f>
        <v>2.0059060531750831E-2</v>
      </c>
      <c r="AI6" s="37">
        <f>R6/DV6</f>
        <v>1.8166307566347233E-2</v>
      </c>
      <c r="AJ6" s="38">
        <f>X6/FO6</f>
        <v>6.5200777495890955E-2</v>
      </c>
      <c r="AK6" s="33"/>
      <c r="AL6" s="44">
        <f t="shared" si="14"/>
        <v>0.10264062041297434</v>
      </c>
      <c r="AM6" s="6">
        <f t="shared" si="15"/>
        <v>3.8264312892664534E-2</v>
      </c>
      <c r="AN6" s="38">
        <f t="shared" si="16"/>
        <v>8.845122594591795E-2</v>
      </c>
      <c r="AO6" s="33"/>
      <c r="AP6" s="44">
        <f t="shared" si="17"/>
        <v>0.90198015677976684</v>
      </c>
      <c r="AQ6" s="6">
        <f t="shared" si="18"/>
        <v>0.83826137097718212</v>
      </c>
      <c r="AR6" s="6">
        <f t="shared" si="19"/>
        <v>-7.1005616914602415E-3</v>
      </c>
      <c r="AS6" s="6">
        <f t="shared" si="20"/>
        <v>0.14806376902500068</v>
      </c>
      <c r="AT6" s="65">
        <v>2.16</v>
      </c>
      <c r="AU6" s="66">
        <v>1.33</v>
      </c>
      <c r="AV6" s="33"/>
      <c r="AW6" s="44">
        <f>FQ6/C6</f>
        <v>0.12003317625981125</v>
      </c>
      <c r="AX6" s="6">
        <v>9.6799999999999997E-2</v>
      </c>
      <c r="AY6" s="6">
        <f t="shared" si="21"/>
        <v>0.20010000000000003</v>
      </c>
      <c r="AZ6" s="6">
        <f t="shared" si="22"/>
        <v>0.20010000000000003</v>
      </c>
      <c r="BA6" s="38">
        <f t="shared" si="23"/>
        <v>0.21399999999999997</v>
      </c>
      <c r="BB6" s="6"/>
      <c r="BC6" s="44">
        <f t="shared" si="24"/>
        <v>0.18288837616729756</v>
      </c>
      <c r="BD6" s="6">
        <f t="shared" si="25"/>
        <v>0.18684484994542938</v>
      </c>
      <c r="BE6" s="38">
        <f t="shared" si="26"/>
        <v>0.2022640750009812</v>
      </c>
      <c r="BF6" s="6"/>
      <c r="BG6" s="44"/>
      <c r="BH6" s="38">
        <v>2.5999999999999999E-2</v>
      </c>
      <c r="BI6" s="45"/>
      <c r="BJ6" s="44"/>
      <c r="BK6" s="38">
        <f>BC6-(4.5%+2.5%+3%+1%+BH6)</f>
        <v>4.6888376167297546E-2</v>
      </c>
      <c r="BL6" s="6"/>
      <c r="BM6" s="44"/>
      <c r="BN6" s="38">
        <f>BD6-(6%+2.5%+3%+1%+BH6)</f>
        <v>3.5844849945429386E-2</v>
      </c>
      <c r="BO6" s="38"/>
      <c r="BP6" s="6"/>
      <c r="BQ6" s="38">
        <f>BE6-(8%+2.5%+3%+1%+BH6)</f>
        <v>3.126407500098119E-2</v>
      </c>
      <c r="BR6" s="33"/>
      <c r="BS6" s="36">
        <f>Q6/FS6</f>
        <v>-9.1145851535709746E-4</v>
      </c>
      <c r="BT6" s="6">
        <f t="shared" si="27"/>
        <v>-7.4414357862299191E-2</v>
      </c>
      <c r="BU6" s="37">
        <f>FA6/E6</f>
        <v>8.6430469589556906E-3</v>
      </c>
      <c r="BV6" s="6">
        <f t="shared" si="28"/>
        <v>5.6079130857791475E-2</v>
      </c>
      <c r="BW6" s="6">
        <f t="shared" si="29"/>
        <v>0.86168392465907473</v>
      </c>
      <c r="BX6" s="38">
        <f t="shared" si="30"/>
        <v>0.90173135484500233</v>
      </c>
      <c r="BY6" s="33"/>
      <c r="BZ6" s="32">
        <v>1.2010000000000001</v>
      </c>
      <c r="CA6" s="33">
        <v>93.218000000000004</v>
      </c>
      <c r="CB6" s="34">
        <f t="shared" si="31"/>
        <v>94.418999999999997</v>
      </c>
      <c r="CC6" s="30">
        <v>3001.0250000000001</v>
      </c>
      <c r="CD6" s="33">
        <v>10.199999999999999</v>
      </c>
      <c r="CE6" s="33">
        <v>7.5949999999999998</v>
      </c>
      <c r="CF6" s="34">
        <f t="shared" si="32"/>
        <v>2983.2300000000005</v>
      </c>
      <c r="CG6" s="33">
        <v>454.166</v>
      </c>
      <c r="CH6" s="33">
        <v>125.78500000000001</v>
      </c>
      <c r="CI6" s="34">
        <f t="shared" si="33"/>
        <v>579.95100000000002</v>
      </c>
      <c r="CJ6" s="33">
        <v>0</v>
      </c>
      <c r="CK6" s="33">
        <v>0</v>
      </c>
      <c r="CL6" s="33">
        <v>43.405000000000001</v>
      </c>
      <c r="CM6" s="33">
        <v>4.0539999999998315</v>
      </c>
      <c r="CN6" s="34">
        <f t="shared" si="34"/>
        <v>3705.0590000000002</v>
      </c>
      <c r="CO6" s="33">
        <v>46.832000000000001</v>
      </c>
      <c r="CP6" s="30">
        <v>2706.8649999999998</v>
      </c>
      <c r="CQ6" s="34">
        <f t="shared" si="35"/>
        <v>2753.6969999999997</v>
      </c>
      <c r="CR6" s="33">
        <v>450.42700000000002</v>
      </c>
      <c r="CS6" s="33">
        <v>31.187000000000467</v>
      </c>
      <c r="CT6" s="34">
        <f t="shared" si="36"/>
        <v>481.61400000000049</v>
      </c>
      <c r="CU6" s="33">
        <v>25.018000000000001</v>
      </c>
      <c r="CV6" s="33">
        <v>444.73</v>
      </c>
      <c r="CW6" s="114">
        <f t="shared" si="37"/>
        <v>3705.0590000000002</v>
      </c>
      <c r="CX6" s="33"/>
      <c r="CY6" s="68">
        <v>548.58500000000004</v>
      </c>
      <c r="CZ6" s="33"/>
      <c r="DA6" s="29">
        <v>150</v>
      </c>
      <c r="DB6" s="30">
        <v>125</v>
      </c>
      <c r="DC6" s="30">
        <v>25</v>
      </c>
      <c r="DD6" s="30">
        <v>100</v>
      </c>
      <c r="DE6" s="30">
        <v>100</v>
      </c>
      <c r="DF6" s="30">
        <v>0</v>
      </c>
      <c r="DG6" s="31">
        <f t="shared" si="38"/>
        <v>500</v>
      </c>
      <c r="DH6" s="69">
        <f t="shared" si="39"/>
        <v>0.1349506175205307</v>
      </c>
      <c r="DI6" s="33"/>
      <c r="DJ6" s="61" t="s">
        <v>219</v>
      </c>
      <c r="DK6" s="56">
        <v>20</v>
      </c>
      <c r="DL6" s="70">
        <v>1</v>
      </c>
      <c r="DM6" s="120" t="s">
        <v>243</v>
      </c>
      <c r="DN6" s="71" t="s">
        <v>159</v>
      </c>
      <c r="DO6" s="56"/>
      <c r="DP6" s="69" t="s">
        <v>220</v>
      </c>
      <c r="DQ6" s="56"/>
      <c r="DR6" s="29">
        <v>359.88485250000008</v>
      </c>
      <c r="DS6" s="30">
        <v>359.88485250000008</v>
      </c>
      <c r="DT6" s="31">
        <v>384.88434999999998</v>
      </c>
      <c r="DU6" s="30"/>
      <c r="DV6" s="61">
        <f t="shared" si="40"/>
        <v>1747.1905000000002</v>
      </c>
      <c r="DW6" s="30">
        <v>1695.856</v>
      </c>
      <c r="DX6" s="31">
        <v>1798.5250000000001</v>
      </c>
      <c r="DY6" s="30"/>
      <c r="DZ6" s="29">
        <v>438.029</v>
      </c>
      <c r="EA6" s="30">
        <v>447.505</v>
      </c>
      <c r="EB6" s="31">
        <v>484.435</v>
      </c>
      <c r="EC6" s="72">
        <v>2395.0619999999999</v>
      </c>
      <c r="ED6" s="30"/>
      <c r="EE6" s="29">
        <v>15.430999999999999</v>
      </c>
      <c r="EF6" s="30">
        <v>3.073</v>
      </c>
      <c r="EG6" s="30">
        <v>72.081000000000003</v>
      </c>
      <c r="EH6" s="30">
        <v>17.792000000000002</v>
      </c>
      <c r="EI6" s="30">
        <v>246.589</v>
      </c>
      <c r="EJ6" s="30">
        <v>4.7709999999999999</v>
      </c>
      <c r="EK6" s="30">
        <v>55.35300000000025</v>
      </c>
      <c r="EL6" s="31">
        <v>2585.9349999999999</v>
      </c>
      <c r="EM6" s="31">
        <f t="shared" si="41"/>
        <v>3001.0250000000001</v>
      </c>
      <c r="EN6" s="56"/>
      <c r="EO6" s="44">
        <f t="shared" si="42"/>
        <v>5.141909847468781E-3</v>
      </c>
      <c r="EP6" s="6">
        <f t="shared" si="43"/>
        <v>1.0239834723136262E-3</v>
      </c>
      <c r="EQ6" s="6">
        <f t="shared" si="44"/>
        <v>2.4018793578860557E-2</v>
      </c>
      <c r="ER6" s="6">
        <f t="shared" si="45"/>
        <v>5.9286410476420562E-3</v>
      </c>
      <c r="ES6" s="6">
        <f t="shared" si="46"/>
        <v>8.2168259178114142E-2</v>
      </c>
      <c r="ET6" s="6">
        <f t="shared" si="47"/>
        <v>1.5897901550303646E-3</v>
      </c>
      <c r="EU6" s="6">
        <f t="shared" si="48"/>
        <v>1.8444698061495738E-2</v>
      </c>
      <c r="EV6" s="6">
        <f t="shared" si="49"/>
        <v>0.86168392465907473</v>
      </c>
      <c r="EW6" s="69">
        <f t="shared" si="50"/>
        <v>1</v>
      </c>
      <c r="EX6" s="56"/>
      <c r="EY6" s="32">
        <v>7.5270000000000001</v>
      </c>
      <c r="EZ6" s="33">
        <v>18.411000000000001</v>
      </c>
      <c r="FA6" s="67">
        <f t="shared" si="51"/>
        <v>25.938000000000002</v>
      </c>
      <c r="FC6" s="32">
        <f>CD6</f>
        <v>10.199999999999999</v>
      </c>
      <c r="FD6" s="33">
        <f>CE6</f>
        <v>7.5949999999999998</v>
      </c>
      <c r="FE6" s="67">
        <f t="shared" si="52"/>
        <v>17.794999999999998</v>
      </c>
      <c r="FG6" s="29">
        <v>2585.9349999999999</v>
      </c>
      <c r="FH6" s="30">
        <v>415.09000000000026</v>
      </c>
      <c r="FI6" s="31">
        <v>3001.0250000000001</v>
      </c>
      <c r="FK6" s="44">
        <v>0.86168392465907473</v>
      </c>
      <c r="FL6" s="6">
        <v>0.13831607534092527</v>
      </c>
      <c r="FM6" s="38">
        <v>1</v>
      </c>
      <c r="FN6" s="56"/>
      <c r="FO6" s="61">
        <f t="shared" si="53"/>
        <v>429.8415</v>
      </c>
      <c r="FP6" s="30">
        <v>414.95299999999997</v>
      </c>
      <c r="FQ6" s="31">
        <v>444.73</v>
      </c>
      <c r="FS6" s="61">
        <f t="shared" si="54"/>
        <v>2861.348</v>
      </c>
      <c r="FT6" s="30">
        <v>2721.6709999999998</v>
      </c>
      <c r="FU6" s="31">
        <v>3001.0250000000001</v>
      </c>
      <c r="FW6" s="61">
        <f t="shared" si="55"/>
        <v>1284.8485000000001</v>
      </c>
      <c r="FX6" s="30">
        <v>1346.6890000000001</v>
      </c>
      <c r="FY6" s="31">
        <v>1223.008</v>
      </c>
      <c r="GA6" s="61">
        <f t="shared" si="56"/>
        <v>4146.1965</v>
      </c>
      <c r="GB6" s="56">
        <f t="shared" si="57"/>
        <v>4068.3599999999997</v>
      </c>
      <c r="GC6" s="70">
        <f t="shared" si="58"/>
        <v>4224.0330000000004</v>
      </c>
      <c r="GE6" s="61">
        <f t="shared" si="59"/>
        <v>2596.8805000000002</v>
      </c>
      <c r="GF6" s="30">
        <v>2486.8960000000002</v>
      </c>
      <c r="GG6" s="31">
        <v>2706.8649999999998</v>
      </c>
      <c r="GH6" s="30"/>
      <c r="GI6" s="61">
        <f t="shared" si="60"/>
        <v>3580.6395000000002</v>
      </c>
      <c r="GJ6" s="30">
        <v>3456.22</v>
      </c>
      <c r="GK6" s="31">
        <v>3705.0590000000002</v>
      </c>
      <c r="GL6" s="30"/>
      <c r="GM6" s="73">
        <f>DX6/C6</f>
        <v>0.48542411875222502</v>
      </c>
      <c r="GN6" s="63"/>
    </row>
    <row r="7" spans="1:196" x14ac:dyDescent="0.2">
      <c r="A7" s="1"/>
      <c r="B7" s="74" t="s">
        <v>164</v>
      </c>
      <c r="C7" s="29">
        <v>11059.755999999999</v>
      </c>
      <c r="D7" s="30">
        <v>10428.15</v>
      </c>
      <c r="E7" s="30">
        <v>9100.4779999999992</v>
      </c>
      <c r="F7" s="30">
        <v>4160.4059999999999</v>
      </c>
      <c r="G7" s="30">
        <v>7331.6729999999998</v>
      </c>
      <c r="H7" s="30">
        <f t="shared" si="0"/>
        <v>15220.162</v>
      </c>
      <c r="I7" s="31">
        <f t="shared" si="1"/>
        <v>13260.883999999998</v>
      </c>
      <c r="J7" s="30"/>
      <c r="K7" s="32">
        <v>208.417</v>
      </c>
      <c r="L7" s="33">
        <v>78.593000000000004</v>
      </c>
      <c r="M7" s="33">
        <v>1.018</v>
      </c>
      <c r="N7" s="34">
        <f t="shared" si="2"/>
        <v>288.02799999999996</v>
      </c>
      <c r="O7" s="33">
        <v>129.12700000000001</v>
      </c>
      <c r="P7" s="34">
        <f t="shared" si="3"/>
        <v>158.90099999999995</v>
      </c>
      <c r="Q7" s="33">
        <v>45.688000000000002</v>
      </c>
      <c r="R7" s="34">
        <f t="shared" si="4"/>
        <v>113.21299999999995</v>
      </c>
      <c r="S7" s="33">
        <v>18.545000000000002</v>
      </c>
      <c r="T7" s="33">
        <v>-4.649</v>
      </c>
      <c r="U7" s="33">
        <v>1.7539999999999996</v>
      </c>
      <c r="V7" s="34">
        <f t="shared" si="5"/>
        <v>128.86299999999994</v>
      </c>
      <c r="W7" s="33">
        <v>27.175999999999998</v>
      </c>
      <c r="X7" s="35">
        <f t="shared" si="6"/>
        <v>101.68699999999994</v>
      </c>
      <c r="Y7" s="33"/>
      <c r="Z7" s="36">
        <f t="shared" si="7"/>
        <v>1.9985999434223713E-2</v>
      </c>
      <c r="AA7" s="37">
        <f t="shared" si="8"/>
        <v>7.5366196305193161E-3</v>
      </c>
      <c r="AB7" s="6">
        <f t="shared" si="9"/>
        <v>0.42768047588134767</v>
      </c>
      <c r="AC7" s="6">
        <f t="shared" si="10"/>
        <v>0.42119495193640671</v>
      </c>
      <c r="AD7" s="6">
        <f t="shared" si="11"/>
        <v>0.44831405280042225</v>
      </c>
      <c r="AE7" s="37">
        <f t="shared" si="12"/>
        <v>1.2382541486265542E-2</v>
      </c>
      <c r="AF7" s="37">
        <f t="shared" si="13"/>
        <v>9.7512022746124617E-3</v>
      </c>
      <c r="AG7" s="37">
        <f>X7/DV7</f>
        <v>1.7981952971269838E-2</v>
      </c>
      <c r="AH7" s="37">
        <f>(P7+S7+T7)/DV7</f>
        <v>3.0556782357395885E-2</v>
      </c>
      <c r="AI7" s="37">
        <f>R7/DV7</f>
        <v>2.002016818016435E-2</v>
      </c>
      <c r="AJ7" s="38">
        <f>X7/FO7</f>
        <v>7.4300177481026144E-2</v>
      </c>
      <c r="AK7" s="33"/>
      <c r="AL7" s="44">
        <f t="shared" si="14"/>
        <v>0.11615332442910516</v>
      </c>
      <c r="AM7" s="6">
        <f t="shared" si="15"/>
        <v>8.4579098495136146E-2</v>
      </c>
      <c r="AN7" s="38">
        <f t="shared" si="16"/>
        <v>7.2890440444681098E-2</v>
      </c>
      <c r="AO7" s="33"/>
      <c r="AP7" s="44">
        <f t="shared" si="17"/>
        <v>0.80563603362372838</v>
      </c>
      <c r="AQ7" s="6">
        <f t="shared" si="18"/>
        <v>0.76565535847416843</v>
      </c>
      <c r="AR7" s="6">
        <f t="shared" si="19"/>
        <v>6.0802516800551515E-2</v>
      </c>
      <c r="AS7" s="6">
        <f t="shared" si="20"/>
        <v>0.14209617282695933</v>
      </c>
      <c r="AT7" s="65">
        <v>1.58</v>
      </c>
      <c r="AU7" s="66">
        <v>1.1499999999999999</v>
      </c>
      <c r="AV7" s="33"/>
      <c r="AW7" s="44">
        <f>FQ7/C7</f>
        <v>0.12662286582090962</v>
      </c>
      <c r="AX7" s="6">
        <v>0.1036</v>
      </c>
      <c r="AY7" s="6">
        <f t="shared" si="21"/>
        <v>0.18236343454532314</v>
      </c>
      <c r="AZ7" s="6">
        <f t="shared" si="22"/>
        <v>0.19760000000000003</v>
      </c>
      <c r="BA7" s="38">
        <f t="shared" si="23"/>
        <v>0.21789999999999998</v>
      </c>
      <c r="BB7" s="6"/>
      <c r="BC7" s="44">
        <f t="shared" si="24"/>
        <v>0.16951538717508222</v>
      </c>
      <c r="BD7" s="6">
        <f t="shared" si="25"/>
        <v>0.18477138739157711</v>
      </c>
      <c r="BE7" s="38">
        <f t="shared" si="26"/>
        <v>0.20484590273364911</v>
      </c>
      <c r="BF7" s="6"/>
      <c r="BG7" s="44">
        <v>2.3E-2</v>
      </c>
      <c r="BH7" s="38"/>
      <c r="BI7" s="45"/>
      <c r="BJ7" s="44">
        <f>AY7-(4.5%+2.5%+3%+1%+BG7)</f>
        <v>4.9363434545323132E-2</v>
      </c>
      <c r="BK7" s="38"/>
      <c r="BL7" s="6"/>
      <c r="BM7" s="44">
        <f>AZ7-(6%+2.5%+3%+1%+BG7)</f>
        <v>4.9600000000000033E-2</v>
      </c>
      <c r="BN7" s="38"/>
      <c r="BO7" s="38"/>
      <c r="BP7" s="6">
        <f>BA7-(8%+2.5%+3%+1%+BG7)</f>
        <v>4.9899999999999972E-2</v>
      </c>
      <c r="BQ7" s="38"/>
      <c r="BR7" s="33"/>
      <c r="BS7" s="36">
        <f>Q7/FS7</f>
        <v>5.2959596168010176E-3</v>
      </c>
      <c r="BT7" s="6">
        <f t="shared" si="27"/>
        <v>0.26440273847346896</v>
      </c>
      <c r="BU7" s="37">
        <f>FA7/E7</f>
        <v>2.5838313108388373E-2</v>
      </c>
      <c r="BV7" s="6">
        <f t="shared" si="28"/>
        <v>0.1542059874741778</v>
      </c>
      <c r="BW7" s="6">
        <f t="shared" si="29"/>
        <v>0.70730823150168598</v>
      </c>
      <c r="BX7" s="38">
        <f t="shared" si="30"/>
        <v>0.7991359399569441</v>
      </c>
      <c r="BY7" s="33"/>
      <c r="BZ7" s="32">
        <v>10.804</v>
      </c>
      <c r="CA7" s="33">
        <v>540.48800000000006</v>
      </c>
      <c r="CB7" s="34">
        <f t="shared" si="31"/>
        <v>551.29200000000003</v>
      </c>
      <c r="CC7" s="30">
        <v>9100.4779999999992</v>
      </c>
      <c r="CD7" s="33">
        <v>104.759</v>
      </c>
      <c r="CE7" s="33">
        <v>19.672999999999998</v>
      </c>
      <c r="CF7" s="34">
        <f t="shared" si="32"/>
        <v>8976.0459999999985</v>
      </c>
      <c r="CG7" s="33">
        <v>1020.2569999999999</v>
      </c>
      <c r="CH7" s="33">
        <v>435.81900000000002</v>
      </c>
      <c r="CI7" s="34">
        <f t="shared" si="33"/>
        <v>1456.076</v>
      </c>
      <c r="CJ7" s="33">
        <v>2.3530000000000002</v>
      </c>
      <c r="CK7" s="33">
        <v>0</v>
      </c>
      <c r="CL7" s="33">
        <v>49.679000000000002</v>
      </c>
      <c r="CM7" s="33">
        <v>24.310000000001466</v>
      </c>
      <c r="CN7" s="34">
        <f t="shared" si="34"/>
        <v>11059.755999999998</v>
      </c>
      <c r="CO7" s="33">
        <v>9.2520000000000007</v>
      </c>
      <c r="CP7" s="30">
        <v>7331.6729999999998</v>
      </c>
      <c r="CQ7" s="34">
        <f t="shared" si="35"/>
        <v>7340.9250000000002</v>
      </c>
      <c r="CR7" s="33">
        <v>2024.3240000000001</v>
      </c>
      <c r="CS7" s="33">
        <v>83.654999999999291</v>
      </c>
      <c r="CT7" s="34">
        <f t="shared" si="36"/>
        <v>2107.9789999999994</v>
      </c>
      <c r="CU7" s="33">
        <v>210.434</v>
      </c>
      <c r="CV7" s="33">
        <v>1400.4179999999999</v>
      </c>
      <c r="CW7" s="114">
        <f t="shared" si="37"/>
        <v>11059.755999999998</v>
      </c>
      <c r="CX7" s="33"/>
      <c r="CY7" s="68">
        <v>1571.549</v>
      </c>
      <c r="CZ7" s="33"/>
      <c r="DA7" s="29">
        <v>220</v>
      </c>
      <c r="DB7" s="30">
        <v>520</v>
      </c>
      <c r="DC7" s="30">
        <v>420</v>
      </c>
      <c r="DD7" s="30">
        <v>450</v>
      </c>
      <c r="DE7" s="30">
        <v>620</v>
      </c>
      <c r="DF7" s="30">
        <v>0</v>
      </c>
      <c r="DG7" s="31">
        <f t="shared" si="38"/>
        <v>2230</v>
      </c>
      <c r="DH7" s="69">
        <f t="shared" si="39"/>
        <v>0.20163193473707738</v>
      </c>
      <c r="DI7" s="33"/>
      <c r="DJ7" s="61" t="s">
        <v>217</v>
      </c>
      <c r="DK7" s="56">
        <v>56.5</v>
      </c>
      <c r="DL7" s="70">
        <v>3</v>
      </c>
      <c r="DM7" s="120" t="s">
        <v>244</v>
      </c>
      <c r="DN7" s="71" t="s">
        <v>159</v>
      </c>
      <c r="DO7" s="59" t="s">
        <v>162</v>
      </c>
      <c r="DP7" s="69">
        <v>0.85083772443819294</v>
      </c>
      <c r="DQ7" s="56"/>
      <c r="DR7" s="29">
        <v>1077.1921768000002</v>
      </c>
      <c r="DS7" s="30">
        <v>1167.1921768000002</v>
      </c>
      <c r="DT7" s="31">
        <v>1287.1010896999999</v>
      </c>
      <c r="DU7" s="30"/>
      <c r="DV7" s="61">
        <f t="shared" si="40"/>
        <v>5654.9475000000002</v>
      </c>
      <c r="DW7" s="30">
        <v>5403.0519999999997</v>
      </c>
      <c r="DX7" s="31">
        <v>5906.8429999999998</v>
      </c>
      <c r="DY7" s="30"/>
      <c r="DZ7" s="29">
        <v>1353.0229999999999</v>
      </c>
      <c r="EA7" s="30">
        <v>1474.7919999999999</v>
      </c>
      <c r="EB7" s="31">
        <v>1635.021</v>
      </c>
      <c r="EC7" s="72">
        <v>7981.7120000000004</v>
      </c>
      <c r="ED7" s="30"/>
      <c r="EE7" s="29">
        <v>318.37200000000001</v>
      </c>
      <c r="EF7" s="30">
        <v>100.6</v>
      </c>
      <c r="EG7" s="30">
        <v>492.10599999999999</v>
      </c>
      <c r="EH7" s="30">
        <v>223.64400000000001</v>
      </c>
      <c r="EI7" s="30">
        <v>1470.135</v>
      </c>
      <c r="EJ7" s="30">
        <v>46.720999999999997</v>
      </c>
      <c r="EK7" s="30">
        <v>12.056999999999789</v>
      </c>
      <c r="EL7" s="31">
        <v>6436.8429999999998</v>
      </c>
      <c r="EM7" s="31">
        <f t="shared" si="41"/>
        <v>9100.4779999999992</v>
      </c>
      <c r="EN7" s="56"/>
      <c r="EO7" s="44">
        <f t="shared" si="42"/>
        <v>3.4984096439769435E-2</v>
      </c>
      <c r="EP7" s="6">
        <f t="shared" si="43"/>
        <v>1.1054364397122877E-2</v>
      </c>
      <c r="EQ7" s="6">
        <f t="shared" si="44"/>
        <v>5.4074742008057161E-2</v>
      </c>
      <c r="ER7" s="6">
        <f t="shared" si="45"/>
        <v>2.4574972875051181E-2</v>
      </c>
      <c r="ES7" s="6">
        <f t="shared" si="46"/>
        <v>0.16154481116266642</v>
      </c>
      <c r="ET7" s="6">
        <f t="shared" si="47"/>
        <v>5.1339061530614105E-3</v>
      </c>
      <c r="EU7" s="6">
        <f t="shared" si="48"/>
        <v>1.3248754625855687E-3</v>
      </c>
      <c r="EV7" s="6">
        <f t="shared" si="49"/>
        <v>0.70730823150168598</v>
      </c>
      <c r="EW7" s="69">
        <f t="shared" si="50"/>
        <v>1</v>
      </c>
      <c r="EX7" s="56"/>
      <c r="EY7" s="32">
        <v>199.03</v>
      </c>
      <c r="EZ7" s="33">
        <v>36.110999999999997</v>
      </c>
      <c r="FA7" s="67">
        <f t="shared" si="51"/>
        <v>235.14099999999999</v>
      </c>
      <c r="FB7" s="75"/>
      <c r="FC7" s="32">
        <f>CD7</f>
        <v>104.759</v>
      </c>
      <c r="FD7" s="33">
        <f>CE7</f>
        <v>19.672999999999998</v>
      </c>
      <c r="FE7" s="67">
        <f t="shared" si="52"/>
        <v>124.432</v>
      </c>
      <c r="FF7" s="75"/>
      <c r="FG7" s="29">
        <v>6436.8429999999998</v>
      </c>
      <c r="FH7" s="30">
        <v>2663.6349999999993</v>
      </c>
      <c r="FI7" s="31">
        <v>9100.4779999999992</v>
      </c>
      <c r="FK7" s="44">
        <v>0.70730823150168598</v>
      </c>
      <c r="FL7" s="6">
        <v>0.29269176849831402</v>
      </c>
      <c r="FM7" s="38">
        <v>1</v>
      </c>
      <c r="FN7" s="56"/>
      <c r="FO7" s="61">
        <f t="shared" si="53"/>
        <v>1368.597</v>
      </c>
      <c r="FP7" s="30">
        <v>1336.7760000000001</v>
      </c>
      <c r="FQ7" s="31">
        <v>1400.4179999999999</v>
      </c>
      <c r="FS7" s="61">
        <f t="shared" si="54"/>
        <v>8626.9539999999997</v>
      </c>
      <c r="FT7" s="30">
        <v>8153.43</v>
      </c>
      <c r="FU7" s="31">
        <v>9100.4779999999992</v>
      </c>
      <c r="FW7" s="61">
        <f t="shared" si="55"/>
        <v>4116.866</v>
      </c>
      <c r="FX7" s="30">
        <v>4073.326</v>
      </c>
      <c r="FY7" s="31">
        <v>4160.4059999999999</v>
      </c>
      <c r="GA7" s="61">
        <f t="shared" si="56"/>
        <v>12743.82</v>
      </c>
      <c r="GB7" s="56">
        <f t="shared" si="57"/>
        <v>12226.756000000001</v>
      </c>
      <c r="GC7" s="70">
        <f t="shared" si="58"/>
        <v>13260.883999999998</v>
      </c>
      <c r="GE7" s="61">
        <f t="shared" si="59"/>
        <v>7082.6219999999994</v>
      </c>
      <c r="GF7" s="30">
        <v>6833.5709999999999</v>
      </c>
      <c r="GG7" s="31">
        <v>7331.6729999999998</v>
      </c>
      <c r="GH7" s="30"/>
      <c r="GI7" s="61">
        <f t="shared" si="60"/>
        <v>10428.15</v>
      </c>
      <c r="GJ7" s="30">
        <v>9796.5439999999999</v>
      </c>
      <c r="GK7" s="31">
        <v>11059.755999999999</v>
      </c>
      <c r="GL7" s="30"/>
      <c r="GM7" s="73">
        <f>DX7/C7</f>
        <v>0.53408438667182168</v>
      </c>
      <c r="GN7" s="63"/>
    </row>
    <row r="8" spans="1:196" x14ac:dyDescent="0.2">
      <c r="A8" s="1"/>
      <c r="B8" s="74" t="s">
        <v>165</v>
      </c>
      <c r="C8" s="29">
        <v>13484.826999999999</v>
      </c>
      <c r="D8" s="30">
        <v>12622.005499999999</v>
      </c>
      <c r="E8" s="30">
        <v>11522.9</v>
      </c>
      <c r="F8" s="30">
        <v>2105.5569999999998</v>
      </c>
      <c r="G8" s="30">
        <v>8017.4939999999997</v>
      </c>
      <c r="H8" s="30">
        <f t="shared" si="0"/>
        <v>15590.383999999998</v>
      </c>
      <c r="I8" s="31">
        <f t="shared" si="1"/>
        <v>13628.456999999999</v>
      </c>
      <c r="J8" s="30"/>
      <c r="K8" s="32">
        <v>206.44</v>
      </c>
      <c r="L8" s="33">
        <v>50.930999999999997</v>
      </c>
      <c r="M8" s="33">
        <v>0.11799999999999999</v>
      </c>
      <c r="N8" s="34">
        <f t="shared" si="2"/>
        <v>257.48899999999998</v>
      </c>
      <c r="O8" s="33">
        <v>105.15600000000001</v>
      </c>
      <c r="P8" s="34">
        <f t="shared" si="3"/>
        <v>152.33299999999997</v>
      </c>
      <c r="Q8" s="33">
        <v>-2.5329999999999999</v>
      </c>
      <c r="R8" s="34">
        <f t="shared" si="4"/>
        <v>154.86599999999996</v>
      </c>
      <c r="S8" s="33">
        <v>19.922000000000001</v>
      </c>
      <c r="T8" s="33">
        <v>4.0289999999999999</v>
      </c>
      <c r="U8" s="33">
        <v>-17.7</v>
      </c>
      <c r="V8" s="34">
        <f t="shared" si="5"/>
        <v>161.11699999999996</v>
      </c>
      <c r="W8" s="33">
        <v>35.668999999999997</v>
      </c>
      <c r="X8" s="35">
        <f t="shared" si="6"/>
        <v>125.44799999999996</v>
      </c>
      <c r="Y8" s="33"/>
      <c r="Z8" s="36">
        <f t="shared" si="7"/>
        <v>1.63555625134215E-2</v>
      </c>
      <c r="AA8" s="37">
        <f t="shared" si="8"/>
        <v>4.0350956906174693E-3</v>
      </c>
      <c r="AB8" s="6">
        <f t="shared" si="9"/>
        <v>0.37363558840250144</v>
      </c>
      <c r="AC8" s="6">
        <f t="shared" si="10"/>
        <v>0.37906211361481701</v>
      </c>
      <c r="AD8" s="6">
        <f t="shared" si="11"/>
        <v>0.4083902613315521</v>
      </c>
      <c r="AE8" s="37">
        <f t="shared" si="12"/>
        <v>8.3311641719693453E-3</v>
      </c>
      <c r="AF8" s="37">
        <f t="shared" si="13"/>
        <v>9.9388326205372014E-3</v>
      </c>
      <c r="AG8" s="37">
        <f>X8/DV8</f>
        <v>1.8289826568273746E-2</v>
      </c>
      <c r="AH8" s="37">
        <f>(P8+S8+T8)/DV8</f>
        <v>2.5701516060531608E-2</v>
      </c>
      <c r="AI8" s="37">
        <f>R8/DV8</f>
        <v>2.2578855631993192E-2</v>
      </c>
      <c r="AJ8" s="38">
        <f>X8/FO8</f>
        <v>9.2605025702087548E-2</v>
      </c>
      <c r="AK8" s="33"/>
      <c r="AL8" s="44">
        <f t="shared" si="14"/>
        <v>0.16933492750425849</v>
      </c>
      <c r="AM8" s="6">
        <f t="shared" si="15"/>
        <v>0.1631944269594639</v>
      </c>
      <c r="AN8" s="38">
        <f t="shared" si="16"/>
        <v>0.136037532129305</v>
      </c>
      <c r="AO8" s="33"/>
      <c r="AP8" s="44">
        <f t="shared" si="17"/>
        <v>0.69578786590181285</v>
      </c>
      <c r="AQ8" s="6">
        <f t="shared" si="18"/>
        <v>0.67058874599434271</v>
      </c>
      <c r="AR8" s="6">
        <f t="shared" si="19"/>
        <v>0.17031660843702331</v>
      </c>
      <c r="AS8" s="6">
        <f t="shared" si="20"/>
        <v>0.12174564790486375</v>
      </c>
      <c r="AT8" s="65">
        <v>1.8559999999999999</v>
      </c>
      <c r="AU8" s="66">
        <v>1.37</v>
      </c>
      <c r="AV8" s="33"/>
      <c r="AW8" s="44">
        <f>FQ8/C8</f>
        <v>0.10434134601800973</v>
      </c>
      <c r="AX8" s="6">
        <v>9.5500000000000002E-2</v>
      </c>
      <c r="AY8" s="6">
        <f t="shared" si="21"/>
        <v>0.1646306541293148</v>
      </c>
      <c r="AZ8" s="6">
        <f t="shared" si="22"/>
        <v>0.1782440777946882</v>
      </c>
      <c r="BA8" s="38">
        <f t="shared" si="23"/>
        <v>0.20126569430543406</v>
      </c>
      <c r="BB8" s="6"/>
      <c r="BC8" s="44">
        <f t="shared" si="24"/>
        <v>0.16251513928380862</v>
      </c>
      <c r="BD8" s="6">
        <f t="shared" si="25"/>
        <v>0.17630691744341595</v>
      </c>
      <c r="BE8" s="38">
        <f t="shared" si="26"/>
        <v>0.20075874140418948</v>
      </c>
      <c r="BF8" s="6"/>
      <c r="BG8" s="44"/>
      <c r="BH8" s="38">
        <v>2.7E-2</v>
      </c>
      <c r="BI8" s="45"/>
      <c r="BJ8" s="44"/>
      <c r="BK8" s="38">
        <f>BC8-(4.5%+2.5%+3%+1%+BH8)</f>
        <v>2.5515139283808608E-2</v>
      </c>
      <c r="BL8" s="6"/>
      <c r="BM8" s="44"/>
      <c r="BN8" s="38">
        <f>BD8-(6%+2.5%+3%+1%+BH8)</f>
        <v>2.4306917443415954E-2</v>
      </c>
      <c r="BO8" s="38"/>
      <c r="BP8" s="6"/>
      <c r="BQ8" s="38">
        <f>BE8-(8%+2.5%+3%+1%+BH8)</f>
        <v>2.8758741404189464E-2</v>
      </c>
      <c r="BR8" s="33"/>
      <c r="BS8" s="36">
        <f>Q8/FS8</f>
        <v>-2.369821885384636E-4</v>
      </c>
      <c r="BT8" s="6">
        <f t="shared" si="27"/>
        <v>-1.4368859340609474E-2</v>
      </c>
      <c r="BU8" s="37">
        <f>FA8/E8</f>
        <v>2.0349044077445783E-3</v>
      </c>
      <c r="BV8" s="6">
        <f t="shared" si="28"/>
        <v>1.6134037465811157E-2</v>
      </c>
      <c r="BW8" s="6">
        <f t="shared" si="29"/>
        <v>0.69041647501930947</v>
      </c>
      <c r="BX8" s="38">
        <f t="shared" si="30"/>
        <v>0.73824622992903766</v>
      </c>
      <c r="BY8" s="33"/>
      <c r="BZ8" s="32">
        <v>6.3120000000000003</v>
      </c>
      <c r="CA8" s="33">
        <v>364.57900000000001</v>
      </c>
      <c r="CB8" s="34">
        <f t="shared" si="31"/>
        <v>370.89100000000002</v>
      </c>
      <c r="CC8" s="30">
        <v>11522.9</v>
      </c>
      <c r="CD8" s="33">
        <v>9.9</v>
      </c>
      <c r="CE8" s="33">
        <v>36.4</v>
      </c>
      <c r="CF8" s="34">
        <f t="shared" si="32"/>
        <v>11476.6</v>
      </c>
      <c r="CG8" s="33">
        <v>1257.5320000000002</v>
      </c>
      <c r="CH8" s="33">
        <v>272.32199999999995</v>
      </c>
      <c r="CI8" s="34">
        <f t="shared" si="33"/>
        <v>1529.854</v>
      </c>
      <c r="CJ8" s="33">
        <v>21.998999999999999</v>
      </c>
      <c r="CK8" s="33">
        <v>0</v>
      </c>
      <c r="CL8" s="33">
        <v>48.313000000000002</v>
      </c>
      <c r="CM8" s="33">
        <v>37.169999999999291</v>
      </c>
      <c r="CN8" s="34">
        <f t="shared" si="34"/>
        <v>13484.826999999999</v>
      </c>
      <c r="CO8" s="33">
        <v>28.292000000000002</v>
      </c>
      <c r="CP8" s="30">
        <v>8017.4939999999997</v>
      </c>
      <c r="CQ8" s="34">
        <f t="shared" si="35"/>
        <v>8045.7860000000001</v>
      </c>
      <c r="CR8" s="33">
        <v>3624.8539999999998</v>
      </c>
      <c r="CS8" s="33">
        <v>121.89899999999943</v>
      </c>
      <c r="CT8" s="34">
        <f t="shared" si="36"/>
        <v>3746.7529999999992</v>
      </c>
      <c r="CU8" s="33">
        <v>285.26299999999998</v>
      </c>
      <c r="CV8" s="33">
        <v>1407.0250000000001</v>
      </c>
      <c r="CW8" s="114">
        <f t="shared" si="37"/>
        <v>13484.826999999999</v>
      </c>
      <c r="CX8" s="33"/>
      <c r="CY8" s="68">
        <v>1641.7190000000001</v>
      </c>
      <c r="CZ8" s="33"/>
      <c r="DA8" s="29">
        <v>585</v>
      </c>
      <c r="DB8" s="30">
        <v>710</v>
      </c>
      <c r="DC8" s="30">
        <v>1265</v>
      </c>
      <c r="DD8" s="30">
        <v>800</v>
      </c>
      <c r="DE8" s="30">
        <v>550</v>
      </c>
      <c r="DF8" s="30">
        <v>0</v>
      </c>
      <c r="DG8" s="31">
        <f t="shared" si="38"/>
        <v>3910</v>
      </c>
      <c r="DH8" s="69">
        <f t="shared" si="39"/>
        <v>0.28995551815384801</v>
      </c>
      <c r="DI8" s="33"/>
      <c r="DJ8" s="61" t="s">
        <v>219</v>
      </c>
      <c r="DK8" s="56">
        <v>59.3</v>
      </c>
      <c r="DL8" s="70">
        <v>5</v>
      </c>
      <c r="DM8" s="120" t="s">
        <v>243</v>
      </c>
      <c r="DN8" s="71" t="s">
        <v>159</v>
      </c>
      <c r="DO8" s="59" t="s">
        <v>160</v>
      </c>
      <c r="DP8" s="69">
        <v>0.34203129925622133</v>
      </c>
      <c r="DQ8" s="56"/>
      <c r="DR8" s="29">
        <v>1213.2541664</v>
      </c>
      <c r="DS8" s="30">
        <v>1313.579</v>
      </c>
      <c r="DT8" s="31">
        <v>1483.2380000000001</v>
      </c>
      <c r="DU8" s="30"/>
      <c r="DV8" s="61">
        <f t="shared" si="40"/>
        <v>6858.8950000000004</v>
      </c>
      <c r="DW8" s="30">
        <v>6348.2380000000003</v>
      </c>
      <c r="DX8" s="31">
        <v>7369.5519999999997</v>
      </c>
      <c r="DY8" s="30"/>
      <c r="DZ8" s="29">
        <v>1355.654</v>
      </c>
      <c r="EA8" s="30">
        <v>1470.701</v>
      </c>
      <c r="EB8" s="31">
        <v>1674.671</v>
      </c>
      <c r="EC8" s="72">
        <v>8341.7090000000007</v>
      </c>
      <c r="ED8" s="30"/>
      <c r="EE8" s="29">
        <v>75.731999999999999</v>
      </c>
      <c r="EF8" s="30">
        <v>17.259</v>
      </c>
      <c r="EG8" s="30">
        <v>871.98500000000001</v>
      </c>
      <c r="EH8" s="30">
        <v>134.18299999999999</v>
      </c>
      <c r="EI8" s="30">
        <v>1989.934</v>
      </c>
      <c r="EJ8" s="30">
        <v>22.230999999999998</v>
      </c>
      <c r="EK8" s="30">
        <v>455.97599999999829</v>
      </c>
      <c r="EL8" s="31">
        <v>7955.6</v>
      </c>
      <c r="EM8" s="31">
        <f t="shared" si="41"/>
        <v>11522.899999999998</v>
      </c>
      <c r="EN8" s="56"/>
      <c r="EO8" s="44">
        <f t="shared" si="42"/>
        <v>6.5723038471218196E-3</v>
      </c>
      <c r="EP8" s="6">
        <f t="shared" si="43"/>
        <v>1.4978000329778098E-3</v>
      </c>
      <c r="EQ8" s="6">
        <f t="shared" si="44"/>
        <v>7.5674092459363546E-2</v>
      </c>
      <c r="ER8" s="6">
        <f t="shared" si="45"/>
        <v>1.1644898419668662E-2</v>
      </c>
      <c r="ES8" s="6">
        <f t="shared" si="46"/>
        <v>0.17269385310989424</v>
      </c>
      <c r="ET8" s="6">
        <f t="shared" si="47"/>
        <v>1.9292886339376373E-3</v>
      </c>
      <c r="EU8" s="6">
        <f t="shared" si="48"/>
        <v>3.957128847772682E-2</v>
      </c>
      <c r="EV8" s="6">
        <f t="shared" si="49"/>
        <v>0.69041647501930958</v>
      </c>
      <c r="EW8" s="69">
        <f t="shared" si="50"/>
        <v>1.0000000000000002</v>
      </c>
      <c r="EX8" s="56"/>
      <c r="EY8" s="32">
        <v>2.1150000000000002</v>
      </c>
      <c r="EZ8" s="33">
        <v>21.332999999999998</v>
      </c>
      <c r="FA8" s="67">
        <f t="shared" si="51"/>
        <v>23.448</v>
      </c>
      <c r="FC8" s="32">
        <f>CD8</f>
        <v>9.9</v>
      </c>
      <c r="FD8" s="33">
        <f>CE8</f>
        <v>36.4</v>
      </c>
      <c r="FE8" s="67">
        <f t="shared" si="52"/>
        <v>46.3</v>
      </c>
      <c r="FG8" s="29">
        <v>7955.6000000000013</v>
      </c>
      <c r="FH8" s="30">
        <v>3567.2999999999988</v>
      </c>
      <c r="FI8" s="31">
        <v>11522.9</v>
      </c>
      <c r="FK8" s="44">
        <v>0.69041647501930947</v>
      </c>
      <c r="FL8" s="6">
        <v>0.30958352498069053</v>
      </c>
      <c r="FM8" s="38">
        <v>1</v>
      </c>
      <c r="FN8" s="56"/>
      <c r="FO8" s="61">
        <f t="shared" si="53"/>
        <v>1354.6565000000001</v>
      </c>
      <c r="FP8" s="30">
        <v>1302.288</v>
      </c>
      <c r="FQ8" s="31">
        <v>1407.0250000000001</v>
      </c>
      <c r="FS8" s="61">
        <f t="shared" si="54"/>
        <v>10688.566999999999</v>
      </c>
      <c r="FT8" s="30">
        <v>9854.2340000000004</v>
      </c>
      <c r="FU8" s="31">
        <v>11522.9</v>
      </c>
      <c r="FW8" s="61">
        <f t="shared" si="55"/>
        <v>1983.864</v>
      </c>
      <c r="FX8" s="30">
        <v>1862.171</v>
      </c>
      <c r="FY8" s="31">
        <v>2105.5569999999998</v>
      </c>
      <c r="GA8" s="61">
        <f t="shared" si="56"/>
        <v>12672.431</v>
      </c>
      <c r="GB8" s="56">
        <f t="shared" si="57"/>
        <v>11716.405000000001</v>
      </c>
      <c r="GC8" s="70">
        <f t="shared" si="58"/>
        <v>13628.456999999999</v>
      </c>
      <c r="GE8" s="61">
        <f t="shared" si="59"/>
        <v>7537.4570000000003</v>
      </c>
      <c r="GF8" s="30">
        <v>7057.42</v>
      </c>
      <c r="GG8" s="31">
        <v>8017.4939999999997</v>
      </c>
      <c r="GH8" s="30"/>
      <c r="GI8" s="61">
        <f t="shared" si="60"/>
        <v>12622.005499999999</v>
      </c>
      <c r="GJ8" s="30">
        <v>11759.183999999999</v>
      </c>
      <c r="GK8" s="31">
        <v>13484.826999999999</v>
      </c>
      <c r="GL8" s="30"/>
      <c r="GM8" s="73">
        <f>DX8/C8</f>
        <v>0.54650697409762838</v>
      </c>
      <c r="GN8" s="63"/>
    </row>
    <row r="9" spans="1:196" x14ac:dyDescent="0.2">
      <c r="A9" s="1"/>
      <c r="B9" s="74" t="s">
        <v>166</v>
      </c>
      <c r="C9" s="29">
        <v>3894.299</v>
      </c>
      <c r="D9" s="30">
        <v>3802.5039999999999</v>
      </c>
      <c r="E9" s="30">
        <v>3129.0830000000001</v>
      </c>
      <c r="F9" s="30">
        <v>1156.002</v>
      </c>
      <c r="G9" s="30">
        <v>2818.8449999999998</v>
      </c>
      <c r="H9" s="30">
        <f t="shared" si="0"/>
        <v>5050.3009999999995</v>
      </c>
      <c r="I9" s="31">
        <f t="shared" si="1"/>
        <v>4285.085</v>
      </c>
      <c r="J9" s="30"/>
      <c r="K9" s="32">
        <v>61.798000000000002</v>
      </c>
      <c r="L9" s="33">
        <v>30.972999999999999</v>
      </c>
      <c r="M9" s="33">
        <v>0</v>
      </c>
      <c r="N9" s="34">
        <f t="shared" si="2"/>
        <v>92.771000000000001</v>
      </c>
      <c r="O9" s="33">
        <v>51.18</v>
      </c>
      <c r="P9" s="34">
        <f t="shared" si="3"/>
        <v>41.591000000000001</v>
      </c>
      <c r="Q9" s="33">
        <v>2.11</v>
      </c>
      <c r="R9" s="34">
        <f t="shared" si="4"/>
        <v>39.481000000000002</v>
      </c>
      <c r="S9" s="33">
        <v>12.426</v>
      </c>
      <c r="T9" s="33">
        <v>4.5469999999999997</v>
      </c>
      <c r="U9" s="33">
        <v>-1.7470000000000001</v>
      </c>
      <c r="V9" s="34">
        <f t="shared" si="5"/>
        <v>54.707000000000001</v>
      </c>
      <c r="W9" s="33">
        <v>10.182</v>
      </c>
      <c r="X9" s="35">
        <f t="shared" si="6"/>
        <v>44.524999999999999</v>
      </c>
      <c r="Y9" s="33"/>
      <c r="Z9" s="36">
        <f t="shared" si="7"/>
        <v>1.6251922417438613E-2</v>
      </c>
      <c r="AA9" s="37">
        <f t="shared" si="8"/>
        <v>8.1454220692470016E-3</v>
      </c>
      <c r="AB9" s="6">
        <f t="shared" si="9"/>
        <v>0.46635806968945909</v>
      </c>
      <c r="AC9" s="6">
        <f t="shared" si="10"/>
        <v>0.48651577516469097</v>
      </c>
      <c r="AD9" s="6">
        <f t="shared" si="11"/>
        <v>0.55168102100872041</v>
      </c>
      <c r="AE9" s="37">
        <f t="shared" si="12"/>
        <v>1.3459551916316197E-2</v>
      </c>
      <c r="AF9" s="37">
        <f t="shared" si="13"/>
        <v>1.1709389391832329E-2</v>
      </c>
      <c r="AG9" s="37">
        <f>X9/DV9</f>
        <v>2.4662637005033614E-2</v>
      </c>
      <c r="AH9" s="37">
        <f>(P9+S9+T9)/DV9</f>
        <v>3.2438914622409623E-2</v>
      </c>
      <c r="AI9" s="37">
        <f>R9/DV9</f>
        <v>2.1868738272784551E-2</v>
      </c>
      <c r="AJ9" s="38">
        <f>X9/FO9</f>
        <v>7.7726018621076712E-2</v>
      </c>
      <c r="AK9" s="33"/>
      <c r="AL9" s="44">
        <f t="shared" si="14"/>
        <v>0.10436755370193314</v>
      </c>
      <c r="AM9" s="6">
        <f t="shared" si="15"/>
        <v>4.1765077275069E-2</v>
      </c>
      <c r="AN9" s="38">
        <f t="shared" si="16"/>
        <v>6.4233155007531878E-2</v>
      </c>
      <c r="AO9" s="33"/>
      <c r="AP9" s="44">
        <f t="shared" si="17"/>
        <v>0.90085338100651202</v>
      </c>
      <c r="AQ9" s="6">
        <f t="shared" si="18"/>
        <v>0.87286605955943086</v>
      </c>
      <c r="AR9" s="6">
        <f t="shared" si="19"/>
        <v>-3.1680156043488172E-2</v>
      </c>
      <c r="AS9" s="6">
        <f t="shared" si="20"/>
        <v>0.1371081162489064</v>
      </c>
      <c r="AT9" s="65">
        <v>2.0099999999999998</v>
      </c>
      <c r="AU9" s="66">
        <v>1.45</v>
      </c>
      <c r="AV9" s="33"/>
      <c r="AW9" s="44">
        <f>FQ9/C9</f>
        <v>0.15279206861106454</v>
      </c>
      <c r="AX9" s="6">
        <v>0.1217</v>
      </c>
      <c r="AY9" s="6">
        <f t="shared" si="21"/>
        <v>0.2535</v>
      </c>
      <c r="AZ9" s="6">
        <f t="shared" si="22"/>
        <v>0.2535</v>
      </c>
      <c r="BA9" s="38">
        <f t="shared" si="23"/>
        <v>0.27500000000000002</v>
      </c>
      <c r="BB9" s="6"/>
      <c r="BC9" s="44">
        <f t="shared" si="24"/>
        <v>0.2336849536430872</v>
      </c>
      <c r="BD9" s="6">
        <f t="shared" si="25"/>
        <v>0.23766361001165112</v>
      </c>
      <c r="BE9" s="38">
        <f t="shared" si="26"/>
        <v>0.2585148119081585</v>
      </c>
      <c r="BF9" s="6"/>
      <c r="BG9" s="44"/>
      <c r="BH9" s="38"/>
      <c r="BI9" s="45"/>
      <c r="BJ9" s="44"/>
      <c r="BK9" s="38"/>
      <c r="BL9" s="6"/>
      <c r="BM9" s="44"/>
      <c r="BN9" s="38"/>
      <c r="BO9" s="38"/>
      <c r="BP9" s="6"/>
      <c r="BQ9" s="38"/>
      <c r="BR9" s="33"/>
      <c r="BS9" s="36">
        <f>Q9/FS9</f>
        <v>7.0776227372152474E-4</v>
      </c>
      <c r="BT9" s="6">
        <f t="shared" si="27"/>
        <v>3.6028959770507477E-2</v>
      </c>
      <c r="BU9" s="37">
        <f>FA9/E9</f>
        <v>3.6560231863456485E-3</v>
      </c>
      <c r="BV9" s="6">
        <f t="shared" si="28"/>
        <v>1.8748258739081269E-2</v>
      </c>
      <c r="BW9" s="6">
        <f t="shared" si="29"/>
        <v>0.83574484920981629</v>
      </c>
      <c r="BX9" s="38">
        <f t="shared" si="30"/>
        <v>0.88005652163259296</v>
      </c>
      <c r="BY9" s="33"/>
      <c r="BZ9" s="32">
        <v>3.3039999999999998</v>
      </c>
      <c r="CA9" s="33">
        <v>205.988</v>
      </c>
      <c r="CB9" s="34">
        <f t="shared" si="31"/>
        <v>209.292</v>
      </c>
      <c r="CC9" s="30">
        <v>3129.0830000000001</v>
      </c>
      <c r="CD9" s="33">
        <v>5.1890000000000001</v>
      </c>
      <c r="CE9" s="33">
        <v>9.9830000000000005</v>
      </c>
      <c r="CF9" s="34">
        <f t="shared" si="32"/>
        <v>3113.9110000000001</v>
      </c>
      <c r="CG9" s="33">
        <v>308.15600000000001</v>
      </c>
      <c r="CH9" s="33">
        <v>191.857</v>
      </c>
      <c r="CI9" s="34">
        <f t="shared" si="33"/>
        <v>500.01300000000003</v>
      </c>
      <c r="CJ9" s="33">
        <v>20.745000000000001</v>
      </c>
      <c r="CK9" s="33">
        <v>0</v>
      </c>
      <c r="CL9" s="33">
        <v>30.161000000000001</v>
      </c>
      <c r="CM9" s="33">
        <v>20.176999999999964</v>
      </c>
      <c r="CN9" s="34">
        <f t="shared" si="34"/>
        <v>3894.299</v>
      </c>
      <c r="CO9" s="33">
        <v>100.214</v>
      </c>
      <c r="CP9" s="30">
        <v>2818.8449999999998</v>
      </c>
      <c r="CQ9" s="34">
        <f t="shared" si="35"/>
        <v>2919.0589999999997</v>
      </c>
      <c r="CR9" s="33">
        <v>270.32299999999998</v>
      </c>
      <c r="CS9" s="33">
        <v>69.868000000000279</v>
      </c>
      <c r="CT9" s="34">
        <f t="shared" si="36"/>
        <v>340.19100000000026</v>
      </c>
      <c r="CU9" s="33">
        <v>40.030999999999999</v>
      </c>
      <c r="CV9" s="33">
        <v>595.01800000000003</v>
      </c>
      <c r="CW9" s="114">
        <f t="shared" si="37"/>
        <v>3894.299</v>
      </c>
      <c r="CX9" s="33"/>
      <c r="CY9" s="68">
        <v>533.93999999999994</v>
      </c>
      <c r="CZ9" s="33"/>
      <c r="DA9" s="29">
        <v>175</v>
      </c>
      <c r="DB9" s="30">
        <v>40</v>
      </c>
      <c r="DC9" s="30">
        <v>145</v>
      </c>
      <c r="DD9" s="30">
        <v>50</v>
      </c>
      <c r="DE9" s="30">
        <v>0</v>
      </c>
      <c r="DF9" s="30">
        <v>0</v>
      </c>
      <c r="DG9" s="31">
        <f t="shared" si="38"/>
        <v>410</v>
      </c>
      <c r="DH9" s="69">
        <f t="shared" si="39"/>
        <v>0.10528210597080502</v>
      </c>
      <c r="DI9" s="33"/>
      <c r="DJ9" s="61" t="s">
        <v>219</v>
      </c>
      <c r="DK9" s="56">
        <v>24</v>
      </c>
      <c r="DL9" s="70">
        <v>2</v>
      </c>
      <c r="DM9" s="120" t="s">
        <v>243</v>
      </c>
      <c r="DN9" s="61"/>
      <c r="DO9" s="56"/>
      <c r="DP9" s="69" t="s">
        <v>220</v>
      </c>
      <c r="DQ9" s="56"/>
      <c r="DR9" s="29">
        <v>471.87934950000005</v>
      </c>
      <c r="DS9" s="30">
        <v>471.87934950000005</v>
      </c>
      <c r="DT9" s="31">
        <v>511.90067500000009</v>
      </c>
      <c r="DU9" s="30"/>
      <c r="DV9" s="61">
        <f t="shared" si="40"/>
        <v>1805.3625000000002</v>
      </c>
      <c r="DW9" s="30">
        <v>1749.268</v>
      </c>
      <c r="DX9" s="31">
        <v>1861.4570000000001</v>
      </c>
      <c r="DY9" s="30"/>
      <c r="DZ9" s="29">
        <v>589.87199999999996</v>
      </c>
      <c r="EA9" s="30">
        <v>599.91499999999996</v>
      </c>
      <c r="EB9" s="31">
        <v>652.548</v>
      </c>
      <c r="EC9" s="72">
        <v>2524.2190000000001</v>
      </c>
      <c r="ED9" s="30"/>
      <c r="EE9" s="29">
        <v>128.97499999999999</v>
      </c>
      <c r="EF9" s="30">
        <v>25.472000000000001</v>
      </c>
      <c r="EG9" s="30">
        <v>76.611000000000004</v>
      </c>
      <c r="EH9" s="30">
        <v>38.161999999999999</v>
      </c>
      <c r="EI9" s="30">
        <v>159.28399999999999</v>
      </c>
      <c r="EJ9" s="30">
        <v>6.4850000000000003</v>
      </c>
      <c r="EK9" s="30">
        <v>78.979000000000269</v>
      </c>
      <c r="EL9" s="31">
        <v>2615.1149999999998</v>
      </c>
      <c r="EM9" s="31">
        <f t="shared" si="41"/>
        <v>3129.0830000000001</v>
      </c>
      <c r="EN9" s="56"/>
      <c r="EO9" s="44">
        <f t="shared" si="42"/>
        <v>4.1218146019137231E-2</v>
      </c>
      <c r="EP9" s="6">
        <f t="shared" si="43"/>
        <v>8.1404040736535281E-3</v>
      </c>
      <c r="EQ9" s="6">
        <f t="shared" si="44"/>
        <v>2.4483530798000565E-2</v>
      </c>
      <c r="ER9" s="6">
        <f t="shared" si="45"/>
        <v>1.2195905317947781E-2</v>
      </c>
      <c r="ES9" s="6">
        <f t="shared" si="46"/>
        <v>5.0904370385828686E-2</v>
      </c>
      <c r="ET9" s="6">
        <f t="shared" si="47"/>
        <v>2.0724921646373714E-3</v>
      </c>
      <c r="EU9" s="6">
        <f t="shared" si="48"/>
        <v>2.524030203097849E-2</v>
      </c>
      <c r="EV9" s="6">
        <f t="shared" si="49"/>
        <v>0.83574484920981629</v>
      </c>
      <c r="EW9" s="69">
        <f t="shared" si="50"/>
        <v>1</v>
      </c>
      <c r="EX9" s="56"/>
      <c r="EY9" s="32">
        <v>8.56</v>
      </c>
      <c r="EZ9" s="33">
        <v>2.88</v>
      </c>
      <c r="FA9" s="67">
        <f t="shared" si="51"/>
        <v>11.440000000000001</v>
      </c>
      <c r="FC9" s="32">
        <f>CD9</f>
        <v>5.1890000000000001</v>
      </c>
      <c r="FD9" s="33">
        <f>CE9</f>
        <v>9.9830000000000005</v>
      </c>
      <c r="FE9" s="67">
        <f t="shared" si="52"/>
        <v>15.172000000000001</v>
      </c>
      <c r="FG9" s="29">
        <v>2615.1149999999998</v>
      </c>
      <c r="FH9" s="30">
        <v>513.96800000000042</v>
      </c>
      <c r="FI9" s="31">
        <v>3129.0830000000001</v>
      </c>
      <c r="FK9" s="44">
        <v>0.83574484920981629</v>
      </c>
      <c r="FL9" s="6">
        <v>0.16425515079018371</v>
      </c>
      <c r="FM9" s="38">
        <v>1</v>
      </c>
      <c r="FN9" s="56"/>
      <c r="FO9" s="61">
        <f t="shared" si="53"/>
        <v>572.84550000000002</v>
      </c>
      <c r="FP9" s="30">
        <v>550.673</v>
      </c>
      <c r="FQ9" s="31">
        <v>595.01800000000003</v>
      </c>
      <c r="FS9" s="61">
        <f t="shared" si="54"/>
        <v>2981.2269999999999</v>
      </c>
      <c r="FT9" s="30">
        <v>2833.3710000000001</v>
      </c>
      <c r="FU9" s="31">
        <v>3129.0830000000001</v>
      </c>
      <c r="FW9" s="61">
        <f t="shared" si="55"/>
        <v>1217.962</v>
      </c>
      <c r="FX9" s="30">
        <v>1279.922</v>
      </c>
      <c r="FY9" s="31">
        <v>1156.002</v>
      </c>
      <c r="GA9" s="61">
        <f t="shared" si="56"/>
        <v>4199.1890000000003</v>
      </c>
      <c r="GB9" s="56">
        <f t="shared" si="57"/>
        <v>4113.2929999999997</v>
      </c>
      <c r="GC9" s="70">
        <f t="shared" si="58"/>
        <v>4285.085</v>
      </c>
      <c r="GE9" s="61">
        <f t="shared" si="59"/>
        <v>2733.7775000000001</v>
      </c>
      <c r="GF9" s="30">
        <v>2648.71</v>
      </c>
      <c r="GG9" s="31">
        <v>2818.8449999999998</v>
      </c>
      <c r="GH9" s="30"/>
      <c r="GI9" s="61">
        <f t="shared" si="60"/>
        <v>3802.5039999999999</v>
      </c>
      <c r="GJ9" s="30">
        <v>3710.7089999999998</v>
      </c>
      <c r="GK9" s="31">
        <v>3894.299</v>
      </c>
      <c r="GL9" s="30"/>
      <c r="GM9" s="73">
        <f>DX9/C9</f>
        <v>0.47799539788804096</v>
      </c>
      <c r="GN9" s="63"/>
    </row>
    <row r="10" spans="1:196" x14ac:dyDescent="0.2">
      <c r="A10" s="1"/>
      <c r="B10" s="74" t="s">
        <v>167</v>
      </c>
      <c r="C10" s="29">
        <v>4996.7359999999999</v>
      </c>
      <c r="D10" s="30">
        <v>5019.1000000000004</v>
      </c>
      <c r="E10" s="30">
        <v>3661.0340000000001</v>
      </c>
      <c r="F10" s="30">
        <v>1571.529</v>
      </c>
      <c r="G10" s="30">
        <v>3448.0219999999999</v>
      </c>
      <c r="H10" s="30">
        <f t="shared" si="0"/>
        <v>6568.2649999999994</v>
      </c>
      <c r="I10" s="31">
        <f t="shared" si="1"/>
        <v>5232.5630000000001</v>
      </c>
      <c r="J10" s="30"/>
      <c r="K10" s="32">
        <v>76.120999999999995</v>
      </c>
      <c r="L10" s="33">
        <v>18.709999999999997</v>
      </c>
      <c r="M10" s="33">
        <v>7.9000000000000001E-2</v>
      </c>
      <c r="N10" s="34">
        <f t="shared" si="2"/>
        <v>94.909999999999982</v>
      </c>
      <c r="O10" s="33">
        <v>59.459999999999994</v>
      </c>
      <c r="P10" s="34">
        <f t="shared" si="3"/>
        <v>35.449999999999989</v>
      </c>
      <c r="Q10" s="33">
        <v>3.302</v>
      </c>
      <c r="R10" s="34">
        <f t="shared" si="4"/>
        <v>32.147999999999989</v>
      </c>
      <c r="S10" s="33">
        <v>7.8330000000000002</v>
      </c>
      <c r="T10" s="33">
        <v>-0.90800000000000003</v>
      </c>
      <c r="U10" s="33">
        <v>-3</v>
      </c>
      <c r="V10" s="34">
        <f t="shared" si="5"/>
        <v>36.072999999999986</v>
      </c>
      <c r="W10" s="33">
        <v>6.61</v>
      </c>
      <c r="X10" s="35">
        <f t="shared" si="6"/>
        <v>29.462999999999987</v>
      </c>
      <c r="Y10" s="33"/>
      <c r="Z10" s="36">
        <f t="shared" si="7"/>
        <v>1.5166264868203461E-2</v>
      </c>
      <c r="AA10" s="37">
        <f t="shared" si="8"/>
        <v>3.7277599569643951E-3</v>
      </c>
      <c r="AB10" s="6">
        <f t="shared" si="9"/>
        <v>0.58388569745176022</v>
      </c>
      <c r="AC10" s="6">
        <f t="shared" si="10"/>
        <v>0.57872555794555347</v>
      </c>
      <c r="AD10" s="6">
        <f t="shared" si="11"/>
        <v>0.62648825202823732</v>
      </c>
      <c r="AE10" s="37">
        <f t="shared" si="12"/>
        <v>1.1846745432448047E-2</v>
      </c>
      <c r="AF10" s="37">
        <f t="shared" si="13"/>
        <v>5.8701759279552084E-3</v>
      </c>
      <c r="AG10" s="37">
        <f>X10/DV10</f>
        <v>1.318696073966572E-2</v>
      </c>
      <c r="AH10" s="37">
        <f>(P10+S10+T10)/DV10</f>
        <v>1.8966074783400705E-2</v>
      </c>
      <c r="AI10" s="37">
        <f>R10/DV10</f>
        <v>1.4388704947180316E-2</v>
      </c>
      <c r="AJ10" s="38">
        <f>X10/FO10</f>
        <v>6.0497544719169849E-2</v>
      </c>
      <c r="AK10" s="33"/>
      <c r="AL10" s="44">
        <f t="shared" si="14"/>
        <v>-1.8145500313380494E-2</v>
      </c>
      <c r="AM10" s="6">
        <f t="shared" si="15"/>
        <v>4.1216556109007207E-2</v>
      </c>
      <c r="AN10" s="38">
        <f t="shared" si="16"/>
        <v>-1.2639734353675424E-2</v>
      </c>
      <c r="AO10" s="33"/>
      <c r="AP10" s="44">
        <f t="shared" si="17"/>
        <v>0.94181643765122092</v>
      </c>
      <c r="AQ10" s="6">
        <f t="shared" si="18"/>
        <v>0.77705283857979612</v>
      </c>
      <c r="AR10" s="6">
        <f t="shared" si="19"/>
        <v>-3.851514268514486E-2</v>
      </c>
      <c r="AS10" s="6">
        <f t="shared" si="20"/>
        <v>0.23650138810615565</v>
      </c>
      <c r="AT10" s="65">
        <v>3.23</v>
      </c>
      <c r="AU10" s="66">
        <v>1.44</v>
      </c>
      <c r="AV10" s="33"/>
      <c r="AW10" s="44">
        <f>FQ10/C10</f>
        <v>9.8660405512718707E-2</v>
      </c>
      <c r="AX10" s="6">
        <v>8.6099999999999996E-2</v>
      </c>
      <c r="AY10" s="6">
        <f t="shared" si="21"/>
        <v>0.18002973020944266</v>
      </c>
      <c r="AZ10" s="6">
        <f t="shared" si="22"/>
        <v>0.1933417642882499</v>
      </c>
      <c r="BA10" s="38">
        <f t="shared" si="23"/>
        <v>0.21552848775292865</v>
      </c>
      <c r="BB10" s="6"/>
      <c r="BC10" s="44">
        <f t="shared" si="24"/>
        <v>0.17096322132384162</v>
      </c>
      <c r="BD10" s="6">
        <f t="shared" si="25"/>
        <v>0.18481758970103104</v>
      </c>
      <c r="BE10" s="38">
        <f t="shared" si="26"/>
        <v>0.20654666676483757</v>
      </c>
      <c r="BF10" s="6"/>
      <c r="BG10" s="44"/>
      <c r="BH10" s="38">
        <v>2.7E-2</v>
      </c>
      <c r="BI10" s="45"/>
      <c r="BJ10" s="44"/>
      <c r="BK10" s="38">
        <f>BC10-(4.5%+2.5%+3%+1%+BH10)</f>
        <v>3.3963221323841608E-2</v>
      </c>
      <c r="BL10" s="6"/>
      <c r="BM10" s="44"/>
      <c r="BN10" s="38">
        <f>BD10-(6%+2.5%+3%+1%+BH10)</f>
        <v>3.2817589701031047E-2</v>
      </c>
      <c r="BO10" s="6"/>
      <c r="BP10" s="44"/>
      <c r="BQ10" s="38">
        <f>BE10-(8%+2.5%+3%+1%+BH10)</f>
        <v>3.4546666764837558E-2</v>
      </c>
      <c r="BR10" s="33"/>
      <c r="BS10" s="36">
        <f>Q10/FS10</f>
        <v>8.9367306803079464E-4</v>
      </c>
      <c r="BT10" s="6">
        <f t="shared" si="27"/>
        <v>7.7923303834808291E-2</v>
      </c>
      <c r="BU10" s="37">
        <f>FA10/E10</f>
        <v>6.0370922531721915E-3</v>
      </c>
      <c r="BV10" s="6">
        <f t="shared" si="28"/>
        <v>4.3450738005929211E-2</v>
      </c>
      <c r="BW10" s="6">
        <f t="shared" si="29"/>
        <v>0.83883296358351223</v>
      </c>
      <c r="BX10" s="38">
        <f t="shared" si="30"/>
        <v>0.88723728696625337</v>
      </c>
      <c r="BY10" s="33"/>
      <c r="BZ10" s="32">
        <v>2.198</v>
      </c>
      <c r="CA10" s="33">
        <v>136.31299999999999</v>
      </c>
      <c r="CB10" s="34">
        <f t="shared" si="31"/>
        <v>138.511</v>
      </c>
      <c r="CC10" s="30">
        <v>3661.0340000000001</v>
      </c>
      <c r="CD10" s="33">
        <v>7.6459999999999999</v>
      </c>
      <c r="CE10" s="33">
        <v>8.0419999999999998</v>
      </c>
      <c r="CF10" s="34">
        <f t="shared" si="32"/>
        <v>3645.346</v>
      </c>
      <c r="CG10" s="33">
        <v>1043.2239999999999</v>
      </c>
      <c r="CH10" s="33">
        <v>133.46900000000002</v>
      </c>
      <c r="CI10" s="34">
        <f t="shared" si="33"/>
        <v>1176.693</v>
      </c>
      <c r="CJ10" s="33">
        <v>0</v>
      </c>
      <c r="CK10" s="33">
        <v>0</v>
      </c>
      <c r="CL10" s="33">
        <v>26.954000000000001</v>
      </c>
      <c r="CM10" s="33">
        <v>9.2319999999994664</v>
      </c>
      <c r="CN10" s="34">
        <f t="shared" si="34"/>
        <v>4996.735999999999</v>
      </c>
      <c r="CO10" s="33">
        <v>70.638999999999996</v>
      </c>
      <c r="CP10" s="30">
        <v>3448.0219999999999</v>
      </c>
      <c r="CQ10" s="34">
        <f t="shared" si="35"/>
        <v>3518.6610000000001</v>
      </c>
      <c r="CR10" s="33">
        <v>838.31399999999996</v>
      </c>
      <c r="CS10" s="33">
        <v>66.448999999999842</v>
      </c>
      <c r="CT10" s="34">
        <f t="shared" si="36"/>
        <v>904.76299999999981</v>
      </c>
      <c r="CU10" s="33">
        <v>80.331999999999994</v>
      </c>
      <c r="CV10" s="33">
        <v>492.98</v>
      </c>
      <c r="CW10" s="114">
        <f t="shared" si="37"/>
        <v>4996.7360000000008</v>
      </c>
      <c r="CX10" s="33"/>
      <c r="CY10" s="68">
        <v>1181.7349999999999</v>
      </c>
      <c r="CZ10" s="33"/>
      <c r="DA10" s="29">
        <v>183</v>
      </c>
      <c r="DB10" s="30">
        <v>200</v>
      </c>
      <c r="DC10" s="30">
        <v>250</v>
      </c>
      <c r="DD10" s="30">
        <v>165</v>
      </c>
      <c r="DE10" s="30">
        <v>150</v>
      </c>
      <c r="DF10" s="30">
        <v>0</v>
      </c>
      <c r="DG10" s="31">
        <f t="shared" si="38"/>
        <v>948</v>
      </c>
      <c r="DH10" s="69">
        <f t="shared" si="39"/>
        <v>0.18972385173040962</v>
      </c>
      <c r="DI10" s="33"/>
      <c r="DJ10" s="61" t="s">
        <v>219</v>
      </c>
      <c r="DK10" s="56">
        <v>24.4</v>
      </c>
      <c r="DL10" s="70">
        <v>1</v>
      </c>
      <c r="DM10" s="120" t="s">
        <v>243</v>
      </c>
      <c r="DN10" s="71" t="s">
        <v>159</v>
      </c>
      <c r="DO10" s="59" t="s">
        <v>168</v>
      </c>
      <c r="DP10" s="69" t="s">
        <v>220</v>
      </c>
      <c r="DQ10" s="56"/>
      <c r="DR10" s="29">
        <v>405.71499999999997</v>
      </c>
      <c r="DS10" s="30">
        <v>435.71499999999997</v>
      </c>
      <c r="DT10" s="31">
        <v>485.71499999999997</v>
      </c>
      <c r="DU10" s="30"/>
      <c r="DV10" s="61">
        <f t="shared" si="40"/>
        <v>2234.2525000000001</v>
      </c>
      <c r="DW10" s="30">
        <v>2214.9050000000002</v>
      </c>
      <c r="DX10" s="31">
        <v>2253.6</v>
      </c>
      <c r="DY10" s="30"/>
      <c r="DZ10" s="29">
        <v>487.61599999999999</v>
      </c>
      <c r="EA10" s="30">
        <v>527.13099999999997</v>
      </c>
      <c r="EB10" s="31">
        <v>589.10599999999999</v>
      </c>
      <c r="EC10" s="72">
        <v>2852.1689999999999</v>
      </c>
      <c r="ED10" s="30"/>
      <c r="EE10" s="29">
        <v>0</v>
      </c>
      <c r="EF10" s="30">
        <v>6.6509999999999998</v>
      </c>
      <c r="EG10" s="30">
        <v>141.98500000000001</v>
      </c>
      <c r="EH10" s="30">
        <v>6.8819999999999997</v>
      </c>
      <c r="EI10" s="30">
        <v>372.86</v>
      </c>
      <c r="EJ10" s="30">
        <v>1.2110000000000001</v>
      </c>
      <c r="EK10" s="30">
        <v>60.448999999999998</v>
      </c>
      <c r="EL10" s="31">
        <v>3070.9960000000001</v>
      </c>
      <c r="EM10" s="31">
        <f t="shared" si="41"/>
        <v>3661.0340000000001</v>
      </c>
      <c r="EN10" s="56"/>
      <c r="EO10" s="44">
        <f t="shared" si="42"/>
        <v>0</v>
      </c>
      <c r="EP10" s="6">
        <f t="shared" si="43"/>
        <v>1.8166998722218912E-3</v>
      </c>
      <c r="EQ10" s="6">
        <f t="shared" si="44"/>
        <v>3.87827591877049E-2</v>
      </c>
      <c r="ER10" s="6">
        <f t="shared" si="45"/>
        <v>1.8797968005760119E-3</v>
      </c>
      <c r="ES10" s="6">
        <f t="shared" si="46"/>
        <v>0.10184554418232664</v>
      </c>
      <c r="ET10" s="6">
        <f t="shared" si="47"/>
        <v>3.3078086682614805E-4</v>
      </c>
      <c r="EU10" s="6">
        <f t="shared" si="48"/>
        <v>1.6511455506832223E-2</v>
      </c>
      <c r="EV10" s="6">
        <f t="shared" si="49"/>
        <v>0.83883296358351223</v>
      </c>
      <c r="EW10" s="69">
        <f t="shared" si="50"/>
        <v>1</v>
      </c>
      <c r="EX10" s="56"/>
      <c r="EY10" s="32">
        <v>22.102</v>
      </c>
      <c r="EZ10" s="33">
        <v>0</v>
      </c>
      <c r="FA10" s="67">
        <f t="shared" si="51"/>
        <v>22.102</v>
      </c>
      <c r="FC10" s="32">
        <f>CD10</f>
        <v>7.6459999999999999</v>
      </c>
      <c r="FD10" s="33">
        <f>CE10</f>
        <v>8.0419999999999998</v>
      </c>
      <c r="FE10" s="67">
        <f t="shared" si="52"/>
        <v>15.687999999999999</v>
      </c>
      <c r="FG10" s="29">
        <v>3070.9960000000001</v>
      </c>
      <c r="FH10" s="30">
        <v>590.0379999999999</v>
      </c>
      <c r="FI10" s="31">
        <v>3661.0340000000001</v>
      </c>
      <c r="FK10" s="44">
        <v>0.83883296358351223</v>
      </c>
      <c r="FL10" s="6">
        <v>0.16116703641648777</v>
      </c>
      <c r="FM10" s="38">
        <v>1</v>
      </c>
      <c r="FN10" s="56"/>
      <c r="FO10" s="61">
        <f t="shared" si="53"/>
        <v>487.01150000000001</v>
      </c>
      <c r="FP10" s="30">
        <v>481.04300000000001</v>
      </c>
      <c r="FQ10" s="31">
        <v>492.98</v>
      </c>
      <c r="FS10" s="61">
        <f t="shared" si="54"/>
        <v>3694.8634999999999</v>
      </c>
      <c r="FT10" s="30">
        <v>3728.6929999999998</v>
      </c>
      <c r="FU10" s="31">
        <v>3661.0340000000001</v>
      </c>
      <c r="FW10" s="61">
        <f t="shared" si="55"/>
        <v>1434.134</v>
      </c>
      <c r="FX10" s="30">
        <v>1296.739</v>
      </c>
      <c r="FY10" s="31">
        <v>1571.529</v>
      </c>
      <c r="GA10" s="61">
        <f t="shared" si="56"/>
        <v>5128.9974999999995</v>
      </c>
      <c r="GB10" s="56">
        <f t="shared" si="57"/>
        <v>5025.4319999999998</v>
      </c>
      <c r="GC10" s="70">
        <f t="shared" si="58"/>
        <v>5232.5630000000001</v>
      </c>
      <c r="GE10" s="61">
        <f t="shared" si="59"/>
        <v>3470.0919999999996</v>
      </c>
      <c r="GF10" s="30">
        <v>3492.1619999999998</v>
      </c>
      <c r="GG10" s="31">
        <v>3448.0219999999999</v>
      </c>
      <c r="GH10" s="30"/>
      <c r="GI10" s="61">
        <f t="shared" si="60"/>
        <v>5019.1000000000004</v>
      </c>
      <c r="GJ10" s="30">
        <v>5041.4639999999999</v>
      </c>
      <c r="GK10" s="31">
        <v>4996.7359999999999</v>
      </c>
      <c r="GL10" s="30"/>
      <c r="GM10" s="73">
        <f>DX10/C10</f>
        <v>0.45101442221482185</v>
      </c>
      <c r="GN10" s="63"/>
    </row>
    <row r="11" spans="1:196" x14ac:dyDescent="0.2">
      <c r="A11" s="1"/>
      <c r="B11" s="74" t="s">
        <v>169</v>
      </c>
      <c r="C11" s="29">
        <v>1866.6130000000001</v>
      </c>
      <c r="D11" s="30">
        <v>1806.7640000000001</v>
      </c>
      <c r="E11" s="30">
        <v>1509.49</v>
      </c>
      <c r="F11" s="30">
        <v>746.34400000000005</v>
      </c>
      <c r="G11" s="30">
        <v>1499.5039999999999</v>
      </c>
      <c r="H11" s="30">
        <f t="shared" si="0"/>
        <v>2612.9570000000003</v>
      </c>
      <c r="I11" s="31">
        <f t="shared" si="1"/>
        <v>2255.8339999999998</v>
      </c>
      <c r="J11" s="30"/>
      <c r="K11" s="32">
        <v>27.797000000000001</v>
      </c>
      <c r="L11" s="33">
        <v>12.74</v>
      </c>
      <c r="M11" s="33">
        <v>0</v>
      </c>
      <c r="N11" s="34">
        <f t="shared" si="2"/>
        <v>40.536999999999999</v>
      </c>
      <c r="O11" s="33">
        <v>26.883000000000003</v>
      </c>
      <c r="P11" s="34">
        <f t="shared" si="3"/>
        <v>13.653999999999996</v>
      </c>
      <c r="Q11" s="33">
        <v>-0.81899999999999995</v>
      </c>
      <c r="R11" s="34">
        <f t="shared" si="4"/>
        <v>14.472999999999995</v>
      </c>
      <c r="S11" s="33">
        <v>5.3609999999999998</v>
      </c>
      <c r="T11" s="33">
        <v>-4.2999999999999997E-2</v>
      </c>
      <c r="U11" s="33">
        <v>-1.1000000000000001</v>
      </c>
      <c r="V11" s="34">
        <f t="shared" si="5"/>
        <v>18.690999999999995</v>
      </c>
      <c r="W11" s="33">
        <v>3.3959999999999999</v>
      </c>
      <c r="X11" s="35">
        <f t="shared" si="6"/>
        <v>15.294999999999995</v>
      </c>
      <c r="Y11" s="33"/>
      <c r="Z11" s="36">
        <f t="shared" si="7"/>
        <v>1.5384964500067523E-2</v>
      </c>
      <c r="AA11" s="37">
        <f t="shared" si="8"/>
        <v>7.0512806321135464E-3</v>
      </c>
      <c r="AB11" s="6">
        <f t="shared" si="9"/>
        <v>0.58626104023552517</v>
      </c>
      <c r="AC11" s="6">
        <f t="shared" si="10"/>
        <v>0.58571179572094656</v>
      </c>
      <c r="AD11" s="6">
        <f t="shared" si="11"/>
        <v>0.66317191701408595</v>
      </c>
      <c r="AE11" s="37">
        <f t="shared" si="12"/>
        <v>1.4879087694906474E-2</v>
      </c>
      <c r="AF11" s="37">
        <f t="shared" si="13"/>
        <v>8.4654110885538977E-3</v>
      </c>
      <c r="AG11" s="37">
        <f>X11/DV11</f>
        <v>1.7605127183950842E-2</v>
      </c>
      <c r="AH11" s="37">
        <f>(P11+S11+T11)/DV11</f>
        <v>2.183749414409385E-2</v>
      </c>
      <c r="AI11" s="37">
        <f>R11/DV11</f>
        <v>1.6658973895607748E-2</v>
      </c>
      <c r="AJ11" s="38">
        <f>X11/FO11</f>
        <v>5.705375810624045E-2</v>
      </c>
      <c r="AK11" s="33"/>
      <c r="AL11" s="44">
        <f t="shared" si="14"/>
        <v>6.2412110241030792E-2</v>
      </c>
      <c r="AM11" s="6">
        <f t="shared" si="15"/>
        <v>5.1641936189167584E-2</v>
      </c>
      <c r="AN11" s="38">
        <f t="shared" si="16"/>
        <v>7.40924855988183E-2</v>
      </c>
      <c r="AO11" s="33"/>
      <c r="AP11" s="44">
        <f t="shared" si="17"/>
        <v>0.99338452059967264</v>
      </c>
      <c r="AQ11" s="6">
        <f t="shared" si="18"/>
        <v>0.95228067278656459</v>
      </c>
      <c r="AR11" s="6">
        <f t="shared" si="19"/>
        <v>-0.10256812740509147</v>
      </c>
      <c r="AS11" s="6">
        <f t="shared" si="20"/>
        <v>0.14282339188680246</v>
      </c>
      <c r="AT11" s="65">
        <v>3.16</v>
      </c>
      <c r="AU11" s="66">
        <v>1.51</v>
      </c>
      <c r="AV11" s="33"/>
      <c r="AW11" s="44">
        <f>FQ11/C11</f>
        <v>0.14829908502726596</v>
      </c>
      <c r="AX11" s="6">
        <v>0.1173</v>
      </c>
      <c r="AY11" s="6">
        <f t="shared" si="21"/>
        <v>0.24329999999999999</v>
      </c>
      <c r="AZ11" s="6">
        <f t="shared" si="22"/>
        <v>0.24329999999999999</v>
      </c>
      <c r="BA11" s="38">
        <f t="shared" si="23"/>
        <v>0.24329999999999999</v>
      </c>
      <c r="BB11" s="6"/>
      <c r="BC11" s="44">
        <f t="shared" si="24"/>
        <v>0.22176143886490177</v>
      </c>
      <c r="BD11" s="6">
        <f t="shared" si="25"/>
        <v>0.22605179653790783</v>
      </c>
      <c r="BE11" s="38">
        <f t="shared" si="26"/>
        <v>0.23145202130009848</v>
      </c>
      <c r="BF11" s="6"/>
      <c r="BG11" s="44"/>
      <c r="BH11" s="38"/>
      <c r="BI11" s="45"/>
      <c r="BJ11" s="44"/>
      <c r="BK11" s="38"/>
      <c r="BL11" s="6"/>
      <c r="BM11" s="44"/>
      <c r="BN11" s="38"/>
      <c r="BO11" s="38"/>
      <c r="BP11" s="6"/>
      <c r="BQ11" s="38"/>
      <c r="BR11" s="33"/>
      <c r="BS11" s="36">
        <f>Q11/FS11</f>
        <v>-5.5898637137989779E-4</v>
      </c>
      <c r="BT11" s="6">
        <f t="shared" si="27"/>
        <v>-4.3168880455407975E-2</v>
      </c>
      <c r="BU11" s="37">
        <f>FA11/E11</f>
        <v>5.0116264433682899E-3</v>
      </c>
      <c r="BV11" s="6">
        <f t="shared" si="28"/>
        <v>2.7006186612214007E-2</v>
      </c>
      <c r="BW11" s="6">
        <f t="shared" si="29"/>
        <v>0.87376663641362318</v>
      </c>
      <c r="BX11" s="38">
        <f t="shared" si="30"/>
        <v>0.91553101868311237</v>
      </c>
      <c r="BY11" s="33"/>
      <c r="BZ11" s="32">
        <v>4.1310000000000002</v>
      </c>
      <c r="CA11" s="33">
        <v>77.956000000000003</v>
      </c>
      <c r="CB11" s="34">
        <f t="shared" si="31"/>
        <v>82.087000000000003</v>
      </c>
      <c r="CC11" s="30">
        <v>1509.49</v>
      </c>
      <c r="CD11" s="33">
        <v>1.1779999999999999</v>
      </c>
      <c r="CE11" s="33">
        <v>2.1259999999999999</v>
      </c>
      <c r="CF11" s="34">
        <f t="shared" si="32"/>
        <v>1506.1859999999999</v>
      </c>
      <c r="CG11" s="33">
        <v>184.48999999999998</v>
      </c>
      <c r="CH11" s="33">
        <v>84.910000000000011</v>
      </c>
      <c r="CI11" s="34">
        <f t="shared" si="33"/>
        <v>269.39999999999998</v>
      </c>
      <c r="CJ11" s="33">
        <v>0</v>
      </c>
      <c r="CK11" s="33">
        <v>0</v>
      </c>
      <c r="CL11" s="33">
        <v>5.2789999999999999</v>
      </c>
      <c r="CM11" s="33">
        <v>3.6610000000001683</v>
      </c>
      <c r="CN11" s="34">
        <f t="shared" si="34"/>
        <v>1866.6129999999998</v>
      </c>
      <c r="CO11" s="33">
        <v>75.141000000000005</v>
      </c>
      <c r="CP11" s="30">
        <v>1499.5039999999999</v>
      </c>
      <c r="CQ11" s="34">
        <f t="shared" si="35"/>
        <v>1574.645</v>
      </c>
      <c r="CR11" s="33">
        <v>0</v>
      </c>
      <c r="CS11" s="33">
        <v>15.151000000000067</v>
      </c>
      <c r="CT11" s="34">
        <f t="shared" si="36"/>
        <v>15.151000000000067</v>
      </c>
      <c r="CU11" s="33">
        <v>0</v>
      </c>
      <c r="CV11" s="33">
        <v>276.81700000000001</v>
      </c>
      <c r="CW11" s="114">
        <f t="shared" si="37"/>
        <v>1866.6130000000001</v>
      </c>
      <c r="CX11" s="33"/>
      <c r="CY11" s="68">
        <v>266.596</v>
      </c>
      <c r="CZ11" s="33"/>
      <c r="DA11" s="29">
        <v>25</v>
      </c>
      <c r="DB11" s="30">
        <v>25</v>
      </c>
      <c r="DC11" s="30">
        <v>0</v>
      </c>
      <c r="DD11" s="30">
        <v>0</v>
      </c>
      <c r="DE11" s="30">
        <v>25</v>
      </c>
      <c r="DF11" s="30">
        <v>0</v>
      </c>
      <c r="DG11" s="31">
        <f t="shared" si="38"/>
        <v>75</v>
      </c>
      <c r="DH11" s="69">
        <f t="shared" si="39"/>
        <v>4.0179726595711056E-2</v>
      </c>
      <c r="DI11" s="33"/>
      <c r="DJ11" s="61" t="s">
        <v>219</v>
      </c>
      <c r="DK11" s="56">
        <v>16</v>
      </c>
      <c r="DL11" s="70">
        <v>2</v>
      </c>
      <c r="DM11" s="120" t="s">
        <v>243</v>
      </c>
      <c r="DN11" s="61"/>
      <c r="DO11" s="56"/>
      <c r="DP11" s="69" t="s">
        <v>220</v>
      </c>
      <c r="DQ11" s="56"/>
      <c r="DR11" s="29">
        <v>217.0172742</v>
      </c>
      <c r="DS11" s="30">
        <v>217.0172742</v>
      </c>
      <c r="DT11" s="31">
        <v>217.0172742</v>
      </c>
      <c r="DU11" s="30"/>
      <c r="DV11" s="61">
        <f t="shared" si="40"/>
        <v>868.78099999999995</v>
      </c>
      <c r="DW11" s="30">
        <v>845.58799999999997</v>
      </c>
      <c r="DX11" s="31">
        <v>891.97400000000005</v>
      </c>
      <c r="DY11" s="30"/>
      <c r="DZ11" s="29">
        <v>275.137</v>
      </c>
      <c r="EA11" s="30">
        <v>280.45999999999998</v>
      </c>
      <c r="EB11" s="31">
        <v>287.16000000000003</v>
      </c>
      <c r="EC11" s="72">
        <v>1240.6891000000001</v>
      </c>
      <c r="ED11" s="30"/>
      <c r="EE11" s="29">
        <v>7.62</v>
      </c>
      <c r="EF11" s="30">
        <v>13.51</v>
      </c>
      <c r="EG11" s="30">
        <v>6.5339999999999998</v>
      </c>
      <c r="EH11" s="30">
        <v>13.61</v>
      </c>
      <c r="EI11" s="30">
        <v>33.320999999999998</v>
      </c>
      <c r="EJ11" s="30">
        <v>73.397000000000006</v>
      </c>
      <c r="EK11" s="30">
        <v>42.556000000000267</v>
      </c>
      <c r="EL11" s="31">
        <v>1318.942</v>
      </c>
      <c r="EM11" s="31">
        <f t="shared" si="41"/>
        <v>1509.4900000000002</v>
      </c>
      <c r="EN11" s="56"/>
      <c r="EO11" s="44">
        <f t="shared" si="42"/>
        <v>5.0480625906763202E-3</v>
      </c>
      <c r="EP11" s="6">
        <f t="shared" si="43"/>
        <v>8.9500427296636594E-3</v>
      </c>
      <c r="EQ11" s="6">
        <f t="shared" si="44"/>
        <v>4.3286143001941045E-3</v>
      </c>
      <c r="ER11" s="6">
        <f t="shared" si="45"/>
        <v>9.0162902702237164E-3</v>
      </c>
      <c r="ES11" s="6">
        <f t="shared" si="46"/>
        <v>2.2074342990016489E-2</v>
      </c>
      <c r="ET11" s="6">
        <f t="shared" si="47"/>
        <v>4.8623707344864819E-2</v>
      </c>
      <c r="EU11" s="6">
        <f t="shared" si="48"/>
        <v>2.8192303360737907E-2</v>
      </c>
      <c r="EV11" s="6">
        <f t="shared" si="49"/>
        <v>0.87376663641362307</v>
      </c>
      <c r="EW11" s="69">
        <f t="shared" si="50"/>
        <v>1</v>
      </c>
      <c r="EX11" s="56"/>
      <c r="EY11" s="32">
        <v>0.70099999999999996</v>
      </c>
      <c r="EZ11" s="33">
        <v>6.8639999999999999</v>
      </c>
      <c r="FA11" s="67">
        <f t="shared" si="51"/>
        <v>7.5649999999999995</v>
      </c>
      <c r="FC11" s="32">
        <f>CD11</f>
        <v>1.1779999999999999</v>
      </c>
      <c r="FD11" s="33">
        <f>CE11</f>
        <v>2.1259999999999999</v>
      </c>
      <c r="FE11" s="67">
        <f t="shared" si="52"/>
        <v>3.3039999999999998</v>
      </c>
      <c r="FG11" s="29">
        <v>1318.942</v>
      </c>
      <c r="FH11" s="30">
        <v>190.54799999999994</v>
      </c>
      <c r="FI11" s="31">
        <v>1509.49</v>
      </c>
      <c r="FK11" s="44">
        <v>0.87376663641362318</v>
      </c>
      <c r="FL11" s="6">
        <v>0.12623336358637682</v>
      </c>
      <c r="FM11" s="38">
        <v>1</v>
      </c>
      <c r="FN11" s="56"/>
      <c r="FO11" s="61">
        <f t="shared" si="53"/>
        <v>268.08050000000003</v>
      </c>
      <c r="FP11" s="30">
        <v>259.34399999999999</v>
      </c>
      <c r="FQ11" s="31">
        <v>276.81700000000001</v>
      </c>
      <c r="FS11" s="61">
        <f t="shared" si="54"/>
        <v>1465.152</v>
      </c>
      <c r="FT11" s="30">
        <v>1420.8140000000001</v>
      </c>
      <c r="FU11" s="31">
        <v>1509.49</v>
      </c>
      <c r="FW11" s="61">
        <f t="shared" si="55"/>
        <v>735.29449999999997</v>
      </c>
      <c r="FX11" s="30">
        <v>724.245</v>
      </c>
      <c r="FY11" s="31">
        <v>746.34400000000005</v>
      </c>
      <c r="GA11" s="61">
        <f t="shared" si="56"/>
        <v>2200.4465</v>
      </c>
      <c r="GB11" s="56">
        <f t="shared" si="57"/>
        <v>2145.0590000000002</v>
      </c>
      <c r="GC11" s="70">
        <f t="shared" si="58"/>
        <v>2255.8339999999998</v>
      </c>
      <c r="GE11" s="61">
        <f t="shared" si="59"/>
        <v>1447.7849999999999</v>
      </c>
      <c r="GF11" s="30">
        <v>1396.066</v>
      </c>
      <c r="GG11" s="31">
        <v>1499.5039999999999</v>
      </c>
      <c r="GH11" s="30"/>
      <c r="GI11" s="61">
        <f t="shared" si="60"/>
        <v>1806.7640000000001</v>
      </c>
      <c r="GJ11" s="30">
        <v>1746.915</v>
      </c>
      <c r="GK11" s="31">
        <v>1866.6130000000001</v>
      </c>
      <c r="GL11" s="30"/>
      <c r="GM11" s="73">
        <f>DX11/C11</f>
        <v>0.47785695267310363</v>
      </c>
      <c r="GN11" s="63"/>
    </row>
    <row r="12" spans="1:196" x14ac:dyDescent="0.2">
      <c r="A12" s="1"/>
      <c r="B12" s="74" t="s">
        <v>170</v>
      </c>
      <c r="C12" s="29">
        <v>3387.29</v>
      </c>
      <c r="D12" s="30">
        <v>3408.2799999999997</v>
      </c>
      <c r="E12" s="30">
        <v>2813.1120000000001</v>
      </c>
      <c r="F12" s="30">
        <v>259.77100000000002</v>
      </c>
      <c r="G12" s="30">
        <v>2434.038</v>
      </c>
      <c r="H12" s="30">
        <f t="shared" si="0"/>
        <v>3647.0610000000001</v>
      </c>
      <c r="I12" s="31">
        <f t="shared" si="1"/>
        <v>3072.8830000000003</v>
      </c>
      <c r="J12" s="30"/>
      <c r="K12" s="32">
        <v>64.97</v>
      </c>
      <c r="L12" s="33">
        <v>16.091999999999999</v>
      </c>
      <c r="M12" s="33">
        <v>7.6999999999999999E-2</v>
      </c>
      <c r="N12" s="34">
        <f t="shared" si="2"/>
        <v>81.138999999999996</v>
      </c>
      <c r="O12" s="33">
        <v>44.122</v>
      </c>
      <c r="P12" s="34">
        <f t="shared" si="3"/>
        <v>37.016999999999996</v>
      </c>
      <c r="Q12" s="33">
        <v>1.1499999999999999</v>
      </c>
      <c r="R12" s="34">
        <f t="shared" si="4"/>
        <v>35.866999999999997</v>
      </c>
      <c r="S12" s="33">
        <v>3.8980000000000001</v>
      </c>
      <c r="T12" s="33">
        <v>-1.9710000000000001</v>
      </c>
      <c r="U12" s="33">
        <v>0</v>
      </c>
      <c r="V12" s="34">
        <f t="shared" si="5"/>
        <v>37.793999999999997</v>
      </c>
      <c r="W12" s="33">
        <v>8.8350000000000009</v>
      </c>
      <c r="X12" s="35">
        <f t="shared" si="6"/>
        <v>28.958999999999996</v>
      </c>
      <c r="Y12" s="33"/>
      <c r="Z12" s="36">
        <f t="shared" si="7"/>
        <v>1.9062400976445598E-2</v>
      </c>
      <c r="AA12" s="37">
        <f t="shared" si="8"/>
        <v>4.7214430739258512E-3</v>
      </c>
      <c r="AB12" s="6">
        <f t="shared" si="9"/>
        <v>0.53116798690198164</v>
      </c>
      <c r="AC12" s="6">
        <f t="shared" si="10"/>
        <v>0.5188564977597987</v>
      </c>
      <c r="AD12" s="6">
        <f t="shared" si="11"/>
        <v>0.54378289108813271</v>
      </c>
      <c r="AE12" s="37">
        <f t="shared" si="12"/>
        <v>1.2945532644031595E-2</v>
      </c>
      <c r="AF12" s="37">
        <f t="shared" si="13"/>
        <v>8.4966610724470995E-3</v>
      </c>
      <c r="AG12" s="37">
        <f>X12/DV12</f>
        <v>1.6820457775040099E-2</v>
      </c>
      <c r="AH12" s="37">
        <f>(P12+S12+T12)/DV12</f>
        <v>2.2620114906977511E-2</v>
      </c>
      <c r="AI12" s="37">
        <f>R12/DV12</f>
        <v>2.0832879554451577E-2</v>
      </c>
      <c r="AJ12" s="38">
        <f>X12/FO12</f>
        <v>6.5393157191745627E-2</v>
      </c>
      <c r="AK12" s="33"/>
      <c r="AL12" s="44">
        <f t="shared" si="14"/>
        <v>5.5103225719339531E-2</v>
      </c>
      <c r="AM12" s="6">
        <f t="shared" si="15"/>
        <v>7.4191607702733101E-2</v>
      </c>
      <c r="AN12" s="38">
        <f t="shared" si="16"/>
        <v>-2.9071553197990561E-2</v>
      </c>
      <c r="AO12" s="33"/>
      <c r="AP12" s="44">
        <f t="shared" si="17"/>
        <v>0.86524745548701931</v>
      </c>
      <c r="AQ12" s="6">
        <f t="shared" si="18"/>
        <v>0.83822537303718336</v>
      </c>
      <c r="AR12" s="6">
        <f t="shared" si="19"/>
        <v>-6.4606219130927877E-3</v>
      </c>
      <c r="AS12" s="6">
        <f t="shared" si="20"/>
        <v>0.14514405321067875</v>
      </c>
      <c r="AT12" s="65">
        <v>1.95</v>
      </c>
      <c r="AU12" s="66">
        <v>1.48</v>
      </c>
      <c r="AV12" s="33"/>
      <c r="AW12" s="44">
        <f>FQ12/C12</f>
        <v>0.13532292776821589</v>
      </c>
      <c r="AX12" s="6">
        <v>0.12720000000000001</v>
      </c>
      <c r="AY12" s="6">
        <f t="shared" si="21"/>
        <v>0.2581</v>
      </c>
      <c r="AZ12" s="6">
        <f t="shared" si="22"/>
        <v>0.2581</v>
      </c>
      <c r="BA12" s="38">
        <f t="shared" si="23"/>
        <v>0.2581</v>
      </c>
      <c r="BB12" s="6"/>
      <c r="BC12" s="44">
        <f t="shared" si="24"/>
        <v>0.24881972526309939</v>
      </c>
      <c r="BD12" s="6">
        <f t="shared" si="25"/>
        <v>0.24984774525917877</v>
      </c>
      <c r="BE12" s="38">
        <f t="shared" si="26"/>
        <v>0.25113920564849956</v>
      </c>
      <c r="BF12" s="6"/>
      <c r="BG12" s="44">
        <v>0.03</v>
      </c>
      <c r="BH12" s="38"/>
      <c r="BI12" s="45"/>
      <c r="BJ12" s="44">
        <f>AY12-(4.5%+2.5%+3%+1%+BG12)</f>
        <v>0.11809999999999998</v>
      </c>
      <c r="BK12" s="38"/>
      <c r="BL12" s="6"/>
      <c r="BM12" s="44">
        <f>AZ12-(6%+2.5%+3%+1%+BG12)</f>
        <v>0.10310000000000002</v>
      </c>
      <c r="BN12" s="38"/>
      <c r="BO12" s="6"/>
      <c r="BP12" s="44">
        <f>BA12-(8%+2.5%+3%+1%+BG12)</f>
        <v>8.3099999999999979E-2</v>
      </c>
      <c r="BQ12" s="38"/>
      <c r="BR12" s="33"/>
      <c r="BS12" s="36">
        <f>Q12/FS12</f>
        <v>4.1976103551762372E-4</v>
      </c>
      <c r="BT12" s="6">
        <f t="shared" si="27"/>
        <v>2.9529580936729659E-2</v>
      </c>
      <c r="BU12" s="37">
        <f>FA12/E12</f>
        <v>1.4894892204789569E-2</v>
      </c>
      <c r="BV12" s="6">
        <f t="shared" si="28"/>
        <v>8.8256295219740294E-2</v>
      </c>
      <c r="BW12" s="6">
        <f t="shared" si="29"/>
        <v>0.83774481783874943</v>
      </c>
      <c r="BX12" s="38">
        <f t="shared" si="30"/>
        <v>0.85146131499311883</v>
      </c>
      <c r="BY12" s="33"/>
      <c r="BZ12" s="32">
        <v>5.3</v>
      </c>
      <c r="CA12" s="33">
        <v>71.293000000000006</v>
      </c>
      <c r="CB12" s="34">
        <f t="shared" si="31"/>
        <v>76.593000000000004</v>
      </c>
      <c r="CC12" s="30">
        <v>2813.1120000000001</v>
      </c>
      <c r="CD12" s="33">
        <v>8.4740000000000002</v>
      </c>
      <c r="CE12" s="33">
        <v>7.9130000000000003</v>
      </c>
      <c r="CF12" s="34">
        <f t="shared" si="32"/>
        <v>2796.7249999999999</v>
      </c>
      <c r="CG12" s="33">
        <v>403.55900000000003</v>
      </c>
      <c r="CH12" s="33">
        <v>60.144999999999982</v>
      </c>
      <c r="CI12" s="34">
        <f t="shared" si="33"/>
        <v>463.70400000000001</v>
      </c>
      <c r="CJ12" s="33">
        <v>0</v>
      </c>
      <c r="CK12" s="33">
        <v>0</v>
      </c>
      <c r="CL12" s="33">
        <v>38.908999999999999</v>
      </c>
      <c r="CM12" s="33">
        <v>11.359000000000201</v>
      </c>
      <c r="CN12" s="34">
        <f t="shared" si="34"/>
        <v>3387.2900000000004</v>
      </c>
      <c r="CO12" s="33">
        <v>75.179000000000002</v>
      </c>
      <c r="CP12" s="30">
        <v>2434.038</v>
      </c>
      <c r="CQ12" s="34">
        <f t="shared" si="35"/>
        <v>2509.2170000000001</v>
      </c>
      <c r="CR12" s="33">
        <v>394.58199999999999</v>
      </c>
      <c r="CS12" s="33">
        <v>25.112999999999886</v>
      </c>
      <c r="CT12" s="34">
        <f t="shared" si="36"/>
        <v>419.69499999999988</v>
      </c>
      <c r="CU12" s="33">
        <v>0</v>
      </c>
      <c r="CV12" s="33">
        <v>458.37799999999999</v>
      </c>
      <c r="CW12" s="114">
        <f t="shared" si="37"/>
        <v>3387.29</v>
      </c>
      <c r="CX12" s="33"/>
      <c r="CY12" s="68">
        <v>491.64500000000004</v>
      </c>
      <c r="CZ12" s="33"/>
      <c r="DA12" s="29">
        <v>150</v>
      </c>
      <c r="DB12" s="30">
        <v>100</v>
      </c>
      <c r="DC12" s="30">
        <v>219</v>
      </c>
      <c r="DD12" s="30">
        <v>0</v>
      </c>
      <c r="DE12" s="30">
        <v>0</v>
      </c>
      <c r="DF12" s="30">
        <v>0</v>
      </c>
      <c r="DG12" s="31">
        <f t="shared" si="38"/>
        <v>469</v>
      </c>
      <c r="DH12" s="69">
        <f t="shared" si="39"/>
        <v>0.13845876792362036</v>
      </c>
      <c r="DI12" s="33"/>
      <c r="DJ12" s="61" t="s">
        <v>221</v>
      </c>
      <c r="DK12" s="56">
        <v>19</v>
      </c>
      <c r="DL12" s="70">
        <v>1</v>
      </c>
      <c r="DM12" s="120" t="s">
        <v>243</v>
      </c>
      <c r="DN12" s="71" t="s">
        <v>159</v>
      </c>
      <c r="DO12" s="56"/>
      <c r="DP12" s="69" t="s">
        <v>220</v>
      </c>
      <c r="DQ12" s="56"/>
      <c r="DR12" s="29">
        <v>444.5480847</v>
      </c>
      <c r="DS12" s="30">
        <v>444.5480847</v>
      </c>
      <c r="DT12" s="31">
        <v>444.5480847</v>
      </c>
      <c r="DU12" s="30"/>
      <c r="DV12" s="61">
        <f t="shared" si="40"/>
        <v>1721.6534999999999</v>
      </c>
      <c r="DW12" s="30">
        <v>1720.92</v>
      </c>
      <c r="DX12" s="31">
        <v>1722.3869999999999</v>
      </c>
      <c r="DY12" s="30"/>
      <c r="DZ12" s="29">
        <v>454.30500000000001</v>
      </c>
      <c r="EA12" s="30">
        <v>456.18200000000002</v>
      </c>
      <c r="EB12" s="31">
        <v>458.54</v>
      </c>
      <c r="EC12" s="72">
        <v>1825.839971166364</v>
      </c>
      <c r="ED12" s="30"/>
      <c r="EE12" s="29">
        <v>56.728000000000002</v>
      </c>
      <c r="EF12" s="30">
        <v>22.29</v>
      </c>
      <c r="EG12" s="30">
        <v>63.088999999999999</v>
      </c>
      <c r="EH12" s="30">
        <v>25.256</v>
      </c>
      <c r="EI12" s="30">
        <v>255.33</v>
      </c>
      <c r="EJ12" s="30">
        <v>25.135000000000002</v>
      </c>
      <c r="EK12" s="30">
        <v>8.6140000000000327</v>
      </c>
      <c r="EL12" s="31">
        <v>2356.67</v>
      </c>
      <c r="EM12" s="31">
        <f t="shared" si="41"/>
        <v>2813.1120000000001</v>
      </c>
      <c r="EN12" s="56"/>
      <c r="EO12" s="44">
        <f t="shared" si="42"/>
        <v>2.0165567528061451E-2</v>
      </c>
      <c r="EP12" s="6">
        <f t="shared" si="43"/>
        <v>7.9236091559809919E-3</v>
      </c>
      <c r="EQ12" s="6">
        <f t="shared" si="44"/>
        <v>2.2426764380515243E-2</v>
      </c>
      <c r="ER12" s="6">
        <f t="shared" si="45"/>
        <v>8.9779575075574665E-3</v>
      </c>
      <c r="ES12" s="6">
        <f t="shared" si="46"/>
        <v>9.0764249699265442E-2</v>
      </c>
      <c r="ET12" s="6">
        <f t="shared" si="47"/>
        <v>8.9349446449341514E-3</v>
      </c>
      <c r="EU12" s="6">
        <f t="shared" si="48"/>
        <v>3.0620892449358689E-3</v>
      </c>
      <c r="EV12" s="6">
        <f t="shared" si="49"/>
        <v>0.83774481783874943</v>
      </c>
      <c r="EW12" s="69">
        <f t="shared" si="50"/>
        <v>1</v>
      </c>
      <c r="EX12" s="56"/>
      <c r="EY12" s="32">
        <v>17.657</v>
      </c>
      <c r="EZ12" s="33">
        <v>24.244</v>
      </c>
      <c r="FA12" s="67">
        <f t="shared" si="51"/>
        <v>41.900999999999996</v>
      </c>
      <c r="FC12" s="32">
        <f>CD12</f>
        <v>8.4740000000000002</v>
      </c>
      <c r="FD12" s="33">
        <f>CE12</f>
        <v>7.9130000000000003</v>
      </c>
      <c r="FE12" s="67">
        <f t="shared" si="52"/>
        <v>16.387</v>
      </c>
      <c r="FG12" s="29">
        <v>2356.67</v>
      </c>
      <c r="FH12" s="30">
        <v>456.44199999999989</v>
      </c>
      <c r="FI12" s="31">
        <v>2813.1120000000001</v>
      </c>
      <c r="FK12" s="44">
        <v>0.83774481783874943</v>
      </c>
      <c r="FL12" s="6">
        <v>0.16225518216125057</v>
      </c>
      <c r="FM12" s="38">
        <v>1</v>
      </c>
      <c r="FN12" s="56"/>
      <c r="FO12" s="61">
        <f t="shared" si="53"/>
        <v>442.84449999999998</v>
      </c>
      <c r="FP12" s="30">
        <v>427.31099999999998</v>
      </c>
      <c r="FQ12" s="31">
        <v>458.37799999999999</v>
      </c>
      <c r="FS12" s="61">
        <f t="shared" si="54"/>
        <v>2739.654</v>
      </c>
      <c r="FT12" s="30">
        <v>2666.1959999999999</v>
      </c>
      <c r="FU12" s="31">
        <v>2813.1120000000001</v>
      </c>
      <c r="FW12" s="61">
        <f t="shared" si="55"/>
        <v>227.11099999999999</v>
      </c>
      <c r="FX12" s="30">
        <v>194.45099999999999</v>
      </c>
      <c r="FY12" s="31">
        <v>259.77100000000002</v>
      </c>
      <c r="GA12" s="61">
        <f t="shared" si="56"/>
        <v>2966.7650000000003</v>
      </c>
      <c r="GB12" s="56">
        <f t="shared" si="57"/>
        <v>2860.6469999999999</v>
      </c>
      <c r="GC12" s="70">
        <f t="shared" si="58"/>
        <v>3072.8830000000003</v>
      </c>
      <c r="GE12" s="61">
        <f t="shared" si="59"/>
        <v>2470.4780000000001</v>
      </c>
      <c r="GF12" s="30">
        <v>2506.9180000000001</v>
      </c>
      <c r="GG12" s="31">
        <v>2434.038</v>
      </c>
      <c r="GH12" s="30"/>
      <c r="GI12" s="61">
        <f t="shared" si="60"/>
        <v>3408.2799999999997</v>
      </c>
      <c r="GJ12" s="30">
        <v>3429.27</v>
      </c>
      <c r="GK12" s="31">
        <v>3387.29</v>
      </c>
      <c r="GL12" s="30"/>
      <c r="GM12" s="73">
        <f>DX12/C12</f>
        <v>0.50848524927006544</v>
      </c>
      <c r="GN12" s="63"/>
    </row>
    <row r="13" spans="1:196" x14ac:dyDescent="0.2">
      <c r="A13" s="1"/>
      <c r="B13" s="74" t="s">
        <v>171</v>
      </c>
      <c r="C13" s="29">
        <v>3133.1610000000001</v>
      </c>
      <c r="D13" s="30">
        <v>3062.3334999999997</v>
      </c>
      <c r="E13" s="30">
        <v>2611.7350000000001</v>
      </c>
      <c r="F13" s="30">
        <v>631.572</v>
      </c>
      <c r="G13" s="30">
        <v>2197.527</v>
      </c>
      <c r="H13" s="30">
        <f t="shared" si="0"/>
        <v>3764.7330000000002</v>
      </c>
      <c r="I13" s="31">
        <f t="shared" si="1"/>
        <v>3243.3070000000002</v>
      </c>
      <c r="J13" s="30"/>
      <c r="K13" s="32">
        <v>45.457999999999998</v>
      </c>
      <c r="L13" s="33">
        <v>16.878999999999998</v>
      </c>
      <c r="M13" s="33">
        <v>1.637</v>
      </c>
      <c r="N13" s="34">
        <f t="shared" si="2"/>
        <v>63.973999999999997</v>
      </c>
      <c r="O13" s="33">
        <v>51.335999999999999</v>
      </c>
      <c r="P13" s="34">
        <f t="shared" si="3"/>
        <v>12.637999999999998</v>
      </c>
      <c r="Q13" s="33">
        <v>-1.673</v>
      </c>
      <c r="R13" s="34">
        <f t="shared" si="4"/>
        <v>14.310999999999998</v>
      </c>
      <c r="S13" s="33">
        <v>6.6019999999999994</v>
      </c>
      <c r="T13" s="33">
        <v>0.26999999999999996</v>
      </c>
      <c r="U13" s="33">
        <v>-1.8520000000000001</v>
      </c>
      <c r="V13" s="34">
        <f t="shared" si="5"/>
        <v>19.330999999999996</v>
      </c>
      <c r="W13" s="33">
        <v>3.1739999999999999</v>
      </c>
      <c r="X13" s="35">
        <f t="shared" si="6"/>
        <v>16.156999999999996</v>
      </c>
      <c r="Y13" s="33"/>
      <c r="Z13" s="36">
        <f t="shared" si="7"/>
        <v>1.4844235613136192E-2</v>
      </c>
      <c r="AA13" s="37">
        <f t="shared" si="8"/>
        <v>5.5118098665609084E-3</v>
      </c>
      <c r="AB13" s="6">
        <f t="shared" si="9"/>
        <v>0.72461395138751672</v>
      </c>
      <c r="AC13" s="6">
        <f t="shared" si="10"/>
        <v>0.72738608025391072</v>
      </c>
      <c r="AD13" s="6">
        <f t="shared" si="11"/>
        <v>0.80245099571701006</v>
      </c>
      <c r="AE13" s="37">
        <f t="shared" si="12"/>
        <v>1.6763686907386149E-2</v>
      </c>
      <c r="AF13" s="37">
        <f t="shared" si="13"/>
        <v>5.2760419464437814E-3</v>
      </c>
      <c r="AG13" s="37">
        <f>X13/DV13</f>
        <v>1.159732164102424E-2</v>
      </c>
      <c r="AH13" s="37">
        <f>(P13+S13+T13)/DV13</f>
        <v>1.4004069147513953E-2</v>
      </c>
      <c r="AI13" s="37">
        <f>R13/DV13</f>
        <v>1.0272282602258953E-2</v>
      </c>
      <c r="AJ13" s="38">
        <f>X13/FO13</f>
        <v>5.1219543123070178E-2</v>
      </c>
      <c r="AK13" s="33"/>
      <c r="AL13" s="44">
        <f t="shared" si="14"/>
        <v>8.8770931368789052E-2</v>
      </c>
      <c r="AM13" s="6">
        <f t="shared" si="15"/>
        <v>4.4363370562560199E-2</v>
      </c>
      <c r="AN13" s="38">
        <f t="shared" si="16"/>
        <v>2.40684586595983E-2</v>
      </c>
      <c r="AO13" s="33"/>
      <c r="AP13" s="44">
        <f t="shared" si="17"/>
        <v>0.84140504300780894</v>
      </c>
      <c r="AQ13" s="6">
        <f t="shared" si="18"/>
        <v>0.7943757801324991</v>
      </c>
      <c r="AR13" s="6">
        <f t="shared" si="19"/>
        <v>4.9257602785174458E-2</v>
      </c>
      <c r="AS13" s="6">
        <f t="shared" si="20"/>
        <v>0.13229387190763575</v>
      </c>
      <c r="AT13" s="65">
        <v>3.71</v>
      </c>
      <c r="AU13" s="66">
        <v>1.35</v>
      </c>
      <c r="AV13" s="33"/>
      <c r="AW13" s="44">
        <f>FQ13/C13</f>
        <v>0.10354750362333758</v>
      </c>
      <c r="AX13" s="6">
        <v>9.1700000000000004E-2</v>
      </c>
      <c r="AY13" s="6">
        <f t="shared" si="21"/>
        <v>0.18443626876891517</v>
      </c>
      <c r="AZ13" s="6">
        <f t="shared" si="22"/>
        <v>0.20610000000000003</v>
      </c>
      <c r="BA13" s="38">
        <f t="shared" si="23"/>
        <v>0.2278</v>
      </c>
      <c r="BB13" s="6"/>
      <c r="BC13" s="44">
        <f t="shared" si="24"/>
        <v>0.18367765862634045</v>
      </c>
      <c r="BD13" s="6">
        <f t="shared" si="25"/>
        <v>0.20417905298565392</v>
      </c>
      <c r="BE13" s="38">
        <f t="shared" si="26"/>
        <v>0.22551878791363597</v>
      </c>
      <c r="BF13" s="6"/>
      <c r="BG13" s="44">
        <v>2.9000000000000001E-2</v>
      </c>
      <c r="BH13" s="38"/>
      <c r="BI13" s="45"/>
      <c r="BJ13" s="44">
        <f>AY13-(4.5%+2.5%+3%+1%+BG13)</f>
        <v>4.5436268768915156E-2</v>
      </c>
      <c r="BK13" s="38"/>
      <c r="BL13" s="6"/>
      <c r="BM13" s="44">
        <f>AZ13-(6%+2.5%+3%+1%+BG13)</f>
        <v>5.2100000000000035E-2</v>
      </c>
      <c r="BN13" s="38"/>
      <c r="BO13" s="6"/>
      <c r="BP13" s="44">
        <f>BA13-(8%+2.5%+3%+1%+BG13)</f>
        <v>5.3799999999999987E-2</v>
      </c>
      <c r="BQ13" s="38"/>
      <c r="BR13" s="33"/>
      <c r="BS13" s="36">
        <f>Q13/FS13</f>
        <v>-6.6779402645669804E-4</v>
      </c>
      <c r="BT13" s="6">
        <f t="shared" si="27"/>
        <v>-8.5750896975909804E-2</v>
      </c>
      <c r="BU13" s="37">
        <f>FA13/E13</f>
        <v>2.1100149900353596E-2</v>
      </c>
      <c r="BV13" s="6">
        <f t="shared" si="28"/>
        <v>0.15936655928095919</v>
      </c>
      <c r="BW13" s="6">
        <f t="shared" si="29"/>
        <v>0.82655169839206499</v>
      </c>
      <c r="BX13" s="38">
        <f t="shared" si="30"/>
        <v>0.86032743739645978</v>
      </c>
      <c r="BY13" s="33"/>
      <c r="BZ13" s="32">
        <v>2.1989999999999998</v>
      </c>
      <c r="CA13" s="33">
        <v>129.93899999999999</v>
      </c>
      <c r="CB13" s="34">
        <f t="shared" si="31"/>
        <v>132.13800000000001</v>
      </c>
      <c r="CC13" s="30">
        <v>2611.7350000000001</v>
      </c>
      <c r="CD13" s="33">
        <v>13.11</v>
      </c>
      <c r="CE13" s="33">
        <v>8.2530000000000001</v>
      </c>
      <c r="CF13" s="34">
        <f t="shared" si="32"/>
        <v>2590.3719999999998</v>
      </c>
      <c r="CG13" s="33">
        <v>281.82100000000003</v>
      </c>
      <c r="CH13" s="33">
        <v>98.01400000000001</v>
      </c>
      <c r="CI13" s="34">
        <f t="shared" si="33"/>
        <v>379.83500000000004</v>
      </c>
      <c r="CJ13" s="33">
        <v>3.7480000000000002</v>
      </c>
      <c r="CK13" s="33">
        <v>0</v>
      </c>
      <c r="CL13" s="33">
        <v>19.698</v>
      </c>
      <c r="CM13" s="33">
        <v>7.3700000000002568</v>
      </c>
      <c r="CN13" s="34">
        <f t="shared" si="34"/>
        <v>3133.1610000000001</v>
      </c>
      <c r="CO13" s="33">
        <v>102.914</v>
      </c>
      <c r="CP13" s="30">
        <v>2197.527</v>
      </c>
      <c r="CQ13" s="34">
        <f t="shared" si="35"/>
        <v>2300.4410000000003</v>
      </c>
      <c r="CR13" s="33">
        <v>405.75900000000001</v>
      </c>
      <c r="CS13" s="33">
        <v>42.37299999999982</v>
      </c>
      <c r="CT13" s="34">
        <f t="shared" si="36"/>
        <v>448.13199999999983</v>
      </c>
      <c r="CU13" s="33">
        <v>60.156999999999996</v>
      </c>
      <c r="CV13" s="33">
        <v>324.43099999999998</v>
      </c>
      <c r="CW13" s="114">
        <f t="shared" si="37"/>
        <v>3133.1610000000005</v>
      </c>
      <c r="CX13" s="33"/>
      <c r="CY13" s="68">
        <v>414.49800000000005</v>
      </c>
      <c r="CZ13" s="33"/>
      <c r="DA13" s="29">
        <v>150</v>
      </c>
      <c r="DB13" s="30">
        <v>110</v>
      </c>
      <c r="DC13" s="30">
        <v>175</v>
      </c>
      <c r="DD13" s="30">
        <v>130</v>
      </c>
      <c r="DE13" s="30">
        <v>0</v>
      </c>
      <c r="DF13" s="30">
        <v>0</v>
      </c>
      <c r="DG13" s="31">
        <f t="shared" si="38"/>
        <v>565</v>
      </c>
      <c r="DH13" s="69">
        <f t="shared" si="39"/>
        <v>0.18032906703485713</v>
      </c>
      <c r="DI13" s="33"/>
      <c r="DJ13" s="61" t="s">
        <v>219</v>
      </c>
      <c r="DK13" s="56">
        <v>21.5</v>
      </c>
      <c r="DL13" s="70">
        <v>2</v>
      </c>
      <c r="DM13" s="120" t="s">
        <v>243</v>
      </c>
      <c r="DN13" s="71" t="s">
        <v>159</v>
      </c>
      <c r="DO13" s="56"/>
      <c r="DP13" s="69" t="s">
        <v>220</v>
      </c>
      <c r="DQ13" s="56"/>
      <c r="DR13" s="29">
        <v>255.40789830000006</v>
      </c>
      <c r="DS13" s="30">
        <v>285.40789830000006</v>
      </c>
      <c r="DT13" s="31">
        <v>315.45812340000003</v>
      </c>
      <c r="DU13" s="30"/>
      <c r="DV13" s="61">
        <f t="shared" si="40"/>
        <v>1393.1665</v>
      </c>
      <c r="DW13" s="30">
        <v>1401.53</v>
      </c>
      <c r="DX13" s="31">
        <v>1384.8030000000001</v>
      </c>
      <c r="DY13" s="30"/>
      <c r="DZ13" s="29">
        <v>319.44299999999998</v>
      </c>
      <c r="EA13" s="30">
        <v>355.09800000000001</v>
      </c>
      <c r="EB13" s="31">
        <v>392.21100000000001</v>
      </c>
      <c r="EC13" s="72">
        <v>1739.15</v>
      </c>
      <c r="ED13" s="30"/>
      <c r="EE13" s="29">
        <v>269.22322419</v>
      </c>
      <c r="EF13" s="30">
        <v>4.4881537900000001</v>
      </c>
      <c r="EG13" s="30">
        <v>54.247999999999998</v>
      </c>
      <c r="EH13" s="30">
        <v>12.46412529</v>
      </c>
      <c r="EI13" s="30">
        <v>93.858000000000004</v>
      </c>
      <c r="EJ13" s="30">
        <v>2.5659999999999998</v>
      </c>
      <c r="EK13" s="30">
        <v>16.153496729999915</v>
      </c>
      <c r="EL13" s="31">
        <v>2158.7339999999999</v>
      </c>
      <c r="EM13" s="31">
        <f t="shared" si="41"/>
        <v>2611.7349999999997</v>
      </c>
      <c r="EN13" s="56"/>
      <c r="EO13" s="44">
        <f t="shared" si="42"/>
        <v>0.10308213666011293</v>
      </c>
      <c r="EP13" s="6">
        <f t="shared" si="43"/>
        <v>1.7184568074479229E-3</v>
      </c>
      <c r="EQ13" s="6">
        <f t="shared" si="44"/>
        <v>2.0770866875850728E-2</v>
      </c>
      <c r="ER13" s="6">
        <f t="shared" si="45"/>
        <v>4.7723545038068568E-3</v>
      </c>
      <c r="ES13" s="6">
        <f t="shared" si="46"/>
        <v>3.5937030364872398E-2</v>
      </c>
      <c r="ET13" s="6">
        <f t="shared" si="47"/>
        <v>9.8248865217948999E-4</v>
      </c>
      <c r="EU13" s="6">
        <f t="shared" si="48"/>
        <v>6.1849677436646208E-3</v>
      </c>
      <c r="EV13" s="6">
        <f t="shared" si="49"/>
        <v>0.8265516983920651</v>
      </c>
      <c r="EW13" s="69">
        <f t="shared" si="50"/>
        <v>1</v>
      </c>
      <c r="EX13" s="56"/>
      <c r="EY13" s="32">
        <v>10.029</v>
      </c>
      <c r="EZ13" s="33">
        <v>45.079000000000001</v>
      </c>
      <c r="FA13" s="67">
        <f t="shared" si="51"/>
        <v>55.108000000000004</v>
      </c>
      <c r="FC13" s="32">
        <f>CD13</f>
        <v>13.11</v>
      </c>
      <c r="FD13" s="33">
        <f>CE13</f>
        <v>8.2530000000000001</v>
      </c>
      <c r="FE13" s="67">
        <f t="shared" si="52"/>
        <v>21.363</v>
      </c>
      <c r="FG13" s="29">
        <v>2158.7339999999999</v>
      </c>
      <c r="FH13" s="30">
        <v>453.00100000000015</v>
      </c>
      <c r="FI13" s="31">
        <v>2611.7350000000001</v>
      </c>
      <c r="FK13" s="44">
        <v>0.82655169839206499</v>
      </c>
      <c r="FL13" s="6">
        <v>0.17344830160793501</v>
      </c>
      <c r="FM13" s="38">
        <v>1</v>
      </c>
      <c r="FN13" s="56"/>
      <c r="FO13" s="61">
        <f t="shared" si="53"/>
        <v>315.44600000000003</v>
      </c>
      <c r="FP13" s="30">
        <v>306.46100000000001</v>
      </c>
      <c r="FQ13" s="31">
        <v>324.43099999999998</v>
      </c>
      <c r="FS13" s="61">
        <f t="shared" si="54"/>
        <v>2505.2635</v>
      </c>
      <c r="FT13" s="30">
        <v>2398.7919999999999</v>
      </c>
      <c r="FU13" s="31">
        <v>2611.7350000000001</v>
      </c>
      <c r="FW13" s="61">
        <f t="shared" si="55"/>
        <v>669.15750000000003</v>
      </c>
      <c r="FX13" s="30">
        <v>706.74300000000005</v>
      </c>
      <c r="FY13" s="31">
        <v>631.572</v>
      </c>
      <c r="GA13" s="61">
        <f t="shared" si="56"/>
        <v>3174.4210000000003</v>
      </c>
      <c r="GB13" s="56">
        <f t="shared" si="57"/>
        <v>3105.5349999999999</v>
      </c>
      <c r="GC13" s="70">
        <f t="shared" si="58"/>
        <v>3243.3070000000002</v>
      </c>
      <c r="GE13" s="61">
        <f t="shared" si="59"/>
        <v>2171.703</v>
      </c>
      <c r="GF13" s="30">
        <v>2145.8789999999999</v>
      </c>
      <c r="GG13" s="31">
        <v>2197.527</v>
      </c>
      <c r="GH13" s="30"/>
      <c r="GI13" s="61">
        <f t="shared" si="60"/>
        <v>3062.3334999999997</v>
      </c>
      <c r="GJ13" s="30">
        <v>2991.5059999999999</v>
      </c>
      <c r="GK13" s="31">
        <v>3133.1610000000001</v>
      </c>
      <c r="GL13" s="30"/>
      <c r="GM13" s="73">
        <f>DX13/C13</f>
        <v>0.44198271330455091</v>
      </c>
      <c r="GN13" s="63"/>
    </row>
    <row r="14" spans="1:196" x14ac:dyDescent="0.2">
      <c r="A14" s="1"/>
      <c r="B14" s="74" t="s">
        <v>172</v>
      </c>
      <c r="C14" s="29">
        <v>4781.9409999999998</v>
      </c>
      <c r="D14" s="30">
        <v>4444.0940000000001</v>
      </c>
      <c r="E14" s="30">
        <v>4131.0609999999997</v>
      </c>
      <c r="F14" s="30">
        <v>1879.625</v>
      </c>
      <c r="G14" s="30">
        <v>3258.8780000000002</v>
      </c>
      <c r="H14" s="30">
        <f t="shared" si="0"/>
        <v>6661.5659999999998</v>
      </c>
      <c r="I14" s="31">
        <f t="shared" si="1"/>
        <v>6010.6859999999997</v>
      </c>
      <c r="J14" s="30"/>
      <c r="K14" s="32">
        <v>70.878</v>
      </c>
      <c r="L14" s="33">
        <v>38.250999999999998</v>
      </c>
      <c r="M14" s="33">
        <v>1.2999999999999999E-2</v>
      </c>
      <c r="N14" s="34">
        <f t="shared" si="2"/>
        <v>109.142</v>
      </c>
      <c r="O14" s="33">
        <v>67.551000000000002</v>
      </c>
      <c r="P14" s="34">
        <f t="shared" si="3"/>
        <v>41.590999999999994</v>
      </c>
      <c r="Q14" s="33">
        <v>-0.88</v>
      </c>
      <c r="R14" s="34">
        <f t="shared" si="4"/>
        <v>42.470999999999997</v>
      </c>
      <c r="S14" s="33">
        <v>6.9960000000000004</v>
      </c>
      <c r="T14" s="33">
        <v>2.1819999999999999</v>
      </c>
      <c r="U14" s="33">
        <v>-0.7</v>
      </c>
      <c r="V14" s="34">
        <f t="shared" si="5"/>
        <v>50.948999999999998</v>
      </c>
      <c r="W14" s="33">
        <v>9.5090000000000003</v>
      </c>
      <c r="X14" s="35">
        <f t="shared" si="6"/>
        <v>41.44</v>
      </c>
      <c r="Y14" s="33"/>
      <c r="Z14" s="36">
        <f t="shared" si="7"/>
        <v>1.5948807563476379E-2</v>
      </c>
      <c r="AA14" s="37">
        <f t="shared" si="8"/>
        <v>8.607153674067199E-3</v>
      </c>
      <c r="AB14" s="6">
        <f t="shared" si="9"/>
        <v>0.57091784989858019</v>
      </c>
      <c r="AC14" s="6">
        <f t="shared" si="10"/>
        <v>0.58164425080507676</v>
      </c>
      <c r="AD14" s="6">
        <f t="shared" si="11"/>
        <v>0.61892763555734731</v>
      </c>
      <c r="AE14" s="37">
        <f t="shared" si="12"/>
        <v>1.5200173533683132E-2</v>
      </c>
      <c r="AF14" s="37">
        <f t="shared" si="13"/>
        <v>9.3247352553748851E-3</v>
      </c>
      <c r="AG14" s="37">
        <f>X14/DV14</f>
        <v>1.8041661260843934E-2</v>
      </c>
      <c r="AH14" s="37">
        <f>(P14+S14+T14)/DV14</f>
        <v>2.2103211885902165E-2</v>
      </c>
      <c r="AI14" s="37">
        <f>R14/DV14</f>
        <v>1.8490525950996688E-2</v>
      </c>
      <c r="AJ14" s="38">
        <f>X14/FO14</f>
        <v>7.8200925805361962E-2</v>
      </c>
      <c r="AK14" s="33"/>
      <c r="AL14" s="44">
        <f t="shared" si="14"/>
        <v>0.1706960763698584</v>
      </c>
      <c r="AM14" s="6">
        <f t="shared" si="15"/>
        <v>0.11178098083774687</v>
      </c>
      <c r="AN14" s="38">
        <f t="shared" si="16"/>
        <v>0.15983221486064411</v>
      </c>
      <c r="AO14" s="33"/>
      <c r="AP14" s="44">
        <f t="shared" si="17"/>
        <v>0.78887191450332017</v>
      </c>
      <c r="AQ14" s="6">
        <f t="shared" si="18"/>
        <v>0.78226339187126137</v>
      </c>
      <c r="AR14" s="6">
        <f t="shared" si="19"/>
        <v>9.4884273979959188E-2</v>
      </c>
      <c r="AS14" s="6">
        <f t="shared" si="20"/>
        <v>9.4804808340378924E-2</v>
      </c>
      <c r="AT14" s="65">
        <v>2.0282</v>
      </c>
      <c r="AU14" s="66">
        <v>1.46</v>
      </c>
      <c r="AV14" s="33"/>
      <c r="AW14" s="44">
        <f>FQ14/C14</f>
        <v>0.12152073812704925</v>
      </c>
      <c r="AX14" s="6">
        <v>9.9700000000000011E-2</v>
      </c>
      <c r="AY14" s="6">
        <f t="shared" si="21"/>
        <v>0.17960777575819836</v>
      </c>
      <c r="AZ14" s="6">
        <f t="shared" si="22"/>
        <v>0.19159999999999999</v>
      </c>
      <c r="BA14" s="38">
        <f t="shared" si="23"/>
        <v>0.20760000000000003</v>
      </c>
      <c r="BB14" s="6"/>
      <c r="BC14" s="44">
        <f t="shared" si="24"/>
        <v>0.16707004497463224</v>
      </c>
      <c r="BD14" s="6">
        <f t="shared" si="25"/>
        <v>0.17996673446232422</v>
      </c>
      <c r="BE14" s="38">
        <f t="shared" si="26"/>
        <v>0.19688344884355125</v>
      </c>
      <c r="BF14" s="6"/>
      <c r="BG14" s="44">
        <v>2.1999999999999999E-2</v>
      </c>
      <c r="BH14" s="38"/>
      <c r="BI14" s="45"/>
      <c r="BJ14" s="44">
        <f>AY14-(4.5%+2.5%+3%+1%+BG14)</f>
        <v>4.7607775758198356E-2</v>
      </c>
      <c r="BK14" s="38"/>
      <c r="BL14" s="6"/>
      <c r="BM14" s="44">
        <f>AZ14-(6%+2.5%+3%+1%+BG14)</f>
        <v>4.4600000000000001E-2</v>
      </c>
      <c r="BN14" s="38"/>
      <c r="BO14" s="6"/>
      <c r="BP14" s="44">
        <f>BA14-(8%+2.5%+3%+1%+BG14)</f>
        <v>4.0600000000000025E-2</v>
      </c>
      <c r="BQ14" s="38"/>
      <c r="BR14" s="33"/>
      <c r="BS14" s="36">
        <f>Q14/FS14</f>
        <v>-2.297715222480846E-4</v>
      </c>
      <c r="BT14" s="6">
        <f t="shared" si="27"/>
        <v>-1.733341212157025E-2</v>
      </c>
      <c r="BU14" s="37">
        <f>FA14/E14</f>
        <v>1.1031790622312285E-2</v>
      </c>
      <c r="BV14" s="6">
        <f t="shared" si="28"/>
        <v>7.6315846762106843E-2</v>
      </c>
      <c r="BW14" s="6">
        <f t="shared" si="29"/>
        <v>0.85459135074500236</v>
      </c>
      <c r="BX14" s="38">
        <f t="shared" si="30"/>
        <v>0.9000626550779729</v>
      </c>
      <c r="BY14" s="33"/>
      <c r="BZ14" s="32">
        <v>4.569</v>
      </c>
      <c r="CA14" s="33">
        <v>216.774</v>
      </c>
      <c r="CB14" s="34">
        <f t="shared" si="31"/>
        <v>221.34299999999999</v>
      </c>
      <c r="CC14" s="30">
        <v>4131.0609999999997</v>
      </c>
      <c r="CD14" s="33">
        <v>9.0500000000000007</v>
      </c>
      <c r="CE14" s="33">
        <v>7.008</v>
      </c>
      <c r="CF14" s="34">
        <f t="shared" si="32"/>
        <v>4115.0029999999997</v>
      </c>
      <c r="CG14" s="33">
        <v>223.77</v>
      </c>
      <c r="CH14" s="33">
        <v>180.88899999999998</v>
      </c>
      <c r="CI14" s="34">
        <f t="shared" si="33"/>
        <v>404.65899999999999</v>
      </c>
      <c r="CJ14" s="33">
        <v>11.859</v>
      </c>
      <c r="CK14" s="33">
        <v>3.0720000000000001</v>
      </c>
      <c r="CL14" s="33">
        <v>19.826000000000001</v>
      </c>
      <c r="CM14" s="33">
        <v>6.1790000000002614</v>
      </c>
      <c r="CN14" s="34">
        <f t="shared" si="34"/>
        <v>4781.9409999999998</v>
      </c>
      <c r="CO14" s="33">
        <v>50.170999999999999</v>
      </c>
      <c r="CP14" s="30">
        <v>3258.8780000000002</v>
      </c>
      <c r="CQ14" s="34">
        <f t="shared" si="35"/>
        <v>3309.049</v>
      </c>
      <c r="CR14" s="33">
        <v>786.85299999999995</v>
      </c>
      <c r="CS14" s="33">
        <v>34.875999999999863</v>
      </c>
      <c r="CT14" s="34">
        <f t="shared" si="36"/>
        <v>821.72899999999981</v>
      </c>
      <c r="CU14" s="33">
        <v>70.058000000000007</v>
      </c>
      <c r="CV14" s="33">
        <v>581.10500000000002</v>
      </c>
      <c r="CW14" s="114">
        <f t="shared" si="37"/>
        <v>4781.9410000000007</v>
      </c>
      <c r="CX14" s="33"/>
      <c r="CY14" s="68">
        <v>453.351</v>
      </c>
      <c r="CZ14" s="33"/>
      <c r="DA14" s="29">
        <v>90</v>
      </c>
      <c r="DB14" s="30">
        <v>275</v>
      </c>
      <c r="DC14" s="30">
        <v>240</v>
      </c>
      <c r="DD14" s="30">
        <v>300</v>
      </c>
      <c r="DE14" s="30">
        <v>0</v>
      </c>
      <c r="DF14" s="30">
        <v>0</v>
      </c>
      <c r="DG14" s="31">
        <f t="shared" si="38"/>
        <v>905</v>
      </c>
      <c r="DH14" s="69">
        <f t="shared" si="39"/>
        <v>0.18925369426348004</v>
      </c>
      <c r="DI14" s="33"/>
      <c r="DJ14" s="61" t="s">
        <v>222</v>
      </c>
      <c r="DK14" s="56">
        <v>35</v>
      </c>
      <c r="DL14" s="70">
        <v>5</v>
      </c>
      <c r="DM14" s="120" t="s">
        <v>244</v>
      </c>
      <c r="DN14" s="71" t="s">
        <v>159</v>
      </c>
      <c r="DO14" s="59" t="s">
        <v>162</v>
      </c>
      <c r="DP14" s="69">
        <v>0.19881090002118748</v>
      </c>
      <c r="DQ14" s="56"/>
      <c r="DR14" s="29">
        <v>449.31058359999997</v>
      </c>
      <c r="DS14" s="30">
        <v>479.31058359999997</v>
      </c>
      <c r="DT14" s="31">
        <v>519.33651960000009</v>
      </c>
      <c r="DU14" s="30"/>
      <c r="DV14" s="61">
        <f t="shared" si="40"/>
        <v>2296.9059999999999</v>
      </c>
      <c r="DW14" s="30">
        <v>2092.1909999999998</v>
      </c>
      <c r="DX14" s="31">
        <v>2501.6210000000001</v>
      </c>
      <c r="DY14" s="30"/>
      <c r="DZ14" s="29">
        <v>570.73599999999999</v>
      </c>
      <c r="EA14" s="30">
        <v>614.79300000000001</v>
      </c>
      <c r="EB14" s="31">
        <v>672.58299999999997</v>
      </c>
      <c r="EC14" s="72">
        <v>3416.1480000000001</v>
      </c>
      <c r="ED14" s="30"/>
      <c r="EE14" s="29">
        <v>79.975999999999999</v>
      </c>
      <c r="EF14" s="30">
        <v>12.686</v>
      </c>
      <c r="EG14" s="30">
        <v>102.779</v>
      </c>
      <c r="EH14" s="30">
        <v>25.007999999999999</v>
      </c>
      <c r="EI14" s="30">
        <v>290.459</v>
      </c>
      <c r="EJ14" s="30">
        <v>14.592000000000001</v>
      </c>
      <c r="EK14" s="30">
        <v>75.191999999999553</v>
      </c>
      <c r="EL14" s="31">
        <v>3530.3690000000001</v>
      </c>
      <c r="EM14" s="31">
        <f t="shared" si="41"/>
        <v>4131.0609999999997</v>
      </c>
      <c r="EN14" s="56"/>
      <c r="EO14" s="44">
        <f t="shared" si="42"/>
        <v>1.9359675395739739E-2</v>
      </c>
      <c r="EP14" s="6">
        <f t="shared" si="43"/>
        <v>3.0708817904165544E-3</v>
      </c>
      <c r="EQ14" s="6">
        <f t="shared" si="44"/>
        <v>2.4879564838185639E-2</v>
      </c>
      <c r="ER14" s="6">
        <f t="shared" si="45"/>
        <v>6.0536506238954109E-3</v>
      </c>
      <c r="ES14" s="6">
        <f t="shared" si="46"/>
        <v>7.0310992744963108E-2</v>
      </c>
      <c r="ET14" s="6">
        <f t="shared" si="47"/>
        <v>3.5322644715243862E-3</v>
      </c>
      <c r="EU14" s="6">
        <f t="shared" si="48"/>
        <v>1.8201619390272754E-2</v>
      </c>
      <c r="EV14" s="6">
        <f t="shared" si="49"/>
        <v>0.85459135074500236</v>
      </c>
      <c r="EW14" s="69">
        <f t="shared" si="50"/>
        <v>1</v>
      </c>
      <c r="EX14" s="56"/>
      <c r="EY14" s="32">
        <v>10.239000000000001</v>
      </c>
      <c r="EZ14" s="33">
        <v>35.334000000000003</v>
      </c>
      <c r="FA14" s="67">
        <f t="shared" si="51"/>
        <v>45.573000000000008</v>
      </c>
      <c r="FC14" s="32">
        <f>CD14</f>
        <v>9.0500000000000007</v>
      </c>
      <c r="FD14" s="33">
        <f>CE14</f>
        <v>7.008</v>
      </c>
      <c r="FE14" s="67">
        <f t="shared" si="52"/>
        <v>16.058</v>
      </c>
      <c r="FG14" s="29">
        <v>3530.3690000000001</v>
      </c>
      <c r="FH14" s="30">
        <v>600.69199999999978</v>
      </c>
      <c r="FI14" s="31">
        <v>4131.0609999999997</v>
      </c>
      <c r="FK14" s="44">
        <v>0.85459135074500236</v>
      </c>
      <c r="FL14" s="6">
        <v>0.14540864925499764</v>
      </c>
      <c r="FM14" s="38">
        <v>1</v>
      </c>
      <c r="FN14" s="56"/>
      <c r="FO14" s="61">
        <f t="shared" si="53"/>
        <v>529.91700000000003</v>
      </c>
      <c r="FP14" s="30">
        <v>478.72899999999998</v>
      </c>
      <c r="FQ14" s="31">
        <v>581.10500000000002</v>
      </c>
      <c r="FS14" s="61">
        <f t="shared" si="54"/>
        <v>3829.8914999999997</v>
      </c>
      <c r="FT14" s="30">
        <v>3528.7220000000002</v>
      </c>
      <c r="FU14" s="31">
        <v>4131.0609999999997</v>
      </c>
      <c r="FW14" s="61">
        <f t="shared" si="55"/>
        <v>1878.6305</v>
      </c>
      <c r="FX14" s="30">
        <v>1877.636</v>
      </c>
      <c r="FY14" s="31">
        <v>1879.625</v>
      </c>
      <c r="GA14" s="61">
        <f t="shared" si="56"/>
        <v>5708.5219999999999</v>
      </c>
      <c r="GB14" s="56">
        <f t="shared" si="57"/>
        <v>5406.3580000000002</v>
      </c>
      <c r="GC14" s="70">
        <f t="shared" si="58"/>
        <v>6010.6859999999997</v>
      </c>
      <c r="GE14" s="61">
        <f t="shared" si="59"/>
        <v>3034.3310000000001</v>
      </c>
      <c r="GF14" s="30">
        <v>2809.7840000000001</v>
      </c>
      <c r="GG14" s="31">
        <v>3258.8780000000002</v>
      </c>
      <c r="GH14" s="30"/>
      <c r="GI14" s="61">
        <f t="shared" si="60"/>
        <v>4444.0940000000001</v>
      </c>
      <c r="GJ14" s="30">
        <v>4106.2470000000003</v>
      </c>
      <c r="GK14" s="31">
        <v>4781.9409999999998</v>
      </c>
      <c r="GL14" s="30"/>
      <c r="GM14" s="73">
        <f>DX14/C14</f>
        <v>0.52313924408519474</v>
      </c>
      <c r="GN14" s="63"/>
    </row>
    <row r="15" spans="1:196" x14ac:dyDescent="0.2">
      <c r="A15" s="1"/>
      <c r="B15" s="74" t="s">
        <v>173</v>
      </c>
      <c r="C15" s="29">
        <v>7086.04</v>
      </c>
      <c r="D15" s="30">
        <v>6944.2605000000003</v>
      </c>
      <c r="E15" s="30">
        <v>5755.6270000000004</v>
      </c>
      <c r="F15" s="30">
        <v>1931.722</v>
      </c>
      <c r="G15" s="30">
        <v>5318.7870000000003</v>
      </c>
      <c r="H15" s="30">
        <f t="shared" si="0"/>
        <v>9017.7620000000006</v>
      </c>
      <c r="I15" s="31">
        <f t="shared" si="1"/>
        <v>7687.3490000000002</v>
      </c>
      <c r="J15" s="30"/>
      <c r="K15" s="32">
        <v>117.10299999999999</v>
      </c>
      <c r="L15" s="33">
        <v>50.292000000000002</v>
      </c>
      <c r="M15" s="33">
        <v>1.462</v>
      </c>
      <c r="N15" s="34">
        <f t="shared" si="2"/>
        <v>168.85699999999997</v>
      </c>
      <c r="O15" s="33">
        <v>98.830000000000013</v>
      </c>
      <c r="P15" s="34">
        <f t="shared" si="3"/>
        <v>70.026999999999958</v>
      </c>
      <c r="Q15" s="33">
        <v>-3.6440000000000001</v>
      </c>
      <c r="R15" s="34">
        <f t="shared" si="4"/>
        <v>73.670999999999964</v>
      </c>
      <c r="S15" s="33">
        <v>13.374000000000001</v>
      </c>
      <c r="T15" s="33">
        <v>1.657</v>
      </c>
      <c r="U15" s="33">
        <v>-11.7</v>
      </c>
      <c r="V15" s="34">
        <f t="shared" si="5"/>
        <v>77.001999999999953</v>
      </c>
      <c r="W15" s="33">
        <v>19.28</v>
      </c>
      <c r="X15" s="35">
        <f t="shared" si="6"/>
        <v>57.721999999999952</v>
      </c>
      <c r="Y15" s="33"/>
      <c r="Z15" s="36">
        <f t="shared" si="7"/>
        <v>1.6863278674525528E-2</v>
      </c>
      <c r="AA15" s="37">
        <f t="shared" si="8"/>
        <v>7.2422398324486822E-3</v>
      </c>
      <c r="AB15" s="6">
        <f t="shared" si="9"/>
        <v>0.53744670669102945</v>
      </c>
      <c r="AC15" s="6">
        <f t="shared" si="10"/>
        <v>0.54233363148970282</v>
      </c>
      <c r="AD15" s="6">
        <f t="shared" si="11"/>
        <v>0.58528814322177958</v>
      </c>
      <c r="AE15" s="37">
        <f t="shared" si="12"/>
        <v>1.4231896974487061E-2</v>
      </c>
      <c r="AF15" s="37">
        <f t="shared" si="13"/>
        <v>8.3121881732403247E-3</v>
      </c>
      <c r="AG15" s="37">
        <f>X15/DV15</f>
        <v>1.6179683568085235E-2</v>
      </c>
      <c r="AH15" s="37">
        <f>(P15+S15+T15)/DV15</f>
        <v>2.3842062384085694E-2</v>
      </c>
      <c r="AI15" s="37">
        <f>R15/DV15</f>
        <v>2.0650245454842311E-2</v>
      </c>
      <c r="AJ15" s="38">
        <f>X15/FO15</f>
        <v>6.2538055666908579E-2</v>
      </c>
      <c r="AK15" s="33"/>
      <c r="AL15" s="44">
        <f t="shared" si="14"/>
        <v>6.8771828052510711E-2</v>
      </c>
      <c r="AM15" s="6">
        <f t="shared" si="15"/>
        <v>7.2950181752607646E-2</v>
      </c>
      <c r="AN15" s="38">
        <f t="shared" si="16"/>
        <v>4.9403035636739347E-2</v>
      </c>
      <c r="AO15" s="33"/>
      <c r="AP15" s="44">
        <f t="shared" si="17"/>
        <v>0.92410210043145602</v>
      </c>
      <c r="AQ15" s="6">
        <f t="shared" si="18"/>
        <v>0.87996711613681777</v>
      </c>
      <c r="AR15" s="6">
        <f t="shared" si="19"/>
        <v>-4.9709569802033296E-2</v>
      </c>
      <c r="AS15" s="6">
        <f t="shared" si="20"/>
        <v>0.1520960931634594</v>
      </c>
      <c r="AT15" s="65">
        <v>1.54</v>
      </c>
      <c r="AU15" s="66">
        <v>1.3</v>
      </c>
      <c r="AV15" s="33"/>
      <c r="AW15" s="44">
        <f>FQ15/C15</f>
        <v>0.13501617264367688</v>
      </c>
      <c r="AX15" s="6">
        <v>0.1142</v>
      </c>
      <c r="AY15" s="6">
        <f t="shared" si="21"/>
        <v>0.2271</v>
      </c>
      <c r="AZ15" s="6">
        <f t="shared" si="22"/>
        <v>0.2271</v>
      </c>
      <c r="BA15" s="38">
        <f t="shared" si="23"/>
        <v>0.2407</v>
      </c>
      <c r="BB15" s="6"/>
      <c r="BC15" s="44">
        <f t="shared" si="24"/>
        <v>0.20921306243837756</v>
      </c>
      <c r="BD15" s="6">
        <f t="shared" si="25"/>
        <v>0.21221208488580731</v>
      </c>
      <c r="BE15" s="38">
        <f t="shared" si="26"/>
        <v>0.22704637324456975</v>
      </c>
      <c r="BF15" s="6"/>
      <c r="BG15" s="44"/>
      <c r="BH15" s="38">
        <v>2.5000000000000001E-2</v>
      </c>
      <c r="BI15" s="45"/>
      <c r="BJ15" s="44"/>
      <c r="BK15" s="38">
        <f>BC15-(4.5%+2.5%+3%+1%+BH15)</f>
        <v>7.4213062438377553E-2</v>
      </c>
      <c r="BL15" s="6"/>
      <c r="BM15" s="44"/>
      <c r="BN15" s="38">
        <f>BD15-(6%+2.5%+3%+1%+BH15)</f>
        <v>6.2212084885807317E-2</v>
      </c>
      <c r="BO15" s="6"/>
      <c r="BP15" s="44"/>
      <c r="BQ15" s="38">
        <f>BE15-(8%+2.5%+3%+1%+BH15)</f>
        <v>5.7046373244569737E-2</v>
      </c>
      <c r="BR15" s="33"/>
      <c r="BS15" s="36">
        <f>Q15/FS15</f>
        <v>-6.5416623918769924E-4</v>
      </c>
      <c r="BT15" s="6">
        <f t="shared" si="27"/>
        <v>-4.2841355310494045E-2</v>
      </c>
      <c r="BU15" s="37">
        <f>FA15/E15</f>
        <v>3.5518284975728969E-3</v>
      </c>
      <c r="BV15" s="6">
        <f t="shared" si="28"/>
        <v>2.0900106223207777E-2</v>
      </c>
      <c r="BW15" s="6">
        <f t="shared" si="29"/>
        <v>0.7191039308141407</v>
      </c>
      <c r="BX15" s="38">
        <f t="shared" si="30"/>
        <v>0.78968913730858326</v>
      </c>
      <c r="BY15" s="33"/>
      <c r="BZ15" s="32">
        <v>5.0679999999999996</v>
      </c>
      <c r="CA15" s="33">
        <v>189.93799999999999</v>
      </c>
      <c r="CB15" s="34">
        <f t="shared" si="31"/>
        <v>195.006</v>
      </c>
      <c r="CC15" s="30">
        <v>5755.6270000000004</v>
      </c>
      <c r="CD15" s="33">
        <v>5.3529999999999998</v>
      </c>
      <c r="CE15" s="33">
        <v>16.045999999999999</v>
      </c>
      <c r="CF15" s="34">
        <f t="shared" si="32"/>
        <v>5734.2280000000001</v>
      </c>
      <c r="CG15" s="33">
        <v>873.91899999999998</v>
      </c>
      <c r="CH15" s="33">
        <v>213.29399999999998</v>
      </c>
      <c r="CI15" s="34">
        <f t="shared" si="33"/>
        <v>1087.213</v>
      </c>
      <c r="CJ15" s="33">
        <v>6.6269999999999998</v>
      </c>
      <c r="CK15" s="33">
        <v>0</v>
      </c>
      <c r="CL15" s="33">
        <v>51.606000000000002</v>
      </c>
      <c r="CM15" s="33">
        <v>11.359999999999616</v>
      </c>
      <c r="CN15" s="34">
        <f t="shared" si="34"/>
        <v>7086.04</v>
      </c>
      <c r="CO15" s="33">
        <v>74.522000000000006</v>
      </c>
      <c r="CP15" s="30">
        <v>5318.7870000000003</v>
      </c>
      <c r="CQ15" s="34">
        <f t="shared" si="35"/>
        <v>5393.3090000000002</v>
      </c>
      <c r="CR15" s="33">
        <v>600.94299999999998</v>
      </c>
      <c r="CS15" s="33">
        <v>85.007999999999811</v>
      </c>
      <c r="CT15" s="34">
        <f t="shared" si="36"/>
        <v>685.95099999999979</v>
      </c>
      <c r="CU15" s="33">
        <v>50.05</v>
      </c>
      <c r="CV15" s="33">
        <v>956.73</v>
      </c>
      <c r="CW15" s="114">
        <f t="shared" si="37"/>
        <v>7086.0400000000009</v>
      </c>
      <c r="CX15" s="33"/>
      <c r="CY15" s="68">
        <v>1077.759</v>
      </c>
      <c r="CZ15" s="33"/>
      <c r="DA15" s="29">
        <v>200</v>
      </c>
      <c r="DB15" s="30">
        <v>150</v>
      </c>
      <c r="DC15" s="30">
        <v>100</v>
      </c>
      <c r="DD15" s="30">
        <v>0</v>
      </c>
      <c r="DE15" s="30">
        <v>250</v>
      </c>
      <c r="DF15" s="30">
        <v>0</v>
      </c>
      <c r="DG15" s="31">
        <f t="shared" si="38"/>
        <v>700</v>
      </c>
      <c r="DH15" s="69">
        <f t="shared" si="39"/>
        <v>9.87857816213287E-2</v>
      </c>
      <c r="DI15" s="33"/>
      <c r="DJ15" s="61" t="s">
        <v>219</v>
      </c>
      <c r="DK15" s="56">
        <v>44</v>
      </c>
      <c r="DL15" s="70">
        <v>2</v>
      </c>
      <c r="DM15" s="120" t="s">
        <v>243</v>
      </c>
      <c r="DN15" s="71" t="s">
        <v>159</v>
      </c>
      <c r="DO15" s="56"/>
      <c r="DP15" s="69" t="s">
        <v>220</v>
      </c>
      <c r="DQ15" s="56"/>
      <c r="DR15" s="29">
        <v>833.87713499999995</v>
      </c>
      <c r="DS15" s="30">
        <v>833.87713499999995</v>
      </c>
      <c r="DT15" s="31">
        <v>883.81429500000002</v>
      </c>
      <c r="DU15" s="30"/>
      <c r="DV15" s="61">
        <f t="shared" si="40"/>
        <v>3567.5605</v>
      </c>
      <c r="DW15" s="30">
        <v>3463.2710000000002</v>
      </c>
      <c r="DX15" s="31">
        <v>3671.85</v>
      </c>
      <c r="DY15" s="30"/>
      <c r="DZ15" s="29">
        <v>945.74199999999996</v>
      </c>
      <c r="EA15" s="30">
        <v>959.29899999999998</v>
      </c>
      <c r="EB15" s="31">
        <v>1026.357</v>
      </c>
      <c r="EC15" s="72">
        <v>4520.473</v>
      </c>
      <c r="ED15" s="30"/>
      <c r="EE15" s="29">
        <v>493.16899999999998</v>
      </c>
      <c r="EF15" s="30">
        <v>24.096</v>
      </c>
      <c r="EG15" s="30">
        <v>337.25099999999998</v>
      </c>
      <c r="EH15" s="30">
        <v>36.906999999999996</v>
      </c>
      <c r="EI15" s="30">
        <v>567.47699999999998</v>
      </c>
      <c r="EJ15" s="30">
        <v>50.338000000000001</v>
      </c>
      <c r="EK15" s="30">
        <v>107.4950000000008</v>
      </c>
      <c r="EL15" s="31">
        <v>4138.8940000000002</v>
      </c>
      <c r="EM15" s="31">
        <f t="shared" si="41"/>
        <v>5755.6270000000013</v>
      </c>
      <c r="EN15" s="56"/>
      <c r="EO15" s="44">
        <f t="shared" si="42"/>
        <v>8.5684669976007807E-2</v>
      </c>
      <c r="EP15" s="6">
        <f t="shared" si="43"/>
        <v>4.1865117388600742E-3</v>
      </c>
      <c r="EQ15" s="6">
        <f t="shared" si="44"/>
        <v>5.8595006243455303E-2</v>
      </c>
      <c r="ER15" s="6">
        <f t="shared" si="45"/>
        <v>6.4123335302999985E-3</v>
      </c>
      <c r="ES15" s="6">
        <f t="shared" si="46"/>
        <v>9.8595166087030978E-2</v>
      </c>
      <c r="ET15" s="6">
        <f t="shared" si="47"/>
        <v>8.7458759923115213E-3</v>
      </c>
      <c r="EU15" s="6">
        <f t="shared" si="48"/>
        <v>1.8676505617893718E-2</v>
      </c>
      <c r="EV15" s="6">
        <f t="shared" si="49"/>
        <v>0.71910393081414059</v>
      </c>
      <c r="EW15" s="69">
        <f t="shared" si="50"/>
        <v>1</v>
      </c>
      <c r="EX15" s="56"/>
      <c r="EY15" s="32">
        <v>5.6710000000000003</v>
      </c>
      <c r="EZ15" s="33">
        <v>14.772</v>
      </c>
      <c r="FA15" s="67">
        <f t="shared" si="51"/>
        <v>20.443000000000001</v>
      </c>
      <c r="FC15" s="32">
        <f>CD15</f>
        <v>5.3529999999999998</v>
      </c>
      <c r="FD15" s="33">
        <f>CE15</f>
        <v>16.045999999999999</v>
      </c>
      <c r="FE15" s="67">
        <f t="shared" si="52"/>
        <v>21.399000000000001</v>
      </c>
      <c r="FG15" s="29">
        <v>4138.8940000000002</v>
      </c>
      <c r="FH15" s="30">
        <v>1616.7329999999999</v>
      </c>
      <c r="FI15" s="31">
        <v>5755.6270000000004</v>
      </c>
      <c r="FK15" s="44">
        <v>0.7191039308141407</v>
      </c>
      <c r="FL15" s="6">
        <v>0.2808960691858593</v>
      </c>
      <c r="FM15" s="38">
        <v>1</v>
      </c>
      <c r="FN15" s="56"/>
      <c r="FO15" s="61">
        <f t="shared" si="53"/>
        <v>922.99</v>
      </c>
      <c r="FP15" s="30">
        <v>889.25</v>
      </c>
      <c r="FQ15" s="31">
        <v>956.73</v>
      </c>
      <c r="FS15" s="61">
        <f t="shared" si="54"/>
        <v>5570.4495000000006</v>
      </c>
      <c r="FT15" s="30">
        <v>5385.2719999999999</v>
      </c>
      <c r="FU15" s="31">
        <v>5755.6270000000004</v>
      </c>
      <c r="FW15" s="61">
        <f t="shared" si="55"/>
        <v>1855.567</v>
      </c>
      <c r="FX15" s="30">
        <v>1779.412</v>
      </c>
      <c r="FY15" s="31">
        <v>1931.722</v>
      </c>
      <c r="GA15" s="61">
        <f t="shared" si="56"/>
        <v>7426.0164999999997</v>
      </c>
      <c r="GB15" s="56">
        <f t="shared" si="57"/>
        <v>7164.6840000000002</v>
      </c>
      <c r="GC15" s="70">
        <f t="shared" si="58"/>
        <v>7687.3490000000002</v>
      </c>
      <c r="GE15" s="61">
        <f t="shared" si="59"/>
        <v>5193.59</v>
      </c>
      <c r="GF15" s="30">
        <v>5068.393</v>
      </c>
      <c r="GG15" s="31">
        <v>5318.7870000000003</v>
      </c>
      <c r="GH15" s="30"/>
      <c r="GI15" s="61">
        <f t="shared" si="60"/>
        <v>6944.2605000000003</v>
      </c>
      <c r="GJ15" s="30">
        <v>6802.4809999999998</v>
      </c>
      <c r="GK15" s="31">
        <v>7086.04</v>
      </c>
      <c r="GL15" s="30"/>
      <c r="GM15" s="73">
        <f>DX15/C15</f>
        <v>0.5181808174946797</v>
      </c>
      <c r="GN15" s="63"/>
    </row>
    <row r="16" spans="1:196" x14ac:dyDescent="0.2">
      <c r="A16" s="1"/>
      <c r="B16" s="74" t="s">
        <v>174</v>
      </c>
      <c r="C16" s="29">
        <v>2044.133</v>
      </c>
      <c r="D16" s="30">
        <v>1987.3895</v>
      </c>
      <c r="E16" s="30">
        <v>1689.1</v>
      </c>
      <c r="F16" s="30">
        <v>60.277999999999999</v>
      </c>
      <c r="G16" s="30">
        <v>1838.691</v>
      </c>
      <c r="H16" s="30">
        <f t="shared" si="0"/>
        <v>2104.4110000000001</v>
      </c>
      <c r="I16" s="31">
        <f t="shared" si="1"/>
        <v>1749.3779999999999</v>
      </c>
      <c r="J16" s="30"/>
      <c r="K16" s="32">
        <v>36.264000000000003</v>
      </c>
      <c r="L16" s="33">
        <v>10.71</v>
      </c>
      <c r="M16" s="33">
        <v>0.34399999999999997</v>
      </c>
      <c r="N16" s="34">
        <f t="shared" si="2"/>
        <v>47.318000000000005</v>
      </c>
      <c r="O16" s="33">
        <v>29.342999999999996</v>
      </c>
      <c r="P16" s="34">
        <f t="shared" si="3"/>
        <v>17.975000000000009</v>
      </c>
      <c r="Q16" s="33">
        <v>-1.1839999999999999</v>
      </c>
      <c r="R16" s="34">
        <f t="shared" si="4"/>
        <v>19.15900000000001</v>
      </c>
      <c r="S16" s="33">
        <v>2.4750000000000001</v>
      </c>
      <c r="T16" s="33">
        <v>-0.217</v>
      </c>
      <c r="U16" s="33">
        <v>-1.6</v>
      </c>
      <c r="V16" s="34">
        <f t="shared" si="5"/>
        <v>19.817000000000011</v>
      </c>
      <c r="W16" s="33">
        <v>5.4279999999999999</v>
      </c>
      <c r="X16" s="35">
        <f t="shared" si="6"/>
        <v>14.38900000000001</v>
      </c>
      <c r="Y16" s="33"/>
      <c r="Z16" s="36">
        <f t="shared" si="7"/>
        <v>1.8247052226048291E-2</v>
      </c>
      <c r="AA16" s="37">
        <f t="shared" si="8"/>
        <v>5.3889788589503978E-3</v>
      </c>
      <c r="AB16" s="6">
        <f t="shared" si="9"/>
        <v>0.59187913506535406</v>
      </c>
      <c r="AC16" s="6">
        <f t="shared" si="10"/>
        <v>0.58929970076115101</v>
      </c>
      <c r="AD16" s="6">
        <f t="shared" si="11"/>
        <v>0.6201234202629019</v>
      </c>
      <c r="AE16" s="37">
        <f t="shared" si="12"/>
        <v>1.4764594459213957E-2</v>
      </c>
      <c r="AF16" s="37">
        <f t="shared" si="13"/>
        <v>7.2401509618522236E-3</v>
      </c>
      <c r="AG16" s="37">
        <f>X16/DV16</f>
        <v>1.6433762708070301E-2</v>
      </c>
      <c r="AH16" s="37">
        <f>(P16+S16+T16)/DV16</f>
        <v>2.3108229958467327E-2</v>
      </c>
      <c r="AI16" s="37">
        <f>R16/DV16</f>
        <v>2.1881608153722903E-2</v>
      </c>
      <c r="AJ16" s="38">
        <f>X16/FO16</f>
        <v>8.5106760513396884E-2</v>
      </c>
      <c r="AK16" s="33"/>
      <c r="AL16" s="44">
        <f t="shared" si="14"/>
        <v>6.8119070835688869E-2</v>
      </c>
      <c r="AM16" s="6">
        <f t="shared" si="15"/>
        <v>5.0384126955534951E-2</v>
      </c>
      <c r="AN16" s="38">
        <f t="shared" si="16"/>
        <v>5.4524463745274879E-2</v>
      </c>
      <c r="AO16" s="33"/>
      <c r="AP16" s="44">
        <f t="shared" si="17"/>
        <v>1.0885625481025398</v>
      </c>
      <c r="AQ16" s="6">
        <f t="shared" si="18"/>
        <v>0.9912038115199503</v>
      </c>
      <c r="AR16" s="6">
        <f t="shared" si="19"/>
        <v>-0.14985913343212012</v>
      </c>
      <c r="AS16" s="6">
        <f t="shared" si="20"/>
        <v>0.15784149074448678</v>
      </c>
      <c r="AT16" s="65">
        <v>5.46</v>
      </c>
      <c r="AU16" s="66">
        <v>1.55</v>
      </c>
      <c r="AV16" s="33"/>
      <c r="AW16" s="44">
        <f>FQ16/C16</f>
        <v>8.6634773764720785E-2</v>
      </c>
      <c r="AX16" s="6">
        <v>8.1000000000000003E-2</v>
      </c>
      <c r="AY16" s="6">
        <f t="shared" si="21"/>
        <v>0.18620169613479973</v>
      </c>
      <c r="AZ16" s="6">
        <f t="shared" si="22"/>
        <v>0.18620169613479973</v>
      </c>
      <c r="BA16" s="38">
        <f t="shared" si="23"/>
        <v>0.20290909171914645</v>
      </c>
      <c r="BB16" s="6"/>
      <c r="BC16" s="44">
        <f t="shared" si="24"/>
        <v>0.18383436717951293</v>
      </c>
      <c r="BD16" s="6">
        <f t="shared" si="25"/>
        <v>0.18487971215380791</v>
      </c>
      <c r="BE16" s="38">
        <f t="shared" si="26"/>
        <v>0.20185402384640957</v>
      </c>
      <c r="BF16" s="6"/>
      <c r="BG16" s="44"/>
      <c r="BH16" s="38">
        <v>2.8000000000000001E-2</v>
      </c>
      <c r="BI16" s="45"/>
      <c r="BJ16" s="44"/>
      <c r="BK16" s="38">
        <f>BC16-(4.5%+2.5%+3%+1%+BH16)</f>
        <v>4.5834367179512919E-2</v>
      </c>
      <c r="BL16" s="6"/>
      <c r="BM16" s="44"/>
      <c r="BN16" s="38">
        <f>BD16-(6%+2.5%+3%+1%+BH16)</f>
        <v>3.1879712153807915E-2</v>
      </c>
      <c r="BO16" s="38"/>
      <c r="BP16" s="6"/>
      <c r="BQ16" s="38">
        <f>BE16-(8%+2.5%+3%+1%+BH16)</f>
        <v>2.885402384640956E-2</v>
      </c>
      <c r="BR16" s="33"/>
      <c r="BS16" s="36">
        <f>Q16/FS16</f>
        <v>-7.2405318121693523E-4</v>
      </c>
      <c r="BT16" s="6">
        <f t="shared" si="27"/>
        <v>-5.8518262244847491E-2</v>
      </c>
      <c r="BU16" s="37">
        <f>FA16/E16</f>
        <v>1.6776389793381093E-2</v>
      </c>
      <c r="BV16" s="6">
        <f t="shared" si="28"/>
        <v>0.15414198447537766</v>
      </c>
      <c r="BW16" s="6">
        <f t="shared" si="29"/>
        <v>0.86945829139778585</v>
      </c>
      <c r="BX16" s="38">
        <f t="shared" si="30"/>
        <v>0.8739563433403188</v>
      </c>
      <c r="BY16" s="33"/>
      <c r="BZ16" s="32">
        <v>7.0049999999999999</v>
      </c>
      <c r="CA16" s="33">
        <v>217.13200000000001</v>
      </c>
      <c r="CB16" s="34">
        <f t="shared" si="31"/>
        <v>224.137</v>
      </c>
      <c r="CC16" s="30">
        <v>1689.1</v>
      </c>
      <c r="CD16" s="33">
        <v>2.9689999999999999</v>
      </c>
      <c r="CE16" s="33">
        <v>3.7750000000000004</v>
      </c>
      <c r="CF16" s="34">
        <f t="shared" si="32"/>
        <v>1682.3559999999998</v>
      </c>
      <c r="CG16" s="33">
        <v>98.512</v>
      </c>
      <c r="CH16" s="33">
        <v>27.861000000000001</v>
      </c>
      <c r="CI16" s="34">
        <f t="shared" si="33"/>
        <v>126.373</v>
      </c>
      <c r="CJ16" s="33">
        <v>0</v>
      </c>
      <c r="CK16" s="33">
        <v>0</v>
      </c>
      <c r="CL16" s="33">
        <v>8.24</v>
      </c>
      <c r="CM16" s="33">
        <v>3.0270000000003225</v>
      </c>
      <c r="CN16" s="34">
        <f t="shared" si="34"/>
        <v>2044.133</v>
      </c>
      <c r="CO16" s="33">
        <v>1.3049999999999999</v>
      </c>
      <c r="CP16" s="30">
        <v>1838.691</v>
      </c>
      <c r="CQ16" s="34">
        <f t="shared" si="35"/>
        <v>1839.9960000000001</v>
      </c>
      <c r="CR16" s="33">
        <v>0</v>
      </c>
      <c r="CS16" s="33">
        <v>12.031999999999954</v>
      </c>
      <c r="CT16" s="34">
        <f t="shared" si="36"/>
        <v>12.031999999999954</v>
      </c>
      <c r="CU16" s="33">
        <v>15.012</v>
      </c>
      <c r="CV16" s="33">
        <v>177.09299999999999</v>
      </c>
      <c r="CW16" s="114">
        <f t="shared" si="37"/>
        <v>2044.133</v>
      </c>
      <c r="CX16" s="33"/>
      <c r="CY16" s="68">
        <v>322.649</v>
      </c>
      <c r="CZ16" s="33"/>
      <c r="DA16" s="29">
        <v>0</v>
      </c>
      <c r="DB16" s="30">
        <v>15</v>
      </c>
      <c r="DC16" s="30">
        <v>0</v>
      </c>
      <c r="DD16" s="30">
        <v>0</v>
      </c>
      <c r="DE16" s="30">
        <v>0</v>
      </c>
      <c r="DF16" s="30">
        <v>0</v>
      </c>
      <c r="DG16" s="31">
        <f t="shared" si="38"/>
        <v>15</v>
      </c>
      <c r="DH16" s="69">
        <f t="shared" si="39"/>
        <v>7.3380743816571625E-3</v>
      </c>
      <c r="DI16" s="33"/>
      <c r="DJ16" s="61" t="s">
        <v>223</v>
      </c>
      <c r="DK16" s="56">
        <v>16.8</v>
      </c>
      <c r="DL16" s="70">
        <v>2</v>
      </c>
      <c r="DM16" s="120" t="s">
        <v>243</v>
      </c>
      <c r="DN16" s="61"/>
      <c r="DO16" s="56"/>
      <c r="DP16" s="69" t="s">
        <v>220</v>
      </c>
      <c r="DQ16" s="56"/>
      <c r="DR16" s="29">
        <v>167.173</v>
      </c>
      <c r="DS16" s="30">
        <v>167.173</v>
      </c>
      <c r="DT16" s="31">
        <v>182.173</v>
      </c>
      <c r="DU16" s="30"/>
      <c r="DV16" s="61">
        <f t="shared" si="40"/>
        <v>875.57550000000003</v>
      </c>
      <c r="DW16" s="30">
        <v>853.34500000000003</v>
      </c>
      <c r="DX16" s="31">
        <v>897.80600000000004</v>
      </c>
      <c r="DY16" s="30"/>
      <c r="DZ16" s="29">
        <v>175.86</v>
      </c>
      <c r="EA16" s="30">
        <v>176.86</v>
      </c>
      <c r="EB16" s="31">
        <v>193.09800000000001</v>
      </c>
      <c r="EC16" s="72">
        <v>956.62199999999996</v>
      </c>
      <c r="ED16" s="30"/>
      <c r="EE16" s="29">
        <v>60.148000000000003</v>
      </c>
      <c r="EF16" s="30">
        <v>10.888999999999999</v>
      </c>
      <c r="EG16" s="30">
        <v>22.416</v>
      </c>
      <c r="EH16" s="30">
        <v>12.347</v>
      </c>
      <c r="EI16" s="30">
        <v>61.825000000000003</v>
      </c>
      <c r="EJ16" s="30">
        <v>5.7960000000000003</v>
      </c>
      <c r="EK16" s="30">
        <v>47.077000000000069</v>
      </c>
      <c r="EL16" s="31">
        <v>1468.6020000000001</v>
      </c>
      <c r="EM16" s="31">
        <f t="shared" si="41"/>
        <v>1689.1000000000001</v>
      </c>
      <c r="EN16" s="56"/>
      <c r="EO16" s="44">
        <f t="shared" si="42"/>
        <v>3.560949618139838E-2</v>
      </c>
      <c r="EP16" s="6">
        <f t="shared" si="43"/>
        <v>6.446628381978568E-3</v>
      </c>
      <c r="EQ16" s="6">
        <f t="shared" si="44"/>
        <v>1.3270972707358948E-2</v>
      </c>
      <c r="ER16" s="6">
        <f t="shared" si="45"/>
        <v>7.3098099579657801E-3</v>
      </c>
      <c r="ES16" s="6">
        <f t="shared" si="46"/>
        <v>3.6602332603161446E-2</v>
      </c>
      <c r="ET16" s="6">
        <f t="shared" si="47"/>
        <v>3.4314131786158308E-3</v>
      </c>
      <c r="EU16" s="6">
        <f t="shared" si="48"/>
        <v>2.7871055591735281E-2</v>
      </c>
      <c r="EV16" s="6">
        <f t="shared" si="49"/>
        <v>0.86945829139778574</v>
      </c>
      <c r="EW16" s="69">
        <f t="shared" si="50"/>
        <v>1</v>
      </c>
      <c r="EX16" s="56"/>
      <c r="EY16" s="32">
        <v>25.797000000000001</v>
      </c>
      <c r="EZ16" s="33">
        <v>2.54</v>
      </c>
      <c r="FA16" s="67">
        <f t="shared" si="51"/>
        <v>28.337</v>
      </c>
      <c r="FC16" s="32">
        <f>CD16</f>
        <v>2.9689999999999999</v>
      </c>
      <c r="FD16" s="33">
        <f>CE16</f>
        <v>3.7750000000000004</v>
      </c>
      <c r="FE16" s="67">
        <f t="shared" si="52"/>
        <v>6.7439999999999998</v>
      </c>
      <c r="FG16" s="29">
        <v>1468.6020000000001</v>
      </c>
      <c r="FH16" s="30">
        <v>220.49799999999991</v>
      </c>
      <c r="FI16" s="31">
        <v>1689.1</v>
      </c>
      <c r="FK16" s="44">
        <v>0.86945829139778585</v>
      </c>
      <c r="FL16" s="6">
        <v>0.13054170860221415</v>
      </c>
      <c r="FM16" s="38">
        <v>1</v>
      </c>
      <c r="FN16" s="56"/>
      <c r="FO16" s="61">
        <f t="shared" si="53"/>
        <v>169.07</v>
      </c>
      <c r="FP16" s="30">
        <v>161.047</v>
      </c>
      <c r="FQ16" s="31">
        <v>177.09299999999999</v>
      </c>
      <c r="FS16" s="61">
        <f t="shared" si="54"/>
        <v>1635.239</v>
      </c>
      <c r="FT16" s="30">
        <v>1581.3779999999999</v>
      </c>
      <c r="FU16" s="31">
        <v>1689.1</v>
      </c>
      <c r="FW16" s="61">
        <f t="shared" si="55"/>
        <v>72.182500000000005</v>
      </c>
      <c r="FX16" s="30">
        <v>84.087000000000003</v>
      </c>
      <c r="FY16" s="31">
        <v>60.277999999999999</v>
      </c>
      <c r="GA16" s="61">
        <f t="shared" si="56"/>
        <v>1707.4214999999999</v>
      </c>
      <c r="GB16" s="56">
        <f t="shared" si="57"/>
        <v>1665.4649999999999</v>
      </c>
      <c r="GC16" s="70">
        <f t="shared" si="58"/>
        <v>1749.3779999999999</v>
      </c>
      <c r="GE16" s="61">
        <f t="shared" si="59"/>
        <v>1791.1559999999999</v>
      </c>
      <c r="GF16" s="30">
        <v>1743.6210000000001</v>
      </c>
      <c r="GG16" s="31">
        <v>1838.691</v>
      </c>
      <c r="GH16" s="30"/>
      <c r="GI16" s="61">
        <f t="shared" si="60"/>
        <v>1987.3895</v>
      </c>
      <c r="GJ16" s="30">
        <v>1930.646</v>
      </c>
      <c r="GK16" s="31">
        <v>2044.133</v>
      </c>
      <c r="GL16" s="30"/>
      <c r="GM16" s="73">
        <f>DX16/C16</f>
        <v>0.4392111472198727</v>
      </c>
      <c r="GN16" s="63"/>
    </row>
    <row r="17" spans="1:196" x14ac:dyDescent="0.2">
      <c r="A17" s="1"/>
      <c r="B17" s="74" t="s">
        <v>234</v>
      </c>
      <c r="C17" s="29">
        <v>2262.9699999999998</v>
      </c>
      <c r="D17" s="30">
        <v>2215.9870000000001</v>
      </c>
      <c r="E17" s="30">
        <v>1812.902</v>
      </c>
      <c r="F17" s="30">
        <v>683.70299999999997</v>
      </c>
      <c r="G17" s="30">
        <v>1615.4680000000001</v>
      </c>
      <c r="H17" s="30">
        <f t="shared" si="0"/>
        <v>2946.6729999999998</v>
      </c>
      <c r="I17" s="31">
        <f t="shared" si="1"/>
        <v>2496.605</v>
      </c>
      <c r="J17" s="30"/>
      <c r="K17" s="32">
        <v>33.634</v>
      </c>
      <c r="L17" s="33">
        <v>12.994</v>
      </c>
      <c r="M17" s="33">
        <v>0</v>
      </c>
      <c r="N17" s="34">
        <f t="shared" si="2"/>
        <v>46.628</v>
      </c>
      <c r="O17" s="33">
        <v>29.930999999999997</v>
      </c>
      <c r="P17" s="34">
        <f t="shared" si="3"/>
        <v>16.697000000000003</v>
      </c>
      <c r="Q17" s="33">
        <v>0.80400000000000005</v>
      </c>
      <c r="R17" s="34">
        <f t="shared" si="4"/>
        <v>15.893000000000002</v>
      </c>
      <c r="S17" s="33">
        <v>3.7730000000000001</v>
      </c>
      <c r="T17" s="33">
        <v>-0.11600000000000001</v>
      </c>
      <c r="U17" s="33">
        <v>-1.1000000000000001</v>
      </c>
      <c r="V17" s="34">
        <f t="shared" si="5"/>
        <v>18.450000000000003</v>
      </c>
      <c r="W17" s="33">
        <v>3.8010000000000002</v>
      </c>
      <c r="X17" s="35">
        <f t="shared" si="6"/>
        <v>14.649000000000003</v>
      </c>
      <c r="Y17" s="33"/>
      <c r="Z17" s="36">
        <f t="shared" si="7"/>
        <v>1.5177886873885091E-2</v>
      </c>
      <c r="AA17" s="37">
        <f t="shared" si="8"/>
        <v>5.8637528108242513E-3</v>
      </c>
      <c r="AB17" s="6">
        <f t="shared" si="9"/>
        <v>0.59522720493188819</v>
      </c>
      <c r="AC17" s="6">
        <f t="shared" si="10"/>
        <v>0.59385726473681066</v>
      </c>
      <c r="AD17" s="6">
        <f t="shared" si="11"/>
        <v>0.64191044007892251</v>
      </c>
      <c r="AE17" s="37">
        <f t="shared" si="12"/>
        <v>1.3506848189993892E-2</v>
      </c>
      <c r="AF17" s="37">
        <f t="shared" si="13"/>
        <v>6.6105983473729773E-3</v>
      </c>
      <c r="AG17" s="37">
        <f>X17/DV17</f>
        <v>1.3049508672502678E-2</v>
      </c>
      <c r="AH17" s="37">
        <f>(P17+S17+T17)/DV17</f>
        <v>1.8131592567418902E-2</v>
      </c>
      <c r="AI17" s="37">
        <f>R17/DV17</f>
        <v>1.4157679113392385E-2</v>
      </c>
      <c r="AJ17" s="38">
        <f>X17/FO17</f>
        <v>5.3049754288632102E-2</v>
      </c>
      <c r="AK17" s="33"/>
      <c r="AL17" s="44">
        <f t="shared" si="14"/>
        <v>8.6447675397671508E-2</v>
      </c>
      <c r="AM17" s="6">
        <f t="shared" si="15"/>
        <v>8.2955735368241482E-2</v>
      </c>
      <c r="AN17" s="38">
        <f t="shared" si="16"/>
        <v>7.3302248697461742E-2</v>
      </c>
      <c r="AO17" s="33"/>
      <c r="AP17" s="44">
        <f t="shared" si="17"/>
        <v>0.89109505091836183</v>
      </c>
      <c r="AQ17" s="6">
        <f t="shared" si="18"/>
        <v>0.82376781678592115</v>
      </c>
      <c r="AR17" s="6">
        <f t="shared" si="19"/>
        <v>-1.523263675612138E-2</v>
      </c>
      <c r="AS17" s="6">
        <f t="shared" si="20"/>
        <v>0.16795406037198904</v>
      </c>
      <c r="AT17" s="65">
        <v>2.3738000000000001</v>
      </c>
      <c r="AU17" s="66">
        <v>1.46</v>
      </c>
      <c r="AV17" s="33"/>
      <c r="AW17" s="44">
        <f>FQ17/C17</f>
        <v>0.12561324277387684</v>
      </c>
      <c r="AX17" s="6">
        <v>0.1043</v>
      </c>
      <c r="AY17" s="6">
        <f t="shared" si="21"/>
        <v>0.20940509617655548</v>
      </c>
      <c r="AZ17" s="6">
        <f t="shared" si="22"/>
        <v>0.20940509617655548</v>
      </c>
      <c r="BA17" s="38">
        <f t="shared" si="23"/>
        <v>0.22689969471925542</v>
      </c>
      <c r="BB17" s="6"/>
      <c r="BC17" s="44">
        <f t="shared" si="24"/>
        <v>0.19441213628949469</v>
      </c>
      <c r="BD17" s="6">
        <f t="shared" si="25"/>
        <v>0.19764929733825687</v>
      </c>
      <c r="BE17" s="38">
        <f t="shared" si="26"/>
        <v>0.21565287158750432</v>
      </c>
      <c r="BF17" s="6"/>
      <c r="BG17" s="44"/>
      <c r="BH17" s="38"/>
      <c r="BI17" s="45"/>
      <c r="BJ17" s="44"/>
      <c r="BK17" s="38"/>
      <c r="BL17" s="6"/>
      <c r="BM17" s="44"/>
      <c r="BN17" s="38"/>
      <c r="BO17" s="38"/>
      <c r="BP17" s="6"/>
      <c r="BQ17" s="38"/>
      <c r="BR17" s="33"/>
      <c r="BS17" s="36">
        <f>Q17/FS17</f>
        <v>4.6186285258331558E-4</v>
      </c>
      <c r="BT17" s="6">
        <f t="shared" si="27"/>
        <v>3.9500835216665024E-2</v>
      </c>
      <c r="BU17" s="37">
        <f>FA17/E17</f>
        <v>1.4432109402493901E-2</v>
      </c>
      <c r="BV17" s="6">
        <f t="shared" si="28"/>
        <v>8.8200889290421747E-2</v>
      </c>
      <c r="BW17" s="6">
        <f t="shared" si="29"/>
        <v>0.79548811794570251</v>
      </c>
      <c r="BX17" s="38">
        <f t="shared" si="30"/>
        <v>0.85149432929918845</v>
      </c>
      <c r="BY17" s="33"/>
      <c r="BZ17" s="32">
        <v>76.323999999999998</v>
      </c>
      <c r="CA17" s="33">
        <v>43.305999999999997</v>
      </c>
      <c r="CB17" s="34">
        <f t="shared" si="31"/>
        <v>119.63</v>
      </c>
      <c r="CC17" s="30">
        <v>1812.902</v>
      </c>
      <c r="CD17" s="33">
        <v>4.9800000000000004</v>
      </c>
      <c r="CE17" s="33">
        <v>7.4020000000000001</v>
      </c>
      <c r="CF17" s="34">
        <f t="shared" si="32"/>
        <v>1800.52</v>
      </c>
      <c r="CG17" s="33">
        <v>260.44499999999999</v>
      </c>
      <c r="CH17" s="33">
        <v>68.528999999999996</v>
      </c>
      <c r="CI17" s="34">
        <f t="shared" si="33"/>
        <v>328.97399999999999</v>
      </c>
      <c r="CJ17" s="33">
        <v>0</v>
      </c>
      <c r="CK17" s="33">
        <v>0</v>
      </c>
      <c r="CL17" s="33">
        <v>10.132</v>
      </c>
      <c r="CM17" s="33">
        <v>3.7139999999997197</v>
      </c>
      <c r="CN17" s="34">
        <f t="shared" si="34"/>
        <v>2262.9700000000003</v>
      </c>
      <c r="CO17" s="33">
        <v>75.201999999999998</v>
      </c>
      <c r="CP17" s="30">
        <v>1615.4680000000001</v>
      </c>
      <c r="CQ17" s="34">
        <f t="shared" si="35"/>
        <v>1690.67</v>
      </c>
      <c r="CR17" s="33">
        <v>250.37100000000001</v>
      </c>
      <c r="CS17" s="33">
        <v>17.638999999999726</v>
      </c>
      <c r="CT17" s="34">
        <f t="shared" si="36"/>
        <v>268.00999999999976</v>
      </c>
      <c r="CU17" s="33">
        <v>20.030999999999999</v>
      </c>
      <c r="CV17" s="33">
        <v>284.25900000000001</v>
      </c>
      <c r="CW17" s="114">
        <f t="shared" si="37"/>
        <v>2262.9699999999998</v>
      </c>
      <c r="CX17" s="33"/>
      <c r="CY17" s="68">
        <v>380.07499999999999</v>
      </c>
      <c r="CZ17" s="33"/>
      <c r="DA17" s="29">
        <v>75</v>
      </c>
      <c r="DB17" s="30">
        <v>120</v>
      </c>
      <c r="DC17" s="30">
        <v>100</v>
      </c>
      <c r="DD17" s="30">
        <v>50</v>
      </c>
      <c r="DE17" s="30">
        <v>0</v>
      </c>
      <c r="DF17" s="30">
        <v>0</v>
      </c>
      <c r="DG17" s="31">
        <f t="shared" si="38"/>
        <v>345</v>
      </c>
      <c r="DH17" s="69">
        <f t="shared" si="39"/>
        <v>0.15245451773554225</v>
      </c>
      <c r="DI17" s="33"/>
      <c r="DJ17" s="61" t="s">
        <v>219</v>
      </c>
      <c r="DK17" s="56">
        <v>16.2</v>
      </c>
      <c r="DL17" s="70">
        <v>2</v>
      </c>
      <c r="DM17" s="120" t="s">
        <v>243</v>
      </c>
      <c r="DN17" s="61"/>
      <c r="DO17" s="56"/>
      <c r="DP17" s="69" t="s">
        <v>220</v>
      </c>
      <c r="DQ17" s="56"/>
      <c r="DR17" s="29">
        <v>239.39400000000001</v>
      </c>
      <c r="DS17" s="30">
        <v>239.39400000000001</v>
      </c>
      <c r="DT17" s="31">
        <v>259.39400000000001</v>
      </c>
      <c r="DU17" s="30"/>
      <c r="DV17" s="61">
        <f t="shared" si="40"/>
        <v>1122.5709999999999</v>
      </c>
      <c r="DW17" s="30">
        <v>1101.932</v>
      </c>
      <c r="DX17" s="31">
        <v>1143.21</v>
      </c>
      <c r="DY17" s="30"/>
      <c r="DZ17" s="29">
        <v>279.142</v>
      </c>
      <c r="EA17" s="30">
        <v>283.79000000000002</v>
      </c>
      <c r="EB17" s="31">
        <v>309.64</v>
      </c>
      <c r="EC17" s="72">
        <v>1435.826</v>
      </c>
      <c r="ED17" s="30"/>
      <c r="EE17" s="29">
        <v>20.530999999999999</v>
      </c>
      <c r="EF17" s="30">
        <v>10.263</v>
      </c>
      <c r="EG17" s="30">
        <v>77.298000000000002</v>
      </c>
      <c r="EH17" s="30">
        <v>54.625</v>
      </c>
      <c r="EI17" s="30">
        <v>183.249</v>
      </c>
      <c r="EJ17" s="30">
        <v>11.092000000000001</v>
      </c>
      <c r="EK17" s="30">
        <v>13.701999999999998</v>
      </c>
      <c r="EL17" s="31">
        <v>1442.1420000000001</v>
      </c>
      <c r="EM17" s="31">
        <f t="shared" si="41"/>
        <v>1812.902</v>
      </c>
      <c r="EN17" s="56"/>
      <c r="EO17" s="44">
        <f t="shared" si="42"/>
        <v>1.1324936483053136E-2</v>
      </c>
      <c r="EP17" s="6">
        <f t="shared" si="43"/>
        <v>5.6610892370354271E-3</v>
      </c>
      <c r="EQ17" s="6">
        <f t="shared" si="44"/>
        <v>4.2637715662512371E-2</v>
      </c>
      <c r="ER17" s="6">
        <f t="shared" si="45"/>
        <v>3.0131248131448914E-2</v>
      </c>
      <c r="ES17" s="6">
        <f t="shared" si="46"/>
        <v>0.10108047759889945</v>
      </c>
      <c r="ET17" s="6">
        <f t="shared" si="47"/>
        <v>6.1183671262980566E-3</v>
      </c>
      <c r="EU17" s="6">
        <f t="shared" si="48"/>
        <v>7.5580478150501229E-3</v>
      </c>
      <c r="EV17" s="6">
        <f t="shared" si="49"/>
        <v>0.79548811794570251</v>
      </c>
      <c r="EW17" s="69">
        <f t="shared" si="50"/>
        <v>1</v>
      </c>
      <c r="EX17" s="56"/>
      <c r="EY17" s="32">
        <v>2.0169999999999999</v>
      </c>
      <c r="EZ17" s="33">
        <v>24.146999999999998</v>
      </c>
      <c r="FA17" s="67">
        <f t="shared" si="51"/>
        <v>26.163999999999998</v>
      </c>
      <c r="FC17" s="32">
        <f>CD17</f>
        <v>4.9800000000000004</v>
      </c>
      <c r="FD17" s="33">
        <f>CE17</f>
        <v>7.4020000000000001</v>
      </c>
      <c r="FE17" s="67">
        <f t="shared" si="52"/>
        <v>12.382000000000001</v>
      </c>
      <c r="FG17" s="29">
        <v>1442.1420000000001</v>
      </c>
      <c r="FH17" s="30">
        <v>370.76000000000005</v>
      </c>
      <c r="FI17" s="31">
        <v>1812.902</v>
      </c>
      <c r="FK17" s="44">
        <v>0.79548811794570251</v>
      </c>
      <c r="FL17" s="6">
        <v>0.20451188205429749</v>
      </c>
      <c r="FM17" s="38">
        <v>1</v>
      </c>
      <c r="FN17" s="56"/>
      <c r="FO17" s="61">
        <f t="shared" si="53"/>
        <v>276.137</v>
      </c>
      <c r="FP17" s="30">
        <v>268.01499999999999</v>
      </c>
      <c r="FQ17" s="31">
        <v>284.25900000000001</v>
      </c>
      <c r="FS17" s="61">
        <f t="shared" si="54"/>
        <v>1740.7764999999999</v>
      </c>
      <c r="FT17" s="30">
        <v>1668.6510000000001</v>
      </c>
      <c r="FU17" s="31">
        <v>1812.902</v>
      </c>
      <c r="FW17" s="61">
        <f t="shared" si="55"/>
        <v>660.20699999999999</v>
      </c>
      <c r="FX17" s="30">
        <v>636.71100000000001</v>
      </c>
      <c r="FY17" s="31">
        <v>683.70299999999997</v>
      </c>
      <c r="GA17" s="61">
        <f t="shared" si="56"/>
        <v>2400.9835000000003</v>
      </c>
      <c r="GB17" s="56">
        <f t="shared" si="57"/>
        <v>2305.3620000000001</v>
      </c>
      <c r="GC17" s="70">
        <f t="shared" si="58"/>
        <v>2496.605</v>
      </c>
      <c r="GE17" s="61">
        <f t="shared" si="59"/>
        <v>1560.3029999999999</v>
      </c>
      <c r="GF17" s="30">
        <v>1505.1379999999999</v>
      </c>
      <c r="GG17" s="31">
        <v>1615.4680000000001</v>
      </c>
      <c r="GH17" s="30"/>
      <c r="GI17" s="61">
        <f t="shared" si="60"/>
        <v>2215.9870000000001</v>
      </c>
      <c r="GJ17" s="30">
        <v>2169.0039999999999</v>
      </c>
      <c r="GK17" s="31">
        <v>2262.9699999999998</v>
      </c>
      <c r="GL17" s="30"/>
      <c r="GM17" s="73">
        <f>DX17/C17</f>
        <v>0.50518124411724419</v>
      </c>
      <c r="GN17" s="63"/>
    </row>
    <row r="18" spans="1:196" x14ac:dyDescent="0.2">
      <c r="A18" s="1"/>
      <c r="B18" s="74" t="s">
        <v>175</v>
      </c>
      <c r="C18" s="29">
        <v>798.21500000000003</v>
      </c>
      <c r="D18" s="30">
        <v>767.34550000000002</v>
      </c>
      <c r="E18" s="30">
        <v>671.79599999999994</v>
      </c>
      <c r="F18" s="30">
        <v>234.958</v>
      </c>
      <c r="G18" s="30">
        <v>607.19500000000005</v>
      </c>
      <c r="H18" s="30">
        <f t="shared" si="0"/>
        <v>1033.173</v>
      </c>
      <c r="I18" s="31">
        <f t="shared" si="1"/>
        <v>906.75399999999991</v>
      </c>
      <c r="J18" s="30"/>
      <c r="K18" s="32">
        <v>19.530999999999999</v>
      </c>
      <c r="L18" s="33">
        <v>5.9260000000000002</v>
      </c>
      <c r="M18" s="33">
        <v>0.39400000000000002</v>
      </c>
      <c r="N18" s="34">
        <f t="shared" si="2"/>
        <v>25.850999999999999</v>
      </c>
      <c r="O18" s="33">
        <v>17.015999999999998</v>
      </c>
      <c r="P18" s="34">
        <f t="shared" si="3"/>
        <v>8.8350000000000009</v>
      </c>
      <c r="Q18" s="33">
        <v>0.56999999999999995</v>
      </c>
      <c r="R18" s="34">
        <f t="shared" si="4"/>
        <v>8.2650000000000006</v>
      </c>
      <c r="S18" s="33">
        <v>0.54200000000000004</v>
      </c>
      <c r="T18" s="33">
        <v>0.22</v>
      </c>
      <c r="U18" s="33">
        <v>-0.9</v>
      </c>
      <c r="V18" s="34">
        <f t="shared" si="5"/>
        <v>8.1270000000000007</v>
      </c>
      <c r="W18" s="33">
        <v>1.875</v>
      </c>
      <c r="X18" s="35">
        <f t="shared" si="6"/>
        <v>6.2520000000000007</v>
      </c>
      <c r="Y18" s="33"/>
      <c r="Z18" s="36">
        <f t="shared" si="7"/>
        <v>2.545268070249972E-2</v>
      </c>
      <c r="AA18" s="37">
        <f t="shared" si="8"/>
        <v>7.7227272460710329E-3</v>
      </c>
      <c r="AB18" s="6">
        <f t="shared" si="9"/>
        <v>0.63938676586630594</v>
      </c>
      <c r="AC18" s="6">
        <f t="shared" si="10"/>
        <v>0.64471640207630798</v>
      </c>
      <c r="AD18" s="6">
        <f t="shared" si="11"/>
        <v>0.65823372403388647</v>
      </c>
      <c r="AE18" s="37">
        <f t="shared" si="12"/>
        <v>2.2175147961381148E-2</v>
      </c>
      <c r="AF18" s="37">
        <f t="shared" si="13"/>
        <v>8.1475684681802402E-3</v>
      </c>
      <c r="AG18" s="37">
        <f>X18/DV18</f>
        <v>1.6317198828669416E-2</v>
      </c>
      <c r="AH18" s="37">
        <f>(P18+S18+T18)/DV18</f>
        <v>2.5047369987002618E-2</v>
      </c>
      <c r="AI18" s="37">
        <f>R18/DV18</f>
        <v>2.1570961023504909E-2</v>
      </c>
      <c r="AJ18" s="38">
        <f>X18/FO18</f>
        <v>6.6853797417595631E-2</v>
      </c>
      <c r="AK18" s="33"/>
      <c r="AL18" s="44">
        <f t="shared" si="14"/>
        <v>9.306215424666435E-2</v>
      </c>
      <c r="AM18" s="6">
        <f t="shared" si="15"/>
        <v>0.13869758937496535</v>
      </c>
      <c r="AN18" s="38">
        <f t="shared" si="16"/>
        <v>6.0017527443367531E-2</v>
      </c>
      <c r="AO18" s="33"/>
      <c r="AP18" s="44">
        <f t="shared" si="17"/>
        <v>0.90383836759968816</v>
      </c>
      <c r="AQ18" s="6">
        <f t="shared" si="18"/>
        <v>0.87353743855191857</v>
      </c>
      <c r="AR18" s="6">
        <f t="shared" si="19"/>
        <v>-2.4836666812826119E-2</v>
      </c>
      <c r="AS18" s="6">
        <f t="shared" si="20"/>
        <v>0.13496238482113213</v>
      </c>
      <c r="AT18" s="65">
        <v>1.49</v>
      </c>
      <c r="AU18" s="66">
        <v>1.35</v>
      </c>
      <c r="AV18" s="33"/>
      <c r="AW18" s="44">
        <f>FQ18/C18</f>
        <v>0.12112024955682367</v>
      </c>
      <c r="AX18" s="6">
        <v>0.11020000000000001</v>
      </c>
      <c r="AY18" s="6">
        <f t="shared" si="21"/>
        <v>0.2272656179890517</v>
      </c>
      <c r="AZ18" s="6">
        <f t="shared" si="22"/>
        <v>0.2272656179890517</v>
      </c>
      <c r="BA18" s="38">
        <f t="shared" si="23"/>
        <v>0.2272656179890517</v>
      </c>
      <c r="BB18" s="6"/>
      <c r="BC18" s="44">
        <f t="shared" si="24"/>
        <v>0.2055922509663605</v>
      </c>
      <c r="BD18" s="6">
        <f t="shared" si="25"/>
        <v>0.20822610999116284</v>
      </c>
      <c r="BE18" s="38">
        <f t="shared" si="26"/>
        <v>0.2115405806589617</v>
      </c>
      <c r="BF18" s="6"/>
      <c r="BG18" s="44"/>
      <c r="BH18" s="38"/>
      <c r="BI18" s="45"/>
      <c r="BJ18" s="44"/>
      <c r="BK18" s="38"/>
      <c r="BL18" s="6"/>
      <c r="BM18" s="44"/>
      <c r="BN18" s="38"/>
      <c r="BO18" s="6"/>
      <c r="BP18" s="44"/>
      <c r="BQ18" s="38"/>
      <c r="BR18" s="33"/>
      <c r="BS18" s="36">
        <f>Q18/FS18</f>
        <v>8.8619678543776562E-4</v>
      </c>
      <c r="BT18" s="6">
        <f t="shared" si="27"/>
        <v>5.9393560487652375E-2</v>
      </c>
      <c r="BU18" s="37">
        <f>FA18/E18</f>
        <v>1.4098029759033993E-2</v>
      </c>
      <c r="BV18" s="6">
        <f t="shared" si="28"/>
        <v>9.4231304970748594E-2</v>
      </c>
      <c r="BW18" s="6">
        <f t="shared" si="29"/>
        <v>0.8297370034951087</v>
      </c>
      <c r="BX18" s="38">
        <f t="shared" si="30"/>
        <v>0.87385553303321528</v>
      </c>
      <c r="BY18" s="33"/>
      <c r="BZ18" s="32">
        <v>1.5429999999999999</v>
      </c>
      <c r="CA18" s="33">
        <v>57.393999999999998</v>
      </c>
      <c r="CB18" s="34">
        <f t="shared" si="31"/>
        <v>58.936999999999998</v>
      </c>
      <c r="CC18" s="30">
        <v>671.79599999999994</v>
      </c>
      <c r="CD18" s="33">
        <v>0.65900000000000003</v>
      </c>
      <c r="CE18" s="33">
        <v>3.169</v>
      </c>
      <c r="CF18" s="34">
        <f t="shared" si="32"/>
        <v>667.96799999999996</v>
      </c>
      <c r="CG18" s="33">
        <v>48.792000000000002</v>
      </c>
      <c r="CH18" s="33">
        <v>16.143999999999998</v>
      </c>
      <c r="CI18" s="34">
        <f t="shared" si="33"/>
        <v>64.936000000000007</v>
      </c>
      <c r="CJ18" s="33">
        <v>0</v>
      </c>
      <c r="CK18" s="33">
        <v>0</v>
      </c>
      <c r="CL18" s="33">
        <v>4.4130000000000003</v>
      </c>
      <c r="CM18" s="33">
        <v>1.9610000000000518</v>
      </c>
      <c r="CN18" s="34">
        <f t="shared" si="34"/>
        <v>798.21500000000003</v>
      </c>
      <c r="CO18" s="33">
        <v>87.903999999999996</v>
      </c>
      <c r="CP18" s="30">
        <v>607.19500000000005</v>
      </c>
      <c r="CQ18" s="34">
        <f t="shared" si="35"/>
        <v>695.09900000000005</v>
      </c>
      <c r="CR18" s="33">
        <v>0</v>
      </c>
      <c r="CS18" s="33">
        <v>6.4359999999999786</v>
      </c>
      <c r="CT18" s="34">
        <f t="shared" si="36"/>
        <v>6.4359999999999786</v>
      </c>
      <c r="CU18" s="33">
        <v>0</v>
      </c>
      <c r="CV18" s="33">
        <v>96.68</v>
      </c>
      <c r="CW18" s="114">
        <f t="shared" si="37"/>
        <v>798.21500000000015</v>
      </c>
      <c r="CX18" s="33"/>
      <c r="CY18" s="68">
        <v>107.729</v>
      </c>
      <c r="CZ18" s="33"/>
      <c r="DA18" s="29">
        <v>20</v>
      </c>
      <c r="DB18" s="30">
        <v>30</v>
      </c>
      <c r="DC18" s="30">
        <v>10</v>
      </c>
      <c r="DD18" s="30">
        <v>0</v>
      </c>
      <c r="DE18" s="30">
        <v>0</v>
      </c>
      <c r="DF18" s="30">
        <v>0</v>
      </c>
      <c r="DG18" s="31">
        <f t="shared" si="38"/>
        <v>60</v>
      </c>
      <c r="DH18" s="69">
        <f t="shared" si="39"/>
        <v>7.5167717970722164E-2</v>
      </c>
      <c r="DI18" s="33"/>
      <c r="DJ18" s="61" t="s">
        <v>218</v>
      </c>
      <c r="DK18" s="56">
        <v>8</v>
      </c>
      <c r="DL18" s="70">
        <v>2</v>
      </c>
      <c r="DM18" s="120" t="s">
        <v>243</v>
      </c>
      <c r="DN18" s="61"/>
      <c r="DO18" s="59" t="s">
        <v>162</v>
      </c>
      <c r="DP18" s="69">
        <v>0.26127068873465026</v>
      </c>
      <c r="DQ18" s="56"/>
      <c r="DR18" s="29">
        <v>88.637</v>
      </c>
      <c r="DS18" s="30">
        <v>88.637</v>
      </c>
      <c r="DT18" s="31">
        <v>88.637</v>
      </c>
      <c r="DU18" s="30"/>
      <c r="DV18" s="61">
        <f t="shared" si="40"/>
        <v>383.154</v>
      </c>
      <c r="DW18" s="30">
        <v>376.29300000000001</v>
      </c>
      <c r="DX18" s="31">
        <v>390.01499999999999</v>
      </c>
      <c r="DY18" s="30"/>
      <c r="DZ18" s="29">
        <v>95.152000000000001</v>
      </c>
      <c r="EA18" s="30">
        <v>96.370999999999995</v>
      </c>
      <c r="EB18" s="31">
        <v>97.905000000000001</v>
      </c>
      <c r="EC18" s="72">
        <v>462.81900000000002</v>
      </c>
      <c r="ED18" s="30"/>
      <c r="EE18" s="29">
        <v>26.366</v>
      </c>
      <c r="EF18" s="30">
        <v>7.3550000000000004</v>
      </c>
      <c r="EG18" s="30">
        <v>22.257999999999999</v>
      </c>
      <c r="EH18" s="30">
        <v>12.539</v>
      </c>
      <c r="EI18" s="30">
        <v>41.247999999999998</v>
      </c>
      <c r="EJ18" s="30">
        <v>0.20699999999999999</v>
      </c>
      <c r="EK18" s="30">
        <v>4.4089999999999998</v>
      </c>
      <c r="EL18" s="31">
        <v>557.41399999999999</v>
      </c>
      <c r="EM18" s="31">
        <f t="shared" si="41"/>
        <v>671.79599999999994</v>
      </c>
      <c r="EN18" s="56"/>
      <c r="EO18" s="44">
        <f t="shared" si="42"/>
        <v>3.9247033325592894E-2</v>
      </c>
      <c r="EP18" s="6">
        <f t="shared" si="43"/>
        <v>1.0948264056350441E-2</v>
      </c>
      <c r="EQ18" s="6">
        <f t="shared" si="44"/>
        <v>3.3132081762916127E-2</v>
      </c>
      <c r="ER18" s="6">
        <f t="shared" si="45"/>
        <v>1.866489231850145E-2</v>
      </c>
      <c r="ES18" s="6">
        <f t="shared" si="46"/>
        <v>6.1399591542670696E-2</v>
      </c>
      <c r="ET18" s="6">
        <f t="shared" si="47"/>
        <v>3.0812925352339106E-4</v>
      </c>
      <c r="EU18" s="6">
        <f t="shared" si="48"/>
        <v>6.5630042453363822E-3</v>
      </c>
      <c r="EV18" s="6">
        <f t="shared" si="49"/>
        <v>0.8297370034951087</v>
      </c>
      <c r="EW18" s="69">
        <f t="shared" si="50"/>
        <v>1</v>
      </c>
      <c r="EX18" s="56"/>
      <c r="EY18" s="32">
        <v>6.4080000000000004</v>
      </c>
      <c r="EZ18" s="33">
        <v>3.0630000000000002</v>
      </c>
      <c r="FA18" s="67">
        <f t="shared" si="51"/>
        <v>9.4710000000000001</v>
      </c>
      <c r="FC18" s="32">
        <f>CD18</f>
        <v>0.65900000000000003</v>
      </c>
      <c r="FD18" s="33">
        <f>CE18</f>
        <v>3.169</v>
      </c>
      <c r="FE18" s="67">
        <f t="shared" si="52"/>
        <v>3.8280000000000003</v>
      </c>
      <c r="FG18" s="29">
        <v>557.41399999999999</v>
      </c>
      <c r="FH18" s="30">
        <v>114.38199999999995</v>
      </c>
      <c r="FI18" s="31">
        <v>671.79599999999994</v>
      </c>
      <c r="FK18" s="44">
        <v>0.8297370034951087</v>
      </c>
      <c r="FL18" s="6">
        <v>0.1702629965048913</v>
      </c>
      <c r="FM18" s="38">
        <v>1</v>
      </c>
      <c r="FN18" s="56"/>
      <c r="FO18" s="61">
        <f t="shared" si="53"/>
        <v>93.517500000000013</v>
      </c>
      <c r="FP18" s="30">
        <v>90.355000000000004</v>
      </c>
      <c r="FQ18" s="31">
        <v>96.68</v>
      </c>
      <c r="FS18" s="61">
        <f t="shared" si="54"/>
        <v>643.19799999999998</v>
      </c>
      <c r="FT18" s="30">
        <v>614.6</v>
      </c>
      <c r="FU18" s="31">
        <v>671.79599999999994</v>
      </c>
      <c r="FW18" s="61">
        <f t="shared" si="55"/>
        <v>208.333</v>
      </c>
      <c r="FX18" s="30">
        <v>181.708</v>
      </c>
      <c r="FY18" s="31">
        <v>234.958</v>
      </c>
      <c r="GA18" s="61">
        <f t="shared" si="56"/>
        <v>851.53099999999995</v>
      </c>
      <c r="GB18" s="56">
        <f t="shared" si="57"/>
        <v>796.30799999999999</v>
      </c>
      <c r="GC18" s="70">
        <f t="shared" si="58"/>
        <v>906.75399999999991</v>
      </c>
      <c r="GE18" s="61">
        <f t="shared" si="59"/>
        <v>590.00549999999998</v>
      </c>
      <c r="GF18" s="30">
        <v>572.81600000000003</v>
      </c>
      <c r="GG18" s="31">
        <v>607.19500000000005</v>
      </c>
      <c r="GH18" s="30"/>
      <c r="GI18" s="61">
        <f t="shared" si="60"/>
        <v>767.34550000000002</v>
      </c>
      <c r="GJ18" s="30">
        <v>736.476</v>
      </c>
      <c r="GK18" s="31">
        <v>798.21500000000003</v>
      </c>
      <c r="GL18" s="30"/>
      <c r="GM18" s="73">
        <f>DX18/C18</f>
        <v>0.48860895873918675</v>
      </c>
      <c r="GN18" s="63"/>
    </row>
    <row r="19" spans="1:196" x14ac:dyDescent="0.2">
      <c r="A19" s="1"/>
      <c r="B19" s="74" t="s">
        <v>233</v>
      </c>
      <c r="C19" s="29">
        <v>7910.82</v>
      </c>
      <c r="D19" s="30">
        <v>7566.0589999999993</v>
      </c>
      <c r="E19" s="30">
        <v>6865.55</v>
      </c>
      <c r="F19" s="30">
        <v>2746.076</v>
      </c>
      <c r="G19" s="30">
        <v>5456.3209999999999</v>
      </c>
      <c r="H19" s="30">
        <f t="shared" si="0"/>
        <v>10656.896000000001</v>
      </c>
      <c r="I19" s="31">
        <f t="shared" si="1"/>
        <v>9611.6260000000002</v>
      </c>
      <c r="J19" s="30"/>
      <c r="K19" s="32">
        <v>132.017</v>
      </c>
      <c r="L19" s="33">
        <v>65.058999999999997</v>
      </c>
      <c r="M19" s="33">
        <v>0.90100000000000002</v>
      </c>
      <c r="N19" s="34">
        <f t="shared" si="2"/>
        <v>197.977</v>
      </c>
      <c r="O19" s="33">
        <v>111.363</v>
      </c>
      <c r="P19" s="34">
        <f t="shared" si="3"/>
        <v>86.614000000000004</v>
      </c>
      <c r="Q19" s="33">
        <v>-5.7359999999999998</v>
      </c>
      <c r="R19" s="34">
        <f t="shared" si="4"/>
        <v>92.350000000000009</v>
      </c>
      <c r="S19" s="33">
        <v>16.759999999999998</v>
      </c>
      <c r="T19" s="33">
        <v>3.4400000000000004</v>
      </c>
      <c r="U19" s="33">
        <v>-4</v>
      </c>
      <c r="V19" s="34">
        <f t="shared" si="5"/>
        <v>108.55000000000001</v>
      </c>
      <c r="W19" s="33">
        <v>22.673000000000002</v>
      </c>
      <c r="X19" s="35">
        <f t="shared" si="6"/>
        <v>85.87700000000001</v>
      </c>
      <c r="Y19" s="33"/>
      <c r="Z19" s="36">
        <f t="shared" si="7"/>
        <v>1.7448581883910765E-2</v>
      </c>
      <c r="AA19" s="37">
        <f t="shared" si="8"/>
        <v>8.5987962821860112E-3</v>
      </c>
      <c r="AB19" s="6">
        <f t="shared" si="9"/>
        <v>0.5104250218859</v>
      </c>
      <c r="AC19" s="6">
        <f t="shared" si="10"/>
        <v>0.51860182455748194</v>
      </c>
      <c r="AD19" s="6">
        <f t="shared" si="11"/>
        <v>0.56250473539855639</v>
      </c>
      <c r="AE19" s="37">
        <f t="shared" si="12"/>
        <v>1.4718759132065981E-2</v>
      </c>
      <c r="AF19" s="37">
        <f t="shared" si="13"/>
        <v>1.1350294783585485E-2</v>
      </c>
      <c r="AG19" s="37">
        <f>X19/DV19</f>
        <v>2.3312119685367685E-2</v>
      </c>
      <c r="AH19" s="37">
        <f>(P19+S19+T19)/DV19</f>
        <v>2.8995665336153612E-2</v>
      </c>
      <c r="AI19" s="37">
        <f>R19/DV19</f>
        <v>2.5069276441232295E-2</v>
      </c>
      <c r="AJ19" s="38">
        <f>X19/FO19</f>
        <v>0.10485246518124555</v>
      </c>
      <c r="AK19" s="33"/>
      <c r="AL19" s="44">
        <f t="shared" si="14"/>
        <v>0.12021497267237075</v>
      </c>
      <c r="AM19" s="6">
        <f t="shared" si="15"/>
        <v>0.1324919905358066</v>
      </c>
      <c r="AN19" s="38">
        <f t="shared" si="16"/>
        <v>6.6734637021686236E-2</v>
      </c>
      <c r="AO19" s="33"/>
      <c r="AP19" s="44">
        <f t="shared" si="17"/>
        <v>0.79473909592093861</v>
      </c>
      <c r="AQ19" s="6">
        <f t="shared" si="18"/>
        <v>0.7851822548888967</v>
      </c>
      <c r="AR19" s="6">
        <f t="shared" si="19"/>
        <v>9.6621715574365219E-2</v>
      </c>
      <c r="AS19" s="6">
        <f t="shared" si="20"/>
        <v>9.2080972642532635E-2</v>
      </c>
      <c r="AT19" s="65">
        <v>1.9353</v>
      </c>
      <c r="AU19" s="66">
        <v>1.36</v>
      </c>
      <c r="AV19" s="33"/>
      <c r="AW19" s="44">
        <f>FQ19/C19</f>
        <v>0.10765799247107127</v>
      </c>
      <c r="AX19" s="6">
        <v>9.0200000000000002E-2</v>
      </c>
      <c r="AY19" s="6">
        <f t="shared" si="21"/>
        <v>0.17606555990913669</v>
      </c>
      <c r="AZ19" s="6">
        <f t="shared" si="22"/>
        <v>0.19503606835670412</v>
      </c>
      <c r="BA19" s="38">
        <f t="shared" si="23"/>
        <v>0.22078175839268846</v>
      </c>
      <c r="BB19" s="6"/>
      <c r="BC19" s="44">
        <f t="shared" si="24"/>
        <v>0.16375879709847468</v>
      </c>
      <c r="BD19" s="6">
        <f t="shared" si="25"/>
        <v>0.18142658462694819</v>
      </c>
      <c r="BE19" s="38">
        <f t="shared" si="26"/>
        <v>0.20508061293492535</v>
      </c>
      <c r="BF19" s="6"/>
      <c r="BG19" s="44"/>
      <c r="BH19" s="38">
        <v>0.02</v>
      </c>
      <c r="BI19" s="45"/>
      <c r="BJ19" s="44"/>
      <c r="BK19" s="38">
        <f>BC19-(4.5%+2.5%+3%+1%+BH19)</f>
        <v>3.375879709847468E-2</v>
      </c>
      <c r="BL19" s="6"/>
      <c r="BM19" s="44"/>
      <c r="BN19" s="38">
        <f>BD19-(6%+2.5%+3%+1%+BH19)</f>
        <v>3.64265846269482E-2</v>
      </c>
      <c r="BO19" s="38"/>
      <c r="BP19" s="6"/>
      <c r="BQ19" s="38">
        <f>BE19-(8%+2.5%+3%+1%+BH19)</f>
        <v>4.0080612934925347E-2</v>
      </c>
      <c r="BR19" s="33"/>
      <c r="BS19" s="36">
        <f>Q19/FS19</f>
        <v>-8.8284666334060018E-4</v>
      </c>
      <c r="BT19" s="6">
        <f t="shared" si="27"/>
        <v>-5.370082573445429E-2</v>
      </c>
      <c r="BU19" s="37">
        <f>FA19/E19</f>
        <v>5.2533300318255627E-3</v>
      </c>
      <c r="BV19" s="6">
        <f t="shared" si="28"/>
        <v>4.1528208600174546E-2</v>
      </c>
      <c r="BW19" s="6">
        <f t="shared" si="29"/>
        <v>0.66499872552089789</v>
      </c>
      <c r="BX19" s="38">
        <f t="shared" si="30"/>
        <v>0.76070979041423381</v>
      </c>
      <c r="BY19" s="33"/>
      <c r="BZ19" s="32">
        <v>76.174999999999997</v>
      </c>
      <c r="CA19" s="33">
        <v>73.503</v>
      </c>
      <c r="CB19" s="34">
        <f t="shared" si="31"/>
        <v>149.678</v>
      </c>
      <c r="CC19" s="30">
        <v>6865.55</v>
      </c>
      <c r="CD19" s="33">
        <v>8.4909999999999997</v>
      </c>
      <c r="CE19" s="33">
        <v>8.34</v>
      </c>
      <c r="CF19" s="34">
        <f t="shared" si="32"/>
        <v>6848.7190000000001</v>
      </c>
      <c r="CG19" s="33">
        <v>578.75800000000004</v>
      </c>
      <c r="CH19" s="33">
        <v>255.36799999999999</v>
      </c>
      <c r="CI19" s="34">
        <f t="shared" si="33"/>
        <v>834.12599999999998</v>
      </c>
      <c r="CJ19" s="33">
        <v>11.65</v>
      </c>
      <c r="CK19" s="33">
        <v>1.917</v>
      </c>
      <c r="CL19" s="33">
        <v>46.256999999999998</v>
      </c>
      <c r="CM19" s="33">
        <v>18.472999999999793</v>
      </c>
      <c r="CN19" s="34">
        <f t="shared" si="34"/>
        <v>7910.82</v>
      </c>
      <c r="CO19" s="33">
        <v>0</v>
      </c>
      <c r="CP19" s="30">
        <v>5456.3209999999999</v>
      </c>
      <c r="CQ19" s="34">
        <f t="shared" si="35"/>
        <v>5456.3209999999999</v>
      </c>
      <c r="CR19" s="33">
        <v>1327.3219999999999</v>
      </c>
      <c r="CS19" s="33">
        <v>110.04299999999989</v>
      </c>
      <c r="CT19" s="34">
        <f t="shared" si="36"/>
        <v>1437.3649999999998</v>
      </c>
      <c r="CU19" s="33">
        <v>165.471</v>
      </c>
      <c r="CV19" s="33">
        <v>851.66300000000001</v>
      </c>
      <c r="CW19" s="114">
        <f t="shared" si="37"/>
        <v>7910.82</v>
      </c>
      <c r="CX19" s="33"/>
      <c r="CY19" s="68">
        <v>728.43600000000004</v>
      </c>
      <c r="CZ19" s="33"/>
      <c r="DA19" s="29">
        <v>295</v>
      </c>
      <c r="DB19" s="30">
        <v>300</v>
      </c>
      <c r="DC19" s="30">
        <v>365</v>
      </c>
      <c r="DD19" s="30">
        <v>230</v>
      </c>
      <c r="DE19" s="30">
        <v>300</v>
      </c>
      <c r="DF19" s="30">
        <v>0</v>
      </c>
      <c r="DG19" s="31">
        <f t="shared" si="38"/>
        <v>1490</v>
      </c>
      <c r="DH19" s="69">
        <f t="shared" si="39"/>
        <v>0.18834962747224687</v>
      </c>
      <c r="DI19" s="33"/>
      <c r="DJ19" s="61" t="s">
        <v>222</v>
      </c>
      <c r="DK19" s="56">
        <v>54.4</v>
      </c>
      <c r="DL19" s="70">
        <v>7</v>
      </c>
      <c r="DM19" s="120" t="s">
        <v>243</v>
      </c>
      <c r="DN19" s="71" t="s">
        <v>159</v>
      </c>
      <c r="DO19" s="59" t="s">
        <v>160</v>
      </c>
      <c r="DP19" s="69">
        <v>0.45153367669015693</v>
      </c>
      <c r="DQ19" s="56"/>
      <c r="DR19" s="29">
        <v>649.67100000000005</v>
      </c>
      <c r="DS19" s="30">
        <v>719.67100000000005</v>
      </c>
      <c r="DT19" s="31">
        <v>814.67100000000005</v>
      </c>
      <c r="DU19" s="30"/>
      <c r="DV19" s="61">
        <f t="shared" si="40"/>
        <v>3683.7920000000004</v>
      </c>
      <c r="DW19" s="30">
        <v>3677.6460000000002</v>
      </c>
      <c r="DX19" s="31">
        <v>3689.9380000000001</v>
      </c>
      <c r="DY19" s="30"/>
      <c r="DZ19" s="29">
        <v>812.22299999999996</v>
      </c>
      <c r="EA19" s="30">
        <v>899.85299999999995</v>
      </c>
      <c r="EB19" s="31">
        <v>1017.174</v>
      </c>
      <c r="EC19" s="72">
        <v>4959.8739999999998</v>
      </c>
      <c r="ED19" s="30"/>
      <c r="EE19" s="29">
        <v>819.26800000000003</v>
      </c>
      <c r="EF19" s="30">
        <v>44.661999999999999</v>
      </c>
      <c r="EG19" s="30">
        <v>207.71700000000001</v>
      </c>
      <c r="EH19" s="30">
        <v>116.547</v>
      </c>
      <c r="EI19" s="30">
        <v>935.07299999999998</v>
      </c>
      <c r="EJ19" s="30">
        <v>26.11</v>
      </c>
      <c r="EK19" s="30">
        <v>150.59099999999967</v>
      </c>
      <c r="EL19" s="31">
        <v>4565.5820000000003</v>
      </c>
      <c r="EM19" s="31">
        <f t="shared" si="41"/>
        <v>6865.55</v>
      </c>
      <c r="EN19" s="56"/>
      <c r="EO19" s="44">
        <f t="shared" si="42"/>
        <v>0.11933027943864657</v>
      </c>
      <c r="EP19" s="6">
        <f t="shared" si="43"/>
        <v>6.5052326470566814E-3</v>
      </c>
      <c r="EQ19" s="6">
        <f t="shared" si="44"/>
        <v>3.0254968647814087E-2</v>
      </c>
      <c r="ER19" s="6">
        <f t="shared" si="45"/>
        <v>1.6975624676828512E-2</v>
      </c>
      <c r="ES19" s="6">
        <f t="shared" si="46"/>
        <v>0.13619782828760987</v>
      </c>
      <c r="ET19" s="6">
        <f t="shared" si="47"/>
        <v>3.8030456409173337E-3</v>
      </c>
      <c r="EU19" s="6">
        <f t="shared" si="48"/>
        <v>2.1934295140229067E-2</v>
      </c>
      <c r="EV19" s="6">
        <f t="shared" si="49"/>
        <v>0.66499872552089789</v>
      </c>
      <c r="EW19" s="69">
        <f t="shared" si="50"/>
        <v>1</v>
      </c>
      <c r="EX19" s="56"/>
      <c r="EY19" s="32">
        <v>19.439999999999998</v>
      </c>
      <c r="EZ19" s="33">
        <v>16.626999999999999</v>
      </c>
      <c r="FA19" s="67">
        <f t="shared" si="51"/>
        <v>36.066999999999993</v>
      </c>
      <c r="FC19" s="32">
        <f>CD19</f>
        <v>8.4909999999999997</v>
      </c>
      <c r="FD19" s="33">
        <f>CE19</f>
        <v>8.34</v>
      </c>
      <c r="FE19" s="67">
        <f t="shared" si="52"/>
        <v>16.831</v>
      </c>
      <c r="FG19" s="29">
        <v>4565.5820000000003</v>
      </c>
      <c r="FH19" s="30">
        <v>2299.9679999999994</v>
      </c>
      <c r="FI19" s="31">
        <v>6865.5499999999993</v>
      </c>
      <c r="FK19" s="44">
        <v>0.66499872552089789</v>
      </c>
      <c r="FL19" s="6">
        <v>0.33500127447910211</v>
      </c>
      <c r="FM19" s="38">
        <v>1</v>
      </c>
      <c r="FN19" s="56"/>
      <c r="FO19" s="61">
        <f t="shared" si="53"/>
        <v>819.02700000000004</v>
      </c>
      <c r="FP19" s="30">
        <v>786.39099999999996</v>
      </c>
      <c r="FQ19" s="31">
        <v>851.66300000000001</v>
      </c>
      <c r="FS19" s="61">
        <f t="shared" si="54"/>
        <v>6497.1645000000008</v>
      </c>
      <c r="FT19" s="30">
        <v>6128.7790000000005</v>
      </c>
      <c r="FU19" s="31">
        <v>6865.55</v>
      </c>
      <c r="FW19" s="61">
        <f t="shared" si="55"/>
        <v>2552.2219999999998</v>
      </c>
      <c r="FX19" s="30">
        <v>2358.3679999999999</v>
      </c>
      <c r="FY19" s="31">
        <v>2746.076</v>
      </c>
      <c r="GA19" s="61">
        <f t="shared" si="56"/>
        <v>9049.3865000000005</v>
      </c>
      <c r="GB19" s="56">
        <f t="shared" si="57"/>
        <v>8487.1470000000008</v>
      </c>
      <c r="GC19" s="70">
        <f t="shared" si="58"/>
        <v>9611.6260000000002</v>
      </c>
      <c r="GE19" s="61">
        <f t="shared" si="59"/>
        <v>5285.6480000000001</v>
      </c>
      <c r="GF19" s="30">
        <v>5114.9750000000004</v>
      </c>
      <c r="GG19" s="31">
        <v>5456.3209999999999</v>
      </c>
      <c r="GH19" s="30"/>
      <c r="GI19" s="61">
        <f t="shared" si="60"/>
        <v>7566.0589999999993</v>
      </c>
      <c r="GJ19" s="30">
        <v>7221.2979999999998</v>
      </c>
      <c r="GK19" s="31">
        <v>7910.82</v>
      </c>
      <c r="GL19" s="30"/>
      <c r="GM19" s="73">
        <f>DX19/C19</f>
        <v>0.46644191120515954</v>
      </c>
      <c r="GN19" s="63"/>
    </row>
    <row r="20" spans="1:196" x14ac:dyDescent="0.2">
      <c r="A20" s="1"/>
      <c r="B20" s="74" t="s">
        <v>176</v>
      </c>
      <c r="C20" s="29">
        <v>3586.0920000000001</v>
      </c>
      <c r="D20" s="30">
        <v>3442.7240000000002</v>
      </c>
      <c r="E20" s="30">
        <v>2761.3679999999999</v>
      </c>
      <c r="F20" s="30">
        <v>1323.4580000000001</v>
      </c>
      <c r="G20" s="30">
        <v>2695.2420000000002</v>
      </c>
      <c r="H20" s="30">
        <f t="shared" si="0"/>
        <v>4909.55</v>
      </c>
      <c r="I20" s="31">
        <f t="shared" si="1"/>
        <v>4084.826</v>
      </c>
      <c r="J20" s="30"/>
      <c r="K20" s="32">
        <v>56.273000000000003</v>
      </c>
      <c r="L20" s="33">
        <v>25.391000000000002</v>
      </c>
      <c r="M20" s="33">
        <v>1.369</v>
      </c>
      <c r="N20" s="34">
        <f t="shared" si="2"/>
        <v>83.033000000000001</v>
      </c>
      <c r="O20" s="33">
        <v>53.852000000000004</v>
      </c>
      <c r="P20" s="34">
        <f t="shared" si="3"/>
        <v>29.180999999999997</v>
      </c>
      <c r="Q20" s="33">
        <v>1.0720000000000001</v>
      </c>
      <c r="R20" s="34">
        <f t="shared" si="4"/>
        <v>28.108999999999998</v>
      </c>
      <c r="S20" s="33">
        <v>6.8730000000000002</v>
      </c>
      <c r="T20" s="33">
        <v>0.58499999999999996</v>
      </c>
      <c r="U20" s="33">
        <v>-3.1</v>
      </c>
      <c r="V20" s="34">
        <f t="shared" si="5"/>
        <v>32.466999999999999</v>
      </c>
      <c r="W20" s="33">
        <v>7.37</v>
      </c>
      <c r="X20" s="35">
        <f t="shared" si="6"/>
        <v>25.096999999999998</v>
      </c>
      <c r="Y20" s="33"/>
      <c r="Z20" s="36">
        <f t="shared" si="7"/>
        <v>1.6345486887708687E-2</v>
      </c>
      <c r="AA20" s="37">
        <f t="shared" si="8"/>
        <v>7.3752644708085808E-3</v>
      </c>
      <c r="AB20" s="6">
        <f t="shared" si="9"/>
        <v>0.59510890585804121</v>
      </c>
      <c r="AC20" s="6">
        <f t="shared" si="10"/>
        <v>0.59898115809845842</v>
      </c>
      <c r="AD20" s="6">
        <f t="shared" si="11"/>
        <v>0.64856141534088863</v>
      </c>
      <c r="AE20" s="37">
        <f t="shared" si="12"/>
        <v>1.5642264671812206E-2</v>
      </c>
      <c r="AF20" s="37">
        <f t="shared" si="13"/>
        <v>7.2898669774283378E-3</v>
      </c>
      <c r="AG20" s="37">
        <f>X20/DV20</f>
        <v>1.4898420400572024E-2</v>
      </c>
      <c r="AH20" s="37">
        <f>(P20+S20+T20)/DV20</f>
        <v>2.1750138465018064E-2</v>
      </c>
      <c r="AI20" s="37">
        <f>R20/DV20</f>
        <v>1.6686444556707137E-2</v>
      </c>
      <c r="AJ20" s="38">
        <f>X20/FO20</f>
        <v>6.1179814585938658E-2</v>
      </c>
      <c r="AK20" s="33"/>
      <c r="AL20" s="44">
        <f t="shared" si="14"/>
        <v>8.3414549169715121E-2</v>
      </c>
      <c r="AM20" s="6">
        <f t="shared" si="15"/>
        <v>0.12494158178756275</v>
      </c>
      <c r="AN20" s="38">
        <f t="shared" si="16"/>
        <v>8.6170522729553431E-2</v>
      </c>
      <c r="AO20" s="33"/>
      <c r="AP20" s="44">
        <f t="shared" si="17"/>
        <v>0.97605317364436761</v>
      </c>
      <c r="AQ20" s="6">
        <f t="shared" si="18"/>
        <v>0.85972768696600799</v>
      </c>
      <c r="AR20" s="6">
        <f t="shared" si="19"/>
        <v>-6.774979559922055E-2</v>
      </c>
      <c r="AS20" s="6">
        <f t="shared" si="20"/>
        <v>0.19037715708353273</v>
      </c>
      <c r="AT20" s="65">
        <v>1.4283000000000001</v>
      </c>
      <c r="AU20" s="66">
        <v>1.3835999999999999</v>
      </c>
      <c r="AV20" s="33"/>
      <c r="AW20" s="44">
        <f>FQ20/C20</f>
        <v>0.11831486754941033</v>
      </c>
      <c r="AX20" s="6">
        <v>9.7100000000000006E-2</v>
      </c>
      <c r="AY20" s="6">
        <f t="shared" si="21"/>
        <v>0.20076861853066083</v>
      </c>
      <c r="AZ20" s="6">
        <f t="shared" si="22"/>
        <v>0.20076861853066083</v>
      </c>
      <c r="BA20" s="38">
        <f t="shared" si="23"/>
        <v>0.2236067861331214</v>
      </c>
      <c r="BB20" s="6"/>
      <c r="BC20" s="44">
        <f t="shared" si="24"/>
        <v>0.18644184053092341</v>
      </c>
      <c r="BD20" s="6">
        <f t="shared" si="25"/>
        <v>0.19000372163250892</v>
      </c>
      <c r="BE20" s="38">
        <f t="shared" si="26"/>
        <v>0.21218704101893962</v>
      </c>
      <c r="BF20" s="6"/>
      <c r="BG20" s="44"/>
      <c r="BH20" s="38"/>
      <c r="BI20" s="45"/>
      <c r="BJ20" s="44"/>
      <c r="BK20" s="38"/>
      <c r="BL20" s="6"/>
      <c r="BM20" s="44"/>
      <c r="BN20" s="38"/>
      <c r="BO20" s="6"/>
      <c r="BP20" s="44"/>
      <c r="BQ20" s="38"/>
      <c r="BR20" s="33"/>
      <c r="BS20" s="36">
        <f>Q20/FS20</f>
        <v>4.0375644145945906E-4</v>
      </c>
      <c r="BT20" s="6">
        <f t="shared" si="27"/>
        <v>2.9258440459619537E-2</v>
      </c>
      <c r="BU20" s="37">
        <f>FA20/E20</f>
        <v>6.7281868986676175E-3</v>
      </c>
      <c r="BV20" s="6">
        <f t="shared" si="28"/>
        <v>4.310602844037336E-2</v>
      </c>
      <c r="BW20" s="6">
        <f t="shared" si="29"/>
        <v>0.87565148868242126</v>
      </c>
      <c r="BX20" s="38">
        <f t="shared" si="30"/>
        <v>0.91593962631456027</v>
      </c>
      <c r="BY20" s="33"/>
      <c r="BZ20" s="32">
        <v>7.125</v>
      </c>
      <c r="CA20" s="33">
        <v>133.489</v>
      </c>
      <c r="CB20" s="34">
        <f t="shared" si="31"/>
        <v>140.614</v>
      </c>
      <c r="CC20" s="30">
        <v>2761.3679999999999</v>
      </c>
      <c r="CD20" s="33">
        <v>1.2649999999999999</v>
      </c>
      <c r="CE20" s="33">
        <v>5.4539999999999997</v>
      </c>
      <c r="CF20" s="34">
        <f t="shared" si="32"/>
        <v>2754.6489999999999</v>
      </c>
      <c r="CG20" s="33">
        <v>542.096</v>
      </c>
      <c r="CH20" s="33">
        <v>114.358</v>
      </c>
      <c r="CI20" s="34">
        <f t="shared" si="33"/>
        <v>656.45399999999995</v>
      </c>
      <c r="CJ20" s="33">
        <v>1.4330000000000001</v>
      </c>
      <c r="CK20" s="33">
        <v>0</v>
      </c>
      <c r="CL20" s="33">
        <v>28.626999999999999</v>
      </c>
      <c r="CM20" s="33">
        <v>4.3150000000002287</v>
      </c>
      <c r="CN20" s="34">
        <f t="shared" si="34"/>
        <v>3586.0919999999996</v>
      </c>
      <c r="CO20" s="33">
        <v>4.1820000000000004</v>
      </c>
      <c r="CP20" s="30">
        <v>2695.2420000000002</v>
      </c>
      <c r="CQ20" s="34">
        <f t="shared" si="35"/>
        <v>2699.424</v>
      </c>
      <c r="CR20" s="33">
        <v>395.48099999999999</v>
      </c>
      <c r="CS20" s="33">
        <v>26.809000000000083</v>
      </c>
      <c r="CT20" s="34">
        <f t="shared" si="36"/>
        <v>422.29000000000008</v>
      </c>
      <c r="CU20" s="33">
        <v>40.090000000000003</v>
      </c>
      <c r="CV20" s="33">
        <v>424.28800000000001</v>
      </c>
      <c r="CW20" s="114">
        <f t="shared" si="37"/>
        <v>3586.0920000000001</v>
      </c>
      <c r="CX20" s="33"/>
      <c r="CY20" s="68">
        <v>682.71</v>
      </c>
      <c r="CZ20" s="33"/>
      <c r="DA20" s="29">
        <v>160</v>
      </c>
      <c r="DB20" s="30">
        <v>35</v>
      </c>
      <c r="DC20" s="30">
        <v>200</v>
      </c>
      <c r="DD20" s="30">
        <v>40</v>
      </c>
      <c r="DE20" s="30">
        <v>0</v>
      </c>
      <c r="DF20" s="30">
        <v>0</v>
      </c>
      <c r="DG20" s="31">
        <f t="shared" si="38"/>
        <v>435</v>
      </c>
      <c r="DH20" s="69">
        <f t="shared" si="39"/>
        <v>0.12130196325136108</v>
      </c>
      <c r="DI20" s="33"/>
      <c r="DJ20" s="61" t="s">
        <v>219</v>
      </c>
      <c r="DK20" s="56">
        <v>27.7</v>
      </c>
      <c r="DL20" s="70">
        <v>3</v>
      </c>
      <c r="DM20" s="120" t="s">
        <v>243</v>
      </c>
      <c r="DN20" s="71" t="s">
        <v>159</v>
      </c>
      <c r="DO20" s="56"/>
      <c r="DP20" s="69" t="s">
        <v>220</v>
      </c>
      <c r="DQ20" s="56"/>
      <c r="DR20" s="29">
        <v>351.637</v>
      </c>
      <c r="DS20" s="30">
        <v>351.637</v>
      </c>
      <c r="DT20" s="31">
        <v>391.637</v>
      </c>
      <c r="DU20" s="30"/>
      <c r="DV20" s="61">
        <f t="shared" si="40"/>
        <v>1684.5409999999999</v>
      </c>
      <c r="DW20" s="30">
        <v>1617.6279999999999</v>
      </c>
      <c r="DX20" s="31">
        <v>1751.454</v>
      </c>
      <c r="DY20" s="30"/>
      <c r="DZ20" s="29">
        <v>421.31400000000002</v>
      </c>
      <c r="EA20" s="30">
        <v>429.363</v>
      </c>
      <c r="EB20" s="31">
        <v>479.49200000000002</v>
      </c>
      <c r="EC20" s="72">
        <v>2259.761</v>
      </c>
      <c r="ED20" s="30"/>
      <c r="EE20" s="29">
        <v>233.261</v>
      </c>
      <c r="EF20" s="30">
        <v>6.173</v>
      </c>
      <c r="EG20" s="30">
        <v>17.582999999999998</v>
      </c>
      <c r="EH20" s="30">
        <v>25.978999999999999</v>
      </c>
      <c r="EI20" s="30">
        <v>46.686999999999998</v>
      </c>
      <c r="EJ20" s="30">
        <v>3.1509999999999998</v>
      </c>
      <c r="EK20" s="30">
        <v>10.538000000000466</v>
      </c>
      <c r="EL20" s="31">
        <v>2417.9960000000001</v>
      </c>
      <c r="EM20" s="31">
        <f t="shared" si="41"/>
        <v>2761.3680000000004</v>
      </c>
      <c r="EN20" s="56"/>
      <c r="EO20" s="44">
        <f t="shared" si="42"/>
        <v>8.4472985853388596E-2</v>
      </c>
      <c r="EP20" s="6">
        <f t="shared" si="43"/>
        <v>2.2354861793140207E-3</v>
      </c>
      <c r="EQ20" s="6">
        <f t="shared" si="44"/>
        <v>6.3674961106234282E-3</v>
      </c>
      <c r="ER20" s="6">
        <f t="shared" si="45"/>
        <v>9.4080180548192036E-3</v>
      </c>
      <c r="ES20" s="6">
        <f t="shared" si="46"/>
        <v>1.690719961989854E-2</v>
      </c>
      <c r="ET20" s="6">
        <f t="shared" si="47"/>
        <v>1.1411010774369803E-3</v>
      </c>
      <c r="EU20" s="6">
        <f t="shared" si="48"/>
        <v>3.8162244220982006E-3</v>
      </c>
      <c r="EV20" s="6">
        <f t="shared" si="49"/>
        <v>0.87565148868242104</v>
      </c>
      <c r="EW20" s="69">
        <f t="shared" si="50"/>
        <v>1</v>
      </c>
      <c r="EX20" s="56"/>
      <c r="EY20" s="32">
        <v>8.66</v>
      </c>
      <c r="EZ20" s="33">
        <v>9.9190000000000005</v>
      </c>
      <c r="FA20" s="67">
        <f t="shared" si="51"/>
        <v>18.579000000000001</v>
      </c>
      <c r="FC20" s="32">
        <f>CD20</f>
        <v>1.2649999999999999</v>
      </c>
      <c r="FD20" s="33">
        <f>CE20</f>
        <v>5.4539999999999997</v>
      </c>
      <c r="FE20" s="67">
        <f t="shared" si="52"/>
        <v>6.7189999999999994</v>
      </c>
      <c r="FG20" s="29">
        <v>2417.9960000000001</v>
      </c>
      <c r="FH20" s="30">
        <v>343.37199999999973</v>
      </c>
      <c r="FI20" s="31">
        <v>2761.3679999999999</v>
      </c>
      <c r="FK20" s="44">
        <v>0.87565148868242126</v>
      </c>
      <c r="FL20" s="6">
        <v>0.12434851131757874</v>
      </c>
      <c r="FM20" s="38">
        <v>1</v>
      </c>
      <c r="FN20" s="56"/>
      <c r="FO20" s="61">
        <f t="shared" si="53"/>
        <v>410.21699999999998</v>
      </c>
      <c r="FP20" s="30">
        <v>396.14600000000002</v>
      </c>
      <c r="FQ20" s="31">
        <v>424.28800000000001</v>
      </c>
      <c r="FS20" s="61">
        <f t="shared" si="54"/>
        <v>2655.0659999999998</v>
      </c>
      <c r="FT20" s="30">
        <v>2548.7640000000001</v>
      </c>
      <c r="FU20" s="31">
        <v>2761.3679999999999</v>
      </c>
      <c r="FW20" s="61">
        <f t="shared" si="55"/>
        <v>1202.9195</v>
      </c>
      <c r="FX20" s="30">
        <v>1082.3810000000001</v>
      </c>
      <c r="FY20" s="31">
        <v>1323.4580000000001</v>
      </c>
      <c r="GA20" s="61">
        <f t="shared" si="56"/>
        <v>3857.9855000000002</v>
      </c>
      <c r="GB20" s="56">
        <f t="shared" si="57"/>
        <v>3631.1450000000004</v>
      </c>
      <c r="GC20" s="70">
        <f t="shared" si="58"/>
        <v>4084.826</v>
      </c>
      <c r="GE20" s="61">
        <f t="shared" si="59"/>
        <v>2588.3294999999998</v>
      </c>
      <c r="GF20" s="30">
        <v>2481.4169999999999</v>
      </c>
      <c r="GG20" s="31">
        <v>2695.2420000000002</v>
      </c>
      <c r="GH20" s="30"/>
      <c r="GI20" s="61">
        <f t="shared" si="60"/>
        <v>3442.7240000000002</v>
      </c>
      <c r="GJ20" s="30">
        <v>3299.3560000000002</v>
      </c>
      <c r="GK20" s="31">
        <v>3586.0920000000001</v>
      </c>
      <c r="GL20" s="30"/>
      <c r="GM20" s="73">
        <f>DX20/C20</f>
        <v>0.48840185918264223</v>
      </c>
      <c r="GN20" s="63"/>
    </row>
    <row r="21" spans="1:196" x14ac:dyDescent="0.2">
      <c r="A21" s="1"/>
      <c r="B21" s="74" t="s">
        <v>177</v>
      </c>
      <c r="C21" s="29">
        <v>1779.87</v>
      </c>
      <c r="D21" s="30">
        <v>1753.6369999999999</v>
      </c>
      <c r="E21" s="30">
        <v>1322.951</v>
      </c>
      <c r="F21" s="30">
        <v>522.76400000000001</v>
      </c>
      <c r="G21" s="30">
        <v>1214.4159999999999</v>
      </c>
      <c r="H21" s="30">
        <f t="shared" si="0"/>
        <v>2302.634</v>
      </c>
      <c r="I21" s="31">
        <f t="shared" si="1"/>
        <v>1845.7150000000001</v>
      </c>
      <c r="J21" s="30"/>
      <c r="K21" s="32">
        <v>27.15</v>
      </c>
      <c r="L21" s="33">
        <v>9.8680000000000003</v>
      </c>
      <c r="M21" s="33">
        <v>0.123</v>
      </c>
      <c r="N21" s="34">
        <f t="shared" si="2"/>
        <v>37.140999999999998</v>
      </c>
      <c r="O21" s="33">
        <v>25.765000000000001</v>
      </c>
      <c r="P21" s="34">
        <f t="shared" si="3"/>
        <v>11.375999999999998</v>
      </c>
      <c r="Q21" s="33">
        <v>-0.22700000000000001</v>
      </c>
      <c r="R21" s="34">
        <f t="shared" si="4"/>
        <v>11.602999999999998</v>
      </c>
      <c r="S21" s="33">
        <v>1.7090000000000001</v>
      </c>
      <c r="T21" s="33">
        <v>0.57599999999999996</v>
      </c>
      <c r="U21" s="33">
        <v>0</v>
      </c>
      <c r="V21" s="34">
        <f t="shared" si="5"/>
        <v>13.887999999999998</v>
      </c>
      <c r="W21" s="33">
        <v>3.258</v>
      </c>
      <c r="X21" s="35">
        <f t="shared" si="6"/>
        <v>10.629999999999999</v>
      </c>
      <c r="Y21" s="33"/>
      <c r="Z21" s="36">
        <f t="shared" si="7"/>
        <v>1.5482109467352708E-2</v>
      </c>
      <c r="AA21" s="37">
        <f t="shared" si="8"/>
        <v>5.6271622918540156E-3</v>
      </c>
      <c r="AB21" s="6">
        <f t="shared" si="9"/>
        <v>0.65350276467305835</v>
      </c>
      <c r="AC21" s="6">
        <f t="shared" si="10"/>
        <v>0.66319176319176321</v>
      </c>
      <c r="AD21" s="6">
        <f t="shared" si="11"/>
        <v>0.69370776231119258</v>
      </c>
      <c r="AE21" s="37">
        <f t="shared" si="12"/>
        <v>1.4692322299312801E-2</v>
      </c>
      <c r="AF21" s="37">
        <f t="shared" si="13"/>
        <v>6.0616877951366211E-3</v>
      </c>
      <c r="AG21" s="37">
        <f>X21/DV21</f>
        <v>1.3458166372308841E-2</v>
      </c>
      <c r="AH21" s="37">
        <f>(P21+S21+T21)/DV21</f>
        <v>1.7295579568401793E-2</v>
      </c>
      <c r="AI21" s="37">
        <f>R21/DV21</f>
        <v>1.4690038044957617E-2</v>
      </c>
      <c r="AJ21" s="38">
        <f>X21/FO21</f>
        <v>5.6648920579598923E-2</v>
      </c>
      <c r="AK21" s="33"/>
      <c r="AL21" s="44">
        <f t="shared" si="14"/>
        <v>-8.3643777499605564E-3</v>
      </c>
      <c r="AM21" s="6">
        <f t="shared" si="15"/>
        <v>3.969007269378217E-2</v>
      </c>
      <c r="AN21" s="38">
        <f t="shared" si="16"/>
        <v>6.1295473036685956E-2</v>
      </c>
      <c r="AO21" s="33"/>
      <c r="AP21" s="44">
        <f t="shared" si="17"/>
        <v>0.91795992444164598</v>
      </c>
      <c r="AQ21" s="6">
        <f t="shared" si="18"/>
        <v>0.76648659770650329</v>
      </c>
      <c r="AR21" s="6">
        <f t="shared" si="19"/>
        <v>-2.5674908841656997E-2</v>
      </c>
      <c r="AS21" s="6">
        <f t="shared" si="20"/>
        <v>0.23354233736171745</v>
      </c>
      <c r="AT21" s="65">
        <v>3.53</v>
      </c>
      <c r="AU21" s="66">
        <v>1.46</v>
      </c>
      <c r="AV21" s="33"/>
      <c r="AW21" s="44">
        <f>FQ21/C21</f>
        <v>0.10776348834465439</v>
      </c>
      <c r="AX21" s="6">
        <v>0.10400000000000001</v>
      </c>
      <c r="AY21" s="6">
        <f t="shared" si="21"/>
        <v>0.21232608362481617</v>
      </c>
      <c r="AZ21" s="6">
        <f t="shared" si="22"/>
        <v>0.23769999999999997</v>
      </c>
      <c r="BA21" s="38">
        <f t="shared" si="23"/>
        <v>0.26300000000000001</v>
      </c>
      <c r="BB21" s="6"/>
      <c r="BC21" s="44">
        <f t="shared" si="24"/>
        <v>0.19272311409370732</v>
      </c>
      <c r="BD21" s="6">
        <f t="shared" si="25"/>
        <v>0.21642569845762871</v>
      </c>
      <c r="BE21" s="38">
        <f t="shared" si="26"/>
        <v>0.24093703060415003</v>
      </c>
      <c r="BF21" s="6"/>
      <c r="BG21" s="44"/>
      <c r="BH21" s="38">
        <v>3.5999999999999997E-2</v>
      </c>
      <c r="BI21" s="45"/>
      <c r="BJ21" s="44"/>
      <c r="BK21" s="38">
        <f t="shared" ref="BK21:BK30" si="61">BC21-(4.5%+2.5%+3%+1%+BH21)</f>
        <v>4.672311409370733E-2</v>
      </c>
      <c r="BL21" s="6"/>
      <c r="BM21" s="44"/>
      <c r="BN21" s="38">
        <f t="shared" ref="BN21:BN30" si="62">BD21-(6%+2.5%+3%+1%+BH21)</f>
        <v>5.5425698457628736E-2</v>
      </c>
      <c r="BO21" s="38"/>
      <c r="BP21" s="6"/>
      <c r="BQ21" s="38">
        <f t="shared" ref="BQ21:BQ30" si="63">BE21-(8%+2.5%+3%+1%+BH21)</f>
        <v>5.993703060415001E-2</v>
      </c>
      <c r="BR21" s="33"/>
      <c r="BS21" s="36">
        <f>Q21/FS21</f>
        <v>-1.7086547881286883E-4</v>
      </c>
      <c r="BT21" s="6">
        <f t="shared" si="27"/>
        <v>-1.6616645926359714E-2</v>
      </c>
      <c r="BU21" s="37">
        <f>FA21/E21</f>
        <v>1.738764323092843E-2</v>
      </c>
      <c r="BV21" s="6">
        <f t="shared" si="28"/>
        <v>0.11689823049324619</v>
      </c>
      <c r="BW21" s="6">
        <f t="shared" si="29"/>
        <v>0.86410910154646692</v>
      </c>
      <c r="BX21" s="38">
        <f t="shared" si="30"/>
        <v>0.9025976383136074</v>
      </c>
      <c r="BY21" s="33"/>
      <c r="BZ21" s="32">
        <v>1.079</v>
      </c>
      <c r="CA21" s="33">
        <v>164.83099999999999</v>
      </c>
      <c r="CB21" s="34">
        <f t="shared" si="31"/>
        <v>165.91</v>
      </c>
      <c r="CC21" s="30">
        <v>1322.951</v>
      </c>
      <c r="CD21" s="33">
        <v>0.80800000000000005</v>
      </c>
      <c r="CE21" s="33">
        <v>4.165</v>
      </c>
      <c r="CF21" s="34">
        <f t="shared" si="32"/>
        <v>1317.9780000000001</v>
      </c>
      <c r="CG21" s="33">
        <v>245.84</v>
      </c>
      <c r="CH21" s="33">
        <v>45.330999999999996</v>
      </c>
      <c r="CI21" s="34">
        <f t="shared" si="33"/>
        <v>291.17099999999999</v>
      </c>
      <c r="CJ21" s="33">
        <v>0</v>
      </c>
      <c r="CK21" s="33">
        <v>0</v>
      </c>
      <c r="CL21" s="33">
        <v>2.6480000000000001</v>
      </c>
      <c r="CM21" s="33">
        <v>2.1629999999997511</v>
      </c>
      <c r="CN21" s="34">
        <f t="shared" si="34"/>
        <v>1779.87</v>
      </c>
      <c r="CO21" s="33">
        <v>4.5199999999999996</v>
      </c>
      <c r="CP21" s="30">
        <v>1214.4159999999999</v>
      </c>
      <c r="CQ21" s="34">
        <f t="shared" si="35"/>
        <v>1218.9359999999999</v>
      </c>
      <c r="CR21" s="33">
        <v>305.23700000000002</v>
      </c>
      <c r="CS21" s="33">
        <v>3.6719999999999402</v>
      </c>
      <c r="CT21" s="34">
        <f t="shared" si="36"/>
        <v>308.90899999999999</v>
      </c>
      <c r="CU21" s="33">
        <v>60.22</v>
      </c>
      <c r="CV21" s="33">
        <v>191.80500000000001</v>
      </c>
      <c r="CW21" s="114">
        <f t="shared" si="37"/>
        <v>1779.87</v>
      </c>
      <c r="CX21" s="33"/>
      <c r="CY21" s="68">
        <v>415.67500000000001</v>
      </c>
      <c r="CZ21" s="33"/>
      <c r="DA21" s="29">
        <v>145</v>
      </c>
      <c r="DB21" s="30">
        <v>90</v>
      </c>
      <c r="DC21" s="30">
        <v>50</v>
      </c>
      <c r="DD21" s="30">
        <v>40</v>
      </c>
      <c r="DE21" s="30">
        <v>40</v>
      </c>
      <c r="DF21" s="30">
        <v>0</v>
      </c>
      <c r="DG21" s="31">
        <f t="shared" si="38"/>
        <v>365</v>
      </c>
      <c r="DH21" s="69">
        <f t="shared" si="39"/>
        <v>0.20507115688224423</v>
      </c>
      <c r="DI21" s="33"/>
      <c r="DJ21" s="61" t="s">
        <v>221</v>
      </c>
      <c r="DK21" s="56">
        <v>15</v>
      </c>
      <c r="DL21" s="70">
        <v>3</v>
      </c>
      <c r="DM21" s="120" t="s">
        <v>243</v>
      </c>
      <c r="DN21" s="71" t="s">
        <v>159</v>
      </c>
      <c r="DO21" s="59" t="s">
        <v>162</v>
      </c>
      <c r="DP21" s="69">
        <v>0.16637271867795281</v>
      </c>
      <c r="DQ21" s="56"/>
      <c r="DR21" s="29">
        <v>167.35775469999999</v>
      </c>
      <c r="DS21" s="30">
        <v>187.35775469999999</v>
      </c>
      <c r="DT21" s="31">
        <v>207.29949300000001</v>
      </c>
      <c r="DU21" s="30"/>
      <c r="DV21" s="61">
        <f t="shared" si="40"/>
        <v>789.85500000000002</v>
      </c>
      <c r="DW21" s="30">
        <v>791.49900000000002</v>
      </c>
      <c r="DX21" s="31">
        <v>788.21100000000001</v>
      </c>
      <c r="DY21" s="30"/>
      <c r="DZ21" s="29">
        <v>187.27761670000001</v>
      </c>
      <c r="EA21" s="30">
        <v>210.31047153</v>
      </c>
      <c r="EB21" s="31">
        <v>234.12922252999999</v>
      </c>
      <c r="EC21" s="72">
        <v>971.74445100000014</v>
      </c>
      <c r="ED21" s="30"/>
      <c r="EE21" s="29">
        <v>27.980145419999999</v>
      </c>
      <c r="EF21" s="30">
        <v>12.64606991</v>
      </c>
      <c r="EG21" s="30">
        <v>14.341407060000002</v>
      </c>
      <c r="EH21" s="30">
        <v>9.7251078599999996</v>
      </c>
      <c r="EI21" s="30">
        <v>99.536086689999991</v>
      </c>
      <c r="EJ21" s="30">
        <v>9.9923681999999996</v>
      </c>
      <c r="EK21" s="30">
        <v>5.5558148599998276</v>
      </c>
      <c r="EL21" s="31">
        <v>1143.174</v>
      </c>
      <c r="EM21" s="31">
        <f t="shared" si="41"/>
        <v>1322.9509999999998</v>
      </c>
      <c r="EN21" s="56"/>
      <c r="EO21" s="44">
        <f t="shared" si="42"/>
        <v>2.1149797248726523E-2</v>
      </c>
      <c r="EP21" s="6">
        <f t="shared" si="43"/>
        <v>9.5589858656896596E-3</v>
      </c>
      <c r="EQ21" s="6">
        <f t="shared" si="44"/>
        <v>1.0840467303777693E-2</v>
      </c>
      <c r="ER21" s="6">
        <f t="shared" si="45"/>
        <v>7.3510718537572453E-3</v>
      </c>
      <c r="ES21" s="6">
        <f t="shared" si="46"/>
        <v>7.5237923921596492E-2</v>
      </c>
      <c r="ET21" s="6">
        <f t="shared" si="47"/>
        <v>7.5530901749195556E-3</v>
      </c>
      <c r="EU21" s="6">
        <f t="shared" si="48"/>
        <v>4.199562085065757E-3</v>
      </c>
      <c r="EV21" s="6">
        <f t="shared" si="49"/>
        <v>0.86410910154646703</v>
      </c>
      <c r="EW21" s="69">
        <f t="shared" si="50"/>
        <v>1</v>
      </c>
      <c r="EX21" s="56"/>
      <c r="EY21" s="32">
        <v>5.6589999999999998</v>
      </c>
      <c r="EZ21" s="33">
        <v>17.344000000000001</v>
      </c>
      <c r="FA21" s="67">
        <f t="shared" si="51"/>
        <v>23.003</v>
      </c>
      <c r="FC21" s="32">
        <f>CD21</f>
        <v>0.80800000000000005</v>
      </c>
      <c r="FD21" s="33">
        <f>CE21</f>
        <v>4.165</v>
      </c>
      <c r="FE21" s="67">
        <f t="shared" si="52"/>
        <v>4.9729999999999999</v>
      </c>
      <c r="FG21" s="29">
        <v>1143.174</v>
      </c>
      <c r="FH21" s="30">
        <v>179.77700000000004</v>
      </c>
      <c r="FI21" s="31">
        <v>1322.951</v>
      </c>
      <c r="FK21" s="44">
        <v>0.86410910154646692</v>
      </c>
      <c r="FL21" s="6">
        <v>0.13589089845353308</v>
      </c>
      <c r="FM21" s="38">
        <v>1</v>
      </c>
      <c r="FN21" s="56"/>
      <c r="FO21" s="61">
        <f t="shared" si="53"/>
        <v>187.64699999999999</v>
      </c>
      <c r="FP21" s="30">
        <v>183.489</v>
      </c>
      <c r="FQ21" s="31">
        <v>191.80500000000001</v>
      </c>
      <c r="FS21" s="61">
        <f t="shared" si="54"/>
        <v>1328.5304999999998</v>
      </c>
      <c r="FT21" s="30">
        <v>1334.11</v>
      </c>
      <c r="FU21" s="31">
        <v>1322.951</v>
      </c>
      <c r="FW21" s="61">
        <f t="shared" si="55"/>
        <v>481.9545</v>
      </c>
      <c r="FX21" s="30">
        <v>441.14499999999998</v>
      </c>
      <c r="FY21" s="31">
        <v>522.76400000000001</v>
      </c>
      <c r="GA21" s="61">
        <f t="shared" si="56"/>
        <v>1810.4850000000001</v>
      </c>
      <c r="GB21" s="56">
        <f t="shared" si="57"/>
        <v>1775.2549999999999</v>
      </c>
      <c r="GC21" s="70">
        <f t="shared" si="58"/>
        <v>1845.7150000000001</v>
      </c>
      <c r="GE21" s="61">
        <f t="shared" si="59"/>
        <v>1179.3465000000001</v>
      </c>
      <c r="GF21" s="30">
        <v>1144.277</v>
      </c>
      <c r="GG21" s="31">
        <v>1214.4159999999999</v>
      </c>
      <c r="GH21" s="30"/>
      <c r="GI21" s="61">
        <f t="shared" si="60"/>
        <v>1753.6369999999999</v>
      </c>
      <c r="GJ21" s="30">
        <v>1727.404</v>
      </c>
      <c r="GK21" s="31">
        <v>1779.87</v>
      </c>
      <c r="GL21" s="30"/>
      <c r="GM21" s="73">
        <f>DX21/C21</f>
        <v>0.44284751133509753</v>
      </c>
      <c r="GN21" s="63"/>
    </row>
    <row r="22" spans="1:196" x14ac:dyDescent="0.2">
      <c r="A22" s="1"/>
      <c r="B22" s="74" t="s">
        <v>178</v>
      </c>
      <c r="C22" s="29">
        <v>3376.152</v>
      </c>
      <c r="D22" s="30">
        <v>3251.4335000000001</v>
      </c>
      <c r="E22" s="30">
        <v>2697.127</v>
      </c>
      <c r="F22" s="30">
        <v>900.14499999999998</v>
      </c>
      <c r="G22" s="30">
        <v>2133.0039999999999</v>
      </c>
      <c r="H22" s="30">
        <f t="shared" si="0"/>
        <v>4276.2970000000005</v>
      </c>
      <c r="I22" s="31">
        <f t="shared" si="1"/>
        <v>3597.2719999999999</v>
      </c>
      <c r="J22" s="30"/>
      <c r="K22" s="32">
        <v>63.991999999999997</v>
      </c>
      <c r="L22" s="33">
        <v>20.065000000000001</v>
      </c>
      <c r="M22" s="33">
        <v>0.35599999999999998</v>
      </c>
      <c r="N22" s="34">
        <f t="shared" si="2"/>
        <v>84.412999999999997</v>
      </c>
      <c r="O22" s="33">
        <v>44.488</v>
      </c>
      <c r="P22" s="34">
        <f t="shared" si="3"/>
        <v>39.924999999999997</v>
      </c>
      <c r="Q22" s="33">
        <v>-0.97199999999999998</v>
      </c>
      <c r="R22" s="34">
        <f t="shared" si="4"/>
        <v>40.896999999999998</v>
      </c>
      <c r="S22" s="33">
        <v>2.863</v>
      </c>
      <c r="T22" s="33">
        <v>-4.3140000000000001</v>
      </c>
      <c r="U22" s="33">
        <v>-1.3</v>
      </c>
      <c r="V22" s="34">
        <f t="shared" si="5"/>
        <v>38.146000000000001</v>
      </c>
      <c r="W22" s="33">
        <v>10.130000000000001</v>
      </c>
      <c r="X22" s="35">
        <f t="shared" si="6"/>
        <v>28.015999999999998</v>
      </c>
      <c r="Y22" s="33"/>
      <c r="Z22" s="36">
        <f t="shared" si="7"/>
        <v>1.9681165246036861E-2</v>
      </c>
      <c r="AA22" s="37">
        <f t="shared" si="8"/>
        <v>6.1711242133661972E-3</v>
      </c>
      <c r="AB22" s="6">
        <f t="shared" si="9"/>
        <v>0.53624550999252674</v>
      </c>
      <c r="AC22" s="6">
        <f t="shared" si="10"/>
        <v>0.5097392181126541</v>
      </c>
      <c r="AD22" s="6">
        <f t="shared" si="11"/>
        <v>0.52702782746733323</v>
      </c>
      <c r="AE22" s="37">
        <f t="shared" si="12"/>
        <v>1.3682580314190647E-2</v>
      </c>
      <c r="AF22" s="37">
        <f t="shared" si="13"/>
        <v>8.6165071498463669E-3</v>
      </c>
      <c r="AG22" s="37">
        <f>X22/DV22</f>
        <v>1.688077440914126E-2</v>
      </c>
      <c r="AH22" s="37">
        <f>(P22+S22+T22)/DV22</f>
        <v>2.3182142868978472E-2</v>
      </c>
      <c r="AI22" s="37">
        <f>R22/DV22</f>
        <v>2.4642098479820466E-2</v>
      </c>
      <c r="AJ22" s="38">
        <f>X22/FO22</f>
        <v>7.5196708265169318E-2</v>
      </c>
      <c r="AK22" s="33"/>
      <c r="AL22" s="44">
        <f t="shared" si="14"/>
        <v>9.2509351917674801E-2</v>
      </c>
      <c r="AM22" s="6">
        <f t="shared" si="15"/>
        <v>8.0754530143170355E-2</v>
      </c>
      <c r="AN22" s="38">
        <f t="shared" si="16"/>
        <v>0.10074394256532193</v>
      </c>
      <c r="AO22" s="33"/>
      <c r="AP22" s="44">
        <f t="shared" si="17"/>
        <v>0.79084299701126415</v>
      </c>
      <c r="AQ22" s="6">
        <f t="shared" si="18"/>
        <v>0.72526980802317587</v>
      </c>
      <c r="AR22" s="6">
        <f t="shared" si="19"/>
        <v>8.3046912579765361E-2</v>
      </c>
      <c r="AS22" s="6">
        <f t="shared" si="20"/>
        <v>0.15627169629803397</v>
      </c>
      <c r="AT22" s="65">
        <v>3.5680999999999998</v>
      </c>
      <c r="AU22" s="66">
        <v>1.32</v>
      </c>
      <c r="AV22" s="33"/>
      <c r="AW22" s="44">
        <f>FQ22/C22</f>
        <v>0.11360063172511191</v>
      </c>
      <c r="AX22" s="6">
        <v>0.10970000000000001</v>
      </c>
      <c r="AY22" s="6">
        <f t="shared" si="21"/>
        <v>0.20119701295130293</v>
      </c>
      <c r="AZ22" s="6">
        <f t="shared" si="22"/>
        <v>0.21859999999999999</v>
      </c>
      <c r="BA22" s="38">
        <f t="shared" si="23"/>
        <v>0.24179999999999999</v>
      </c>
      <c r="BB22" s="6"/>
      <c r="BC22" s="44">
        <f t="shared" si="24"/>
        <v>0.17456931655147137</v>
      </c>
      <c r="BD22" s="6">
        <f t="shared" si="25"/>
        <v>0.19148465341133333</v>
      </c>
      <c r="BE22" s="38">
        <f t="shared" si="26"/>
        <v>0.21384253817688997</v>
      </c>
      <c r="BF22" s="6"/>
      <c r="BG22" s="44"/>
      <c r="BH22" s="38">
        <v>2.4E-2</v>
      </c>
      <c r="BI22" s="45"/>
      <c r="BJ22" s="44"/>
      <c r="BK22" s="38">
        <f t="shared" si="61"/>
        <v>4.0569316551471363E-2</v>
      </c>
      <c r="BL22" s="6"/>
      <c r="BM22" s="44"/>
      <c r="BN22" s="38">
        <f t="shared" si="62"/>
        <v>4.248465341133334E-2</v>
      </c>
      <c r="BO22" s="6"/>
      <c r="BP22" s="44"/>
      <c r="BQ22" s="38">
        <f t="shared" si="63"/>
        <v>4.4842538176889962E-2</v>
      </c>
      <c r="BR22" s="33"/>
      <c r="BS22" s="36">
        <f>Q22/FS22</f>
        <v>-3.763159443362128E-4</v>
      </c>
      <c r="BT22" s="6">
        <f t="shared" si="27"/>
        <v>-2.5263814524094194E-2</v>
      </c>
      <c r="BU22" s="37">
        <f>FA22/E22</f>
        <v>1.9635708663329537E-3</v>
      </c>
      <c r="BV22" s="6">
        <f t="shared" si="28"/>
        <v>1.3676626294450326E-2</v>
      </c>
      <c r="BW22" s="6">
        <f t="shared" si="29"/>
        <v>0.73156881377851324</v>
      </c>
      <c r="BX22" s="38">
        <f t="shared" si="30"/>
        <v>0.7987383217060039</v>
      </c>
      <c r="BY22" s="33"/>
      <c r="BZ22" s="32">
        <v>4.7409999999999997</v>
      </c>
      <c r="CA22" s="33">
        <v>339.74</v>
      </c>
      <c r="CB22" s="34">
        <f t="shared" si="31"/>
        <v>344.48099999999999</v>
      </c>
      <c r="CC22" s="30">
        <v>2697.127</v>
      </c>
      <c r="CD22" s="33">
        <v>0.91</v>
      </c>
      <c r="CE22" s="33">
        <v>2.7869999999999999</v>
      </c>
      <c r="CF22" s="34">
        <f t="shared" si="32"/>
        <v>2693.4300000000003</v>
      </c>
      <c r="CG22" s="33">
        <v>183.11600000000001</v>
      </c>
      <c r="CH22" s="33">
        <v>67.712000000000003</v>
      </c>
      <c r="CI22" s="34">
        <f t="shared" si="33"/>
        <v>250.82800000000003</v>
      </c>
      <c r="CJ22" s="33">
        <v>13.224</v>
      </c>
      <c r="CK22" s="33">
        <v>0</v>
      </c>
      <c r="CL22" s="33">
        <v>12.367000000000001</v>
      </c>
      <c r="CM22" s="33">
        <v>61.821999999999946</v>
      </c>
      <c r="CN22" s="34">
        <f t="shared" si="34"/>
        <v>3376.1520000000005</v>
      </c>
      <c r="CO22" s="33">
        <v>146.84700000000001</v>
      </c>
      <c r="CP22" s="30">
        <v>2133.0039999999999</v>
      </c>
      <c r="CQ22" s="34">
        <f t="shared" si="35"/>
        <v>2279.8510000000001</v>
      </c>
      <c r="CR22" s="33">
        <v>591.12900000000002</v>
      </c>
      <c r="CS22" s="33">
        <v>51.638999999999896</v>
      </c>
      <c r="CT22" s="34">
        <f t="shared" si="36"/>
        <v>642.76799999999992</v>
      </c>
      <c r="CU22" s="33">
        <v>70</v>
      </c>
      <c r="CV22" s="33">
        <v>383.53300000000002</v>
      </c>
      <c r="CW22" s="114">
        <f t="shared" si="37"/>
        <v>3376.152</v>
      </c>
      <c r="CX22" s="33"/>
      <c r="CY22" s="68">
        <v>527.59699999999998</v>
      </c>
      <c r="CZ22" s="33"/>
      <c r="DA22" s="29">
        <v>135</v>
      </c>
      <c r="DB22" s="30">
        <v>170</v>
      </c>
      <c r="DC22" s="30">
        <v>170</v>
      </c>
      <c r="DD22" s="30">
        <v>130</v>
      </c>
      <c r="DE22" s="30">
        <v>200</v>
      </c>
      <c r="DF22" s="30">
        <v>0</v>
      </c>
      <c r="DG22" s="31">
        <f t="shared" si="38"/>
        <v>805</v>
      </c>
      <c r="DH22" s="69">
        <f t="shared" si="39"/>
        <v>0.23843713197747021</v>
      </c>
      <c r="DI22" s="33"/>
      <c r="DJ22" s="61" t="s">
        <v>224</v>
      </c>
      <c r="DK22" s="56">
        <v>22</v>
      </c>
      <c r="DL22" s="70">
        <v>3</v>
      </c>
      <c r="DM22" s="120" t="s">
        <v>243</v>
      </c>
      <c r="DN22" s="71" t="s">
        <v>159</v>
      </c>
      <c r="DO22" s="59" t="s">
        <v>162</v>
      </c>
      <c r="DP22" s="69">
        <v>0.11599454725362639</v>
      </c>
      <c r="DQ22" s="56"/>
      <c r="DR22" s="29">
        <v>346.83186119999999</v>
      </c>
      <c r="DS22" s="30">
        <v>376.83186119999999</v>
      </c>
      <c r="DT22" s="31">
        <v>416.82499560000002</v>
      </c>
      <c r="DU22" s="30"/>
      <c r="DV22" s="61">
        <f t="shared" si="40"/>
        <v>1659.6395</v>
      </c>
      <c r="DW22" s="30">
        <v>1595.4369999999999</v>
      </c>
      <c r="DX22" s="31">
        <v>1723.8420000000001</v>
      </c>
      <c r="DY22" s="30"/>
      <c r="DZ22" s="29">
        <v>367.33650185210513</v>
      </c>
      <c r="EA22" s="30">
        <v>402.93050423751055</v>
      </c>
      <c r="EB22" s="31">
        <v>449.97695742202825</v>
      </c>
      <c r="EC22" s="72">
        <v>2104.2443718555592</v>
      </c>
      <c r="ED22" s="30"/>
      <c r="EE22" s="29">
        <v>197.79148849000001</v>
      </c>
      <c r="EF22" s="30">
        <v>0.89165757000000001</v>
      </c>
      <c r="EG22" s="30">
        <v>222.36380407999999</v>
      </c>
      <c r="EH22" s="30">
        <v>6.0952033999999999</v>
      </c>
      <c r="EI22" s="30">
        <v>246.04029825000001</v>
      </c>
      <c r="EJ22" s="30">
        <v>6.0133363600000003</v>
      </c>
      <c r="EK22" s="30">
        <v>44.797211849999485</v>
      </c>
      <c r="EL22" s="31">
        <v>1973.134</v>
      </c>
      <c r="EM22" s="31">
        <f t="shared" si="41"/>
        <v>2697.1269999999995</v>
      </c>
      <c r="EN22" s="56"/>
      <c r="EO22" s="44">
        <f t="shared" si="42"/>
        <v>7.3334139805059248E-2</v>
      </c>
      <c r="EP22" s="6">
        <f t="shared" si="43"/>
        <v>3.3059532235597366E-4</v>
      </c>
      <c r="EQ22" s="6">
        <f t="shared" si="44"/>
        <v>8.2444691733092296E-2</v>
      </c>
      <c r="ER22" s="6">
        <f t="shared" si="45"/>
        <v>2.2598874283635889E-3</v>
      </c>
      <c r="ES22" s="6">
        <f t="shared" si="46"/>
        <v>9.1223104529375168E-2</v>
      </c>
      <c r="ET22" s="6">
        <f t="shared" si="47"/>
        <v>2.2295340041458937E-3</v>
      </c>
      <c r="EU22" s="6">
        <f t="shared" si="48"/>
        <v>1.6609233399094477E-2</v>
      </c>
      <c r="EV22" s="6">
        <f t="shared" si="49"/>
        <v>0.73156881377851335</v>
      </c>
      <c r="EW22" s="69">
        <f t="shared" si="50"/>
        <v>1</v>
      </c>
      <c r="EX22" s="56"/>
      <c r="EY22" s="32">
        <v>0.47399999999999998</v>
      </c>
      <c r="EZ22" s="33">
        <v>4.8220000000000001</v>
      </c>
      <c r="FA22" s="67">
        <f t="shared" si="51"/>
        <v>5.2960000000000003</v>
      </c>
      <c r="FC22" s="32">
        <f>CD22</f>
        <v>0.91</v>
      </c>
      <c r="FD22" s="33">
        <f>CE22</f>
        <v>2.7869999999999999</v>
      </c>
      <c r="FE22" s="67">
        <f t="shared" si="52"/>
        <v>3.6970000000000001</v>
      </c>
      <c r="FG22" s="29">
        <v>1973.134</v>
      </c>
      <c r="FH22" s="30">
        <v>723.99299999999994</v>
      </c>
      <c r="FI22" s="31">
        <v>2697.127</v>
      </c>
      <c r="FK22" s="44">
        <v>0.73156881377851324</v>
      </c>
      <c r="FL22" s="6">
        <v>0.26843118622148676</v>
      </c>
      <c r="FM22" s="38">
        <v>1</v>
      </c>
      <c r="FN22" s="56"/>
      <c r="FO22" s="61">
        <f t="shared" si="53"/>
        <v>372.56950000000001</v>
      </c>
      <c r="FP22" s="30">
        <v>361.60599999999999</v>
      </c>
      <c r="FQ22" s="31">
        <v>383.53300000000002</v>
      </c>
      <c r="FS22" s="61">
        <f t="shared" si="54"/>
        <v>2582.9359999999997</v>
      </c>
      <c r="FT22" s="30">
        <v>2468.7449999999999</v>
      </c>
      <c r="FU22" s="31">
        <v>2697.127</v>
      </c>
      <c r="FW22" s="61">
        <f t="shared" si="55"/>
        <v>879.94100000000003</v>
      </c>
      <c r="FX22" s="30">
        <v>859.73699999999997</v>
      </c>
      <c r="FY22" s="31">
        <v>900.14499999999998</v>
      </c>
      <c r="GA22" s="61">
        <f t="shared" si="56"/>
        <v>3462.877</v>
      </c>
      <c r="GB22" s="56">
        <f t="shared" si="57"/>
        <v>3328.482</v>
      </c>
      <c r="GC22" s="70">
        <f t="shared" si="58"/>
        <v>3597.2719999999999</v>
      </c>
      <c r="GE22" s="61">
        <f t="shared" si="59"/>
        <v>2035.394</v>
      </c>
      <c r="GF22" s="30">
        <v>1937.7840000000001</v>
      </c>
      <c r="GG22" s="31">
        <v>2133.0039999999999</v>
      </c>
      <c r="GH22" s="30"/>
      <c r="GI22" s="61">
        <f t="shared" si="60"/>
        <v>3251.4335000000001</v>
      </c>
      <c r="GJ22" s="30">
        <v>3126.7150000000001</v>
      </c>
      <c r="GK22" s="31">
        <v>3376.152</v>
      </c>
      <c r="GL22" s="30"/>
      <c r="GM22" s="73">
        <f>DX22/C22</f>
        <v>0.51059371734447978</v>
      </c>
      <c r="GN22" s="63"/>
    </row>
    <row r="23" spans="1:196" x14ac:dyDescent="0.2">
      <c r="A23" s="1"/>
      <c r="B23" s="74" t="s">
        <v>179</v>
      </c>
      <c r="C23" s="29">
        <v>4129.7920000000004</v>
      </c>
      <c r="D23" s="30">
        <v>4066.1610000000001</v>
      </c>
      <c r="E23" s="30">
        <v>3468.1729999999998</v>
      </c>
      <c r="F23" s="30">
        <v>803.17499999999995</v>
      </c>
      <c r="G23" s="30">
        <v>3060.7289999999998</v>
      </c>
      <c r="H23" s="30">
        <f t="shared" si="0"/>
        <v>4932.9670000000006</v>
      </c>
      <c r="I23" s="31">
        <f t="shared" si="1"/>
        <v>4271.348</v>
      </c>
      <c r="J23" s="30"/>
      <c r="K23" s="32">
        <v>72.918000000000006</v>
      </c>
      <c r="L23" s="33">
        <v>27.466999999999999</v>
      </c>
      <c r="M23" s="33">
        <v>0.46</v>
      </c>
      <c r="N23" s="34">
        <f t="shared" si="2"/>
        <v>100.845</v>
      </c>
      <c r="O23" s="33">
        <v>60.095999999999997</v>
      </c>
      <c r="P23" s="34">
        <f t="shared" si="3"/>
        <v>40.749000000000002</v>
      </c>
      <c r="Q23" s="33">
        <v>-6.1280000000000001</v>
      </c>
      <c r="R23" s="34">
        <f t="shared" si="4"/>
        <v>46.877000000000002</v>
      </c>
      <c r="S23" s="33">
        <v>3.9929999999999999</v>
      </c>
      <c r="T23" s="33">
        <v>-0.378</v>
      </c>
      <c r="U23" s="33">
        <v>-1.6</v>
      </c>
      <c r="V23" s="34">
        <f t="shared" si="5"/>
        <v>48.892000000000003</v>
      </c>
      <c r="W23" s="33">
        <v>10.741</v>
      </c>
      <c r="X23" s="35">
        <f t="shared" si="6"/>
        <v>38.151000000000003</v>
      </c>
      <c r="Y23" s="33"/>
      <c r="Z23" s="36">
        <f t="shared" si="7"/>
        <v>1.7932885589134324E-2</v>
      </c>
      <c r="AA23" s="37">
        <f t="shared" si="8"/>
        <v>6.7550202758818447E-3</v>
      </c>
      <c r="AB23" s="6">
        <f t="shared" si="9"/>
        <v>0.57530155083285472</v>
      </c>
      <c r="AC23" s="6">
        <f t="shared" si="10"/>
        <v>0.57322726492302412</v>
      </c>
      <c r="AD23" s="6">
        <f t="shared" si="11"/>
        <v>0.59592443849471954</v>
      </c>
      <c r="AE23" s="37">
        <f t="shared" si="12"/>
        <v>1.4779542669363066E-2</v>
      </c>
      <c r="AF23" s="37">
        <f t="shared" si="13"/>
        <v>9.3825601101382855E-3</v>
      </c>
      <c r="AG23" s="37">
        <f>X23/DV23</f>
        <v>1.7524261163901982E-2</v>
      </c>
      <c r="AH23" s="37">
        <f>(P23+S23+T23)/DV23</f>
        <v>2.0378137461019307E-2</v>
      </c>
      <c r="AI23" s="37">
        <f>R23/DV23</f>
        <v>2.1532457617892929E-2</v>
      </c>
      <c r="AJ23" s="38">
        <f>X23/FO23</f>
        <v>9.0788590683883147E-2</v>
      </c>
      <c r="AK23" s="33"/>
      <c r="AL23" s="44">
        <f t="shared" si="14"/>
        <v>0.13225354554301871</v>
      </c>
      <c r="AM23" s="6">
        <f t="shared" si="15"/>
        <v>0.11489155554766708</v>
      </c>
      <c r="AN23" s="38">
        <f t="shared" si="16"/>
        <v>7.846729216965527E-2</v>
      </c>
      <c r="AO23" s="33"/>
      <c r="AP23" s="44">
        <f t="shared" si="17"/>
        <v>0.88251912462267601</v>
      </c>
      <c r="AQ23" s="6">
        <f t="shared" si="18"/>
        <v>0.83639226964110913</v>
      </c>
      <c r="AR23" s="6">
        <f t="shared" si="19"/>
        <v>1.2897986145549208E-2</v>
      </c>
      <c r="AS23" s="6">
        <f t="shared" si="20"/>
        <v>0.13207614330213241</v>
      </c>
      <c r="AT23" s="65">
        <v>2.67</v>
      </c>
      <c r="AU23" s="66">
        <v>1.3</v>
      </c>
      <c r="AV23" s="33"/>
      <c r="AW23" s="44">
        <f>FQ23/C23</f>
        <v>0.10587433943404412</v>
      </c>
      <c r="AX23" s="6">
        <v>9.9700000000000011E-2</v>
      </c>
      <c r="AY23" s="6">
        <f t="shared" si="21"/>
        <v>0.17033675336419676</v>
      </c>
      <c r="AZ23" s="6">
        <f t="shared" si="22"/>
        <v>0.18350000000000002</v>
      </c>
      <c r="BA23" s="38">
        <f t="shared" si="23"/>
        <v>0.20550000000000002</v>
      </c>
      <c r="BB23" s="6"/>
      <c r="BC23" s="44">
        <f t="shared" si="24"/>
        <v>0.16253661190577529</v>
      </c>
      <c r="BD23" s="6">
        <f t="shared" si="25"/>
        <v>0.17609285535804209</v>
      </c>
      <c r="BE23" s="38">
        <f t="shared" si="26"/>
        <v>0.19783228480452125</v>
      </c>
      <c r="BF23" s="6"/>
      <c r="BG23" s="44"/>
      <c r="BH23" s="38">
        <v>1.6E-2</v>
      </c>
      <c r="BI23" s="45"/>
      <c r="BJ23" s="44"/>
      <c r="BK23" s="38">
        <f t="shared" si="61"/>
        <v>3.6536611905775285E-2</v>
      </c>
      <c r="BL23" s="6"/>
      <c r="BM23" s="44"/>
      <c r="BN23" s="38">
        <f t="shared" si="62"/>
        <v>3.5092855358042102E-2</v>
      </c>
      <c r="BO23" s="38"/>
      <c r="BP23" s="6"/>
      <c r="BQ23" s="38">
        <f t="shared" si="63"/>
        <v>3.683228480452122E-2</v>
      </c>
      <c r="BR23" s="33"/>
      <c r="BS23" s="36">
        <f>Q23/FS23</f>
        <v>-1.87651847029448E-3</v>
      </c>
      <c r="BT23" s="6">
        <f t="shared" si="27"/>
        <v>-0.13813001532774322</v>
      </c>
      <c r="BU23" s="37">
        <f>FA23/E23</f>
        <v>7.3395992645118912E-3</v>
      </c>
      <c r="BV23" s="6">
        <f t="shared" si="28"/>
        <v>5.7204175421643425E-2</v>
      </c>
      <c r="BW23" s="6">
        <f t="shared" si="29"/>
        <v>0.70282624309686981</v>
      </c>
      <c r="BX23" s="38">
        <f t="shared" si="30"/>
        <v>0.75870615084511972</v>
      </c>
      <c r="BY23" s="33"/>
      <c r="BZ23" s="32">
        <v>5.8780000000000001</v>
      </c>
      <c r="CA23" s="33">
        <v>338.93299999999999</v>
      </c>
      <c r="CB23" s="34">
        <f t="shared" si="31"/>
        <v>344.81099999999998</v>
      </c>
      <c r="CC23" s="30">
        <v>3468.1729999999998</v>
      </c>
      <c r="CD23" s="33">
        <v>2.5720000000000001</v>
      </c>
      <c r="CE23" s="33">
        <v>5.1740000000000004</v>
      </c>
      <c r="CF23" s="34">
        <f t="shared" si="32"/>
        <v>3460.4269999999997</v>
      </c>
      <c r="CG23" s="33">
        <v>198.714</v>
      </c>
      <c r="CH23" s="33">
        <v>80.174999999999997</v>
      </c>
      <c r="CI23" s="34">
        <f t="shared" si="33"/>
        <v>278.88900000000001</v>
      </c>
      <c r="CJ23" s="33">
        <v>5.7249999999999996</v>
      </c>
      <c r="CK23" s="33">
        <v>0</v>
      </c>
      <c r="CL23" s="33">
        <v>34.595999999999997</v>
      </c>
      <c r="CM23" s="33">
        <v>5.3440000000005341</v>
      </c>
      <c r="CN23" s="34">
        <f t="shared" si="34"/>
        <v>4129.7920000000004</v>
      </c>
      <c r="CO23" s="33">
        <v>195.47</v>
      </c>
      <c r="CP23" s="30">
        <v>3060.7289999999998</v>
      </c>
      <c r="CQ23" s="34">
        <f t="shared" si="35"/>
        <v>3256.1989999999996</v>
      </c>
      <c r="CR23" s="33">
        <v>322.99200000000002</v>
      </c>
      <c r="CS23" s="33">
        <v>33.111000000000843</v>
      </c>
      <c r="CT23" s="34">
        <f t="shared" si="36"/>
        <v>356.10300000000086</v>
      </c>
      <c r="CU23" s="33">
        <v>80.251000000000005</v>
      </c>
      <c r="CV23" s="33">
        <v>437.23899999999998</v>
      </c>
      <c r="CW23" s="114">
        <f t="shared" si="37"/>
        <v>4129.7920000000004</v>
      </c>
      <c r="CX23" s="33"/>
      <c r="CY23" s="68">
        <v>545.447</v>
      </c>
      <c r="CZ23" s="33"/>
      <c r="DA23" s="29">
        <v>92</v>
      </c>
      <c r="DB23" s="30">
        <v>155</v>
      </c>
      <c r="DC23" s="30">
        <v>200</v>
      </c>
      <c r="DD23" s="30">
        <v>100</v>
      </c>
      <c r="DE23" s="30">
        <v>50</v>
      </c>
      <c r="DF23" s="30">
        <v>0</v>
      </c>
      <c r="DG23" s="31">
        <f t="shared" si="38"/>
        <v>597</v>
      </c>
      <c r="DH23" s="69">
        <f t="shared" si="39"/>
        <v>0.14455933858170095</v>
      </c>
      <c r="DI23" s="33"/>
      <c r="DJ23" s="61" t="s">
        <v>225</v>
      </c>
      <c r="DK23" s="56">
        <v>32</v>
      </c>
      <c r="DL23" s="70">
        <v>4</v>
      </c>
      <c r="DM23" s="120" t="s">
        <v>243</v>
      </c>
      <c r="DN23" s="71" t="s">
        <v>159</v>
      </c>
      <c r="DO23" s="59" t="s">
        <v>162</v>
      </c>
      <c r="DP23" s="69">
        <v>0.22034891821898919</v>
      </c>
      <c r="DQ23" s="56"/>
      <c r="DR23" s="29">
        <v>388.20989550000002</v>
      </c>
      <c r="DS23" s="30">
        <v>418.20989550000002</v>
      </c>
      <c r="DT23" s="31">
        <v>468.34950150000003</v>
      </c>
      <c r="DU23" s="30"/>
      <c r="DV23" s="61">
        <f t="shared" si="40"/>
        <v>2177.0389999999998</v>
      </c>
      <c r="DW23" s="30">
        <v>2075.0050000000001</v>
      </c>
      <c r="DX23" s="31">
        <v>2279.0729999999999</v>
      </c>
      <c r="DY23" s="30"/>
      <c r="DZ23" s="29">
        <v>425.41</v>
      </c>
      <c r="EA23" s="30">
        <v>460.89100000000002</v>
      </c>
      <c r="EB23" s="31">
        <v>517.79</v>
      </c>
      <c r="EC23" s="72">
        <v>2617.3180000000002</v>
      </c>
      <c r="ED23" s="30"/>
      <c r="EE23" s="29">
        <v>107.95983804000001</v>
      </c>
      <c r="EF23" s="30">
        <v>45.232362710000004</v>
      </c>
      <c r="EG23" s="30">
        <v>190.57611353999999</v>
      </c>
      <c r="EH23" s="30">
        <v>34.965050939999998</v>
      </c>
      <c r="EI23" s="30">
        <v>566.28738276999991</v>
      </c>
      <c r="EJ23" s="30">
        <v>30.885509389999999</v>
      </c>
      <c r="EK23" s="30">
        <v>54.743742610000027</v>
      </c>
      <c r="EL23" s="31">
        <v>2437.5230000000001</v>
      </c>
      <c r="EM23" s="31">
        <f t="shared" si="41"/>
        <v>3468.1730000000002</v>
      </c>
      <c r="EN23" s="56"/>
      <c r="EO23" s="44">
        <f t="shared" si="42"/>
        <v>3.1128734939116359E-2</v>
      </c>
      <c r="EP23" s="6">
        <f t="shared" si="43"/>
        <v>1.3042129879334162E-2</v>
      </c>
      <c r="EQ23" s="6">
        <f t="shared" si="44"/>
        <v>5.495000207313764E-2</v>
      </c>
      <c r="ER23" s="6">
        <f t="shared" si="45"/>
        <v>1.0081691697617159E-2</v>
      </c>
      <c r="ES23" s="6">
        <f t="shared" si="46"/>
        <v>0.16328118083209803</v>
      </c>
      <c r="ET23" s="6">
        <f t="shared" si="47"/>
        <v>8.9054119820435717E-3</v>
      </c>
      <c r="EU23" s="6">
        <f t="shared" si="48"/>
        <v>1.5784605499783323E-2</v>
      </c>
      <c r="EV23" s="6">
        <f t="shared" si="49"/>
        <v>0.7028262430968697</v>
      </c>
      <c r="EW23" s="69">
        <f t="shared" si="50"/>
        <v>1</v>
      </c>
      <c r="EX23" s="56"/>
      <c r="EY23" s="32">
        <v>4.2670000000000003</v>
      </c>
      <c r="EZ23" s="33">
        <v>21.187999999999999</v>
      </c>
      <c r="FA23" s="67">
        <f t="shared" si="51"/>
        <v>25.454999999999998</v>
      </c>
      <c r="FC23" s="32">
        <f>CD23</f>
        <v>2.5720000000000001</v>
      </c>
      <c r="FD23" s="33">
        <f>CE23</f>
        <v>5.1740000000000004</v>
      </c>
      <c r="FE23" s="67">
        <f t="shared" si="52"/>
        <v>7.7460000000000004</v>
      </c>
      <c r="FG23" s="29">
        <v>2437.5230000000001</v>
      </c>
      <c r="FH23" s="30">
        <v>1030.6499999999996</v>
      </c>
      <c r="FI23" s="31">
        <v>3468.1729999999998</v>
      </c>
      <c r="FK23" s="44">
        <v>0.70282624309686981</v>
      </c>
      <c r="FL23" s="6">
        <v>0.29717375690313019</v>
      </c>
      <c r="FM23" s="38">
        <v>1</v>
      </c>
      <c r="FN23" s="56"/>
      <c r="FO23" s="61">
        <f t="shared" si="53"/>
        <v>420.21799999999996</v>
      </c>
      <c r="FP23" s="30">
        <v>403.197</v>
      </c>
      <c r="FQ23" s="31">
        <v>437.23899999999998</v>
      </c>
      <c r="FS23" s="61">
        <f t="shared" si="54"/>
        <v>3265.6219999999998</v>
      </c>
      <c r="FT23" s="30">
        <v>3063.0709999999999</v>
      </c>
      <c r="FU23" s="31">
        <v>3468.1729999999998</v>
      </c>
      <c r="FW23" s="61">
        <f t="shared" si="55"/>
        <v>785.64099999999996</v>
      </c>
      <c r="FX23" s="30">
        <v>768.10699999999997</v>
      </c>
      <c r="FY23" s="31">
        <v>803.17499999999995</v>
      </c>
      <c r="GA23" s="61">
        <f t="shared" si="56"/>
        <v>4051.2629999999999</v>
      </c>
      <c r="GB23" s="56">
        <f t="shared" si="57"/>
        <v>3831.1779999999999</v>
      </c>
      <c r="GC23" s="70">
        <f t="shared" si="58"/>
        <v>4271.348</v>
      </c>
      <c r="GE23" s="61">
        <f t="shared" si="59"/>
        <v>2949.3824999999997</v>
      </c>
      <c r="GF23" s="30">
        <v>2838.0360000000001</v>
      </c>
      <c r="GG23" s="31">
        <v>3060.7289999999998</v>
      </c>
      <c r="GH23" s="30"/>
      <c r="GI23" s="61">
        <f t="shared" si="60"/>
        <v>4066.1610000000001</v>
      </c>
      <c r="GJ23" s="30">
        <v>4002.53</v>
      </c>
      <c r="GK23" s="31">
        <v>4129.7920000000004</v>
      </c>
      <c r="GL23" s="30"/>
      <c r="GM23" s="73">
        <f>DX23/C23</f>
        <v>0.55186144968075868</v>
      </c>
      <c r="GN23" s="63"/>
    </row>
    <row r="24" spans="1:196" x14ac:dyDescent="0.2">
      <c r="A24" s="1"/>
      <c r="B24" s="74" t="s">
        <v>180</v>
      </c>
      <c r="C24" s="29">
        <v>4167.1229999999996</v>
      </c>
      <c r="D24" s="30">
        <v>4075.6099999999997</v>
      </c>
      <c r="E24" s="30">
        <v>3293.5210000000002</v>
      </c>
      <c r="F24" s="30">
        <v>828.63199999999995</v>
      </c>
      <c r="G24" s="30">
        <v>3292.509</v>
      </c>
      <c r="H24" s="30">
        <f t="shared" si="0"/>
        <v>4995.7549999999992</v>
      </c>
      <c r="I24" s="31">
        <f t="shared" si="1"/>
        <v>4122.1530000000002</v>
      </c>
      <c r="J24" s="30"/>
      <c r="K24" s="32">
        <v>63.378</v>
      </c>
      <c r="L24" s="33">
        <v>23.28</v>
      </c>
      <c r="M24" s="33">
        <v>0.27300000000000002</v>
      </c>
      <c r="N24" s="34">
        <f t="shared" si="2"/>
        <v>86.930999999999997</v>
      </c>
      <c r="O24" s="33">
        <v>52.765999999999998</v>
      </c>
      <c r="P24" s="34">
        <f t="shared" si="3"/>
        <v>34.164999999999999</v>
      </c>
      <c r="Q24" s="33">
        <v>-1.7450000000000001</v>
      </c>
      <c r="R24" s="34">
        <f t="shared" si="4"/>
        <v>35.909999999999997</v>
      </c>
      <c r="S24" s="33">
        <v>8.5779999999999994</v>
      </c>
      <c r="T24" s="33">
        <v>-0.53500000000000003</v>
      </c>
      <c r="U24" s="33">
        <v>-1</v>
      </c>
      <c r="V24" s="34">
        <f t="shared" si="5"/>
        <v>42.953000000000003</v>
      </c>
      <c r="W24" s="33">
        <v>8.0009999999999994</v>
      </c>
      <c r="X24" s="35">
        <f t="shared" si="6"/>
        <v>34.952000000000005</v>
      </c>
      <c r="Y24" s="33"/>
      <c r="Z24" s="36">
        <f t="shared" si="7"/>
        <v>1.5550555622348557E-2</v>
      </c>
      <c r="AA24" s="37">
        <f t="shared" si="8"/>
        <v>5.7120283834812468E-3</v>
      </c>
      <c r="AB24" s="6">
        <f t="shared" si="9"/>
        <v>0.55558363341546102</v>
      </c>
      <c r="AC24" s="6">
        <f t="shared" si="10"/>
        <v>0.55247149483294766</v>
      </c>
      <c r="AD24" s="6">
        <f t="shared" si="11"/>
        <v>0.60698715072873888</v>
      </c>
      <c r="AE24" s="37">
        <f t="shared" si="12"/>
        <v>1.2946773611802897E-2</v>
      </c>
      <c r="AF24" s="37">
        <f t="shared" si="13"/>
        <v>8.5758941606287175E-3</v>
      </c>
      <c r="AG24" s="37">
        <f>X24/DV24</f>
        <v>1.8206973575092829E-2</v>
      </c>
      <c r="AH24" s="37">
        <f>(P24+S24+T24)/DV24</f>
        <v>2.1986722953121936E-2</v>
      </c>
      <c r="AI24" s="37">
        <f>R24/DV24</f>
        <v>1.8706008843029965E-2</v>
      </c>
      <c r="AJ24" s="38">
        <f>X24/FO24</f>
        <v>7.2265939982384259E-2</v>
      </c>
      <c r="AK24" s="33"/>
      <c r="AL24" s="44">
        <f t="shared" si="14"/>
        <v>8.0280375824309289E-2</v>
      </c>
      <c r="AM24" s="6">
        <f t="shared" si="15"/>
        <v>3.945941038966938E-2</v>
      </c>
      <c r="AN24" s="38">
        <f t="shared" si="16"/>
        <v>6.197463846998668E-2</v>
      </c>
      <c r="AO24" s="33"/>
      <c r="AP24" s="44">
        <f t="shared" si="17"/>
        <v>0.9996927300600178</v>
      </c>
      <c r="AQ24" s="6">
        <f t="shared" si="18"/>
        <v>0.90657698118537811</v>
      </c>
      <c r="AR24" s="6">
        <f t="shared" si="19"/>
        <v>-9.203256059396378E-2</v>
      </c>
      <c r="AS24" s="6">
        <f t="shared" si="20"/>
        <v>0.17345420329565508</v>
      </c>
      <c r="AT24" s="65">
        <v>3.57</v>
      </c>
      <c r="AU24" s="66">
        <v>1.45</v>
      </c>
      <c r="AV24" s="33"/>
      <c r="AW24" s="44">
        <f>FQ24/C24</f>
        <v>0.12025514965600968</v>
      </c>
      <c r="AX24" s="6">
        <v>0.1074</v>
      </c>
      <c r="AY24" s="6">
        <f t="shared" si="21"/>
        <v>0.21177125437472896</v>
      </c>
      <c r="AZ24" s="6">
        <f t="shared" si="22"/>
        <v>0.22690000000000002</v>
      </c>
      <c r="BA24" s="38">
        <f t="shared" si="23"/>
        <v>0.247</v>
      </c>
      <c r="BB24" s="6"/>
      <c r="BC24" s="44">
        <f t="shared" si="24"/>
        <v>0.19988488708573426</v>
      </c>
      <c r="BD24" s="6">
        <f t="shared" si="25"/>
        <v>0.21511674864348693</v>
      </c>
      <c r="BE24" s="38">
        <f t="shared" si="26"/>
        <v>0.23519950593635097</v>
      </c>
      <c r="BF24" s="6"/>
      <c r="BG24" s="44"/>
      <c r="BH24" s="38">
        <v>2.1999999999999999E-2</v>
      </c>
      <c r="BI24" s="45"/>
      <c r="BJ24" s="44"/>
      <c r="BK24" s="38">
        <f t="shared" si="61"/>
        <v>6.7884887085734258E-2</v>
      </c>
      <c r="BL24" s="6"/>
      <c r="BM24" s="44"/>
      <c r="BN24" s="38">
        <f t="shared" si="62"/>
        <v>6.8116748643486935E-2</v>
      </c>
      <c r="BO24" s="38"/>
      <c r="BP24" s="6"/>
      <c r="BQ24" s="38">
        <f t="shared" si="63"/>
        <v>6.8199505936350963E-2</v>
      </c>
      <c r="BR24" s="33"/>
      <c r="BS24" s="36">
        <f>Q24/FS24</f>
        <v>-5.5027477474210403E-4</v>
      </c>
      <c r="BT24" s="6">
        <f t="shared" si="27"/>
        <v>-4.1342873388931015E-2</v>
      </c>
      <c r="BU24" s="37">
        <f>FA24/E24</f>
        <v>6.1869956195815959E-3</v>
      </c>
      <c r="BV24" s="6">
        <f t="shared" si="28"/>
        <v>3.9765974595207476E-2</v>
      </c>
      <c r="BW24" s="6">
        <f t="shared" si="29"/>
        <v>0.86495911214775911</v>
      </c>
      <c r="BX24" s="38">
        <f t="shared" si="30"/>
        <v>0.89210492672154573</v>
      </c>
      <c r="BY24" s="33"/>
      <c r="BZ24" s="32">
        <v>5.0640000000000001</v>
      </c>
      <c r="CA24" s="33">
        <v>118.667</v>
      </c>
      <c r="CB24" s="34">
        <f t="shared" si="31"/>
        <v>123.73099999999999</v>
      </c>
      <c r="CC24" s="30">
        <v>3293.5210000000002</v>
      </c>
      <c r="CD24" s="33">
        <v>5.694</v>
      </c>
      <c r="CE24" s="33">
        <v>5.6109999999999998</v>
      </c>
      <c r="CF24" s="34">
        <f t="shared" si="32"/>
        <v>3282.2160000000003</v>
      </c>
      <c r="CG24" s="33">
        <v>599.07400000000007</v>
      </c>
      <c r="CH24" s="33">
        <v>124.34500000000001</v>
      </c>
      <c r="CI24" s="34">
        <f t="shared" si="33"/>
        <v>723.4190000000001</v>
      </c>
      <c r="CJ24" s="33">
        <v>0.29899999999999999</v>
      </c>
      <c r="CK24" s="33">
        <v>0</v>
      </c>
      <c r="CL24" s="33">
        <v>28.64</v>
      </c>
      <c r="CM24" s="33">
        <v>8.8179999999993797</v>
      </c>
      <c r="CN24" s="34">
        <f t="shared" si="34"/>
        <v>4167.1229999999996</v>
      </c>
      <c r="CO24" s="33">
        <v>23.907</v>
      </c>
      <c r="CP24" s="30">
        <v>3292.509</v>
      </c>
      <c r="CQ24" s="34">
        <f t="shared" si="35"/>
        <v>3316.4160000000002</v>
      </c>
      <c r="CR24" s="33">
        <v>245.20400000000001</v>
      </c>
      <c r="CS24" s="33">
        <v>34.201999999999487</v>
      </c>
      <c r="CT24" s="34">
        <f t="shared" si="36"/>
        <v>279.40599999999949</v>
      </c>
      <c r="CU24" s="33">
        <v>70.183000000000007</v>
      </c>
      <c r="CV24" s="33">
        <v>501.11799999999999</v>
      </c>
      <c r="CW24" s="114">
        <f t="shared" si="37"/>
        <v>4167.1229999999996</v>
      </c>
      <c r="CX24" s="33"/>
      <c r="CY24" s="68">
        <v>722.80500000000006</v>
      </c>
      <c r="CZ24" s="33"/>
      <c r="DA24" s="29">
        <v>30</v>
      </c>
      <c r="DB24" s="30">
        <v>75</v>
      </c>
      <c r="DC24" s="30">
        <v>120</v>
      </c>
      <c r="DD24" s="30">
        <v>50</v>
      </c>
      <c r="DE24" s="30">
        <v>20</v>
      </c>
      <c r="DF24" s="30">
        <v>40</v>
      </c>
      <c r="DG24" s="31">
        <f t="shared" si="38"/>
        <v>335</v>
      </c>
      <c r="DH24" s="69">
        <f t="shared" si="39"/>
        <v>8.0391195556262687E-2</v>
      </c>
      <c r="DI24" s="33"/>
      <c r="DJ24" s="61" t="s">
        <v>222</v>
      </c>
      <c r="DK24" s="56">
        <v>27</v>
      </c>
      <c r="DL24" s="70">
        <v>3</v>
      </c>
      <c r="DM24" s="120" t="s">
        <v>243</v>
      </c>
      <c r="DN24" s="71" t="s">
        <v>159</v>
      </c>
      <c r="DO24" s="59" t="s">
        <v>162</v>
      </c>
      <c r="DP24" s="69">
        <v>0.1056410008418748</v>
      </c>
      <c r="DQ24" s="56"/>
      <c r="DR24" s="29">
        <v>419.93816200000003</v>
      </c>
      <c r="DS24" s="30">
        <v>449.93816200000003</v>
      </c>
      <c r="DT24" s="31">
        <v>489.79606000000001</v>
      </c>
      <c r="DU24" s="30"/>
      <c r="DV24" s="61">
        <f t="shared" si="40"/>
        <v>1919.7040000000002</v>
      </c>
      <c r="DW24" s="30">
        <v>1856.4280000000001</v>
      </c>
      <c r="DX24" s="31">
        <v>1982.98</v>
      </c>
      <c r="DY24" s="30"/>
      <c r="DZ24" s="29">
        <v>490.01900000000001</v>
      </c>
      <c r="EA24" s="30">
        <v>527.36</v>
      </c>
      <c r="EB24" s="31">
        <v>576.59299999999996</v>
      </c>
      <c r="EC24" s="72">
        <v>2451.5059999999999</v>
      </c>
      <c r="ED24" s="30"/>
      <c r="EE24" s="29">
        <v>5.5670000000000002</v>
      </c>
      <c r="EF24" s="30">
        <v>23.734999999999999</v>
      </c>
      <c r="EG24" s="30">
        <v>82.768000000000001</v>
      </c>
      <c r="EH24" s="30">
        <v>21.350999999999999</v>
      </c>
      <c r="EI24" s="30">
        <v>289.80900000000003</v>
      </c>
      <c r="EJ24" s="30">
        <v>2.5569999999999999</v>
      </c>
      <c r="EK24" s="30">
        <v>18.972999999999956</v>
      </c>
      <c r="EL24" s="31">
        <v>2848.761</v>
      </c>
      <c r="EM24" s="31">
        <f t="shared" si="41"/>
        <v>3293.5209999999997</v>
      </c>
      <c r="EN24" s="56"/>
      <c r="EO24" s="44">
        <f t="shared" si="42"/>
        <v>1.6902882963248148E-3</v>
      </c>
      <c r="EP24" s="6">
        <f t="shared" si="43"/>
        <v>7.2065731477042351E-3</v>
      </c>
      <c r="EQ24" s="6">
        <f t="shared" si="44"/>
        <v>2.5130551771189558E-2</v>
      </c>
      <c r="ER24" s="6">
        <f t="shared" si="45"/>
        <v>6.4827277554932857E-3</v>
      </c>
      <c r="ES24" s="6">
        <f t="shared" si="46"/>
        <v>8.7993669996335247E-2</v>
      </c>
      <c r="ET24" s="6">
        <f t="shared" si="47"/>
        <v>7.7637276337390901E-4</v>
      </c>
      <c r="EU24" s="6">
        <f t="shared" si="48"/>
        <v>5.7607041218197663E-3</v>
      </c>
      <c r="EV24" s="6">
        <f t="shared" si="49"/>
        <v>0.86495911214775922</v>
      </c>
      <c r="EW24" s="69">
        <f t="shared" si="50"/>
        <v>1</v>
      </c>
      <c r="EX24" s="56"/>
      <c r="EY24" s="32">
        <v>4.1130000000000004</v>
      </c>
      <c r="EZ24" s="33">
        <v>16.263999999999999</v>
      </c>
      <c r="FA24" s="67">
        <f t="shared" si="51"/>
        <v>20.376999999999999</v>
      </c>
      <c r="FC24" s="32">
        <f>CD24</f>
        <v>5.694</v>
      </c>
      <c r="FD24" s="33">
        <f>CE24</f>
        <v>5.6109999999999998</v>
      </c>
      <c r="FE24" s="67">
        <f t="shared" si="52"/>
        <v>11.305</v>
      </c>
      <c r="FG24" s="29">
        <v>2848.761</v>
      </c>
      <c r="FH24" s="30">
        <v>444.76000000000028</v>
      </c>
      <c r="FI24" s="31">
        <v>3293.5210000000002</v>
      </c>
      <c r="FK24" s="44">
        <v>0.86495911214775911</v>
      </c>
      <c r="FL24" s="6">
        <v>0.13504088785224089</v>
      </c>
      <c r="FM24" s="38">
        <v>1</v>
      </c>
      <c r="FN24" s="56"/>
      <c r="FO24" s="61">
        <f t="shared" si="53"/>
        <v>483.65800000000002</v>
      </c>
      <c r="FP24" s="30">
        <v>466.19799999999998</v>
      </c>
      <c r="FQ24" s="31">
        <v>501.11799999999999</v>
      </c>
      <c r="FS24" s="61">
        <f t="shared" si="54"/>
        <v>3171.143</v>
      </c>
      <c r="FT24" s="30">
        <v>3048.7649999999999</v>
      </c>
      <c r="FU24" s="31">
        <v>3293.5210000000002</v>
      </c>
      <c r="FW24" s="61">
        <f t="shared" si="55"/>
        <v>872.7684999999999</v>
      </c>
      <c r="FX24" s="30">
        <v>916.90499999999997</v>
      </c>
      <c r="FY24" s="31">
        <v>828.63199999999995</v>
      </c>
      <c r="GA24" s="61">
        <f t="shared" si="56"/>
        <v>4043.9115000000002</v>
      </c>
      <c r="GB24" s="56">
        <f t="shared" si="57"/>
        <v>3965.67</v>
      </c>
      <c r="GC24" s="70">
        <f t="shared" si="58"/>
        <v>4122.1530000000002</v>
      </c>
      <c r="GE24" s="61">
        <f t="shared" si="59"/>
        <v>3196.4369999999999</v>
      </c>
      <c r="GF24" s="30">
        <v>3100.3649999999998</v>
      </c>
      <c r="GG24" s="31">
        <v>3292.509</v>
      </c>
      <c r="GH24" s="30"/>
      <c r="GI24" s="61">
        <f t="shared" si="60"/>
        <v>4075.6099999999997</v>
      </c>
      <c r="GJ24" s="30">
        <v>3984.0970000000002</v>
      </c>
      <c r="GK24" s="31">
        <v>4167.1229999999996</v>
      </c>
      <c r="GL24" s="30"/>
      <c r="GM24" s="73">
        <f>DX24/C24</f>
        <v>0.47586308347509787</v>
      </c>
      <c r="GN24" s="63"/>
    </row>
    <row r="25" spans="1:196" x14ac:dyDescent="0.2">
      <c r="A25" s="1"/>
      <c r="B25" s="74" t="s">
        <v>181</v>
      </c>
      <c r="C25" s="29">
        <v>3321.3240000000001</v>
      </c>
      <c r="D25" s="30">
        <v>3267.2830000000004</v>
      </c>
      <c r="E25" s="30">
        <v>2780.19</v>
      </c>
      <c r="F25" s="30">
        <v>841.54899999999998</v>
      </c>
      <c r="G25" s="30">
        <v>2167.3620000000001</v>
      </c>
      <c r="H25" s="30">
        <f t="shared" si="0"/>
        <v>4162.8729999999996</v>
      </c>
      <c r="I25" s="31">
        <f t="shared" si="1"/>
        <v>3621.739</v>
      </c>
      <c r="J25" s="30"/>
      <c r="K25" s="32">
        <v>48.003999999999998</v>
      </c>
      <c r="L25" s="33">
        <v>16.794</v>
      </c>
      <c r="M25" s="33">
        <v>0.33600000000000002</v>
      </c>
      <c r="N25" s="34">
        <f t="shared" si="2"/>
        <v>65.134</v>
      </c>
      <c r="O25" s="33">
        <v>37.46</v>
      </c>
      <c r="P25" s="34">
        <f t="shared" si="3"/>
        <v>27.673999999999999</v>
      </c>
      <c r="Q25" s="33">
        <v>3.7829999999999999</v>
      </c>
      <c r="R25" s="34">
        <f t="shared" si="4"/>
        <v>23.890999999999998</v>
      </c>
      <c r="S25" s="33">
        <v>6.032</v>
      </c>
      <c r="T25" s="33">
        <v>-1.2999999999999999E-2</v>
      </c>
      <c r="U25" s="33">
        <v>-2.2000000000000002</v>
      </c>
      <c r="V25" s="34">
        <f t="shared" si="5"/>
        <v>27.709999999999997</v>
      </c>
      <c r="W25" s="33">
        <v>6.0229999999999997</v>
      </c>
      <c r="X25" s="35">
        <f t="shared" si="6"/>
        <v>21.686999999999998</v>
      </c>
      <c r="Y25" s="33"/>
      <c r="Z25" s="36">
        <f t="shared" si="7"/>
        <v>1.4692329987944109E-2</v>
      </c>
      <c r="AA25" s="37">
        <f t="shared" si="8"/>
        <v>5.1400506169805302E-3</v>
      </c>
      <c r="AB25" s="6">
        <f t="shared" si="9"/>
        <v>0.52647112560257481</v>
      </c>
      <c r="AC25" s="6">
        <f t="shared" si="10"/>
        <v>0.52637495433212489</v>
      </c>
      <c r="AD25" s="6">
        <f t="shared" si="11"/>
        <v>0.57512205606902689</v>
      </c>
      <c r="AE25" s="37">
        <f t="shared" si="12"/>
        <v>1.1465183762777817E-2</v>
      </c>
      <c r="AF25" s="37">
        <f t="shared" si="13"/>
        <v>6.6376252072440608E-3</v>
      </c>
      <c r="AG25" s="37">
        <f>X25/DV25</f>
        <v>1.2256735284302059E-2</v>
      </c>
      <c r="AH25" s="37">
        <f>(P25+S25+T25)/DV25</f>
        <v>1.9042107342370516E-2</v>
      </c>
      <c r="AI25" s="37">
        <f>R25/DV25</f>
        <v>1.3502359140372596E-2</v>
      </c>
      <c r="AJ25" s="38">
        <f>X25/FO25</f>
        <v>5.6489802297413454E-2</v>
      </c>
      <c r="AK25" s="33"/>
      <c r="AL25" s="44">
        <f t="shared" si="14"/>
        <v>1.5925925790586694E-2</v>
      </c>
      <c r="AM25" s="6">
        <f t="shared" si="15"/>
        <v>4.0874063842769044E-2</v>
      </c>
      <c r="AN25" s="38">
        <f t="shared" si="16"/>
        <v>6.2655823209880987E-2</v>
      </c>
      <c r="AO25" s="33"/>
      <c r="AP25" s="44">
        <f t="shared" si="17"/>
        <v>0.7795733385128355</v>
      </c>
      <c r="AQ25" s="6">
        <f t="shared" si="18"/>
        <v>0.74512364167429879</v>
      </c>
      <c r="AR25" s="6">
        <f t="shared" si="19"/>
        <v>8.6028945083346284E-2</v>
      </c>
      <c r="AS25" s="6">
        <f t="shared" si="20"/>
        <v>0.13718505029921801</v>
      </c>
      <c r="AT25" s="65">
        <v>3.75</v>
      </c>
      <c r="AU25" s="66">
        <v>1.18</v>
      </c>
      <c r="AV25" s="33"/>
      <c r="AW25" s="44">
        <f>FQ25/C25</f>
        <v>0.11842325530421001</v>
      </c>
      <c r="AX25" s="6">
        <v>0.10830000000000001</v>
      </c>
      <c r="AY25" s="6">
        <f t="shared" si="21"/>
        <v>0.1834130057641726</v>
      </c>
      <c r="AZ25" s="6">
        <f t="shared" si="22"/>
        <v>0.20300000000000001</v>
      </c>
      <c r="BA25" s="38">
        <f t="shared" si="23"/>
        <v>0.2198</v>
      </c>
      <c r="BB25" s="6"/>
      <c r="BC25" s="44">
        <f t="shared" si="24"/>
        <v>0.17833192664774034</v>
      </c>
      <c r="BD25" s="6">
        <f t="shared" si="25"/>
        <v>0.19727219249969191</v>
      </c>
      <c r="BE25" s="38">
        <f t="shared" si="26"/>
        <v>0.21457558784344632</v>
      </c>
      <c r="BF25" s="6"/>
      <c r="BG25" s="44"/>
      <c r="BH25" s="38">
        <v>2.5000000000000001E-2</v>
      </c>
      <c r="BI25" s="45"/>
      <c r="BJ25" s="44"/>
      <c r="BK25" s="38">
        <f t="shared" si="61"/>
        <v>4.3331926647740326E-2</v>
      </c>
      <c r="BL25" s="6"/>
      <c r="BM25" s="44"/>
      <c r="BN25" s="38">
        <f t="shared" si="62"/>
        <v>4.7272192499691917E-2</v>
      </c>
      <c r="BO25" s="38"/>
      <c r="BP25" s="6"/>
      <c r="BQ25" s="38">
        <f t="shared" si="63"/>
        <v>4.4575587843446313E-2</v>
      </c>
      <c r="BR25" s="33"/>
      <c r="BS25" s="36">
        <f>Q25/FS25</f>
        <v>1.3714479615617539E-3</v>
      </c>
      <c r="BT25" s="6">
        <f t="shared" si="27"/>
        <v>0.11227851482503783</v>
      </c>
      <c r="BU25" s="37">
        <f>FA25/E25</f>
        <v>1.7311406774357146E-2</v>
      </c>
      <c r="BV25" s="6">
        <f t="shared" si="28"/>
        <v>0.11583839570236158</v>
      </c>
      <c r="BW25" s="6">
        <f t="shared" si="29"/>
        <v>0.73640650459141277</v>
      </c>
      <c r="BX25" s="38">
        <f t="shared" si="30"/>
        <v>0.79765521480150825</v>
      </c>
      <c r="BY25" s="33"/>
      <c r="BZ25" s="32">
        <v>3.9460000000000002</v>
      </c>
      <c r="CA25" s="33">
        <v>165.49600000000001</v>
      </c>
      <c r="CB25" s="34">
        <f t="shared" si="31"/>
        <v>169.44200000000001</v>
      </c>
      <c r="CC25" s="30">
        <v>2780.19</v>
      </c>
      <c r="CD25" s="33">
        <v>16.847999999999999</v>
      </c>
      <c r="CE25" s="33">
        <v>5.3140000000000001</v>
      </c>
      <c r="CF25" s="34">
        <f t="shared" si="32"/>
        <v>2758.0280000000002</v>
      </c>
      <c r="CG25" s="33">
        <v>286.19399999999996</v>
      </c>
      <c r="CH25" s="33">
        <v>90.745000000000005</v>
      </c>
      <c r="CI25" s="34">
        <f t="shared" si="33"/>
        <v>376.93899999999996</v>
      </c>
      <c r="CJ25" s="33">
        <v>5.2350000000000003</v>
      </c>
      <c r="CK25" s="33">
        <v>0</v>
      </c>
      <c r="CL25" s="33">
        <v>5.3570000000000002</v>
      </c>
      <c r="CM25" s="33">
        <v>6.3229999999998503</v>
      </c>
      <c r="CN25" s="34">
        <f t="shared" si="34"/>
        <v>3321.3240000000001</v>
      </c>
      <c r="CO25" s="33">
        <v>150.32</v>
      </c>
      <c r="CP25" s="30">
        <v>2167.3620000000001</v>
      </c>
      <c r="CQ25" s="34">
        <f t="shared" si="35"/>
        <v>2317.6820000000002</v>
      </c>
      <c r="CR25" s="33">
        <v>525.95000000000005</v>
      </c>
      <c r="CS25" s="33">
        <v>19.273999999999774</v>
      </c>
      <c r="CT25" s="34">
        <f t="shared" si="36"/>
        <v>545.22399999999982</v>
      </c>
      <c r="CU25" s="33">
        <v>65.096000000000004</v>
      </c>
      <c r="CV25" s="33">
        <v>393.322</v>
      </c>
      <c r="CW25" s="114">
        <f t="shared" si="37"/>
        <v>3321.3240000000001</v>
      </c>
      <c r="CX25" s="33"/>
      <c r="CY25" s="68">
        <v>455.63599999999997</v>
      </c>
      <c r="CZ25" s="33"/>
      <c r="DA25" s="29">
        <v>275</v>
      </c>
      <c r="DB25" s="30">
        <v>200</v>
      </c>
      <c r="DC25" s="30">
        <v>265</v>
      </c>
      <c r="DD25" s="30">
        <v>0</v>
      </c>
      <c r="DE25" s="30">
        <v>0</v>
      </c>
      <c r="DF25" s="30">
        <v>0</v>
      </c>
      <c r="DG25" s="31">
        <f t="shared" si="38"/>
        <v>740</v>
      </c>
      <c r="DH25" s="69">
        <f t="shared" si="39"/>
        <v>0.22280271361661794</v>
      </c>
      <c r="DI25" s="33"/>
      <c r="DJ25" s="61" t="s">
        <v>219</v>
      </c>
      <c r="DK25" s="56">
        <v>18</v>
      </c>
      <c r="DL25" s="70">
        <v>5</v>
      </c>
      <c r="DM25" s="120" t="s">
        <v>243</v>
      </c>
      <c r="DN25" s="71" t="s">
        <v>159</v>
      </c>
      <c r="DO25" s="59" t="s">
        <v>162</v>
      </c>
      <c r="DP25" s="69">
        <v>0.56320614353501708</v>
      </c>
      <c r="DQ25" s="56"/>
      <c r="DR25" s="29">
        <v>327.74070000000006</v>
      </c>
      <c r="DS25" s="30">
        <v>362.74070000000006</v>
      </c>
      <c r="DT25" s="31">
        <v>392.76062000000002</v>
      </c>
      <c r="DU25" s="30"/>
      <c r="DV25" s="61">
        <f t="shared" si="40"/>
        <v>1769.3944999999999</v>
      </c>
      <c r="DW25" s="30">
        <v>1751.8889999999999</v>
      </c>
      <c r="DX25" s="31">
        <v>1786.9</v>
      </c>
      <c r="DY25" s="30"/>
      <c r="DZ25" s="29">
        <v>383.49299999999999</v>
      </c>
      <c r="EA25" s="30">
        <v>424.22300000000001</v>
      </c>
      <c r="EB25" s="31">
        <v>461.43299999999999</v>
      </c>
      <c r="EC25" s="72">
        <v>2150.4450000000002</v>
      </c>
      <c r="ED25" s="30"/>
      <c r="EE25" s="29">
        <v>288.97199999999998</v>
      </c>
      <c r="EF25" s="30">
        <v>29.538</v>
      </c>
      <c r="EG25" s="30">
        <v>139.447</v>
      </c>
      <c r="EH25" s="30">
        <v>30.094000000000001</v>
      </c>
      <c r="EI25" s="30">
        <v>151.268</v>
      </c>
      <c r="EJ25" s="30">
        <v>13.599</v>
      </c>
      <c r="EK25" s="30">
        <v>79.921999999999571</v>
      </c>
      <c r="EL25" s="31">
        <v>2047.35</v>
      </c>
      <c r="EM25" s="31">
        <f t="shared" si="41"/>
        <v>2780.1899999999996</v>
      </c>
      <c r="EN25" s="56"/>
      <c r="EO25" s="44">
        <f t="shared" si="42"/>
        <v>0.10393965880029783</v>
      </c>
      <c r="EP25" s="6">
        <f t="shared" si="43"/>
        <v>1.0624453724385745E-2</v>
      </c>
      <c r="EQ25" s="6">
        <f t="shared" si="44"/>
        <v>5.0157363345670627E-2</v>
      </c>
      <c r="ER25" s="6">
        <f t="shared" si="45"/>
        <v>1.0824440056255149E-2</v>
      </c>
      <c r="ES25" s="6">
        <f t="shared" si="46"/>
        <v>5.440923102377896E-2</v>
      </c>
      <c r="ET25" s="6">
        <f t="shared" si="47"/>
        <v>4.8913923149137301E-3</v>
      </c>
      <c r="EU25" s="6">
        <f t="shared" si="48"/>
        <v>2.874695614328502E-2</v>
      </c>
      <c r="EV25" s="6">
        <f t="shared" si="49"/>
        <v>0.73640650459141288</v>
      </c>
      <c r="EW25" s="69">
        <f t="shared" si="50"/>
        <v>1</v>
      </c>
      <c r="EX25" s="56"/>
      <c r="EY25" s="32">
        <v>18.202999999999999</v>
      </c>
      <c r="EZ25" s="33">
        <v>29.925999999999998</v>
      </c>
      <c r="FA25" s="67">
        <f t="shared" si="51"/>
        <v>48.128999999999998</v>
      </c>
      <c r="FC25" s="32">
        <f>CD25</f>
        <v>16.847999999999999</v>
      </c>
      <c r="FD25" s="33">
        <f>CE25</f>
        <v>5.3140000000000001</v>
      </c>
      <c r="FE25" s="67">
        <f t="shared" si="52"/>
        <v>22.161999999999999</v>
      </c>
      <c r="FG25" s="29">
        <v>2047.35</v>
      </c>
      <c r="FH25" s="30">
        <v>732.84000000000015</v>
      </c>
      <c r="FI25" s="31">
        <v>2780.19</v>
      </c>
      <c r="FK25" s="44">
        <v>0.73640650459141277</v>
      </c>
      <c r="FL25" s="6">
        <v>0.26359349540858723</v>
      </c>
      <c r="FM25" s="38">
        <v>1</v>
      </c>
      <c r="FN25" s="56"/>
      <c r="FO25" s="61">
        <f t="shared" si="53"/>
        <v>383.90999999999997</v>
      </c>
      <c r="FP25" s="30">
        <v>374.49799999999999</v>
      </c>
      <c r="FQ25" s="31">
        <v>393.322</v>
      </c>
      <c r="FS25" s="61">
        <f t="shared" si="54"/>
        <v>2758.3985000000002</v>
      </c>
      <c r="FT25" s="30">
        <v>2736.607</v>
      </c>
      <c r="FU25" s="31">
        <v>2780.19</v>
      </c>
      <c r="FW25" s="61">
        <f t="shared" si="55"/>
        <v>792.22949999999992</v>
      </c>
      <c r="FX25" s="30">
        <v>742.91</v>
      </c>
      <c r="FY25" s="31">
        <v>841.54899999999998</v>
      </c>
      <c r="GA25" s="61">
        <f t="shared" si="56"/>
        <v>3550.6279999999997</v>
      </c>
      <c r="GB25" s="56">
        <f t="shared" si="57"/>
        <v>3479.5169999999998</v>
      </c>
      <c r="GC25" s="70">
        <f t="shared" si="58"/>
        <v>3621.739</v>
      </c>
      <c r="GE25" s="61">
        <f t="shared" si="59"/>
        <v>2103.4665</v>
      </c>
      <c r="GF25" s="30">
        <v>2039.5709999999999</v>
      </c>
      <c r="GG25" s="31">
        <v>2167.3620000000001</v>
      </c>
      <c r="GH25" s="30"/>
      <c r="GI25" s="61">
        <f t="shared" si="60"/>
        <v>3267.2830000000004</v>
      </c>
      <c r="GJ25" s="30">
        <v>3213.2420000000002</v>
      </c>
      <c r="GK25" s="31">
        <v>3321.3240000000001</v>
      </c>
      <c r="GL25" s="30"/>
      <c r="GM25" s="73">
        <f>DX25/C25</f>
        <v>0.5380083364345063</v>
      </c>
      <c r="GN25" s="63"/>
    </row>
    <row r="26" spans="1:196" x14ac:dyDescent="0.2">
      <c r="A26" s="1"/>
      <c r="B26" s="74" t="s">
        <v>182</v>
      </c>
      <c r="C26" s="29">
        <v>7612.47</v>
      </c>
      <c r="D26" s="30">
        <v>7438.6810000000005</v>
      </c>
      <c r="E26" s="30">
        <v>5953.3890000000001</v>
      </c>
      <c r="F26" s="30">
        <v>746.55499999999995</v>
      </c>
      <c r="G26" s="30">
        <v>4628.2150000000001</v>
      </c>
      <c r="H26" s="30">
        <f t="shared" si="0"/>
        <v>8359.0249999999996</v>
      </c>
      <c r="I26" s="31">
        <f t="shared" si="1"/>
        <v>6699.9440000000004</v>
      </c>
      <c r="J26" s="30"/>
      <c r="K26" s="32">
        <v>122.53</v>
      </c>
      <c r="L26" s="33">
        <v>38.31</v>
      </c>
      <c r="M26" s="33">
        <v>1.22</v>
      </c>
      <c r="N26" s="34">
        <f t="shared" si="2"/>
        <v>162.06</v>
      </c>
      <c r="O26" s="33">
        <v>77.625</v>
      </c>
      <c r="P26" s="34">
        <f t="shared" si="3"/>
        <v>84.435000000000002</v>
      </c>
      <c r="Q26" s="33">
        <v>21.210999999999999</v>
      </c>
      <c r="R26" s="34">
        <f t="shared" si="4"/>
        <v>63.224000000000004</v>
      </c>
      <c r="S26" s="33">
        <v>12.157</v>
      </c>
      <c r="T26" s="33">
        <v>-4.4050000000000002</v>
      </c>
      <c r="U26" s="33">
        <v>-4</v>
      </c>
      <c r="V26" s="34">
        <f t="shared" si="5"/>
        <v>66.975999999999999</v>
      </c>
      <c r="W26" s="33">
        <v>13.997</v>
      </c>
      <c r="X26" s="35">
        <f t="shared" si="6"/>
        <v>52.978999999999999</v>
      </c>
      <c r="Y26" s="33"/>
      <c r="Z26" s="36">
        <f t="shared" si="7"/>
        <v>1.6472006260249632E-2</v>
      </c>
      <c r="AA26" s="37">
        <f t="shared" si="8"/>
        <v>5.150106584756088E-3</v>
      </c>
      <c r="AB26" s="6">
        <f t="shared" si="9"/>
        <v>0.45712317150731396</v>
      </c>
      <c r="AC26" s="6">
        <f t="shared" si="10"/>
        <v>0.44556501374722324</v>
      </c>
      <c r="AD26" s="6">
        <f t="shared" si="11"/>
        <v>0.47898926323583857</v>
      </c>
      <c r="AE26" s="37">
        <f t="shared" si="12"/>
        <v>1.0435317766684712E-2</v>
      </c>
      <c r="AF26" s="37">
        <f t="shared" si="13"/>
        <v>7.1220959737351283E-3</v>
      </c>
      <c r="AG26" s="37">
        <f>X26/DV26</f>
        <v>1.399424133231496E-2</v>
      </c>
      <c r="AH26" s="37">
        <f>(P26+S26+T26)/DV26</f>
        <v>2.4350914998435589E-2</v>
      </c>
      <c r="AI26" s="37">
        <f>R26/DV26</f>
        <v>1.6700426848265938E-2</v>
      </c>
      <c r="AJ26" s="38">
        <f>X26/FO26</f>
        <v>7.9465599505618045E-2</v>
      </c>
      <c r="AK26" s="33"/>
      <c r="AL26" s="44">
        <f t="shared" si="14"/>
        <v>3.5157407368768094E-2</v>
      </c>
      <c r="AM26" s="6">
        <f t="shared" si="15"/>
        <v>5.6033278881490789E-2</v>
      </c>
      <c r="AN26" s="38">
        <f t="shared" si="16"/>
        <v>6.2438550495280444E-2</v>
      </c>
      <c r="AO26" s="33"/>
      <c r="AP26" s="44">
        <f t="shared" si="17"/>
        <v>0.77740846432175015</v>
      </c>
      <c r="AQ26" s="6">
        <f t="shared" si="18"/>
        <v>0.67253303875778403</v>
      </c>
      <c r="AR26" s="6">
        <f t="shared" si="19"/>
        <v>9.7560975609756073E-2</v>
      </c>
      <c r="AS26" s="6">
        <f t="shared" si="20"/>
        <v>0.19847316311262966</v>
      </c>
      <c r="AT26" s="65">
        <v>2.2176</v>
      </c>
      <c r="AU26" s="66">
        <v>1.55</v>
      </c>
      <c r="AV26" s="33"/>
      <c r="AW26" s="44">
        <f>FQ26/C26</f>
        <v>9.0981770699917364E-2</v>
      </c>
      <c r="AX26" s="6">
        <v>9.2100000000000001E-2</v>
      </c>
      <c r="AY26" s="6">
        <f t="shared" si="21"/>
        <v>0.1655334714037712</v>
      </c>
      <c r="AZ26" s="6">
        <f t="shared" si="22"/>
        <v>0.18480574468046648</v>
      </c>
      <c r="BA26" s="38">
        <f t="shared" si="23"/>
        <v>0.21062778280877156</v>
      </c>
      <c r="BB26" s="6"/>
      <c r="BC26" s="44">
        <f t="shared" si="24"/>
        <v>0.16204595784529899</v>
      </c>
      <c r="BD26" s="6">
        <f t="shared" si="25"/>
        <v>0.18120644718956716</v>
      </c>
      <c r="BE26" s="38">
        <f t="shared" si="26"/>
        <v>0.20665908585980444</v>
      </c>
      <c r="BF26" s="6"/>
      <c r="BG26" s="44"/>
      <c r="BH26" s="38">
        <v>3.2000000000000001E-2</v>
      </c>
      <c r="BI26" s="45"/>
      <c r="BJ26" s="44"/>
      <c r="BK26" s="38">
        <f t="shared" si="61"/>
        <v>2.0045957845298973E-2</v>
      </c>
      <c r="BL26" s="6"/>
      <c r="BM26" s="44"/>
      <c r="BN26" s="38">
        <f t="shared" si="62"/>
        <v>2.4206447189567187E-2</v>
      </c>
      <c r="BO26" s="38"/>
      <c r="BP26" s="6"/>
      <c r="BQ26" s="38">
        <f t="shared" si="63"/>
        <v>2.9659085859804424E-2</v>
      </c>
      <c r="BR26" s="33"/>
      <c r="BS26" s="36">
        <f>Q26/FS26</f>
        <v>3.6243928766010501E-3</v>
      </c>
      <c r="BT26" s="6">
        <f t="shared" si="27"/>
        <v>0.23008667165652422</v>
      </c>
      <c r="BU26" s="37">
        <f>FA26/E26</f>
        <v>3.4479016909528336E-2</v>
      </c>
      <c r="BV26" s="6">
        <f t="shared" si="28"/>
        <v>0.2708265165028868</v>
      </c>
      <c r="BW26" s="6">
        <f t="shared" si="29"/>
        <v>0.69884212168900772</v>
      </c>
      <c r="BX26" s="38">
        <f t="shared" si="30"/>
        <v>0.73239925587437749</v>
      </c>
      <c r="BY26" s="33"/>
      <c r="BZ26" s="32">
        <v>6.7690000000000001</v>
      </c>
      <c r="CA26" s="33">
        <v>367.61399999999998</v>
      </c>
      <c r="CB26" s="34">
        <f t="shared" si="31"/>
        <v>374.38299999999998</v>
      </c>
      <c r="CC26" s="30">
        <v>5953.3890000000001</v>
      </c>
      <c r="CD26" s="33">
        <v>53.398000000000003</v>
      </c>
      <c r="CE26" s="33">
        <v>11.934000000000001</v>
      </c>
      <c r="CF26" s="34">
        <f t="shared" si="32"/>
        <v>5888.0569999999998</v>
      </c>
      <c r="CG26" s="33">
        <v>1136.4880000000001</v>
      </c>
      <c r="CH26" s="33">
        <v>111.95100000000001</v>
      </c>
      <c r="CI26" s="34">
        <f t="shared" si="33"/>
        <v>1248.4390000000001</v>
      </c>
      <c r="CJ26" s="33">
        <v>22.675000000000001</v>
      </c>
      <c r="CK26" s="33">
        <v>0</v>
      </c>
      <c r="CL26" s="33">
        <v>65.457999999999998</v>
      </c>
      <c r="CM26" s="33">
        <v>13.458000000000581</v>
      </c>
      <c r="CN26" s="34">
        <f t="shared" si="34"/>
        <v>7612.47</v>
      </c>
      <c r="CO26" s="33">
        <v>18.649999999999999</v>
      </c>
      <c r="CP26" s="30">
        <v>4628.2150000000001</v>
      </c>
      <c r="CQ26" s="34">
        <f t="shared" si="35"/>
        <v>4646.8649999999998</v>
      </c>
      <c r="CR26" s="33">
        <v>2059.6489999999999</v>
      </c>
      <c r="CS26" s="33">
        <v>38.108000000000629</v>
      </c>
      <c r="CT26" s="34">
        <f t="shared" si="36"/>
        <v>2097.7570000000005</v>
      </c>
      <c r="CU26" s="33">
        <v>175.25200000000001</v>
      </c>
      <c r="CV26" s="33">
        <v>692.596</v>
      </c>
      <c r="CW26" s="114">
        <f t="shared" si="37"/>
        <v>7612.4700000000012</v>
      </c>
      <c r="CX26" s="33"/>
      <c r="CY26" s="68">
        <v>1510.8710000000001</v>
      </c>
      <c r="CZ26" s="33"/>
      <c r="DA26" s="29">
        <v>335</v>
      </c>
      <c r="DB26" s="30">
        <v>350</v>
      </c>
      <c r="DC26" s="30">
        <v>550</v>
      </c>
      <c r="DD26" s="30">
        <v>450</v>
      </c>
      <c r="DE26" s="30">
        <v>550</v>
      </c>
      <c r="DF26" s="30">
        <v>0</v>
      </c>
      <c r="DG26" s="31">
        <f t="shared" si="38"/>
        <v>2235</v>
      </c>
      <c r="DH26" s="69">
        <f t="shared" si="39"/>
        <v>0.29359721614666462</v>
      </c>
      <c r="DI26" s="33"/>
      <c r="DJ26" s="61" t="s">
        <v>219</v>
      </c>
      <c r="DK26" s="56">
        <v>36.700000000000003</v>
      </c>
      <c r="DL26" s="70">
        <v>4</v>
      </c>
      <c r="DM26" s="120" t="s">
        <v>243</v>
      </c>
      <c r="DN26" s="71" t="s">
        <v>159</v>
      </c>
      <c r="DO26" s="59" t="s">
        <v>160</v>
      </c>
      <c r="DP26" s="69">
        <v>0.16436918146910137</v>
      </c>
      <c r="DQ26" s="56"/>
      <c r="DR26" s="29">
        <v>641.05501889999994</v>
      </c>
      <c r="DS26" s="30">
        <v>715.69</v>
      </c>
      <c r="DT26" s="31">
        <v>815.69</v>
      </c>
      <c r="DU26" s="30"/>
      <c r="DV26" s="61">
        <f t="shared" si="40"/>
        <v>3785.7714999999998</v>
      </c>
      <c r="DW26" s="30">
        <v>3698.8820000000001</v>
      </c>
      <c r="DX26" s="31">
        <v>3872.6610000000001</v>
      </c>
      <c r="DY26" s="30"/>
      <c r="DZ26" s="29">
        <v>678.32600000000002</v>
      </c>
      <c r="EA26" s="30">
        <v>758.53200000000004</v>
      </c>
      <c r="EB26" s="31">
        <v>865.077</v>
      </c>
      <c r="EC26" s="72">
        <v>4186.01</v>
      </c>
      <c r="ED26" s="30"/>
      <c r="EE26" s="29">
        <v>132.98099999999999</v>
      </c>
      <c r="EF26" s="30">
        <v>183.45599999999999</v>
      </c>
      <c r="EG26" s="30">
        <v>584.32100000000003</v>
      </c>
      <c r="EH26" s="30">
        <v>95.373000000000005</v>
      </c>
      <c r="EI26" s="30">
        <v>594.24800000000005</v>
      </c>
      <c r="EJ26" s="30">
        <v>73.191000000000003</v>
      </c>
      <c r="EK26" s="30">
        <v>129.34000000000015</v>
      </c>
      <c r="EL26" s="31">
        <v>4160.4790000000003</v>
      </c>
      <c r="EM26" s="31">
        <f t="shared" si="41"/>
        <v>5953.389000000001</v>
      </c>
      <c r="EN26" s="56"/>
      <c r="EO26" s="44">
        <f t="shared" si="42"/>
        <v>2.2337025180111693E-2</v>
      </c>
      <c r="EP26" s="6">
        <f t="shared" si="43"/>
        <v>3.0815389352182421E-2</v>
      </c>
      <c r="EQ26" s="6">
        <f t="shared" si="44"/>
        <v>9.8149306218693236E-2</v>
      </c>
      <c r="ER26" s="6">
        <f t="shared" si="45"/>
        <v>1.6019950989260064E-2</v>
      </c>
      <c r="ES26" s="6">
        <f t="shared" si="46"/>
        <v>9.9816759832088903E-2</v>
      </c>
      <c r="ET26" s="6">
        <f t="shared" si="47"/>
        <v>1.2294005985498343E-2</v>
      </c>
      <c r="EU26" s="6">
        <f t="shared" si="48"/>
        <v>2.172544075315759E-2</v>
      </c>
      <c r="EV26" s="6">
        <f t="shared" si="49"/>
        <v>0.69884212168900761</v>
      </c>
      <c r="EW26" s="69">
        <f t="shared" si="50"/>
        <v>0.99999999999999978</v>
      </c>
      <c r="EX26" s="56"/>
      <c r="EY26" s="32">
        <v>184.97499999999999</v>
      </c>
      <c r="EZ26" s="33">
        <v>20.292000000000002</v>
      </c>
      <c r="FA26" s="67">
        <f t="shared" si="51"/>
        <v>205.267</v>
      </c>
      <c r="FC26" s="32">
        <f>CD26</f>
        <v>53.398000000000003</v>
      </c>
      <c r="FD26" s="33">
        <f>CE26</f>
        <v>11.934000000000001</v>
      </c>
      <c r="FE26" s="67">
        <f t="shared" si="52"/>
        <v>65.332000000000008</v>
      </c>
      <c r="FG26" s="29">
        <v>4160.4790000000003</v>
      </c>
      <c r="FH26" s="30">
        <v>1792.91</v>
      </c>
      <c r="FI26" s="31">
        <v>5953.3890000000001</v>
      </c>
      <c r="FK26" s="44">
        <v>0.69884212168900772</v>
      </c>
      <c r="FL26" s="6">
        <v>0.30115787831099228</v>
      </c>
      <c r="FM26" s="38">
        <v>1</v>
      </c>
      <c r="FN26" s="56"/>
      <c r="FO26" s="61">
        <f t="shared" si="53"/>
        <v>666.69100000000003</v>
      </c>
      <c r="FP26" s="30">
        <v>640.78600000000006</v>
      </c>
      <c r="FQ26" s="31">
        <v>692.596</v>
      </c>
      <c r="FS26" s="61">
        <f t="shared" si="54"/>
        <v>5852.2905000000001</v>
      </c>
      <c r="FT26" s="30">
        <v>5751.192</v>
      </c>
      <c r="FU26" s="31">
        <v>5953.3890000000001</v>
      </c>
      <c r="FW26" s="61">
        <f t="shared" si="55"/>
        <v>669.90349999999989</v>
      </c>
      <c r="FX26" s="30">
        <v>593.25199999999995</v>
      </c>
      <c r="FY26" s="31">
        <v>746.55499999999995</v>
      </c>
      <c r="GA26" s="61">
        <f t="shared" si="56"/>
        <v>6522.1939999999995</v>
      </c>
      <c r="GB26" s="56">
        <f t="shared" si="57"/>
        <v>6344.4439999999995</v>
      </c>
      <c r="GC26" s="70">
        <f t="shared" si="58"/>
        <v>6699.9440000000004</v>
      </c>
      <c r="GE26" s="61">
        <f t="shared" si="59"/>
        <v>4492.2170000000006</v>
      </c>
      <c r="GF26" s="30">
        <v>4356.2190000000001</v>
      </c>
      <c r="GG26" s="31">
        <v>4628.2150000000001</v>
      </c>
      <c r="GH26" s="30"/>
      <c r="GI26" s="61">
        <f t="shared" si="60"/>
        <v>7438.6810000000005</v>
      </c>
      <c r="GJ26" s="30">
        <v>7264.8919999999998</v>
      </c>
      <c r="GK26" s="31">
        <v>7612.47</v>
      </c>
      <c r="GL26" s="30"/>
      <c r="GM26" s="73">
        <f>DX26/C26</f>
        <v>0.50872594571801266</v>
      </c>
      <c r="GN26" s="63"/>
    </row>
    <row r="27" spans="1:196" x14ac:dyDescent="0.2">
      <c r="A27" s="1"/>
      <c r="B27" s="74" t="s">
        <v>183</v>
      </c>
      <c r="C27" s="29">
        <v>11257.513000000001</v>
      </c>
      <c r="D27" s="30">
        <v>10775.535</v>
      </c>
      <c r="E27" s="30">
        <v>8235.8680000000004</v>
      </c>
      <c r="F27" s="30">
        <v>7567.7120000000004</v>
      </c>
      <c r="G27" s="30">
        <v>8313.9719999999998</v>
      </c>
      <c r="H27" s="30">
        <f t="shared" si="0"/>
        <v>18825.225000000002</v>
      </c>
      <c r="I27" s="31">
        <f t="shared" si="1"/>
        <v>15803.580000000002</v>
      </c>
      <c r="J27" s="30"/>
      <c r="K27" s="32">
        <v>146.20699999999999</v>
      </c>
      <c r="L27" s="33">
        <v>84.033000000000001</v>
      </c>
      <c r="M27" s="33">
        <v>2.077</v>
      </c>
      <c r="N27" s="34">
        <f t="shared" si="2"/>
        <v>232.31700000000001</v>
      </c>
      <c r="O27" s="33">
        <v>135.24599999999998</v>
      </c>
      <c r="P27" s="34">
        <f t="shared" si="3"/>
        <v>97.071000000000026</v>
      </c>
      <c r="Q27" s="33">
        <v>-1.321</v>
      </c>
      <c r="R27" s="34">
        <f t="shared" si="4"/>
        <v>98.392000000000024</v>
      </c>
      <c r="S27" s="33">
        <v>27.414000000000001</v>
      </c>
      <c r="T27" s="33">
        <v>-5.16</v>
      </c>
      <c r="U27" s="33">
        <v>0</v>
      </c>
      <c r="V27" s="34">
        <f t="shared" si="5"/>
        <v>120.64600000000003</v>
      </c>
      <c r="W27" s="33">
        <v>23.686</v>
      </c>
      <c r="X27" s="35">
        <f t="shared" si="6"/>
        <v>96.960000000000036</v>
      </c>
      <c r="Y27" s="33"/>
      <c r="Z27" s="36">
        <f t="shared" si="7"/>
        <v>1.3568421428727204E-2</v>
      </c>
      <c r="AA27" s="37">
        <f t="shared" si="8"/>
        <v>7.7984991000446847E-3</v>
      </c>
      <c r="AB27" s="6">
        <f t="shared" si="9"/>
        <v>0.53127025466372835</v>
      </c>
      <c r="AC27" s="6">
        <f t="shared" si="10"/>
        <v>0.52071566351340415</v>
      </c>
      <c r="AD27" s="6">
        <f t="shared" si="11"/>
        <v>0.58216144320045449</v>
      </c>
      <c r="AE27" s="37">
        <f t="shared" si="12"/>
        <v>1.2551209754318461E-2</v>
      </c>
      <c r="AF27" s="37">
        <f t="shared" si="13"/>
        <v>8.9981611121860809E-3</v>
      </c>
      <c r="AG27" s="37">
        <f>X27/DV27</f>
        <v>2.1886466213783561E-2</v>
      </c>
      <c r="AH27" s="37">
        <f>(P27+S27+T27)/DV27</f>
        <v>2.6934845100657211E-2</v>
      </c>
      <c r="AI27" s="37">
        <f>R27/DV27</f>
        <v>2.2209706927666995E-2</v>
      </c>
      <c r="AJ27" s="38">
        <f>X27/FO27</f>
        <v>7.8356010728696371E-2</v>
      </c>
      <c r="AK27" s="33"/>
      <c r="AL27" s="44">
        <f t="shared" si="14"/>
        <v>1.301142768020608E-2</v>
      </c>
      <c r="AM27" s="6">
        <f t="shared" si="15"/>
        <v>0.10120391460384039</v>
      </c>
      <c r="AN27" s="38">
        <f t="shared" si="16"/>
        <v>9.8411763112714379E-2</v>
      </c>
      <c r="AO27" s="33"/>
      <c r="AP27" s="44">
        <f t="shared" si="17"/>
        <v>1.0094833962856131</v>
      </c>
      <c r="AQ27" s="6">
        <f t="shared" si="18"/>
        <v>0.84257394335865266</v>
      </c>
      <c r="AR27" s="6">
        <f t="shared" si="19"/>
        <v>-7.8742880421279512E-2</v>
      </c>
      <c r="AS27" s="6">
        <f t="shared" si="20"/>
        <v>0.21672877481909189</v>
      </c>
      <c r="AT27" s="65">
        <v>1.83</v>
      </c>
      <c r="AU27" s="66">
        <v>1.48</v>
      </c>
      <c r="AV27" s="33"/>
      <c r="AW27" s="44">
        <f>FQ27/C27</f>
        <v>0.11405059003707123</v>
      </c>
      <c r="AX27" s="6">
        <v>8.2400000000000001E-2</v>
      </c>
      <c r="AY27" s="6">
        <f t="shared" si="21"/>
        <v>0.18378164798665741</v>
      </c>
      <c r="AZ27" s="6">
        <f t="shared" si="22"/>
        <v>0.19969999999999999</v>
      </c>
      <c r="BA27" s="38">
        <f t="shared" si="23"/>
        <v>0.2157</v>
      </c>
      <c r="BB27" s="6"/>
      <c r="BC27" s="44">
        <f t="shared" si="24"/>
        <v>0.16848487429073969</v>
      </c>
      <c r="BD27" s="6">
        <f t="shared" si="25"/>
        <v>0.1843251998033299</v>
      </c>
      <c r="BE27" s="38">
        <f t="shared" si="26"/>
        <v>0.20166719690469531</v>
      </c>
      <c r="BF27" s="6"/>
      <c r="BG27" s="44"/>
      <c r="BH27" s="38">
        <v>1.2999999999999999E-2</v>
      </c>
      <c r="BI27" s="45"/>
      <c r="BJ27" s="44"/>
      <c r="BK27" s="38">
        <f t="shared" si="61"/>
        <v>4.5484874290739691E-2</v>
      </c>
      <c r="BL27" s="6"/>
      <c r="BM27" s="44"/>
      <c r="BN27" s="38">
        <f t="shared" si="62"/>
        <v>4.6325199803329914E-2</v>
      </c>
      <c r="BO27" s="38"/>
      <c r="BP27" s="6"/>
      <c r="BQ27" s="38">
        <f t="shared" si="63"/>
        <v>4.3667196904695282E-2</v>
      </c>
      <c r="BR27" s="33"/>
      <c r="BS27" s="36">
        <f>Q27/FS27</f>
        <v>-1.6143271103324753E-4</v>
      </c>
      <c r="BT27" s="6">
        <f t="shared" si="27"/>
        <v>-1.1070605489210137E-2</v>
      </c>
      <c r="BU27" s="37">
        <f>FA27/E27</f>
        <v>2.466649538336457E-3</v>
      </c>
      <c r="BV27" s="6">
        <f t="shared" si="28"/>
        <v>1.570424837990753E-2</v>
      </c>
      <c r="BW27" s="6">
        <f t="shared" si="29"/>
        <v>0.94777781771150282</v>
      </c>
      <c r="BX27" s="38">
        <f t="shared" si="30"/>
        <v>0.97278496391323988</v>
      </c>
      <c r="BY27" s="33"/>
      <c r="BZ27" s="32">
        <v>2.9860000000000002</v>
      </c>
      <c r="CA27" s="33">
        <v>607.11300000000006</v>
      </c>
      <c r="CB27" s="34">
        <f t="shared" si="31"/>
        <v>610.09900000000005</v>
      </c>
      <c r="CC27" s="30">
        <v>8235.8680000000004</v>
      </c>
      <c r="CD27" s="33">
        <v>4.3010000000000002</v>
      </c>
      <c r="CE27" s="33">
        <v>5.3719999999999999</v>
      </c>
      <c r="CF27" s="34">
        <f t="shared" si="32"/>
        <v>8226.1950000000015</v>
      </c>
      <c r="CG27" s="33">
        <v>1813.76</v>
      </c>
      <c r="CH27" s="33">
        <v>551.17499999999995</v>
      </c>
      <c r="CI27" s="34">
        <f t="shared" si="33"/>
        <v>2364.9349999999999</v>
      </c>
      <c r="CJ27" s="33">
        <v>0</v>
      </c>
      <c r="CK27" s="33">
        <v>0</v>
      </c>
      <c r="CL27" s="33">
        <v>5.7850000000000001</v>
      </c>
      <c r="CM27" s="33">
        <v>50.498999999999199</v>
      </c>
      <c r="CN27" s="34">
        <f t="shared" si="34"/>
        <v>11257.513000000001</v>
      </c>
      <c r="CO27" s="33">
        <v>26.38</v>
      </c>
      <c r="CP27" s="30">
        <v>8313.9719999999998</v>
      </c>
      <c r="CQ27" s="34">
        <f t="shared" si="35"/>
        <v>8340.351999999999</v>
      </c>
      <c r="CR27" s="33">
        <v>1376.848</v>
      </c>
      <c r="CS27" s="33">
        <v>106.2370000000019</v>
      </c>
      <c r="CT27" s="34">
        <f t="shared" si="36"/>
        <v>1483.0850000000019</v>
      </c>
      <c r="CU27" s="33">
        <v>150.15</v>
      </c>
      <c r="CV27" s="33">
        <v>1283.9259999999999</v>
      </c>
      <c r="CW27" s="114">
        <f t="shared" si="37"/>
        <v>11257.513000000001</v>
      </c>
      <c r="CX27" s="33"/>
      <c r="CY27" s="68">
        <v>2439.8269999999998</v>
      </c>
      <c r="CZ27" s="33"/>
      <c r="DA27" s="29">
        <v>300</v>
      </c>
      <c r="DB27" s="30">
        <v>300</v>
      </c>
      <c r="DC27" s="30">
        <v>300</v>
      </c>
      <c r="DD27" s="30">
        <v>400</v>
      </c>
      <c r="DE27" s="30">
        <v>150</v>
      </c>
      <c r="DF27" s="30">
        <v>0</v>
      </c>
      <c r="DG27" s="31">
        <f t="shared" si="38"/>
        <v>1450</v>
      </c>
      <c r="DH27" s="69">
        <f t="shared" si="39"/>
        <v>0.12880287146903582</v>
      </c>
      <c r="DI27" s="33"/>
      <c r="DJ27" s="61" t="s">
        <v>224</v>
      </c>
      <c r="DK27" s="56">
        <v>61.5</v>
      </c>
      <c r="DL27" s="70">
        <v>8</v>
      </c>
      <c r="DM27" s="120" t="s">
        <v>243</v>
      </c>
      <c r="DN27" s="71" t="s">
        <v>159</v>
      </c>
      <c r="DO27" s="59" t="s">
        <v>162</v>
      </c>
      <c r="DP27" s="69">
        <v>0.10747175648898562</v>
      </c>
      <c r="DQ27" s="56"/>
      <c r="DR27" s="29">
        <v>865.89513709999983</v>
      </c>
      <c r="DS27" s="30">
        <v>940.89513709999983</v>
      </c>
      <c r="DT27" s="31">
        <v>1016.2798250999999</v>
      </c>
      <c r="DU27" s="30"/>
      <c r="DV27" s="61">
        <f t="shared" si="40"/>
        <v>4430.1350000000002</v>
      </c>
      <c r="DW27" s="30">
        <v>4148.7269999999999</v>
      </c>
      <c r="DX27" s="31">
        <v>4711.5429999999997</v>
      </c>
      <c r="DY27" s="30"/>
      <c r="DZ27" s="29">
        <v>1258.3030000000001</v>
      </c>
      <c r="EA27" s="30">
        <v>1376.604</v>
      </c>
      <c r="EB27" s="31">
        <v>1506.12</v>
      </c>
      <c r="EC27" s="72">
        <v>7468.3440000000001</v>
      </c>
      <c r="ED27" s="30"/>
      <c r="EE27" s="29">
        <v>0</v>
      </c>
      <c r="EF27" s="30">
        <v>0</v>
      </c>
      <c r="EG27" s="30">
        <v>72.272999999999996</v>
      </c>
      <c r="EH27" s="30">
        <v>0</v>
      </c>
      <c r="EI27" s="30">
        <v>352.46600000000001</v>
      </c>
      <c r="EJ27" s="30">
        <v>0</v>
      </c>
      <c r="EK27" s="30">
        <v>5.3559999999997672</v>
      </c>
      <c r="EL27" s="31">
        <v>7805.7730000000001</v>
      </c>
      <c r="EM27" s="31">
        <f t="shared" si="41"/>
        <v>8235.8680000000004</v>
      </c>
      <c r="EN27" s="56"/>
      <c r="EO27" s="44">
        <f t="shared" si="42"/>
        <v>0</v>
      </c>
      <c r="EP27" s="6">
        <f t="shared" si="43"/>
        <v>0</v>
      </c>
      <c r="EQ27" s="6">
        <f t="shared" si="44"/>
        <v>8.7753956231450027E-3</v>
      </c>
      <c r="ER27" s="6">
        <f t="shared" si="45"/>
        <v>0</v>
      </c>
      <c r="ES27" s="6">
        <f t="shared" si="46"/>
        <v>4.2796460555220163E-2</v>
      </c>
      <c r="ET27" s="6">
        <f t="shared" si="47"/>
        <v>0</v>
      </c>
      <c r="EU27" s="6">
        <f t="shared" si="48"/>
        <v>6.503261101318971E-4</v>
      </c>
      <c r="EV27" s="6">
        <f t="shared" si="49"/>
        <v>0.94777781771150282</v>
      </c>
      <c r="EW27" s="69">
        <f t="shared" si="50"/>
        <v>0.99999999999999989</v>
      </c>
      <c r="EX27" s="56"/>
      <c r="EY27" s="32">
        <v>14.826000000000001</v>
      </c>
      <c r="EZ27" s="33">
        <v>5.4889999999999999</v>
      </c>
      <c r="FA27" s="67">
        <f t="shared" si="51"/>
        <v>20.315000000000001</v>
      </c>
      <c r="FC27" s="32">
        <f>CD27</f>
        <v>4.3010000000000002</v>
      </c>
      <c r="FD27" s="33">
        <f>CE27</f>
        <v>5.3719999999999999</v>
      </c>
      <c r="FE27" s="67">
        <f t="shared" si="52"/>
        <v>9.673</v>
      </c>
      <c r="FG27" s="29">
        <v>7805.7730000000001</v>
      </c>
      <c r="FH27" s="30">
        <v>430.09500000000071</v>
      </c>
      <c r="FI27" s="31">
        <v>8235.8680000000004</v>
      </c>
      <c r="FK27" s="44">
        <v>0.94777781771150282</v>
      </c>
      <c r="FL27" s="6">
        <v>5.2222182288497176E-2</v>
      </c>
      <c r="FM27" s="38">
        <v>1</v>
      </c>
      <c r="FN27" s="56"/>
      <c r="FO27" s="61">
        <f t="shared" si="53"/>
        <v>1237.4290000000001</v>
      </c>
      <c r="FP27" s="30">
        <v>1190.932</v>
      </c>
      <c r="FQ27" s="31">
        <v>1283.9259999999999</v>
      </c>
      <c r="FS27" s="61">
        <f t="shared" si="54"/>
        <v>8182.9760000000006</v>
      </c>
      <c r="FT27" s="30">
        <v>8130.0839999999998</v>
      </c>
      <c r="FU27" s="31">
        <v>8235.8680000000004</v>
      </c>
      <c r="FW27" s="61">
        <f t="shared" si="55"/>
        <v>6894.4060000000009</v>
      </c>
      <c r="FX27" s="30">
        <v>6221.1</v>
      </c>
      <c r="FY27" s="31">
        <v>7567.7120000000004</v>
      </c>
      <c r="GA27" s="61">
        <f t="shared" si="56"/>
        <v>15077.382000000001</v>
      </c>
      <c r="GB27" s="56">
        <f t="shared" si="57"/>
        <v>14351.184000000001</v>
      </c>
      <c r="GC27" s="70">
        <f t="shared" si="58"/>
        <v>15803.580000000002</v>
      </c>
      <c r="GE27" s="61">
        <f t="shared" si="59"/>
        <v>7941.5285000000003</v>
      </c>
      <c r="GF27" s="30">
        <v>7569.085</v>
      </c>
      <c r="GG27" s="31">
        <v>8313.9719999999998</v>
      </c>
      <c r="GH27" s="30"/>
      <c r="GI27" s="61">
        <f t="shared" si="60"/>
        <v>10775.535</v>
      </c>
      <c r="GJ27" s="30">
        <v>10293.557000000001</v>
      </c>
      <c r="GK27" s="31">
        <v>11257.513000000001</v>
      </c>
      <c r="GL27" s="30"/>
      <c r="GM27" s="73">
        <f>DX27/C27</f>
        <v>0.41852432237919684</v>
      </c>
      <c r="GN27" s="63"/>
    </row>
    <row r="28" spans="1:196" x14ac:dyDescent="0.2">
      <c r="A28" s="1"/>
      <c r="B28" s="74" t="s">
        <v>184</v>
      </c>
      <c r="C28" s="29">
        <v>15887.671</v>
      </c>
      <c r="D28" s="30">
        <v>15511.26</v>
      </c>
      <c r="E28" s="30">
        <v>13067.198</v>
      </c>
      <c r="F28" s="30">
        <v>5486.3860000000004</v>
      </c>
      <c r="G28" s="30">
        <v>10250.333000000001</v>
      </c>
      <c r="H28" s="30">
        <f t="shared" si="0"/>
        <v>21374.057000000001</v>
      </c>
      <c r="I28" s="31">
        <f t="shared" si="1"/>
        <v>18553.584000000003</v>
      </c>
      <c r="J28" s="30"/>
      <c r="K28" s="32">
        <v>224.70599999999999</v>
      </c>
      <c r="L28" s="33">
        <v>93.227000000000004</v>
      </c>
      <c r="M28" s="33">
        <v>0.60899999999999999</v>
      </c>
      <c r="N28" s="34">
        <f t="shared" si="2"/>
        <v>318.54199999999997</v>
      </c>
      <c r="O28" s="33">
        <v>157.47500000000002</v>
      </c>
      <c r="P28" s="34">
        <f t="shared" si="3"/>
        <v>161.06699999999995</v>
      </c>
      <c r="Q28" s="33">
        <v>-2.3930000000000002</v>
      </c>
      <c r="R28" s="34">
        <f t="shared" si="4"/>
        <v>163.45999999999995</v>
      </c>
      <c r="S28" s="33">
        <v>34.169999999999995</v>
      </c>
      <c r="T28" s="33">
        <v>-2.766</v>
      </c>
      <c r="U28" s="33">
        <v>-5.2</v>
      </c>
      <c r="V28" s="34">
        <f t="shared" si="5"/>
        <v>189.66399999999996</v>
      </c>
      <c r="W28" s="33">
        <v>38.427</v>
      </c>
      <c r="X28" s="35">
        <f t="shared" si="6"/>
        <v>151.23699999999997</v>
      </c>
      <c r="Y28" s="33"/>
      <c r="Z28" s="36">
        <f t="shared" si="7"/>
        <v>1.4486637449182077E-2</v>
      </c>
      <c r="AA28" s="37">
        <f t="shared" si="8"/>
        <v>6.0102789844280868E-3</v>
      </c>
      <c r="AB28" s="6">
        <f t="shared" si="9"/>
        <v>0.44999799969138105</v>
      </c>
      <c r="AC28" s="6">
        <f t="shared" si="10"/>
        <v>0.44646907391866458</v>
      </c>
      <c r="AD28" s="6">
        <f t="shared" si="11"/>
        <v>0.49436181100137511</v>
      </c>
      <c r="AE28" s="37">
        <f t="shared" si="12"/>
        <v>1.0152302263001201E-2</v>
      </c>
      <c r="AF28" s="37">
        <f t="shared" si="13"/>
        <v>9.7501427994888847E-3</v>
      </c>
      <c r="AG28" s="37">
        <f>X28/DV28</f>
        <v>1.9791939715309199E-2</v>
      </c>
      <c r="AH28" s="37">
        <f>(P28+S28+T28)/DV28</f>
        <v>2.5188111566252152E-2</v>
      </c>
      <c r="AI28" s="37">
        <f>R28/DV28</f>
        <v>2.1391527641148936E-2</v>
      </c>
      <c r="AJ28" s="38">
        <f>X28/FO28</f>
        <v>7.7810939949486693E-2</v>
      </c>
      <c r="AK28" s="33"/>
      <c r="AL28" s="44">
        <f t="shared" si="14"/>
        <v>5.751886380477006E-2</v>
      </c>
      <c r="AM28" s="6">
        <f t="shared" si="15"/>
        <v>5.1869724198608864E-2</v>
      </c>
      <c r="AN28" s="38">
        <f t="shared" si="16"/>
        <v>5.6610746114066579E-2</v>
      </c>
      <c r="AO28" s="33"/>
      <c r="AP28" s="44">
        <f t="shared" si="17"/>
        <v>0.78443236262280558</v>
      </c>
      <c r="AQ28" s="6">
        <f t="shared" si="18"/>
        <v>0.74672234144703975</v>
      </c>
      <c r="AR28" s="6">
        <f t="shared" si="19"/>
        <v>8.3585252992713646E-2</v>
      </c>
      <c r="AS28" s="6">
        <f t="shared" si="20"/>
        <v>0.13524908716954173</v>
      </c>
      <c r="AT28" s="65">
        <v>2.0409000000000002</v>
      </c>
      <c r="AU28" s="66">
        <v>1.43</v>
      </c>
      <c r="AV28" s="33"/>
      <c r="AW28" s="44">
        <f>FQ28/C28</f>
        <v>0.12618778422589441</v>
      </c>
      <c r="AX28" s="6">
        <v>9.9100000000000008E-2</v>
      </c>
      <c r="AY28" s="6">
        <f t="shared" si="21"/>
        <v>0.19457486370742777</v>
      </c>
      <c r="AZ28" s="6">
        <f t="shared" si="22"/>
        <v>0.20725136801577712</v>
      </c>
      <c r="BA28" s="38">
        <f t="shared" si="23"/>
        <v>0.23270164060092163</v>
      </c>
      <c r="BB28" s="6"/>
      <c r="BC28" s="44">
        <f t="shared" si="24"/>
        <v>0.17792672715801666</v>
      </c>
      <c r="BD28" s="6">
        <f t="shared" si="25"/>
        <v>0.19119543169385786</v>
      </c>
      <c r="BE28" s="38">
        <f t="shared" si="26"/>
        <v>0.21495993146054276</v>
      </c>
      <c r="BF28" s="6"/>
      <c r="BG28" s="44"/>
      <c r="BH28" s="38">
        <v>1.9E-2</v>
      </c>
      <c r="BI28" s="45"/>
      <c r="BJ28" s="44"/>
      <c r="BK28" s="38">
        <f t="shared" si="61"/>
        <v>4.8926727158016659E-2</v>
      </c>
      <c r="BL28" s="6"/>
      <c r="BM28" s="44"/>
      <c r="BN28" s="38">
        <f t="shared" si="62"/>
        <v>4.719543169385787E-2</v>
      </c>
      <c r="BO28" s="38"/>
      <c r="BP28" s="6"/>
      <c r="BQ28" s="38">
        <f t="shared" si="63"/>
        <v>5.0959931460542757E-2</v>
      </c>
      <c r="BR28" s="33"/>
      <c r="BS28" s="36">
        <f>Q28/FS28</f>
        <v>-1.8824979843583536E-4</v>
      </c>
      <c r="BT28" s="6">
        <f t="shared" si="27"/>
        <v>-1.2433041860851769E-2</v>
      </c>
      <c r="BU28" s="37">
        <f>FA28/E28</f>
        <v>6.9556610376608659E-3</v>
      </c>
      <c r="BV28" s="6">
        <f t="shared" si="28"/>
        <v>4.4561161470046191E-2</v>
      </c>
      <c r="BW28" s="6">
        <f t="shared" si="29"/>
        <v>0.65513302851919752</v>
      </c>
      <c r="BX28" s="38">
        <f t="shared" si="30"/>
        <v>0.75711188738520807</v>
      </c>
      <c r="BY28" s="33"/>
      <c r="BZ28" s="32">
        <v>11.456</v>
      </c>
      <c r="CA28" s="33">
        <v>627.76800000000003</v>
      </c>
      <c r="CB28" s="34">
        <f t="shared" si="31"/>
        <v>639.22400000000005</v>
      </c>
      <c r="CC28" s="30">
        <v>13067.198</v>
      </c>
      <c r="CD28" s="33">
        <v>15.823</v>
      </c>
      <c r="CE28" s="33">
        <v>19.038</v>
      </c>
      <c r="CF28" s="34">
        <f t="shared" si="32"/>
        <v>13032.337</v>
      </c>
      <c r="CG28" s="33">
        <v>1509.124</v>
      </c>
      <c r="CH28" s="33">
        <v>570.43000000000006</v>
      </c>
      <c r="CI28" s="34">
        <f t="shared" si="33"/>
        <v>2079.5540000000001</v>
      </c>
      <c r="CJ28" s="33">
        <v>7.3049999999999997</v>
      </c>
      <c r="CK28" s="33">
        <v>13.555999999999999</v>
      </c>
      <c r="CL28" s="33">
        <v>82.811999999999998</v>
      </c>
      <c r="CM28" s="33">
        <v>32.883000000000493</v>
      </c>
      <c r="CN28" s="34">
        <f t="shared" si="34"/>
        <v>15887.671</v>
      </c>
      <c r="CO28" s="33">
        <v>21.329000000000001</v>
      </c>
      <c r="CP28" s="30">
        <v>10250.333000000001</v>
      </c>
      <c r="CQ28" s="34">
        <f t="shared" si="35"/>
        <v>10271.662</v>
      </c>
      <c r="CR28" s="33">
        <v>3154.7719999999999</v>
      </c>
      <c r="CS28" s="33">
        <v>155.74</v>
      </c>
      <c r="CT28" s="34">
        <f t="shared" si="36"/>
        <v>3310.5119999999997</v>
      </c>
      <c r="CU28" s="33">
        <v>300.66699999999997</v>
      </c>
      <c r="CV28" s="33">
        <v>2004.8300000000002</v>
      </c>
      <c r="CW28" s="114">
        <f t="shared" si="37"/>
        <v>15887.670999999998</v>
      </c>
      <c r="CX28" s="33"/>
      <c r="CY28" s="68">
        <v>2148.7930000000001</v>
      </c>
      <c r="CZ28" s="33"/>
      <c r="DA28" s="29">
        <v>145</v>
      </c>
      <c r="DB28" s="30">
        <v>910</v>
      </c>
      <c r="DC28" s="30">
        <v>775</v>
      </c>
      <c r="DD28" s="30">
        <v>800</v>
      </c>
      <c r="DE28" s="30">
        <v>500</v>
      </c>
      <c r="DF28" s="30">
        <v>325</v>
      </c>
      <c r="DG28" s="31">
        <f t="shared" si="38"/>
        <v>3455</v>
      </c>
      <c r="DH28" s="69">
        <f t="shared" si="39"/>
        <v>0.2174642211561405</v>
      </c>
      <c r="DI28" s="33"/>
      <c r="DJ28" s="61" t="s">
        <v>225</v>
      </c>
      <c r="DK28" s="56">
        <v>76</v>
      </c>
      <c r="DL28" s="70">
        <v>4</v>
      </c>
      <c r="DM28" s="120" t="s">
        <v>243</v>
      </c>
      <c r="DN28" s="71" t="s">
        <v>159</v>
      </c>
      <c r="DO28" s="59" t="s">
        <v>160</v>
      </c>
      <c r="DP28" s="69">
        <v>0.52115236084359717</v>
      </c>
      <c r="DQ28" s="56"/>
      <c r="DR28" s="29">
        <v>1529.0591726000002</v>
      </c>
      <c r="DS28" s="30">
        <v>1628.6769999999999</v>
      </c>
      <c r="DT28" s="31">
        <v>1828.6769999999999</v>
      </c>
      <c r="DU28" s="30"/>
      <c r="DV28" s="61">
        <f t="shared" si="40"/>
        <v>7641.3430000000008</v>
      </c>
      <c r="DW28" s="30">
        <v>7424.2240000000002</v>
      </c>
      <c r="DX28" s="31">
        <v>7858.4620000000004</v>
      </c>
      <c r="DY28" s="30"/>
      <c r="DZ28" s="29">
        <v>1867.2329999999999</v>
      </c>
      <c r="EA28" s="30">
        <v>2006.48</v>
      </c>
      <c r="EB28" s="31">
        <v>2255.8739999999998</v>
      </c>
      <c r="EC28" s="72">
        <v>10494.393</v>
      </c>
      <c r="ED28" s="30"/>
      <c r="EE28" s="29">
        <v>2325.3629999999998</v>
      </c>
      <c r="EF28" s="30">
        <v>104.751</v>
      </c>
      <c r="EG28" s="30">
        <v>384.96</v>
      </c>
      <c r="EH28" s="30">
        <v>75.442999999999998</v>
      </c>
      <c r="EI28" s="30">
        <v>1456.252</v>
      </c>
      <c r="EJ28" s="30">
        <v>35.569000000000003</v>
      </c>
      <c r="EK28" s="30">
        <v>124.10700000000226</v>
      </c>
      <c r="EL28" s="31">
        <v>8560.7530000000006</v>
      </c>
      <c r="EM28" s="31">
        <f t="shared" si="41"/>
        <v>13067.198000000004</v>
      </c>
      <c r="EN28" s="56"/>
      <c r="EO28" s="44">
        <f t="shared" si="42"/>
        <v>0.17795421788205851</v>
      </c>
      <c r="EP28" s="6">
        <f t="shared" si="43"/>
        <v>8.0163321930225573E-3</v>
      </c>
      <c r="EQ28" s="6">
        <f t="shared" si="44"/>
        <v>2.9460026548920423E-2</v>
      </c>
      <c r="ER28" s="6">
        <f t="shared" si="45"/>
        <v>5.7734642116848596E-3</v>
      </c>
      <c r="ES28" s="6">
        <f t="shared" si="46"/>
        <v>0.11144332549334597</v>
      </c>
      <c r="ET28" s="6">
        <f t="shared" si="47"/>
        <v>2.722006661259743E-3</v>
      </c>
      <c r="EU28" s="6">
        <f t="shared" si="48"/>
        <v>9.497598490510531E-3</v>
      </c>
      <c r="EV28" s="6">
        <f t="shared" si="49"/>
        <v>0.6551330285191973</v>
      </c>
      <c r="EW28" s="69">
        <f t="shared" si="50"/>
        <v>1</v>
      </c>
      <c r="EX28" s="56"/>
      <c r="EY28" s="32">
        <v>23.388999999999999</v>
      </c>
      <c r="EZ28" s="33">
        <v>67.501999999999995</v>
      </c>
      <c r="FA28" s="67">
        <f t="shared" si="51"/>
        <v>90.890999999999991</v>
      </c>
      <c r="FC28" s="32">
        <f>CD28</f>
        <v>15.823</v>
      </c>
      <c r="FD28" s="33">
        <f>CE28</f>
        <v>19.038</v>
      </c>
      <c r="FE28" s="67">
        <f t="shared" si="52"/>
        <v>34.861000000000004</v>
      </c>
      <c r="FG28" s="29">
        <v>8560.7530000000006</v>
      </c>
      <c r="FH28" s="30">
        <v>4506.4449999999997</v>
      </c>
      <c r="FI28" s="31">
        <v>13067.198</v>
      </c>
      <c r="FK28" s="44">
        <v>0.65513302851919752</v>
      </c>
      <c r="FL28" s="6">
        <v>0.34486697148080248</v>
      </c>
      <c r="FM28" s="38">
        <v>1</v>
      </c>
      <c r="FN28" s="56"/>
      <c r="FO28" s="61">
        <f t="shared" si="53"/>
        <v>1943.6469999999999</v>
      </c>
      <c r="FP28" s="30">
        <v>1882.4639999999999</v>
      </c>
      <c r="FQ28" s="31">
        <v>2004.8300000000002</v>
      </c>
      <c r="FS28" s="61">
        <f t="shared" si="54"/>
        <v>12711.833000000001</v>
      </c>
      <c r="FT28" s="30">
        <v>12356.468000000001</v>
      </c>
      <c r="FU28" s="31">
        <v>13067.198</v>
      </c>
      <c r="FW28" s="61">
        <f t="shared" si="55"/>
        <v>5384.2945</v>
      </c>
      <c r="FX28" s="30">
        <v>5282.2030000000004</v>
      </c>
      <c r="FY28" s="31">
        <v>5486.3860000000004</v>
      </c>
      <c r="GA28" s="61">
        <f t="shared" si="56"/>
        <v>18096.127500000002</v>
      </c>
      <c r="GB28" s="56">
        <f t="shared" si="57"/>
        <v>17638.671000000002</v>
      </c>
      <c r="GC28" s="70">
        <f t="shared" si="58"/>
        <v>18553.584000000003</v>
      </c>
      <c r="GE28" s="61">
        <f t="shared" si="59"/>
        <v>9975.7384999999995</v>
      </c>
      <c r="GF28" s="30">
        <v>9701.1440000000002</v>
      </c>
      <c r="GG28" s="31">
        <v>10250.333000000001</v>
      </c>
      <c r="GH28" s="30"/>
      <c r="GI28" s="61">
        <f t="shared" si="60"/>
        <v>15511.26</v>
      </c>
      <c r="GJ28" s="30">
        <v>15134.849</v>
      </c>
      <c r="GK28" s="31">
        <v>15887.671</v>
      </c>
      <c r="GL28" s="30"/>
      <c r="GM28" s="73">
        <f>DX28/C28</f>
        <v>0.49462643077138241</v>
      </c>
      <c r="GN28" s="63"/>
    </row>
    <row r="29" spans="1:196" x14ac:dyDescent="0.2">
      <c r="A29" s="1"/>
      <c r="B29" s="74" t="s">
        <v>185</v>
      </c>
      <c r="C29" s="29">
        <v>2971.4340000000002</v>
      </c>
      <c r="D29" s="30">
        <v>2947.2375000000002</v>
      </c>
      <c r="E29" s="30">
        <v>2342.348</v>
      </c>
      <c r="F29" s="30">
        <v>1068.325</v>
      </c>
      <c r="G29" s="30">
        <v>2211.578</v>
      </c>
      <c r="H29" s="30">
        <f t="shared" si="0"/>
        <v>4039.759</v>
      </c>
      <c r="I29" s="31">
        <f t="shared" si="1"/>
        <v>3410.6729999999998</v>
      </c>
      <c r="J29" s="30"/>
      <c r="K29" s="32">
        <v>41.795000000000002</v>
      </c>
      <c r="L29" s="33">
        <v>22.937000000000001</v>
      </c>
      <c r="M29" s="33">
        <v>0.46800000000000003</v>
      </c>
      <c r="N29" s="34">
        <f t="shared" si="2"/>
        <v>65.2</v>
      </c>
      <c r="O29" s="33">
        <v>43.346000000000004</v>
      </c>
      <c r="P29" s="34">
        <f t="shared" si="3"/>
        <v>21.853999999999999</v>
      </c>
      <c r="Q29" s="33">
        <v>-1.9990000000000001</v>
      </c>
      <c r="R29" s="34">
        <f t="shared" si="4"/>
        <v>23.852999999999998</v>
      </c>
      <c r="S29" s="33">
        <v>8.9350000000000005</v>
      </c>
      <c r="T29" s="33">
        <v>-0.88100000000000001</v>
      </c>
      <c r="U29" s="33">
        <v>-4</v>
      </c>
      <c r="V29" s="34">
        <f t="shared" si="5"/>
        <v>27.906999999999996</v>
      </c>
      <c r="W29" s="33">
        <v>3.835</v>
      </c>
      <c r="X29" s="35">
        <f t="shared" si="6"/>
        <v>24.071999999999996</v>
      </c>
      <c r="Y29" s="33"/>
      <c r="Z29" s="36">
        <f t="shared" si="7"/>
        <v>1.4181076346918089E-2</v>
      </c>
      <c r="AA29" s="37">
        <f t="shared" si="8"/>
        <v>7.7825421263132003E-3</v>
      </c>
      <c r="AB29" s="6">
        <f t="shared" si="9"/>
        <v>0.59172195374996583</v>
      </c>
      <c r="AC29" s="6">
        <f t="shared" si="10"/>
        <v>0.58469009239900183</v>
      </c>
      <c r="AD29" s="6">
        <f t="shared" si="11"/>
        <v>0.66481595092024548</v>
      </c>
      <c r="AE29" s="37">
        <f t="shared" si="12"/>
        <v>1.4707331865857435E-2</v>
      </c>
      <c r="AF29" s="37">
        <f t="shared" si="13"/>
        <v>8.1676485183158794E-3</v>
      </c>
      <c r="AG29" s="37">
        <f>X29/DV29</f>
        <v>1.7573843066282267E-2</v>
      </c>
      <c r="AH29" s="37">
        <f>(P29+S29+T29)/DV29</f>
        <v>2.1834434132035983E-2</v>
      </c>
      <c r="AI29" s="37">
        <f>R29/DV29</f>
        <v>1.7413961393321326E-2</v>
      </c>
      <c r="AJ29" s="38">
        <f>X29/FO29</f>
        <v>6.2132193520411307E-2</v>
      </c>
      <c r="AK29" s="33"/>
      <c r="AL29" s="44">
        <f t="shared" si="14"/>
        <v>5.6428440312768106E-2</v>
      </c>
      <c r="AM29" s="6">
        <f t="shared" si="15"/>
        <v>5.8152792553315132E-2</v>
      </c>
      <c r="AN29" s="38">
        <f t="shared" si="16"/>
        <v>3.0503505405584205E-2</v>
      </c>
      <c r="AO29" s="33"/>
      <c r="AP29" s="44">
        <f t="shared" si="17"/>
        <v>0.94417140407830091</v>
      </c>
      <c r="AQ29" s="6">
        <f t="shared" si="18"/>
        <v>0.86942550436104815</v>
      </c>
      <c r="AR29" s="6">
        <f t="shared" si="19"/>
        <v>-5.1215877586377488E-2</v>
      </c>
      <c r="AS29" s="6">
        <f t="shared" si="20"/>
        <v>0.16299537529691049</v>
      </c>
      <c r="AT29" s="65">
        <v>1.51</v>
      </c>
      <c r="AU29" s="66">
        <v>1.44</v>
      </c>
      <c r="AV29" s="33"/>
      <c r="AW29" s="44">
        <f>FQ29/C29</f>
        <v>0.13452797538158343</v>
      </c>
      <c r="AX29" s="6">
        <v>0.1195</v>
      </c>
      <c r="AY29" s="6">
        <f t="shared" si="21"/>
        <v>0.22760737036585835</v>
      </c>
      <c r="AZ29" s="6">
        <f t="shared" si="22"/>
        <v>0.26004609181888239</v>
      </c>
      <c r="BA29" s="38">
        <f t="shared" si="23"/>
        <v>0.29248481327190645</v>
      </c>
      <c r="BB29" s="6"/>
      <c r="BC29" s="44">
        <f t="shared" si="24"/>
        <v>0.20923675473582726</v>
      </c>
      <c r="BD29" s="6">
        <f t="shared" si="25"/>
        <v>0.23741724634108649</v>
      </c>
      <c r="BE29" s="38">
        <f t="shared" si="26"/>
        <v>0.26666074916624732</v>
      </c>
      <c r="BF29" s="6"/>
      <c r="BG29" s="44"/>
      <c r="BH29" s="38">
        <v>2.5999999999999999E-2</v>
      </c>
      <c r="BI29" s="45"/>
      <c r="BJ29" s="44"/>
      <c r="BK29" s="38">
        <f t="shared" si="61"/>
        <v>7.3236754735827247E-2</v>
      </c>
      <c r="BL29" s="6"/>
      <c r="BM29" s="44"/>
      <c r="BN29" s="38">
        <f t="shared" si="62"/>
        <v>8.6417246341086495E-2</v>
      </c>
      <c r="BO29" s="38"/>
      <c r="BP29" s="6"/>
      <c r="BQ29" s="38">
        <f t="shared" si="63"/>
        <v>9.5660749166247311E-2</v>
      </c>
      <c r="BR29" s="33"/>
      <c r="BS29" s="36">
        <f>Q29/FS29</f>
        <v>-8.7683495479080203E-4</v>
      </c>
      <c r="BT29" s="6">
        <f t="shared" si="27"/>
        <v>-6.683830413267354E-2</v>
      </c>
      <c r="BU29" s="37">
        <f>FA29/E29</f>
        <v>2.4355048865497358E-2</v>
      </c>
      <c r="BV29" s="6">
        <f t="shared" si="28"/>
        <v>0.13603618856397504</v>
      </c>
      <c r="BW29" s="6">
        <f t="shared" si="29"/>
        <v>0.85967499278501736</v>
      </c>
      <c r="BX29" s="38">
        <f t="shared" si="30"/>
        <v>0.9036289905247441</v>
      </c>
      <c r="BY29" s="33"/>
      <c r="BZ29" s="32">
        <v>6.8979999999999997</v>
      </c>
      <c r="CA29" s="33">
        <v>93.570999999999998</v>
      </c>
      <c r="CB29" s="34">
        <f t="shared" si="31"/>
        <v>100.46899999999999</v>
      </c>
      <c r="CC29" s="30">
        <v>2342.348</v>
      </c>
      <c r="CD29" s="33">
        <v>11.821999999999999</v>
      </c>
      <c r="CE29" s="33">
        <v>7.7959999999999994</v>
      </c>
      <c r="CF29" s="34">
        <f t="shared" si="32"/>
        <v>2322.73</v>
      </c>
      <c r="CG29" s="33">
        <v>383.86099999999999</v>
      </c>
      <c r="CH29" s="33">
        <v>118.506</v>
      </c>
      <c r="CI29" s="34">
        <f t="shared" si="33"/>
        <v>502.36699999999996</v>
      </c>
      <c r="CJ29" s="33">
        <v>0.2</v>
      </c>
      <c r="CK29" s="33">
        <v>0</v>
      </c>
      <c r="CL29" s="33">
        <v>30.626999999999999</v>
      </c>
      <c r="CM29" s="33">
        <v>15.041000000000164</v>
      </c>
      <c r="CN29" s="34">
        <f t="shared" si="34"/>
        <v>2971.4339999999997</v>
      </c>
      <c r="CO29" s="33">
        <v>1.762</v>
      </c>
      <c r="CP29" s="30">
        <v>2211.578</v>
      </c>
      <c r="CQ29" s="34">
        <f t="shared" si="35"/>
        <v>2213.34</v>
      </c>
      <c r="CR29" s="33">
        <v>240.26499999999999</v>
      </c>
      <c r="CS29" s="33">
        <v>27.969600000000071</v>
      </c>
      <c r="CT29" s="34">
        <f t="shared" si="36"/>
        <v>268.23460000000006</v>
      </c>
      <c r="CU29" s="33">
        <v>90.118400000000008</v>
      </c>
      <c r="CV29" s="33">
        <v>399.74099999999999</v>
      </c>
      <c r="CW29" s="114">
        <f t="shared" si="37"/>
        <v>2971.4340000000002</v>
      </c>
      <c r="CX29" s="33"/>
      <c r="CY29" s="68">
        <v>484.33</v>
      </c>
      <c r="CZ29" s="33"/>
      <c r="DA29" s="29">
        <v>80</v>
      </c>
      <c r="DB29" s="30">
        <v>120</v>
      </c>
      <c r="DC29" s="30">
        <v>100</v>
      </c>
      <c r="DD29" s="30">
        <v>30</v>
      </c>
      <c r="DE29" s="30">
        <v>0</v>
      </c>
      <c r="DF29" s="30">
        <v>0</v>
      </c>
      <c r="DG29" s="31">
        <f t="shared" si="38"/>
        <v>330</v>
      </c>
      <c r="DH29" s="69">
        <f t="shared" si="39"/>
        <v>0.11105748941420203</v>
      </c>
      <c r="DI29" s="33"/>
      <c r="DJ29" s="61" t="s">
        <v>219</v>
      </c>
      <c r="DK29" s="56">
        <v>20.2</v>
      </c>
      <c r="DL29" s="70">
        <v>4</v>
      </c>
      <c r="DM29" s="120" t="s">
        <v>243</v>
      </c>
      <c r="DN29" s="71" t="s">
        <v>159</v>
      </c>
      <c r="DO29" s="59" t="s">
        <v>162</v>
      </c>
      <c r="DP29" s="69">
        <v>0.26373135789952706</v>
      </c>
      <c r="DQ29" s="56"/>
      <c r="DR29" s="29">
        <v>315.74400000000003</v>
      </c>
      <c r="DS29" s="30">
        <v>360.74400000000003</v>
      </c>
      <c r="DT29" s="31">
        <v>405.74400000000003</v>
      </c>
      <c r="DU29" s="30"/>
      <c r="DV29" s="61">
        <f t="shared" si="40"/>
        <v>1369.7629999999999</v>
      </c>
      <c r="DW29" s="30">
        <v>1352.2950000000001</v>
      </c>
      <c r="DX29" s="31">
        <v>1387.231</v>
      </c>
      <c r="DY29" s="30"/>
      <c r="DZ29" s="29">
        <v>391.30599999999998</v>
      </c>
      <c r="EA29" s="30">
        <v>444.00799999999998</v>
      </c>
      <c r="EB29" s="31">
        <v>498.69799999999998</v>
      </c>
      <c r="EC29" s="72">
        <v>1870.1590000000001</v>
      </c>
      <c r="ED29" s="30"/>
      <c r="EE29" s="29">
        <v>23.619</v>
      </c>
      <c r="EF29" s="30">
        <v>11.603</v>
      </c>
      <c r="EG29" s="30">
        <v>37.116</v>
      </c>
      <c r="EH29" s="30">
        <v>34.116</v>
      </c>
      <c r="EI29" s="30">
        <v>185.691</v>
      </c>
      <c r="EJ29" s="30">
        <v>2.3159999999999998</v>
      </c>
      <c r="EK29" s="30">
        <v>34.229000000000021</v>
      </c>
      <c r="EL29" s="31">
        <v>2013.6579999999999</v>
      </c>
      <c r="EM29" s="31">
        <f t="shared" si="41"/>
        <v>2342.348</v>
      </c>
      <c r="EN29" s="56"/>
      <c r="EO29" s="44">
        <f t="shared" si="42"/>
        <v>1.0083471798383502E-2</v>
      </c>
      <c r="EP29" s="6">
        <f t="shared" si="43"/>
        <v>4.9535764967460006E-3</v>
      </c>
      <c r="EQ29" s="6">
        <f t="shared" si="44"/>
        <v>1.5845638649765108E-2</v>
      </c>
      <c r="ER29" s="6">
        <f t="shared" si="45"/>
        <v>1.45648725125387E-2</v>
      </c>
      <c r="ES29" s="6">
        <f t="shared" si="46"/>
        <v>7.9275581595902922E-2</v>
      </c>
      <c r="ET29" s="6">
        <f t="shared" si="47"/>
        <v>9.8875145793878624E-4</v>
      </c>
      <c r="EU29" s="6">
        <f t="shared" si="48"/>
        <v>1.4613114703707571E-2</v>
      </c>
      <c r="EV29" s="6">
        <f t="shared" si="49"/>
        <v>0.85967499278501736</v>
      </c>
      <c r="EW29" s="69">
        <f t="shared" si="50"/>
        <v>1</v>
      </c>
      <c r="EX29" s="56"/>
      <c r="EY29" s="32">
        <v>14.670999999999999</v>
      </c>
      <c r="EZ29" s="33">
        <v>42.377000000000002</v>
      </c>
      <c r="FA29" s="67">
        <f t="shared" si="51"/>
        <v>57.048000000000002</v>
      </c>
      <c r="FC29" s="32">
        <f>CD29</f>
        <v>11.821999999999999</v>
      </c>
      <c r="FD29" s="33">
        <f>CE29</f>
        <v>7.7959999999999994</v>
      </c>
      <c r="FE29" s="67">
        <f t="shared" si="52"/>
        <v>19.617999999999999</v>
      </c>
      <c r="FG29" s="29">
        <v>2013.6579999999999</v>
      </c>
      <c r="FH29" s="30">
        <v>328.69000000000017</v>
      </c>
      <c r="FI29" s="31">
        <v>2342.348</v>
      </c>
      <c r="FK29" s="44">
        <v>0.85967499278501736</v>
      </c>
      <c r="FL29" s="6">
        <v>0.14032500721498264</v>
      </c>
      <c r="FM29" s="38">
        <v>1</v>
      </c>
      <c r="FN29" s="56"/>
      <c r="FO29" s="61">
        <f t="shared" si="53"/>
        <v>387.43200000000002</v>
      </c>
      <c r="FP29" s="30">
        <v>375.12299999999999</v>
      </c>
      <c r="FQ29" s="31">
        <v>399.74099999999999</v>
      </c>
      <c r="FS29" s="61">
        <f t="shared" si="54"/>
        <v>2279.7905000000001</v>
      </c>
      <c r="FT29" s="30">
        <v>2217.2330000000002</v>
      </c>
      <c r="FU29" s="31">
        <v>2342.348</v>
      </c>
      <c r="FW29" s="61">
        <f t="shared" si="55"/>
        <v>1037.1624999999999</v>
      </c>
      <c r="FX29" s="30">
        <v>1006</v>
      </c>
      <c r="FY29" s="31">
        <v>1068.325</v>
      </c>
      <c r="GA29" s="61">
        <f t="shared" si="56"/>
        <v>3316.953</v>
      </c>
      <c r="GB29" s="56">
        <f t="shared" si="57"/>
        <v>3223.2330000000002</v>
      </c>
      <c r="GC29" s="70">
        <f t="shared" si="58"/>
        <v>3410.6729999999998</v>
      </c>
      <c r="GE29" s="61">
        <f t="shared" si="59"/>
        <v>2178.846</v>
      </c>
      <c r="GF29" s="30">
        <v>2146.114</v>
      </c>
      <c r="GG29" s="31">
        <v>2211.578</v>
      </c>
      <c r="GH29" s="30"/>
      <c r="GI29" s="61">
        <f t="shared" si="60"/>
        <v>2947.2375000000002</v>
      </c>
      <c r="GJ29" s="30">
        <v>2923.0410000000002</v>
      </c>
      <c r="GK29" s="31">
        <v>2971.4340000000002</v>
      </c>
      <c r="GL29" s="30"/>
      <c r="GM29" s="73">
        <f>DX29/C29</f>
        <v>0.46685573362894817</v>
      </c>
      <c r="GN29" s="63"/>
    </row>
    <row r="30" spans="1:196" x14ac:dyDescent="0.2">
      <c r="A30" s="1"/>
      <c r="B30" s="74" t="s">
        <v>186</v>
      </c>
      <c r="C30" s="29">
        <v>6542.384</v>
      </c>
      <c r="D30" s="30">
        <v>6356.8294999999998</v>
      </c>
      <c r="E30" s="30">
        <v>5393.8720000000003</v>
      </c>
      <c r="F30" s="30">
        <v>2021.788</v>
      </c>
      <c r="G30" s="30">
        <v>4216.7629999999999</v>
      </c>
      <c r="H30" s="30">
        <f t="shared" si="0"/>
        <v>8564.1720000000005</v>
      </c>
      <c r="I30" s="31">
        <f t="shared" si="1"/>
        <v>7415.66</v>
      </c>
      <c r="J30" s="30"/>
      <c r="K30" s="32">
        <v>94.734999999999999</v>
      </c>
      <c r="L30" s="33">
        <v>29.850999999999999</v>
      </c>
      <c r="M30" s="33">
        <v>0.154</v>
      </c>
      <c r="N30" s="34">
        <f t="shared" si="2"/>
        <v>124.74</v>
      </c>
      <c r="O30" s="33">
        <v>82.024000000000001</v>
      </c>
      <c r="P30" s="34">
        <f t="shared" si="3"/>
        <v>42.715999999999994</v>
      </c>
      <c r="Q30" s="33">
        <v>-2.74</v>
      </c>
      <c r="R30" s="34">
        <f t="shared" si="4"/>
        <v>45.455999999999996</v>
      </c>
      <c r="S30" s="33">
        <v>15.689</v>
      </c>
      <c r="T30" s="33">
        <v>2.6339999999999999</v>
      </c>
      <c r="U30" s="33">
        <v>-1.2</v>
      </c>
      <c r="V30" s="34">
        <f t="shared" si="5"/>
        <v>62.578999999999994</v>
      </c>
      <c r="W30" s="33">
        <v>11.971</v>
      </c>
      <c r="X30" s="35">
        <f t="shared" si="6"/>
        <v>50.60799999999999</v>
      </c>
      <c r="Y30" s="33"/>
      <c r="Z30" s="36">
        <f t="shared" si="7"/>
        <v>1.4902869425709783E-2</v>
      </c>
      <c r="AA30" s="37">
        <f t="shared" si="8"/>
        <v>4.6958943920078393E-3</v>
      </c>
      <c r="AB30" s="6">
        <f t="shared" si="9"/>
        <v>0.57334181444538423</v>
      </c>
      <c r="AC30" s="6">
        <f t="shared" si="10"/>
        <v>0.58409587763211301</v>
      </c>
      <c r="AD30" s="6">
        <f t="shared" si="11"/>
        <v>0.65755972422639097</v>
      </c>
      <c r="AE30" s="37">
        <f t="shared" si="12"/>
        <v>1.2903287715991125E-2</v>
      </c>
      <c r="AF30" s="37">
        <f t="shared" si="13"/>
        <v>7.9612014133775329E-3</v>
      </c>
      <c r="AG30" s="37">
        <f>X30/DV30</f>
        <v>1.6679457172787841E-2</v>
      </c>
      <c r="AH30" s="37">
        <f>(P30+S30+T30)/DV30</f>
        <v>2.0117321102786065E-2</v>
      </c>
      <c r="AI30" s="37">
        <f>R30/DV30</f>
        <v>1.4981453628798692E-2</v>
      </c>
      <c r="AJ30" s="38">
        <f>X30/FO30</f>
        <v>6.7378915197867636E-2</v>
      </c>
      <c r="AK30" s="33"/>
      <c r="AL30" s="44">
        <f t="shared" si="14"/>
        <v>7.569575873849041E-2</v>
      </c>
      <c r="AM30" s="6">
        <f t="shared" si="15"/>
        <v>7.340930628901067E-2</v>
      </c>
      <c r="AN30" s="38">
        <f t="shared" si="16"/>
        <v>0.10229864535383887</v>
      </c>
      <c r="AO30" s="33"/>
      <c r="AP30" s="44">
        <f t="shared" si="17"/>
        <v>0.78176920030731167</v>
      </c>
      <c r="AQ30" s="6">
        <f t="shared" si="18"/>
        <v>0.73593790059340847</v>
      </c>
      <c r="AR30" s="6">
        <f t="shared" si="19"/>
        <v>9.5909533894678128E-2</v>
      </c>
      <c r="AS30" s="6">
        <f t="shared" si="20"/>
        <v>0.13535448240274492</v>
      </c>
      <c r="AT30" s="65">
        <v>1.5302</v>
      </c>
      <c r="AU30" s="66">
        <v>1.41</v>
      </c>
      <c r="AV30" s="33"/>
      <c r="AW30" s="44">
        <f>FQ30/C30</f>
        <v>0.11881020741063197</v>
      </c>
      <c r="AX30" s="6">
        <v>9.1499999999999998E-2</v>
      </c>
      <c r="AY30" s="6">
        <f t="shared" si="21"/>
        <v>0.18770000000000001</v>
      </c>
      <c r="AZ30" s="6">
        <f t="shared" si="22"/>
        <v>0.18770000000000001</v>
      </c>
      <c r="BA30" s="38">
        <f t="shared" si="23"/>
        <v>0.19700000000000001</v>
      </c>
      <c r="BB30" s="6"/>
      <c r="BC30" s="44">
        <f t="shared" si="24"/>
        <v>0.18749648841303995</v>
      </c>
      <c r="BD30" s="6">
        <f t="shared" si="25"/>
        <v>0.19109308314051529</v>
      </c>
      <c r="BE30" s="38">
        <f t="shared" si="26"/>
        <v>0.20291463541883289</v>
      </c>
      <c r="BF30" s="6"/>
      <c r="BG30" s="44"/>
      <c r="BH30" s="38">
        <v>2.1999999999999999E-2</v>
      </c>
      <c r="BI30" s="45"/>
      <c r="BJ30" s="44"/>
      <c r="BK30" s="38">
        <f t="shared" si="61"/>
        <v>5.5496488413039946E-2</v>
      </c>
      <c r="BL30" s="6"/>
      <c r="BM30" s="44"/>
      <c r="BN30" s="38">
        <f t="shared" si="62"/>
        <v>4.4093083140515299E-2</v>
      </c>
      <c r="BO30" s="38"/>
      <c r="BP30" s="6"/>
      <c r="BQ30" s="38">
        <f t="shared" si="63"/>
        <v>3.5914635418832885E-2</v>
      </c>
      <c r="BR30" s="33"/>
      <c r="BS30" s="36">
        <f>Q30/FS30</f>
        <v>-5.2650885620562742E-4</v>
      </c>
      <c r="BT30" s="6">
        <f t="shared" si="27"/>
        <v>-4.4889333049361893E-2</v>
      </c>
      <c r="BU30" s="37">
        <f>FA30/E30</f>
        <v>5.5264566901105545E-3</v>
      </c>
      <c r="BV30" s="6">
        <f t="shared" si="28"/>
        <v>3.7662544410695963E-2</v>
      </c>
      <c r="BW30" s="6">
        <f t="shared" si="29"/>
        <v>0.7776426656027432</v>
      </c>
      <c r="BX30" s="38">
        <f t="shared" si="30"/>
        <v>0.83826564324685859</v>
      </c>
      <c r="BY30" s="33"/>
      <c r="BZ30" s="32">
        <v>9.5340000000000007</v>
      </c>
      <c r="CA30" s="33">
        <v>258.82299999999998</v>
      </c>
      <c r="CB30" s="34">
        <f t="shared" si="31"/>
        <v>268.35699999999997</v>
      </c>
      <c r="CC30" s="30">
        <v>5393.8720000000003</v>
      </c>
      <c r="CD30" s="33">
        <v>1.306</v>
      </c>
      <c r="CE30" s="33">
        <v>12.868</v>
      </c>
      <c r="CF30" s="34">
        <f t="shared" si="32"/>
        <v>5379.6980000000003</v>
      </c>
      <c r="CG30" s="33">
        <v>617.18399999999997</v>
      </c>
      <c r="CH30" s="33">
        <v>244.85899999999998</v>
      </c>
      <c r="CI30" s="34">
        <f t="shared" si="33"/>
        <v>862.04299999999989</v>
      </c>
      <c r="CJ30" s="33">
        <v>2.4430000000000001</v>
      </c>
      <c r="CK30" s="33">
        <v>0</v>
      </c>
      <c r="CL30" s="33">
        <v>18.186</v>
      </c>
      <c r="CM30" s="33">
        <v>11.656999999999829</v>
      </c>
      <c r="CN30" s="34">
        <f t="shared" si="34"/>
        <v>6542.384</v>
      </c>
      <c r="CO30" s="33">
        <v>195.494</v>
      </c>
      <c r="CP30" s="30">
        <v>4216.7629999999999</v>
      </c>
      <c r="CQ30" s="34">
        <f t="shared" si="35"/>
        <v>4412.2569999999996</v>
      </c>
      <c r="CR30" s="33">
        <v>1287.3989999999999</v>
      </c>
      <c r="CS30" s="33">
        <v>35.301000000000499</v>
      </c>
      <c r="CT30" s="34">
        <f t="shared" si="36"/>
        <v>1322.7000000000003</v>
      </c>
      <c r="CU30" s="33">
        <v>30.125</v>
      </c>
      <c r="CV30" s="33">
        <v>777.30200000000002</v>
      </c>
      <c r="CW30" s="114">
        <f t="shared" si="37"/>
        <v>6542.384</v>
      </c>
      <c r="CX30" s="33"/>
      <c r="CY30" s="68">
        <v>885.54099999999994</v>
      </c>
      <c r="CZ30" s="33"/>
      <c r="DA30" s="29">
        <v>390</v>
      </c>
      <c r="DB30" s="30">
        <v>215</v>
      </c>
      <c r="DC30" s="30">
        <v>300</v>
      </c>
      <c r="DD30" s="30">
        <v>150</v>
      </c>
      <c r="DE30" s="30">
        <v>455</v>
      </c>
      <c r="DF30" s="30">
        <v>0</v>
      </c>
      <c r="DG30" s="31">
        <f t="shared" si="38"/>
        <v>1510</v>
      </c>
      <c r="DH30" s="69">
        <f t="shared" si="39"/>
        <v>0.2308027165632589</v>
      </c>
      <c r="DI30" s="33"/>
      <c r="DJ30" s="61" t="s">
        <v>218</v>
      </c>
      <c r="DK30" s="56">
        <v>41</v>
      </c>
      <c r="DL30" s="70">
        <v>4</v>
      </c>
      <c r="DM30" s="120" t="s">
        <v>243</v>
      </c>
      <c r="DN30" s="71" t="s">
        <v>159</v>
      </c>
      <c r="DO30" s="56"/>
      <c r="DP30" s="69" t="s">
        <v>220</v>
      </c>
      <c r="DQ30" s="56"/>
      <c r="DR30" s="29">
        <v>604.14435900000001</v>
      </c>
      <c r="DS30" s="30">
        <v>604.14435900000001</v>
      </c>
      <c r="DT30" s="31">
        <v>634.07799</v>
      </c>
      <c r="DU30" s="30"/>
      <c r="DV30" s="61">
        <f t="shared" si="40"/>
        <v>3034.1514999999999</v>
      </c>
      <c r="DW30" s="30">
        <v>2849.6329999999998</v>
      </c>
      <c r="DX30" s="31">
        <v>3218.67</v>
      </c>
      <c r="DY30" s="30"/>
      <c r="DZ30" s="29">
        <v>770.87099999999998</v>
      </c>
      <c r="EA30" s="30">
        <v>785.65800000000002</v>
      </c>
      <c r="EB30" s="31">
        <v>834.26099999999997</v>
      </c>
      <c r="EC30" s="72">
        <v>4111.3890000000001</v>
      </c>
      <c r="ED30" s="30"/>
      <c r="EE30" s="29">
        <v>55.120866999999997</v>
      </c>
      <c r="EF30" s="30">
        <v>30.093695</v>
      </c>
      <c r="EG30" s="30">
        <v>205.977991</v>
      </c>
      <c r="EH30" s="30">
        <v>15.761809999999999</v>
      </c>
      <c r="EI30" s="30">
        <v>803.87483700000007</v>
      </c>
      <c r="EJ30" s="30">
        <v>12.460299000000001</v>
      </c>
      <c r="EK30" s="30">
        <v>76.077501000000666</v>
      </c>
      <c r="EL30" s="31">
        <v>4194.5050000000001</v>
      </c>
      <c r="EM30" s="31">
        <f t="shared" si="41"/>
        <v>5393.8720000000012</v>
      </c>
      <c r="EN30" s="56"/>
      <c r="EO30" s="44">
        <f t="shared" si="42"/>
        <v>1.0219164822598679E-2</v>
      </c>
      <c r="EP30" s="6">
        <f t="shared" si="43"/>
        <v>5.5792378832868099E-3</v>
      </c>
      <c r="EQ30" s="6">
        <f t="shared" si="44"/>
        <v>3.8187408043794877E-2</v>
      </c>
      <c r="ER30" s="6">
        <f t="shared" si="45"/>
        <v>2.9221698253128728E-3</v>
      </c>
      <c r="ES30" s="6">
        <f t="shared" si="46"/>
        <v>0.14903483749707072</v>
      </c>
      <c r="ET30" s="6">
        <f t="shared" si="47"/>
        <v>2.3100842956599635E-3</v>
      </c>
      <c r="EU30" s="6">
        <f t="shared" si="48"/>
        <v>1.4104432029532894E-2</v>
      </c>
      <c r="EV30" s="6">
        <f t="shared" si="49"/>
        <v>0.77764266560274309</v>
      </c>
      <c r="EW30" s="69">
        <f t="shared" si="50"/>
        <v>0.99999999999999989</v>
      </c>
      <c r="EX30" s="56"/>
      <c r="EY30" s="32">
        <v>21.957999999999998</v>
      </c>
      <c r="EZ30" s="33">
        <v>7.851</v>
      </c>
      <c r="FA30" s="67">
        <f t="shared" si="51"/>
        <v>29.808999999999997</v>
      </c>
      <c r="FC30" s="32">
        <f>CD30</f>
        <v>1.306</v>
      </c>
      <c r="FD30" s="33">
        <f>CE30</f>
        <v>12.868</v>
      </c>
      <c r="FE30" s="67">
        <f t="shared" si="52"/>
        <v>14.173999999999999</v>
      </c>
      <c r="FG30" s="29">
        <v>4194.5050000000001</v>
      </c>
      <c r="FH30" s="30">
        <v>1199.3670000000004</v>
      </c>
      <c r="FI30" s="31">
        <v>5393.8720000000003</v>
      </c>
      <c r="FK30" s="44">
        <v>0.7776426656027432</v>
      </c>
      <c r="FL30" s="6">
        <v>0.2223573343972568</v>
      </c>
      <c r="FM30" s="38">
        <v>1</v>
      </c>
      <c r="FN30" s="56"/>
      <c r="FO30" s="61">
        <f t="shared" si="53"/>
        <v>751.09550000000002</v>
      </c>
      <c r="FP30" s="30">
        <v>724.88900000000001</v>
      </c>
      <c r="FQ30" s="31">
        <v>777.30200000000002</v>
      </c>
      <c r="FS30" s="61">
        <f t="shared" si="54"/>
        <v>5204.0910000000003</v>
      </c>
      <c r="FT30" s="30">
        <v>5014.3100000000004</v>
      </c>
      <c r="FU30" s="31">
        <v>5393.8720000000003</v>
      </c>
      <c r="FW30" s="61">
        <f t="shared" si="55"/>
        <v>1957.9945</v>
      </c>
      <c r="FX30" s="30">
        <v>1894.201</v>
      </c>
      <c r="FY30" s="31">
        <v>2021.788</v>
      </c>
      <c r="GA30" s="61">
        <f t="shared" si="56"/>
        <v>7162.0855000000001</v>
      </c>
      <c r="GB30" s="56">
        <f t="shared" si="57"/>
        <v>6908.5110000000004</v>
      </c>
      <c r="GC30" s="70">
        <f t="shared" si="58"/>
        <v>7415.66</v>
      </c>
      <c r="GE30" s="61">
        <f t="shared" si="59"/>
        <v>4021.0950000000003</v>
      </c>
      <c r="GF30" s="30">
        <v>3825.4270000000001</v>
      </c>
      <c r="GG30" s="31">
        <v>4216.7629999999999</v>
      </c>
      <c r="GH30" s="30"/>
      <c r="GI30" s="61">
        <f t="shared" si="60"/>
        <v>6356.8294999999998</v>
      </c>
      <c r="GJ30" s="30">
        <v>6171.2749999999996</v>
      </c>
      <c r="GK30" s="31">
        <v>6542.384</v>
      </c>
      <c r="GL30" s="30"/>
      <c r="GM30" s="73">
        <f>DX30/C30</f>
        <v>0.49197203955010899</v>
      </c>
      <c r="GN30" s="63"/>
    </row>
    <row r="31" spans="1:196" x14ac:dyDescent="0.2">
      <c r="A31" s="1"/>
      <c r="B31" s="74" t="s">
        <v>187</v>
      </c>
      <c r="C31" s="29">
        <v>5097.8019999999997</v>
      </c>
      <c r="D31" s="30">
        <v>4993.3339999999998</v>
      </c>
      <c r="E31" s="30">
        <v>4039.5349999999999</v>
      </c>
      <c r="F31" s="30">
        <v>1254.3800000000001</v>
      </c>
      <c r="G31" s="30">
        <v>4067.1579999999999</v>
      </c>
      <c r="H31" s="30">
        <f t="shared" si="0"/>
        <v>6352.1819999999998</v>
      </c>
      <c r="I31" s="31">
        <f t="shared" si="1"/>
        <v>5293.915</v>
      </c>
      <c r="J31" s="30"/>
      <c r="K31" s="32">
        <v>93.412999999999997</v>
      </c>
      <c r="L31" s="33">
        <v>33.79</v>
      </c>
      <c r="M31" s="33">
        <v>0.31</v>
      </c>
      <c r="N31" s="34">
        <f t="shared" si="2"/>
        <v>127.51300000000001</v>
      </c>
      <c r="O31" s="33">
        <v>67.206999999999994</v>
      </c>
      <c r="P31" s="34">
        <f t="shared" si="3"/>
        <v>60.306000000000012</v>
      </c>
      <c r="Q31" s="33">
        <v>-4.2869999999999999</v>
      </c>
      <c r="R31" s="34">
        <f t="shared" si="4"/>
        <v>64.593000000000018</v>
      </c>
      <c r="S31" s="33">
        <v>9.8780000000000001</v>
      </c>
      <c r="T31" s="33">
        <v>1.5640000000000001</v>
      </c>
      <c r="U31" s="33">
        <v>0</v>
      </c>
      <c r="V31" s="34">
        <f t="shared" si="5"/>
        <v>76.035000000000025</v>
      </c>
      <c r="W31" s="33">
        <v>16.805</v>
      </c>
      <c r="X31" s="35">
        <f t="shared" si="6"/>
        <v>59.230000000000025</v>
      </c>
      <c r="Y31" s="33"/>
      <c r="Z31" s="36">
        <f t="shared" si="7"/>
        <v>1.8707540893519239E-2</v>
      </c>
      <c r="AA31" s="37">
        <f t="shared" si="8"/>
        <v>6.7670217934550341E-3</v>
      </c>
      <c r="AB31" s="6">
        <f t="shared" si="9"/>
        <v>0.48366017775538833</v>
      </c>
      <c r="AC31" s="6">
        <f t="shared" si="10"/>
        <v>0.48916595701319582</v>
      </c>
      <c r="AD31" s="6">
        <f t="shared" si="11"/>
        <v>0.52705998604063897</v>
      </c>
      <c r="AE31" s="37">
        <f t="shared" si="12"/>
        <v>1.3459343997417356E-2</v>
      </c>
      <c r="AF31" s="37">
        <f t="shared" si="13"/>
        <v>1.1861814170652319E-2</v>
      </c>
      <c r="AG31" s="37">
        <f>X31/DV31</f>
        <v>2.2815918908919118E-2</v>
      </c>
      <c r="AH31" s="37">
        <f>(P31+S31+T31)/DV31</f>
        <v>2.7637963023419358E-2</v>
      </c>
      <c r="AI31" s="37">
        <f>R31/DV31</f>
        <v>2.4881793855880675E-2</v>
      </c>
      <c r="AJ31" s="38">
        <f>X31/FO31</f>
        <v>7.5776378444351783E-2</v>
      </c>
      <c r="AK31" s="33"/>
      <c r="AL31" s="44">
        <f t="shared" si="14"/>
        <v>3.2847566366816634E-2</v>
      </c>
      <c r="AM31" s="6">
        <f t="shared" si="15"/>
        <v>4.0353757399914918E-2</v>
      </c>
      <c r="AN31" s="38">
        <f t="shared" si="16"/>
        <v>5.020437779034425E-2</v>
      </c>
      <c r="AO31" s="33"/>
      <c r="AP31" s="44">
        <f t="shared" si="17"/>
        <v>1.0068381633034496</v>
      </c>
      <c r="AQ31" s="6">
        <f t="shared" si="18"/>
        <v>0.96429085410279514</v>
      </c>
      <c r="AR31" s="6">
        <f t="shared" si="19"/>
        <v>-0.14357148433775968</v>
      </c>
      <c r="AS31" s="6">
        <f t="shared" si="20"/>
        <v>0.17311617830586595</v>
      </c>
      <c r="AT31" s="65">
        <v>3.28</v>
      </c>
      <c r="AU31" s="66">
        <v>1.42</v>
      </c>
      <c r="AV31" s="33"/>
      <c r="AW31" s="44">
        <f>FQ31/C31</f>
        <v>0.15922215103685863</v>
      </c>
      <c r="AX31" s="6">
        <v>0.14349999999999999</v>
      </c>
      <c r="AY31" s="6">
        <f t="shared" si="21"/>
        <v>0.27910000000000001</v>
      </c>
      <c r="AZ31" s="6">
        <f t="shared" si="22"/>
        <v>0.27910000000000001</v>
      </c>
      <c r="BA31" s="38">
        <f t="shared" si="23"/>
        <v>0.27910000000000001</v>
      </c>
      <c r="BB31" s="6"/>
      <c r="BC31" s="44">
        <f t="shared" si="24"/>
        <v>0.24964388052585079</v>
      </c>
      <c r="BD31" s="6">
        <f t="shared" si="25"/>
        <v>0.25246821725235635</v>
      </c>
      <c r="BE31" s="38">
        <f t="shared" si="26"/>
        <v>0.25602115369932638</v>
      </c>
      <c r="BF31" s="6"/>
      <c r="BG31" s="44"/>
      <c r="BH31" s="38"/>
      <c r="BI31" s="45"/>
      <c r="BJ31" s="44"/>
      <c r="BK31" s="38"/>
      <c r="BL31" s="6"/>
      <c r="BM31" s="44"/>
      <c r="BN31" s="38"/>
      <c r="BO31" s="38"/>
      <c r="BP31" s="6"/>
      <c r="BQ31" s="38"/>
      <c r="BR31" s="33"/>
      <c r="BS31" s="36">
        <f>Q31/FS31</f>
        <v>-1.0784090410272129E-3</v>
      </c>
      <c r="BT31" s="6">
        <f t="shared" si="27"/>
        <v>-5.9750794447231963E-2</v>
      </c>
      <c r="BU31" s="37">
        <f>FA31/E31</f>
        <v>5.2632295548868868E-3</v>
      </c>
      <c r="BV31" s="6">
        <f t="shared" si="28"/>
        <v>2.559725113382302E-2</v>
      </c>
      <c r="BW31" s="6">
        <f t="shared" si="29"/>
        <v>0.66255200165365569</v>
      </c>
      <c r="BX31" s="38">
        <f t="shared" si="30"/>
        <v>0.74250946605678414</v>
      </c>
      <c r="BY31" s="33"/>
      <c r="BZ31" s="32">
        <v>9.0220000000000002</v>
      </c>
      <c r="CA31" s="33">
        <v>390.14699999999999</v>
      </c>
      <c r="CB31" s="34">
        <f t="shared" si="31"/>
        <v>399.16899999999998</v>
      </c>
      <c r="CC31" s="30">
        <v>4039.5349999999999</v>
      </c>
      <c r="CD31" s="33">
        <v>1.0609999999999999</v>
      </c>
      <c r="CE31" s="33">
        <v>17.853000000000002</v>
      </c>
      <c r="CF31" s="34">
        <f t="shared" si="32"/>
        <v>4020.6209999999996</v>
      </c>
      <c r="CG31" s="33">
        <v>480.74</v>
      </c>
      <c r="CH31" s="33">
        <v>149.38200000000001</v>
      </c>
      <c r="CI31" s="34">
        <f t="shared" si="33"/>
        <v>630.12200000000007</v>
      </c>
      <c r="CJ31" s="33">
        <v>0</v>
      </c>
      <c r="CK31" s="33">
        <v>0</v>
      </c>
      <c r="CL31" s="33">
        <v>37.131999999999998</v>
      </c>
      <c r="CM31" s="33">
        <v>10.758000000000102</v>
      </c>
      <c r="CN31" s="34">
        <f t="shared" si="34"/>
        <v>5097.8019999999997</v>
      </c>
      <c r="CO31" s="33">
        <v>50.441000000000003</v>
      </c>
      <c r="CP31" s="30">
        <v>4067.1579999999999</v>
      </c>
      <c r="CQ31" s="34">
        <f t="shared" si="35"/>
        <v>4117.5990000000002</v>
      </c>
      <c r="CR31" s="33">
        <v>100.172</v>
      </c>
      <c r="CS31" s="33">
        <v>68.347999999999502</v>
      </c>
      <c r="CT31" s="34">
        <f t="shared" si="36"/>
        <v>168.5199999999995</v>
      </c>
      <c r="CU31" s="33">
        <v>0</v>
      </c>
      <c r="CV31" s="33">
        <v>811.68299999999999</v>
      </c>
      <c r="CW31" s="114">
        <f t="shared" si="37"/>
        <v>5097.8019999999997</v>
      </c>
      <c r="CX31" s="33"/>
      <c r="CY31" s="68">
        <v>882.51199999999994</v>
      </c>
      <c r="CZ31" s="33"/>
      <c r="DA31" s="29">
        <v>100</v>
      </c>
      <c r="DB31" s="30">
        <v>50</v>
      </c>
      <c r="DC31" s="30">
        <v>0</v>
      </c>
      <c r="DD31" s="30">
        <v>0</v>
      </c>
      <c r="DE31" s="30">
        <v>0</v>
      </c>
      <c r="DF31" s="30">
        <v>0</v>
      </c>
      <c r="DG31" s="31">
        <f t="shared" si="38"/>
        <v>150</v>
      </c>
      <c r="DH31" s="69">
        <f t="shared" si="39"/>
        <v>2.9424446065186526E-2</v>
      </c>
      <c r="DI31" s="33"/>
      <c r="DJ31" s="61" t="s">
        <v>219</v>
      </c>
      <c r="DK31" s="56">
        <v>30</v>
      </c>
      <c r="DL31" s="70">
        <v>5</v>
      </c>
      <c r="DM31" s="120" t="s">
        <v>243</v>
      </c>
      <c r="DN31" s="61"/>
      <c r="DO31" s="56"/>
      <c r="DP31" s="69" t="s">
        <v>220</v>
      </c>
      <c r="DQ31" s="56"/>
      <c r="DR31" s="29">
        <v>741.3616078</v>
      </c>
      <c r="DS31" s="30">
        <v>741.3616078</v>
      </c>
      <c r="DT31" s="31">
        <v>741.3616078</v>
      </c>
      <c r="DU31" s="30"/>
      <c r="DV31" s="61">
        <f t="shared" si="40"/>
        <v>2595.9944999999998</v>
      </c>
      <c r="DW31" s="30">
        <v>2535.7310000000002</v>
      </c>
      <c r="DX31" s="31">
        <v>2656.2579999999998</v>
      </c>
      <c r="DY31" s="30"/>
      <c r="DZ31" s="29">
        <v>801.08100000000002</v>
      </c>
      <c r="EA31" s="30">
        <v>810.14400000000001</v>
      </c>
      <c r="EB31" s="31">
        <v>821.54499999999996</v>
      </c>
      <c r="EC31" s="72">
        <v>3208.895</v>
      </c>
      <c r="ED31" s="30"/>
      <c r="EE31" s="29">
        <v>807.36390983000001</v>
      </c>
      <c r="EF31" s="30">
        <v>51.106275549999999</v>
      </c>
      <c r="EG31" s="30">
        <v>101.0422736</v>
      </c>
      <c r="EH31" s="30">
        <v>55.451683770000002</v>
      </c>
      <c r="EI31" s="30">
        <v>68.594212400000004</v>
      </c>
      <c r="EJ31" s="30">
        <v>234.93839962000001</v>
      </c>
      <c r="EK31" s="30">
        <v>44.636245229999986</v>
      </c>
      <c r="EL31" s="31">
        <v>2676.402</v>
      </c>
      <c r="EM31" s="31">
        <f t="shared" si="41"/>
        <v>4039.5349999999999</v>
      </c>
      <c r="EN31" s="56"/>
      <c r="EO31" s="44">
        <f t="shared" si="42"/>
        <v>0.19986555626575833</v>
      </c>
      <c r="EP31" s="6">
        <f t="shared" si="43"/>
        <v>1.2651524383375809E-2</v>
      </c>
      <c r="EQ31" s="6">
        <f t="shared" si="44"/>
        <v>2.5013342773363766E-2</v>
      </c>
      <c r="ER31" s="6">
        <f t="shared" si="45"/>
        <v>1.3727244291731599E-2</v>
      </c>
      <c r="ES31" s="6">
        <f t="shared" si="46"/>
        <v>1.6980719909593555E-2</v>
      </c>
      <c r="ET31" s="6">
        <f t="shared" si="47"/>
        <v>5.8159763344048265E-2</v>
      </c>
      <c r="EU31" s="6">
        <f t="shared" si="48"/>
        <v>1.1049847378473015E-2</v>
      </c>
      <c r="EV31" s="6">
        <f t="shared" si="49"/>
        <v>0.66255200165365569</v>
      </c>
      <c r="EW31" s="69">
        <f t="shared" si="50"/>
        <v>1</v>
      </c>
      <c r="EX31" s="56"/>
      <c r="EY31" s="32">
        <v>11.013</v>
      </c>
      <c r="EZ31" s="33">
        <v>10.247999999999999</v>
      </c>
      <c r="FA31" s="67">
        <f t="shared" si="51"/>
        <v>21.260999999999999</v>
      </c>
      <c r="FC31" s="32">
        <f>CD31</f>
        <v>1.0609999999999999</v>
      </c>
      <c r="FD31" s="33">
        <f>CE31</f>
        <v>17.853000000000002</v>
      </c>
      <c r="FE31" s="67">
        <f t="shared" si="52"/>
        <v>18.914000000000001</v>
      </c>
      <c r="FG31" s="29">
        <v>2676.402</v>
      </c>
      <c r="FH31" s="30">
        <v>1363.133</v>
      </c>
      <c r="FI31" s="31">
        <v>4039.5349999999999</v>
      </c>
      <c r="FK31" s="44">
        <v>0.66255200165365569</v>
      </c>
      <c r="FL31" s="6">
        <v>0.33744799834634431</v>
      </c>
      <c r="FM31" s="38">
        <v>1</v>
      </c>
      <c r="FN31" s="56"/>
      <c r="FO31" s="61">
        <f t="shared" si="53"/>
        <v>781.64200000000005</v>
      </c>
      <c r="FP31" s="30">
        <v>751.601</v>
      </c>
      <c r="FQ31" s="31">
        <v>811.68299999999999</v>
      </c>
      <c r="FS31" s="61">
        <f t="shared" si="54"/>
        <v>3975.3004999999998</v>
      </c>
      <c r="FT31" s="30">
        <v>3911.0659999999998</v>
      </c>
      <c r="FU31" s="31">
        <v>4039.5349999999999</v>
      </c>
      <c r="FW31" s="61">
        <f t="shared" si="55"/>
        <v>1215.9430000000002</v>
      </c>
      <c r="FX31" s="30">
        <v>1177.5060000000001</v>
      </c>
      <c r="FY31" s="31">
        <v>1254.3800000000001</v>
      </c>
      <c r="GA31" s="61">
        <f t="shared" si="56"/>
        <v>5191.2435000000005</v>
      </c>
      <c r="GB31" s="56">
        <f t="shared" si="57"/>
        <v>5088.5720000000001</v>
      </c>
      <c r="GC31" s="70">
        <f t="shared" si="58"/>
        <v>5293.915</v>
      </c>
      <c r="GE31" s="61">
        <f t="shared" si="59"/>
        <v>3969.944</v>
      </c>
      <c r="GF31" s="30">
        <v>3872.73</v>
      </c>
      <c r="GG31" s="31">
        <v>4067.1579999999999</v>
      </c>
      <c r="GH31" s="30"/>
      <c r="GI31" s="61">
        <f t="shared" si="60"/>
        <v>4993.3339999999998</v>
      </c>
      <c r="GJ31" s="30">
        <v>4888.866</v>
      </c>
      <c r="GK31" s="31">
        <v>5097.8019999999997</v>
      </c>
      <c r="GL31" s="30"/>
      <c r="GM31" s="73">
        <f>DX31/C31</f>
        <v>0.52105946837480155</v>
      </c>
      <c r="GN31" s="63"/>
    </row>
    <row r="32" spans="1:196" x14ac:dyDescent="0.2">
      <c r="A32" s="1"/>
      <c r="B32" s="74" t="s">
        <v>188</v>
      </c>
      <c r="C32" s="29">
        <v>10219.545</v>
      </c>
      <c r="D32" s="30">
        <v>9862.6205000000009</v>
      </c>
      <c r="E32" s="30">
        <v>8636.7369999999992</v>
      </c>
      <c r="F32" s="30">
        <v>1965.123</v>
      </c>
      <c r="G32" s="30">
        <v>6379.6620000000003</v>
      </c>
      <c r="H32" s="30">
        <f t="shared" si="0"/>
        <v>12184.668</v>
      </c>
      <c r="I32" s="31">
        <f t="shared" si="1"/>
        <v>10601.859999999999</v>
      </c>
      <c r="J32" s="30"/>
      <c r="K32" s="32">
        <v>164.083</v>
      </c>
      <c r="L32" s="33">
        <v>48.863000000000007</v>
      </c>
      <c r="M32" s="33">
        <v>0.84399999999999997</v>
      </c>
      <c r="N32" s="34">
        <f t="shared" si="2"/>
        <v>213.79</v>
      </c>
      <c r="O32" s="33">
        <v>106.09299999999999</v>
      </c>
      <c r="P32" s="34">
        <f t="shared" si="3"/>
        <v>107.697</v>
      </c>
      <c r="Q32" s="33">
        <v>-8.07</v>
      </c>
      <c r="R32" s="34">
        <f t="shared" si="4"/>
        <v>115.767</v>
      </c>
      <c r="S32" s="33">
        <v>19.811999999999998</v>
      </c>
      <c r="T32" s="33">
        <v>5.8130000000000006</v>
      </c>
      <c r="U32" s="33">
        <v>-8.3000000000000007</v>
      </c>
      <c r="V32" s="34">
        <f t="shared" si="5"/>
        <v>133.09199999999998</v>
      </c>
      <c r="W32" s="33">
        <v>27.853999999999999</v>
      </c>
      <c r="X32" s="35">
        <f t="shared" si="6"/>
        <v>105.23799999999999</v>
      </c>
      <c r="Y32" s="33"/>
      <c r="Z32" s="36">
        <f t="shared" si="7"/>
        <v>1.6636856300006674E-2</v>
      </c>
      <c r="AA32" s="37">
        <f t="shared" si="8"/>
        <v>4.9543627882670735E-3</v>
      </c>
      <c r="AB32" s="6">
        <f t="shared" si="9"/>
        <v>0.44313430653885516</v>
      </c>
      <c r="AC32" s="6">
        <f t="shared" si="10"/>
        <v>0.45416135135829316</v>
      </c>
      <c r="AD32" s="6">
        <f t="shared" si="11"/>
        <v>0.49624865522241451</v>
      </c>
      <c r="AE32" s="37">
        <f t="shared" si="12"/>
        <v>1.0757080230350543E-2</v>
      </c>
      <c r="AF32" s="37">
        <f t="shared" si="13"/>
        <v>1.0670389274331298E-2</v>
      </c>
      <c r="AG32" s="37">
        <f>X32/DV32</f>
        <v>1.9941733180640877E-2</v>
      </c>
      <c r="AH32" s="37">
        <f>(P32+S32+T32)/DV32</f>
        <v>2.5263419592822016E-2</v>
      </c>
      <c r="AI32" s="37">
        <f>R32/DV32</f>
        <v>2.1936891855824443E-2</v>
      </c>
      <c r="AJ32" s="38">
        <f>X32/FO32</f>
        <v>9.7841204908888063E-2</v>
      </c>
      <c r="AK32" s="33"/>
      <c r="AL32" s="44">
        <f t="shared" si="14"/>
        <v>4.7351630671978118E-2</v>
      </c>
      <c r="AM32" s="6">
        <f t="shared" si="15"/>
        <v>4.3257786184041677E-2</v>
      </c>
      <c r="AN32" s="38">
        <f t="shared" si="16"/>
        <v>5.2029402976312603E-2</v>
      </c>
      <c r="AO32" s="33"/>
      <c r="AP32" s="44">
        <f t="shared" si="17"/>
        <v>0.73866577157553837</v>
      </c>
      <c r="AQ32" s="6">
        <f t="shared" si="18"/>
        <v>0.70681343313595058</v>
      </c>
      <c r="AR32" s="6">
        <f t="shared" si="19"/>
        <v>0.13857652175317003</v>
      </c>
      <c r="AS32" s="6">
        <f t="shared" si="20"/>
        <v>0.12036719834395758</v>
      </c>
      <c r="AT32" s="65">
        <v>3.6</v>
      </c>
      <c r="AU32" s="66">
        <v>1.1000000000000001</v>
      </c>
      <c r="AV32" s="33"/>
      <c r="AW32" s="44">
        <f>FQ32/C32</f>
        <v>0.1093786465052994</v>
      </c>
      <c r="AX32" s="6">
        <v>0.1019</v>
      </c>
      <c r="AY32" s="6">
        <f t="shared" si="21"/>
        <v>0.18467115914773838</v>
      </c>
      <c r="AZ32" s="6">
        <f t="shared" si="22"/>
        <v>0.20068753547487872</v>
      </c>
      <c r="BA32" s="38">
        <f t="shared" si="23"/>
        <v>0.22144950614061065</v>
      </c>
      <c r="BB32" s="6"/>
      <c r="BC32" s="44">
        <f t="shared" si="24"/>
        <v>0.17417144495968406</v>
      </c>
      <c r="BD32" s="6">
        <f t="shared" si="25"/>
        <v>0.19025228224451554</v>
      </c>
      <c r="BE32" s="38">
        <f t="shared" si="26"/>
        <v>0.21098238733143559</v>
      </c>
      <c r="BF32" s="6"/>
      <c r="BG32" s="44"/>
      <c r="BH32" s="38">
        <v>2.3E-2</v>
      </c>
      <c r="BI32" s="45"/>
      <c r="BJ32" s="44"/>
      <c r="BK32" s="38">
        <f>BC32-(4.5%+2.5%+3%+1%+BH32)</f>
        <v>4.1171444959684056E-2</v>
      </c>
      <c r="BL32" s="6"/>
      <c r="BM32" s="44"/>
      <c r="BN32" s="38">
        <f>BD32-(6%+2.5%+3%+1%+BH32)</f>
        <v>4.2252282244515549E-2</v>
      </c>
      <c r="BO32" s="38"/>
      <c r="BP32" s="6"/>
      <c r="BQ32" s="38">
        <f>BE32-(8%+2.5%+3%+1%+BH32)</f>
        <v>4.2982387331435584E-2</v>
      </c>
      <c r="BR32" s="33"/>
      <c r="BS32" s="36">
        <f>Q32/FS32</f>
        <v>-9.5599123378546473E-4</v>
      </c>
      <c r="BT32" s="6">
        <f t="shared" si="27"/>
        <v>-6.0530145062330301E-2</v>
      </c>
      <c r="BU32" s="37">
        <f>FA32/E32</f>
        <v>5.5745590030123653E-3</v>
      </c>
      <c r="BV32" s="6">
        <f t="shared" si="28"/>
        <v>4.2307371232991074E-2</v>
      </c>
      <c r="BW32" s="6">
        <f t="shared" si="29"/>
        <v>0.72118822189444931</v>
      </c>
      <c r="BX32" s="38">
        <f t="shared" si="30"/>
        <v>0.7728677798046758</v>
      </c>
      <c r="BY32" s="33"/>
      <c r="BZ32" s="32">
        <v>4.1609999999999996</v>
      </c>
      <c r="CA32" s="33">
        <v>253.41200000000001</v>
      </c>
      <c r="CB32" s="34">
        <f t="shared" si="31"/>
        <v>257.57299999999998</v>
      </c>
      <c r="CC32" s="30">
        <v>8636.7369999999992</v>
      </c>
      <c r="CD32" s="33">
        <v>9.1150000000000002</v>
      </c>
      <c r="CE32" s="33">
        <v>11.09</v>
      </c>
      <c r="CF32" s="34">
        <f t="shared" si="32"/>
        <v>8616.5319999999992</v>
      </c>
      <c r="CG32" s="33">
        <v>972.52499999999998</v>
      </c>
      <c r="CH32" s="33">
        <v>220.143</v>
      </c>
      <c r="CI32" s="34">
        <f t="shared" si="33"/>
        <v>1192.6679999999999</v>
      </c>
      <c r="CJ32" s="33">
        <v>48.021000000000001</v>
      </c>
      <c r="CK32" s="33">
        <v>3.9E-2</v>
      </c>
      <c r="CL32" s="33">
        <v>98.843000000000004</v>
      </c>
      <c r="CM32" s="33">
        <v>5.8690000000006108</v>
      </c>
      <c r="CN32" s="34">
        <f t="shared" si="34"/>
        <v>10219.545000000002</v>
      </c>
      <c r="CO32" s="33">
        <v>2.637</v>
      </c>
      <c r="CP32" s="30">
        <v>6379.6620000000003</v>
      </c>
      <c r="CQ32" s="34">
        <f t="shared" si="35"/>
        <v>6382.299</v>
      </c>
      <c r="CR32" s="33">
        <v>2448.683</v>
      </c>
      <c r="CS32" s="33">
        <v>75.796000000000049</v>
      </c>
      <c r="CT32" s="34">
        <f t="shared" si="36"/>
        <v>2524.4790000000003</v>
      </c>
      <c r="CU32" s="33">
        <v>194.96700000000001</v>
      </c>
      <c r="CV32" s="33">
        <v>1117.8</v>
      </c>
      <c r="CW32" s="114">
        <f t="shared" si="37"/>
        <v>10219.545</v>
      </c>
      <c r="CX32" s="33"/>
      <c r="CY32" s="68">
        <v>1230.098</v>
      </c>
      <c r="CZ32" s="33"/>
      <c r="DA32" s="29">
        <v>630</v>
      </c>
      <c r="DB32" s="30">
        <v>420</v>
      </c>
      <c r="DC32" s="30">
        <v>790</v>
      </c>
      <c r="DD32" s="30">
        <v>600</v>
      </c>
      <c r="DE32" s="30">
        <v>200</v>
      </c>
      <c r="DF32" s="30">
        <v>0</v>
      </c>
      <c r="DG32" s="31">
        <f t="shared" si="38"/>
        <v>2640</v>
      </c>
      <c r="DH32" s="69">
        <f t="shared" si="39"/>
        <v>0.25832852636785686</v>
      </c>
      <c r="DI32" s="33"/>
      <c r="DJ32" s="61" t="s">
        <v>225</v>
      </c>
      <c r="DK32" s="56">
        <v>59</v>
      </c>
      <c r="DL32" s="70">
        <v>6</v>
      </c>
      <c r="DM32" s="120" t="s">
        <v>243</v>
      </c>
      <c r="DN32" s="71" t="s">
        <v>159</v>
      </c>
      <c r="DO32" s="59" t="s">
        <v>160</v>
      </c>
      <c r="DP32" s="69">
        <v>0.37975418270082434</v>
      </c>
      <c r="DQ32" s="56"/>
      <c r="DR32" s="29">
        <v>978.34403409999993</v>
      </c>
      <c r="DS32" s="30">
        <v>1063.1949999999999</v>
      </c>
      <c r="DT32" s="31">
        <v>1173.1869999999999</v>
      </c>
      <c r="DU32" s="30"/>
      <c r="DV32" s="61">
        <f t="shared" si="40"/>
        <v>5277.2744999999995</v>
      </c>
      <c r="DW32" s="30">
        <v>5256.7860000000001</v>
      </c>
      <c r="DX32" s="31">
        <v>5297.7629999999999</v>
      </c>
      <c r="DY32" s="30"/>
      <c r="DZ32" s="29">
        <v>1078.5719999999999</v>
      </c>
      <c r="EA32" s="30">
        <v>1178.154</v>
      </c>
      <c r="EB32" s="31">
        <v>1306.527</v>
      </c>
      <c r="EC32" s="72">
        <v>6192.5879999999997</v>
      </c>
      <c r="ED32" s="30"/>
      <c r="EE32" s="29">
        <v>142.67699999999999</v>
      </c>
      <c r="EF32" s="30">
        <v>42.128</v>
      </c>
      <c r="EG32" s="30">
        <v>646.45100000000002</v>
      </c>
      <c r="EH32" s="30">
        <v>71.597999999999999</v>
      </c>
      <c r="EI32" s="30">
        <v>1290.683</v>
      </c>
      <c r="EJ32" s="30">
        <v>25.594000000000001</v>
      </c>
      <c r="EK32" s="30">
        <v>188.89299999999912</v>
      </c>
      <c r="EL32" s="31">
        <v>6228.7129999999997</v>
      </c>
      <c r="EM32" s="31">
        <f t="shared" si="41"/>
        <v>8636.7369999999992</v>
      </c>
      <c r="EN32" s="56"/>
      <c r="EO32" s="44">
        <f t="shared" si="42"/>
        <v>1.6519780560644605E-2</v>
      </c>
      <c r="EP32" s="6">
        <f t="shared" si="43"/>
        <v>4.8777680737528539E-3</v>
      </c>
      <c r="EQ32" s="6">
        <f t="shared" si="44"/>
        <v>7.4848985212818228E-2</v>
      </c>
      <c r="ER32" s="6">
        <f t="shared" si="45"/>
        <v>8.2899363498043308E-3</v>
      </c>
      <c r="ES32" s="6">
        <f t="shared" si="46"/>
        <v>0.14944104469083638</v>
      </c>
      <c r="ET32" s="6">
        <f t="shared" si="47"/>
        <v>2.963387677545351E-3</v>
      </c>
      <c r="EU32" s="6">
        <f t="shared" si="48"/>
        <v>2.1870875540148917E-2</v>
      </c>
      <c r="EV32" s="6">
        <f t="shared" si="49"/>
        <v>0.72118822189444931</v>
      </c>
      <c r="EW32" s="69">
        <f t="shared" si="50"/>
        <v>1</v>
      </c>
      <c r="EX32" s="56"/>
      <c r="EY32" s="32">
        <v>25.594000000000001</v>
      </c>
      <c r="EZ32" s="33">
        <v>22.552</v>
      </c>
      <c r="FA32" s="67">
        <f t="shared" si="51"/>
        <v>48.146000000000001</v>
      </c>
      <c r="FC32" s="32">
        <f>CD32</f>
        <v>9.1150000000000002</v>
      </c>
      <c r="FD32" s="33">
        <f>CE32</f>
        <v>11.09</v>
      </c>
      <c r="FE32" s="67">
        <f t="shared" si="52"/>
        <v>20.204999999999998</v>
      </c>
      <c r="FG32" s="29">
        <v>6228.7129999999997</v>
      </c>
      <c r="FH32" s="30">
        <v>2408.0239999999994</v>
      </c>
      <c r="FI32" s="31">
        <v>8636.7369999999992</v>
      </c>
      <c r="FK32" s="44">
        <v>0.72118822189444931</v>
      </c>
      <c r="FL32" s="6">
        <v>0.27881177810555069</v>
      </c>
      <c r="FM32" s="38">
        <v>1</v>
      </c>
      <c r="FN32" s="56"/>
      <c r="FO32" s="61">
        <f t="shared" si="53"/>
        <v>1075.5999999999999</v>
      </c>
      <c r="FP32" s="30">
        <v>1033.3999999999999</v>
      </c>
      <c r="FQ32" s="31">
        <v>1117.8</v>
      </c>
      <c r="FS32" s="61">
        <f t="shared" si="54"/>
        <v>8441.5</v>
      </c>
      <c r="FT32" s="30">
        <v>8246.2630000000008</v>
      </c>
      <c r="FU32" s="31">
        <v>8636.7369999999992</v>
      </c>
      <c r="FW32" s="61">
        <f t="shared" si="55"/>
        <v>1940.5615</v>
      </c>
      <c r="FX32" s="30">
        <v>1916</v>
      </c>
      <c r="FY32" s="31">
        <v>1965.123</v>
      </c>
      <c r="GA32" s="61">
        <f t="shared" si="56"/>
        <v>10382.0615</v>
      </c>
      <c r="GB32" s="56">
        <f t="shared" si="57"/>
        <v>10162.263000000001</v>
      </c>
      <c r="GC32" s="70">
        <f t="shared" si="58"/>
        <v>10601.859999999999</v>
      </c>
      <c r="GE32" s="61">
        <f t="shared" si="59"/>
        <v>6221.9050000000007</v>
      </c>
      <c r="GF32" s="30">
        <v>6064.1480000000001</v>
      </c>
      <c r="GG32" s="31">
        <v>6379.6620000000003</v>
      </c>
      <c r="GH32" s="30"/>
      <c r="GI32" s="61">
        <f t="shared" si="60"/>
        <v>9862.6205000000009</v>
      </c>
      <c r="GJ32" s="30">
        <v>9505.6959999999999</v>
      </c>
      <c r="GK32" s="31">
        <v>10219.545</v>
      </c>
      <c r="GL32" s="30"/>
      <c r="GM32" s="73">
        <f>DX32/C32</f>
        <v>0.51839519274096835</v>
      </c>
      <c r="GN32" s="63"/>
    </row>
    <row r="33" spans="1:196" x14ac:dyDescent="0.2">
      <c r="A33" s="1"/>
      <c r="B33" s="74" t="s">
        <v>232</v>
      </c>
      <c r="C33" s="29">
        <v>4302.0429999999997</v>
      </c>
      <c r="D33" s="30">
        <v>4230.6360000000004</v>
      </c>
      <c r="E33" s="30">
        <v>3586.7570000000001</v>
      </c>
      <c r="F33" s="30">
        <v>633.721</v>
      </c>
      <c r="G33" s="30">
        <v>2843.4259999999999</v>
      </c>
      <c r="H33" s="30">
        <f t="shared" si="0"/>
        <v>4935.7639999999992</v>
      </c>
      <c r="I33" s="31">
        <f t="shared" si="1"/>
        <v>4220.4780000000001</v>
      </c>
      <c r="J33" s="30"/>
      <c r="K33" s="32">
        <v>74.537999999999997</v>
      </c>
      <c r="L33" s="33">
        <v>16.138000000000002</v>
      </c>
      <c r="M33" s="33">
        <v>0.41599999999999998</v>
      </c>
      <c r="N33" s="34">
        <f t="shared" si="2"/>
        <v>91.091999999999999</v>
      </c>
      <c r="O33" s="33">
        <v>62.512</v>
      </c>
      <c r="P33" s="34">
        <f t="shared" si="3"/>
        <v>28.58</v>
      </c>
      <c r="Q33" s="33">
        <v>-4.2919999999999998</v>
      </c>
      <c r="R33" s="34">
        <f t="shared" si="4"/>
        <v>32.872</v>
      </c>
      <c r="S33" s="33">
        <v>3.8410000000000002</v>
      </c>
      <c r="T33" s="33">
        <v>5.8000000000000003E-2</v>
      </c>
      <c r="U33" s="33">
        <v>-1.5</v>
      </c>
      <c r="V33" s="34">
        <f t="shared" si="5"/>
        <v>35.271000000000001</v>
      </c>
      <c r="W33" s="33">
        <v>7.5179999999999998</v>
      </c>
      <c r="X33" s="35">
        <f t="shared" si="6"/>
        <v>27.753</v>
      </c>
      <c r="Y33" s="33"/>
      <c r="Z33" s="36">
        <f t="shared" si="7"/>
        <v>1.7618627553871329E-2</v>
      </c>
      <c r="AA33" s="37">
        <f t="shared" si="8"/>
        <v>3.8145564874879335E-3</v>
      </c>
      <c r="AB33" s="6">
        <f t="shared" si="9"/>
        <v>0.65808339737448807</v>
      </c>
      <c r="AC33" s="6">
        <f t="shared" si="10"/>
        <v>0.65848545816523241</v>
      </c>
      <c r="AD33" s="6">
        <f t="shared" si="11"/>
        <v>0.68625126245993062</v>
      </c>
      <c r="AE33" s="37">
        <f t="shared" si="12"/>
        <v>1.4776028946947928E-2</v>
      </c>
      <c r="AF33" s="37">
        <f t="shared" si="13"/>
        <v>6.5600065805708641E-3</v>
      </c>
      <c r="AG33" s="37">
        <f>X33/DV33</f>
        <v>1.2953837048543401E-2</v>
      </c>
      <c r="AH33" s="37">
        <f>(P33+S33+T33)/DV33</f>
        <v>1.5159718715080933E-2</v>
      </c>
      <c r="AI33" s="37">
        <f>R33/DV33</f>
        <v>1.5343153225226775E-2</v>
      </c>
      <c r="AJ33" s="38">
        <f>X33/FO33</f>
        <v>5.7485335056671305E-2</v>
      </c>
      <c r="AK33" s="33"/>
      <c r="AL33" s="44">
        <f t="shared" si="14"/>
        <v>0.10485327435454742</v>
      </c>
      <c r="AM33" s="6">
        <f t="shared" si="15"/>
        <v>7.0579742055016548E-2</v>
      </c>
      <c r="AN33" s="38">
        <f t="shared" si="16"/>
        <v>4.7455172098766568E-2</v>
      </c>
      <c r="AO33" s="33"/>
      <c r="AP33" s="44">
        <f t="shared" si="17"/>
        <v>0.7927567995267033</v>
      </c>
      <c r="AQ33" s="6">
        <f t="shared" si="18"/>
        <v>0.7506874110127798</v>
      </c>
      <c r="AR33" s="6">
        <f t="shared" si="19"/>
        <v>8.183623455181642E-2</v>
      </c>
      <c r="AS33" s="6">
        <f t="shared" si="20"/>
        <v>0.13767272898016131</v>
      </c>
      <c r="AT33" s="65">
        <v>1.39</v>
      </c>
      <c r="AU33" s="66">
        <v>1.29</v>
      </c>
      <c r="AV33" s="33"/>
      <c r="AW33" s="44">
        <f>FQ33/C33</f>
        <v>0.1146115926781764</v>
      </c>
      <c r="AX33" s="6">
        <v>0.1056</v>
      </c>
      <c r="AY33" s="6">
        <f t="shared" si="21"/>
        <v>0.19698513263169079</v>
      </c>
      <c r="AZ33" s="6">
        <f t="shared" si="22"/>
        <v>0.21530000000000002</v>
      </c>
      <c r="BA33" s="38">
        <f t="shared" si="23"/>
        <v>0.2382</v>
      </c>
      <c r="BB33" s="6"/>
      <c r="BC33" s="44">
        <f t="shared" si="24"/>
        <v>0.18840367491598389</v>
      </c>
      <c r="BD33" s="6">
        <f t="shared" si="25"/>
        <v>0.20613747672591443</v>
      </c>
      <c r="BE33" s="38">
        <f t="shared" si="26"/>
        <v>0.22836781275209608</v>
      </c>
      <c r="BF33" s="6"/>
      <c r="BG33" s="44"/>
      <c r="BH33" s="38">
        <v>2.9000000000000001E-2</v>
      </c>
      <c r="BI33" s="45"/>
      <c r="BJ33" s="44"/>
      <c r="BK33" s="38">
        <f>BC33-(4.5%+2.5%+3%+1%+BH33)</f>
        <v>4.9403674915983881E-2</v>
      </c>
      <c r="BL33" s="6"/>
      <c r="BM33" s="44"/>
      <c r="BN33" s="38">
        <f>BD33-(6%+2.5%+3%+1%+BH33)</f>
        <v>5.2137476725914428E-2</v>
      </c>
      <c r="BO33" s="38"/>
      <c r="BP33" s="6"/>
      <c r="BQ33" s="38">
        <f>BE33-(8%+2.5%+3%+1%+BH33)</f>
        <v>5.4367812752096067E-2</v>
      </c>
      <c r="BR33" s="33"/>
      <c r="BS33" s="36">
        <f>Q33/FS33</f>
        <v>-1.2562339732848323E-3</v>
      </c>
      <c r="BT33" s="6">
        <f t="shared" si="27"/>
        <v>-0.13214692570584069</v>
      </c>
      <c r="BU33" s="37">
        <f>FA33/E33</f>
        <v>5.0508021591649504E-3</v>
      </c>
      <c r="BV33" s="6">
        <f t="shared" si="28"/>
        <v>3.629042758841735E-2</v>
      </c>
      <c r="BW33" s="6">
        <f t="shared" si="29"/>
        <v>0.77578966180312747</v>
      </c>
      <c r="BX33" s="38">
        <f t="shared" si="30"/>
        <v>0.80945570620199891</v>
      </c>
      <c r="BY33" s="33"/>
      <c r="BZ33" s="32">
        <v>62.814</v>
      </c>
      <c r="CA33" s="33">
        <v>68.930999999999997</v>
      </c>
      <c r="CB33" s="34">
        <f t="shared" si="31"/>
        <v>131.745</v>
      </c>
      <c r="CC33" s="30">
        <v>3586.7570000000001</v>
      </c>
      <c r="CD33" s="33">
        <v>1.7210000000000001</v>
      </c>
      <c r="CE33" s="33">
        <v>4.41</v>
      </c>
      <c r="CF33" s="34">
        <f t="shared" si="32"/>
        <v>3580.6260000000002</v>
      </c>
      <c r="CG33" s="33">
        <v>460.529</v>
      </c>
      <c r="CH33" s="33">
        <v>103.56699999999999</v>
      </c>
      <c r="CI33" s="34">
        <f t="shared" si="33"/>
        <v>564.096</v>
      </c>
      <c r="CJ33" s="33">
        <v>6.3280000000000003</v>
      </c>
      <c r="CK33" s="33">
        <v>0</v>
      </c>
      <c r="CL33" s="33">
        <v>11.036</v>
      </c>
      <c r="CM33" s="33">
        <v>8.2119999999995681</v>
      </c>
      <c r="CN33" s="34">
        <f t="shared" si="34"/>
        <v>4302.0430000000006</v>
      </c>
      <c r="CO33" s="33">
        <v>62.529000000000003</v>
      </c>
      <c r="CP33" s="30">
        <v>2843.4259999999999</v>
      </c>
      <c r="CQ33" s="34">
        <f t="shared" si="35"/>
        <v>2905.9549999999999</v>
      </c>
      <c r="CR33" s="33">
        <v>791.71400000000006</v>
      </c>
      <c r="CS33" s="33">
        <v>21.215999999999724</v>
      </c>
      <c r="CT33" s="34">
        <f t="shared" si="36"/>
        <v>812.92999999999984</v>
      </c>
      <c r="CU33" s="33">
        <v>90.093999999999994</v>
      </c>
      <c r="CV33" s="33">
        <v>493.06400000000002</v>
      </c>
      <c r="CW33" s="114">
        <f t="shared" si="37"/>
        <v>4302.0429999999997</v>
      </c>
      <c r="CX33" s="33"/>
      <c r="CY33" s="68">
        <v>592.274</v>
      </c>
      <c r="CZ33" s="33"/>
      <c r="DA33" s="29">
        <v>250</v>
      </c>
      <c r="DB33" s="30">
        <v>170</v>
      </c>
      <c r="DC33" s="30">
        <v>275</v>
      </c>
      <c r="DD33" s="30">
        <v>85</v>
      </c>
      <c r="DE33" s="30">
        <v>100</v>
      </c>
      <c r="DF33" s="30">
        <v>0</v>
      </c>
      <c r="DG33" s="31">
        <f t="shared" si="38"/>
        <v>880</v>
      </c>
      <c r="DH33" s="69">
        <f t="shared" si="39"/>
        <v>0.20455397586681492</v>
      </c>
      <c r="DI33" s="33"/>
      <c r="DJ33" s="61" t="s">
        <v>217</v>
      </c>
      <c r="DK33" s="56">
        <v>25</v>
      </c>
      <c r="DL33" s="70">
        <v>2</v>
      </c>
      <c r="DM33" s="120" t="s">
        <v>244</v>
      </c>
      <c r="DN33" s="71" t="s">
        <v>159</v>
      </c>
      <c r="DO33" s="59" t="s">
        <v>160</v>
      </c>
      <c r="DP33" s="69">
        <v>0.25477368120282978</v>
      </c>
      <c r="DQ33" s="56"/>
      <c r="DR33" s="29">
        <v>430.21907540000007</v>
      </c>
      <c r="DS33" s="30">
        <v>470.21907540000007</v>
      </c>
      <c r="DT33" s="31">
        <v>520.23308759999998</v>
      </c>
      <c r="DU33" s="30"/>
      <c r="DV33" s="61">
        <f t="shared" si="40"/>
        <v>2142.4539999999997</v>
      </c>
      <c r="DW33" s="30">
        <v>2100.89</v>
      </c>
      <c r="DX33" s="31">
        <v>2184.018</v>
      </c>
      <c r="DY33" s="30"/>
      <c r="DZ33" s="29">
        <v>492.78300000000002</v>
      </c>
      <c r="EA33" s="30">
        <v>539.16700000000003</v>
      </c>
      <c r="EB33" s="31">
        <v>597.31200000000001</v>
      </c>
      <c r="EC33" s="72">
        <v>2615.5700000000002</v>
      </c>
      <c r="ED33" s="30"/>
      <c r="EE33" s="29">
        <v>57.936999999999998</v>
      </c>
      <c r="EF33" s="30">
        <v>14.388999999999999</v>
      </c>
      <c r="EG33" s="30">
        <v>216.14400000000001</v>
      </c>
      <c r="EH33" s="30">
        <v>15.474</v>
      </c>
      <c r="EI33" s="30">
        <v>482.19900000000001</v>
      </c>
      <c r="EJ33" s="30">
        <v>6.1479999999999997</v>
      </c>
      <c r="EK33" s="30">
        <v>11.896999999999935</v>
      </c>
      <c r="EL33" s="31">
        <v>2782.569</v>
      </c>
      <c r="EM33" s="31">
        <f t="shared" si="41"/>
        <v>3586.7570000000001</v>
      </c>
      <c r="EN33" s="56"/>
      <c r="EO33" s="44">
        <f t="shared" si="42"/>
        <v>1.6153031833491927E-2</v>
      </c>
      <c r="EP33" s="6">
        <f t="shared" si="43"/>
        <v>4.0117019357597964E-3</v>
      </c>
      <c r="EQ33" s="6">
        <f t="shared" si="44"/>
        <v>6.02616792829846E-2</v>
      </c>
      <c r="ER33" s="6">
        <f t="shared" si="45"/>
        <v>4.3142036106711438E-3</v>
      </c>
      <c r="ES33" s="6">
        <f t="shared" si="46"/>
        <v>0.13443871441527822</v>
      </c>
      <c r="ET33" s="6">
        <f t="shared" si="47"/>
        <v>1.7140832233686306E-3</v>
      </c>
      <c r="EU33" s="6">
        <f t="shared" si="48"/>
        <v>3.3169238953182317E-3</v>
      </c>
      <c r="EV33" s="6">
        <f t="shared" si="49"/>
        <v>0.77578966180312747</v>
      </c>
      <c r="EW33" s="69">
        <f t="shared" si="50"/>
        <v>1</v>
      </c>
      <c r="EX33" s="56"/>
      <c r="EY33" s="32">
        <v>18.116</v>
      </c>
      <c r="EZ33" s="33">
        <v>0</v>
      </c>
      <c r="FA33" s="67">
        <f t="shared" si="51"/>
        <v>18.116</v>
      </c>
      <c r="FC33" s="32">
        <f>CD33</f>
        <v>1.7210000000000001</v>
      </c>
      <c r="FD33" s="33">
        <f>CE33</f>
        <v>4.41</v>
      </c>
      <c r="FE33" s="67">
        <f t="shared" si="52"/>
        <v>6.1310000000000002</v>
      </c>
      <c r="FG33" s="29">
        <v>2782.569</v>
      </c>
      <c r="FH33" s="30">
        <v>804.18799999999987</v>
      </c>
      <c r="FI33" s="31">
        <v>3586.7569999999996</v>
      </c>
      <c r="FK33" s="44">
        <v>0.77578966180312747</v>
      </c>
      <c r="FL33" s="6">
        <v>0.22421033819687253</v>
      </c>
      <c r="FM33" s="38">
        <v>1</v>
      </c>
      <c r="FN33" s="56"/>
      <c r="FO33" s="61">
        <f t="shared" si="53"/>
        <v>482.78399999999999</v>
      </c>
      <c r="FP33" s="30">
        <v>472.50400000000002</v>
      </c>
      <c r="FQ33" s="31">
        <v>493.06400000000002</v>
      </c>
      <c r="FS33" s="61">
        <f t="shared" si="54"/>
        <v>3416.5609999999997</v>
      </c>
      <c r="FT33" s="30">
        <v>3246.3649999999998</v>
      </c>
      <c r="FU33" s="31">
        <v>3586.7570000000001</v>
      </c>
      <c r="FW33" s="61">
        <f t="shared" si="55"/>
        <v>664.79600000000005</v>
      </c>
      <c r="FX33" s="30">
        <v>695.87099999999998</v>
      </c>
      <c r="FY33" s="31">
        <v>633.721</v>
      </c>
      <c r="GA33" s="61">
        <f t="shared" si="56"/>
        <v>4081.357</v>
      </c>
      <c r="GB33" s="56">
        <f t="shared" si="57"/>
        <v>3942.2359999999999</v>
      </c>
      <c r="GC33" s="70">
        <f t="shared" si="58"/>
        <v>4220.4780000000001</v>
      </c>
      <c r="GE33" s="61">
        <f t="shared" si="59"/>
        <v>2779.0149999999999</v>
      </c>
      <c r="GF33" s="30">
        <v>2714.6039999999998</v>
      </c>
      <c r="GG33" s="31">
        <v>2843.4259999999999</v>
      </c>
      <c r="GH33" s="30"/>
      <c r="GI33" s="61">
        <f t="shared" si="60"/>
        <v>4230.6360000000004</v>
      </c>
      <c r="GJ33" s="30">
        <v>4159.2290000000003</v>
      </c>
      <c r="GK33" s="31">
        <v>4302.0429999999997</v>
      </c>
      <c r="GL33" s="30"/>
      <c r="GM33" s="73">
        <f>DX33/C33</f>
        <v>0.50766996052805613</v>
      </c>
      <c r="GN33" s="63"/>
    </row>
    <row r="34" spans="1:196" x14ac:dyDescent="0.2">
      <c r="A34" s="1"/>
      <c r="B34" s="74" t="s">
        <v>189</v>
      </c>
      <c r="C34" s="29">
        <v>6417.317</v>
      </c>
      <c r="D34" s="30">
        <v>6313.4984999999997</v>
      </c>
      <c r="E34" s="30">
        <v>5160.2150000000001</v>
      </c>
      <c r="F34" s="30">
        <v>3053.36</v>
      </c>
      <c r="G34" s="30">
        <v>4429.5780000000004</v>
      </c>
      <c r="H34" s="30">
        <f t="shared" si="0"/>
        <v>9470.6769999999997</v>
      </c>
      <c r="I34" s="31">
        <f t="shared" si="1"/>
        <v>8213.5750000000007</v>
      </c>
      <c r="J34" s="30"/>
      <c r="K34" s="32">
        <v>134.40799999999999</v>
      </c>
      <c r="L34" s="33">
        <v>47.831000000000003</v>
      </c>
      <c r="M34" s="33">
        <v>0</v>
      </c>
      <c r="N34" s="34">
        <f t="shared" si="2"/>
        <v>182.23899999999998</v>
      </c>
      <c r="O34" s="33">
        <v>90.34899999999999</v>
      </c>
      <c r="P34" s="34">
        <f t="shared" si="3"/>
        <v>91.889999999999986</v>
      </c>
      <c r="Q34" s="33">
        <v>-2.0379999999999998</v>
      </c>
      <c r="R34" s="34">
        <f t="shared" si="4"/>
        <v>93.927999999999983</v>
      </c>
      <c r="S34" s="33">
        <v>13.766</v>
      </c>
      <c r="T34" s="33">
        <v>0.72299999999999998</v>
      </c>
      <c r="U34" s="33">
        <v>0.155</v>
      </c>
      <c r="V34" s="34">
        <f t="shared" si="5"/>
        <v>108.57199999999999</v>
      </c>
      <c r="W34" s="33">
        <v>24.265999999999998</v>
      </c>
      <c r="X34" s="35">
        <f t="shared" si="6"/>
        <v>84.305999999999983</v>
      </c>
      <c r="Y34" s="33"/>
      <c r="Z34" s="36">
        <f t="shared" si="7"/>
        <v>2.1288988981307273E-2</v>
      </c>
      <c r="AA34" s="37">
        <f t="shared" si="8"/>
        <v>7.5759897622530532E-3</v>
      </c>
      <c r="AB34" s="6">
        <f t="shared" si="9"/>
        <v>0.45925846854540281</v>
      </c>
      <c r="AC34" s="6">
        <f t="shared" si="10"/>
        <v>0.46095252672125714</v>
      </c>
      <c r="AD34" s="6">
        <f t="shared" si="11"/>
        <v>0.49577203562354932</v>
      </c>
      <c r="AE34" s="37">
        <f t="shared" si="12"/>
        <v>1.4310449269925382E-2</v>
      </c>
      <c r="AF34" s="37">
        <f t="shared" si="13"/>
        <v>1.3353293740388152E-2</v>
      </c>
      <c r="AG34" s="37">
        <f>X34/DV34</f>
        <v>2.3945466164879636E-2</v>
      </c>
      <c r="AH34" s="37">
        <f>(P34+S34+T34)/DV34</f>
        <v>3.0214868990982031E-2</v>
      </c>
      <c r="AI34" s="37">
        <f>R34/DV34</f>
        <v>2.6678406589505071E-2</v>
      </c>
      <c r="AJ34" s="38">
        <f>X34/FO34</f>
        <v>9.909201502142137E-2</v>
      </c>
      <c r="AK34" s="33"/>
      <c r="AL34" s="44">
        <f t="shared" si="14"/>
        <v>4.2261961628987633E-2</v>
      </c>
      <c r="AM34" s="6">
        <f t="shared" si="15"/>
        <v>9.552749830940728E-2</v>
      </c>
      <c r="AN34" s="38">
        <f t="shared" si="16"/>
        <v>8.2987746647674734E-2</v>
      </c>
      <c r="AO34" s="33"/>
      <c r="AP34" s="44">
        <f t="shared" si="17"/>
        <v>0.85840958177130222</v>
      </c>
      <c r="AQ34" s="6">
        <f t="shared" si="18"/>
        <v>0.81186937811662441</v>
      </c>
      <c r="AR34" s="6">
        <f t="shared" si="19"/>
        <v>1.2957440001795131E-2</v>
      </c>
      <c r="AS34" s="6">
        <f t="shared" si="20"/>
        <v>0.14699180358395883</v>
      </c>
      <c r="AT34" s="65">
        <v>3.78</v>
      </c>
      <c r="AU34" s="66">
        <v>1.38</v>
      </c>
      <c r="AV34" s="33"/>
      <c r="AW34" s="44">
        <f>FQ34/C34</f>
        <v>0.13920989098715242</v>
      </c>
      <c r="AX34" s="6">
        <v>0.1084</v>
      </c>
      <c r="AY34" s="6">
        <f t="shared" si="21"/>
        <v>0.20190000000000002</v>
      </c>
      <c r="AZ34" s="6">
        <f t="shared" si="22"/>
        <v>0.20190000000000002</v>
      </c>
      <c r="BA34" s="38">
        <f t="shared" si="23"/>
        <v>0.216</v>
      </c>
      <c r="BB34" s="6"/>
      <c r="BC34" s="44">
        <f t="shared" si="24"/>
        <v>0.18851796465963</v>
      </c>
      <c r="BD34" s="6">
        <f t="shared" si="25"/>
        <v>0.19241356529398812</v>
      </c>
      <c r="BE34" s="38">
        <f t="shared" si="26"/>
        <v>0.207986578785194</v>
      </c>
      <c r="BF34" s="6"/>
      <c r="BG34" s="44"/>
      <c r="BH34" s="38">
        <v>2.9000000000000001E-2</v>
      </c>
      <c r="BI34" s="45"/>
      <c r="BJ34" s="44"/>
      <c r="BK34" s="38">
        <f>BC34-(4.5%+2.5%+3%+1%+BH34)</f>
        <v>4.9517964659629987E-2</v>
      </c>
      <c r="BL34" s="6"/>
      <c r="BM34" s="44"/>
      <c r="BN34" s="38">
        <f>BD34-(6%+2.5%+3%+1%+BH34)</f>
        <v>3.8413565293988122E-2</v>
      </c>
      <c r="BO34" s="6"/>
      <c r="BP34" s="44"/>
      <c r="BQ34" s="38">
        <f>BE34-(8%+2.5%+3%+1%+BH34)</f>
        <v>3.3986578785193983E-2</v>
      </c>
      <c r="BR34" s="33"/>
      <c r="BS34" s="36">
        <f>Q34/FS34</f>
        <v>-4.0311765417964566E-4</v>
      </c>
      <c r="BT34" s="6">
        <f t="shared" si="27"/>
        <v>-1.9157916506077326E-2</v>
      </c>
      <c r="BU34" s="37">
        <f>FA34/E34</f>
        <v>1.2692300611505529E-2</v>
      </c>
      <c r="BV34" s="6">
        <f t="shared" si="28"/>
        <v>7.1387541868447243E-2</v>
      </c>
      <c r="BW34" s="6">
        <f t="shared" si="29"/>
        <v>0.69278373091043688</v>
      </c>
      <c r="BX34" s="38">
        <f t="shared" si="30"/>
        <v>0.8069900134837753</v>
      </c>
      <c r="BY34" s="33"/>
      <c r="BZ34" s="32">
        <v>7.4130000000000003</v>
      </c>
      <c r="CA34" s="33">
        <v>219.304</v>
      </c>
      <c r="CB34" s="34">
        <f t="shared" si="31"/>
        <v>226.71700000000001</v>
      </c>
      <c r="CC34" s="30">
        <v>5160.2150000000001</v>
      </c>
      <c r="CD34" s="33">
        <v>13.532</v>
      </c>
      <c r="CE34" s="33">
        <v>10.571</v>
      </c>
      <c r="CF34" s="34">
        <f t="shared" si="32"/>
        <v>5136.1120000000001</v>
      </c>
      <c r="CG34" s="33">
        <v>716.57600000000002</v>
      </c>
      <c r="CH34" s="33">
        <v>250.44400000000002</v>
      </c>
      <c r="CI34" s="34">
        <f t="shared" si="33"/>
        <v>967.02</v>
      </c>
      <c r="CJ34" s="33">
        <v>7.2290000000000001</v>
      </c>
      <c r="CK34" s="33">
        <v>0</v>
      </c>
      <c r="CL34" s="33">
        <v>61.625999999999998</v>
      </c>
      <c r="CM34" s="33">
        <v>18.613000000000305</v>
      </c>
      <c r="CN34" s="34">
        <f t="shared" si="34"/>
        <v>6417.3170000000009</v>
      </c>
      <c r="CO34" s="33">
        <v>0</v>
      </c>
      <c r="CP34" s="30">
        <v>4429.5780000000004</v>
      </c>
      <c r="CQ34" s="34">
        <f t="shared" si="35"/>
        <v>4429.5780000000004</v>
      </c>
      <c r="CR34" s="33">
        <v>976.35</v>
      </c>
      <c r="CS34" s="33">
        <v>67.939999999999486</v>
      </c>
      <c r="CT34" s="34">
        <f t="shared" si="36"/>
        <v>1044.2899999999995</v>
      </c>
      <c r="CU34" s="33">
        <v>50.094999999999999</v>
      </c>
      <c r="CV34" s="33">
        <v>893.35400000000004</v>
      </c>
      <c r="CW34" s="114">
        <f t="shared" si="37"/>
        <v>6417.3170000000009</v>
      </c>
      <c r="CX34" s="33"/>
      <c r="CY34" s="68">
        <v>943.29300000000001</v>
      </c>
      <c r="CZ34" s="33"/>
      <c r="DA34" s="29">
        <v>75</v>
      </c>
      <c r="DB34" s="30">
        <v>325</v>
      </c>
      <c r="DC34" s="30">
        <v>250</v>
      </c>
      <c r="DD34" s="30">
        <v>200</v>
      </c>
      <c r="DE34" s="30">
        <v>125</v>
      </c>
      <c r="DF34" s="30">
        <v>50</v>
      </c>
      <c r="DG34" s="31">
        <f t="shared" si="38"/>
        <v>1025</v>
      </c>
      <c r="DH34" s="69">
        <f t="shared" si="39"/>
        <v>0.15972407160188595</v>
      </c>
      <c r="DI34" s="33"/>
      <c r="DJ34" s="61" t="s">
        <v>224</v>
      </c>
      <c r="DK34" s="56">
        <v>46</v>
      </c>
      <c r="DL34" s="70">
        <v>4</v>
      </c>
      <c r="DM34" s="120" t="s">
        <v>243</v>
      </c>
      <c r="DN34" s="71" t="s">
        <v>159</v>
      </c>
      <c r="DO34" s="56"/>
      <c r="DP34" s="69" t="s">
        <v>220</v>
      </c>
      <c r="DQ34" s="56"/>
      <c r="DR34" s="29">
        <v>712.5741498000001</v>
      </c>
      <c r="DS34" s="30">
        <v>712.5741498000001</v>
      </c>
      <c r="DT34" s="31">
        <v>762.33787200000006</v>
      </c>
      <c r="DU34" s="30"/>
      <c r="DV34" s="61">
        <f t="shared" si="40"/>
        <v>3520.75</v>
      </c>
      <c r="DW34" s="30">
        <v>3512.1579999999999</v>
      </c>
      <c r="DX34" s="31">
        <v>3529.3420000000001</v>
      </c>
      <c r="DY34" s="30"/>
      <c r="DZ34" s="29">
        <v>883.45399999999995</v>
      </c>
      <c r="EA34" s="30">
        <v>901.71</v>
      </c>
      <c r="EB34" s="31">
        <v>974.69</v>
      </c>
      <c r="EC34" s="72">
        <v>4686.3119999999999</v>
      </c>
      <c r="ED34" s="30"/>
      <c r="EE34" s="29">
        <v>330.66500000000002</v>
      </c>
      <c r="EF34" s="30">
        <v>37.863</v>
      </c>
      <c r="EG34" s="30">
        <v>284.13799999999998</v>
      </c>
      <c r="EH34" s="30">
        <v>79.176000000000002</v>
      </c>
      <c r="EI34" s="30">
        <v>709.54600000000005</v>
      </c>
      <c r="EJ34" s="30">
        <v>15.842000000000001</v>
      </c>
      <c r="EK34" s="30">
        <v>128.07199999999921</v>
      </c>
      <c r="EL34" s="31">
        <v>3574.913</v>
      </c>
      <c r="EM34" s="31">
        <f t="shared" si="41"/>
        <v>5160.2149999999992</v>
      </c>
      <c r="EN34" s="56"/>
      <c r="EO34" s="44">
        <f t="shared" si="42"/>
        <v>6.4079694353820549E-2</v>
      </c>
      <c r="EP34" s="6">
        <f t="shared" si="43"/>
        <v>7.3374849691340387E-3</v>
      </c>
      <c r="EQ34" s="6">
        <f t="shared" si="44"/>
        <v>5.5063209575570017E-2</v>
      </c>
      <c r="ER34" s="6">
        <f t="shared" si="45"/>
        <v>1.5343546732064461E-2</v>
      </c>
      <c r="ES34" s="6">
        <f t="shared" si="46"/>
        <v>0.13750318542928933</v>
      </c>
      <c r="ET34" s="6">
        <f t="shared" si="47"/>
        <v>3.0700271209629839E-3</v>
      </c>
      <c r="EU34" s="6">
        <f t="shared" si="48"/>
        <v>2.4819120908721678E-2</v>
      </c>
      <c r="EV34" s="6">
        <f t="shared" si="49"/>
        <v>0.69278373091043699</v>
      </c>
      <c r="EW34" s="69">
        <f t="shared" si="50"/>
        <v>1</v>
      </c>
      <c r="EX34" s="56"/>
      <c r="EY34" s="32">
        <v>19.245000000000001</v>
      </c>
      <c r="EZ34" s="33">
        <v>46.25</v>
      </c>
      <c r="FA34" s="67">
        <f t="shared" si="51"/>
        <v>65.495000000000005</v>
      </c>
      <c r="FC34" s="32">
        <f>CD34</f>
        <v>13.532</v>
      </c>
      <c r="FD34" s="33">
        <f>CE34</f>
        <v>10.571</v>
      </c>
      <c r="FE34" s="67">
        <f t="shared" si="52"/>
        <v>24.103000000000002</v>
      </c>
      <c r="FG34" s="29">
        <v>3574.913</v>
      </c>
      <c r="FH34" s="30">
        <v>1585.3019999999999</v>
      </c>
      <c r="FI34" s="31">
        <v>5160.2150000000001</v>
      </c>
      <c r="FK34" s="44">
        <v>0.69278373091043688</v>
      </c>
      <c r="FL34" s="6">
        <v>0.30721626908956312</v>
      </c>
      <c r="FM34" s="38">
        <v>1</v>
      </c>
      <c r="FN34" s="56"/>
      <c r="FO34" s="61">
        <f t="shared" si="53"/>
        <v>850.78500000000008</v>
      </c>
      <c r="FP34" s="30">
        <v>808.21600000000001</v>
      </c>
      <c r="FQ34" s="31">
        <v>893.35400000000004</v>
      </c>
      <c r="FS34" s="61">
        <f t="shared" si="54"/>
        <v>5055.5959999999995</v>
      </c>
      <c r="FT34" s="30">
        <v>4950.9769999999999</v>
      </c>
      <c r="FU34" s="31">
        <v>5160.2150000000001</v>
      </c>
      <c r="FW34" s="61">
        <f t="shared" si="55"/>
        <v>2799.8765000000003</v>
      </c>
      <c r="FX34" s="30">
        <v>2546.393</v>
      </c>
      <c r="FY34" s="31">
        <v>3053.36</v>
      </c>
      <c r="GA34" s="61">
        <f t="shared" si="56"/>
        <v>7855.4724999999999</v>
      </c>
      <c r="GB34" s="56">
        <f t="shared" si="57"/>
        <v>7497.37</v>
      </c>
      <c r="GC34" s="70">
        <f t="shared" si="58"/>
        <v>8213.5750000000007</v>
      </c>
      <c r="GE34" s="61">
        <f t="shared" si="59"/>
        <v>4259.8620000000001</v>
      </c>
      <c r="GF34" s="30">
        <v>4090.1460000000002</v>
      </c>
      <c r="GG34" s="31">
        <v>4429.5780000000004</v>
      </c>
      <c r="GH34" s="30"/>
      <c r="GI34" s="61">
        <f t="shared" si="60"/>
        <v>6313.4984999999997</v>
      </c>
      <c r="GJ34" s="30">
        <v>6209.68</v>
      </c>
      <c r="GK34" s="31">
        <v>6417.317</v>
      </c>
      <c r="GL34" s="30"/>
      <c r="GM34" s="73">
        <f>DX34/C34</f>
        <v>0.54997158469809115</v>
      </c>
      <c r="GN34" s="63"/>
    </row>
    <row r="35" spans="1:196" x14ac:dyDescent="0.2">
      <c r="A35" s="1"/>
      <c r="B35" s="74" t="s">
        <v>190</v>
      </c>
      <c r="C35" s="29">
        <v>3772.8209999999999</v>
      </c>
      <c r="D35" s="30">
        <v>3664.694</v>
      </c>
      <c r="E35" s="30">
        <v>3011.18</v>
      </c>
      <c r="F35" s="30">
        <v>471.49400000000003</v>
      </c>
      <c r="G35" s="30">
        <v>2709.0729999999999</v>
      </c>
      <c r="H35" s="30">
        <f t="shared" si="0"/>
        <v>4244.3149999999996</v>
      </c>
      <c r="I35" s="31">
        <f t="shared" si="1"/>
        <v>3482.674</v>
      </c>
      <c r="J35" s="30"/>
      <c r="K35" s="32">
        <v>65.063000000000002</v>
      </c>
      <c r="L35" s="33">
        <v>16.350000000000001</v>
      </c>
      <c r="M35" s="33">
        <v>0.59799999999999998</v>
      </c>
      <c r="N35" s="34">
        <f t="shared" si="2"/>
        <v>82.01100000000001</v>
      </c>
      <c r="O35" s="33">
        <v>44.825000000000003</v>
      </c>
      <c r="P35" s="34">
        <f t="shared" si="3"/>
        <v>37.186000000000007</v>
      </c>
      <c r="Q35" s="33">
        <v>-4.391</v>
      </c>
      <c r="R35" s="34">
        <f t="shared" si="4"/>
        <v>41.577000000000005</v>
      </c>
      <c r="S35" s="33">
        <v>6.28</v>
      </c>
      <c r="T35" s="33">
        <v>2.5680000000000001</v>
      </c>
      <c r="U35" s="33">
        <v>-3.7</v>
      </c>
      <c r="V35" s="34">
        <f t="shared" si="5"/>
        <v>46.725000000000001</v>
      </c>
      <c r="W35" s="33">
        <v>10.185</v>
      </c>
      <c r="X35" s="35">
        <f t="shared" si="6"/>
        <v>36.54</v>
      </c>
      <c r="Y35" s="33"/>
      <c r="Z35" s="36">
        <f t="shared" si="7"/>
        <v>1.7754006200790571E-2</v>
      </c>
      <c r="AA35" s="37">
        <f t="shared" si="8"/>
        <v>4.4614911913518568E-3</v>
      </c>
      <c r="AB35" s="6">
        <f t="shared" si="9"/>
        <v>0.49334683410559216</v>
      </c>
      <c r="AC35" s="6">
        <f t="shared" si="10"/>
        <v>0.50769614116954165</v>
      </c>
      <c r="AD35" s="6">
        <f t="shared" si="11"/>
        <v>0.54657302069234615</v>
      </c>
      <c r="AE35" s="37">
        <f t="shared" si="12"/>
        <v>1.2231580590357614E-2</v>
      </c>
      <c r="AF35" s="37">
        <f t="shared" si="13"/>
        <v>9.9708188459936894E-3</v>
      </c>
      <c r="AG35" s="37">
        <f>X35/DV35</f>
        <v>1.7837816463806663E-2</v>
      </c>
      <c r="AH35" s="37">
        <f>(P35+S35+T35)/DV35</f>
        <v>2.2472524441567488E-2</v>
      </c>
      <c r="AI35" s="37">
        <f>R35/DV35</f>
        <v>2.029674042462205E-2</v>
      </c>
      <c r="AJ35" s="38">
        <f>X35/FO35</f>
        <v>6.9864553776968791E-2</v>
      </c>
      <c r="AK35" s="33"/>
      <c r="AL35" s="44">
        <f t="shared" si="14"/>
        <v>6.264501978885996E-2</v>
      </c>
      <c r="AM35" s="6">
        <f t="shared" si="15"/>
        <v>5.3606770336998129E-2</v>
      </c>
      <c r="AN35" s="38">
        <f t="shared" si="16"/>
        <v>5.7821321651406285E-2</v>
      </c>
      <c r="AO35" s="33"/>
      <c r="AP35" s="44">
        <f t="shared" si="17"/>
        <v>0.89967155732968473</v>
      </c>
      <c r="AQ35" s="6">
        <f t="shared" si="18"/>
        <v>0.84798979559896071</v>
      </c>
      <c r="AR35" s="6">
        <f t="shared" si="19"/>
        <v>-5.0617031658803852E-2</v>
      </c>
      <c r="AS35" s="6">
        <f t="shared" si="20"/>
        <v>0.17933424352758848</v>
      </c>
      <c r="AT35" s="65">
        <v>1.5675999999999999</v>
      </c>
      <c r="AU35" s="66">
        <v>1.38</v>
      </c>
      <c r="AV35" s="33"/>
      <c r="AW35" s="44">
        <f>FQ35/C35</f>
        <v>0.14357930047569178</v>
      </c>
      <c r="AX35" s="6">
        <v>0.13300000000000001</v>
      </c>
      <c r="AY35" s="6">
        <f t="shared" si="21"/>
        <v>0.24809999999999996</v>
      </c>
      <c r="AZ35" s="6">
        <f t="shared" si="22"/>
        <v>0.24809999999999996</v>
      </c>
      <c r="BA35" s="38">
        <f t="shared" si="23"/>
        <v>0.2626</v>
      </c>
      <c r="BB35" s="6"/>
      <c r="BC35" s="44">
        <f t="shared" si="24"/>
        <v>0.23166526904835791</v>
      </c>
      <c r="BD35" s="6">
        <f t="shared" si="25"/>
        <v>0.23344512841184667</v>
      </c>
      <c r="BE35" s="38">
        <f t="shared" si="26"/>
        <v>0.24863047072619041</v>
      </c>
      <c r="BF35" s="6"/>
      <c r="BG35" s="44"/>
      <c r="BH35" s="38"/>
      <c r="BI35" s="45"/>
      <c r="BJ35" s="44"/>
      <c r="BK35" s="38"/>
      <c r="BL35" s="6"/>
      <c r="BM35" s="44"/>
      <c r="BN35" s="38"/>
      <c r="BO35" s="38"/>
      <c r="BP35" s="6"/>
      <c r="BQ35" s="38"/>
      <c r="BR35" s="33"/>
      <c r="BS35" s="36">
        <f>Q35/FS35</f>
        <v>-1.5025205972100202E-3</v>
      </c>
      <c r="BT35" s="6">
        <f t="shared" si="27"/>
        <v>-9.538601902941303E-2</v>
      </c>
      <c r="BU35" s="37">
        <f>FA35/E35</f>
        <v>1.7577162441302082E-2</v>
      </c>
      <c r="BV35" s="6">
        <f t="shared" si="28"/>
        <v>9.3219040439887921E-2</v>
      </c>
      <c r="BW35" s="6">
        <f t="shared" si="29"/>
        <v>0.69061198599884432</v>
      </c>
      <c r="BX35" s="38">
        <f t="shared" si="30"/>
        <v>0.73249778761951301</v>
      </c>
      <c r="BY35" s="33"/>
      <c r="BZ35" s="32">
        <v>1.952</v>
      </c>
      <c r="CA35" s="33">
        <v>155.41399999999999</v>
      </c>
      <c r="CB35" s="34">
        <f t="shared" si="31"/>
        <v>157.36599999999999</v>
      </c>
      <c r="CC35" s="30">
        <v>3011.18</v>
      </c>
      <c r="CD35" s="33">
        <v>19.795999999999999</v>
      </c>
      <c r="CE35" s="33">
        <v>6.2859999999999996</v>
      </c>
      <c r="CF35" s="34">
        <f t="shared" si="32"/>
        <v>2985.098</v>
      </c>
      <c r="CG35" s="33">
        <v>509.322</v>
      </c>
      <c r="CH35" s="33">
        <v>94.149000000000015</v>
      </c>
      <c r="CI35" s="34">
        <f t="shared" si="33"/>
        <v>603.471</v>
      </c>
      <c r="CJ35" s="33">
        <v>0</v>
      </c>
      <c r="CK35" s="33">
        <v>0</v>
      </c>
      <c r="CL35" s="33">
        <v>19.449000000000002</v>
      </c>
      <c r="CM35" s="33">
        <v>7.4369999999999656</v>
      </c>
      <c r="CN35" s="34">
        <f t="shared" si="34"/>
        <v>3772.8209999999999</v>
      </c>
      <c r="CO35" s="33">
        <v>0</v>
      </c>
      <c r="CP35" s="30">
        <v>2709.0729999999999</v>
      </c>
      <c r="CQ35" s="34">
        <f t="shared" si="35"/>
        <v>2709.0729999999999</v>
      </c>
      <c r="CR35" s="33">
        <v>455.61500000000001</v>
      </c>
      <c r="CS35" s="33">
        <v>36.422000000000139</v>
      </c>
      <c r="CT35" s="34">
        <f t="shared" si="36"/>
        <v>492.03700000000015</v>
      </c>
      <c r="CU35" s="33">
        <v>30.012</v>
      </c>
      <c r="CV35" s="33">
        <v>541.69899999999996</v>
      </c>
      <c r="CW35" s="114">
        <f t="shared" si="37"/>
        <v>3772.8210000000004</v>
      </c>
      <c r="CX35" s="33"/>
      <c r="CY35" s="68">
        <v>676.596</v>
      </c>
      <c r="CZ35" s="33"/>
      <c r="DA35" s="29">
        <v>80</v>
      </c>
      <c r="DB35" s="30">
        <v>145</v>
      </c>
      <c r="DC35" s="30">
        <v>145</v>
      </c>
      <c r="DD35" s="30">
        <v>65</v>
      </c>
      <c r="DE35" s="30">
        <v>50</v>
      </c>
      <c r="DF35" s="30">
        <v>0</v>
      </c>
      <c r="DG35" s="31">
        <f t="shared" si="38"/>
        <v>485</v>
      </c>
      <c r="DH35" s="69">
        <f t="shared" si="39"/>
        <v>0.12855102322638684</v>
      </c>
      <c r="DI35" s="33"/>
      <c r="DJ35" s="61" t="s">
        <v>221</v>
      </c>
      <c r="DK35" s="56">
        <v>24</v>
      </c>
      <c r="DL35" s="70">
        <v>2</v>
      </c>
      <c r="DM35" s="120" t="s">
        <v>243</v>
      </c>
      <c r="DN35" s="71" t="s">
        <v>159</v>
      </c>
      <c r="DO35" s="56"/>
      <c r="DP35" s="69" t="s">
        <v>220</v>
      </c>
      <c r="DQ35" s="56"/>
      <c r="DR35" s="29">
        <v>514.2075941999999</v>
      </c>
      <c r="DS35" s="30">
        <v>514.2075941999999</v>
      </c>
      <c r="DT35" s="31">
        <v>544.26003319999995</v>
      </c>
      <c r="DU35" s="30"/>
      <c r="DV35" s="61">
        <f t="shared" si="40"/>
        <v>2048.4569999999999</v>
      </c>
      <c r="DW35" s="30">
        <v>2024.3320000000001</v>
      </c>
      <c r="DX35" s="31">
        <v>2072.5819999999999</v>
      </c>
      <c r="DY35" s="30"/>
      <c r="DZ35" s="29">
        <v>536.77700000000004</v>
      </c>
      <c r="EA35" s="30">
        <v>540.90099999999995</v>
      </c>
      <c r="EB35" s="31">
        <v>576.08600000000001</v>
      </c>
      <c r="EC35" s="72">
        <v>2317.0369999999998</v>
      </c>
      <c r="ED35" s="30"/>
      <c r="EE35" s="29">
        <v>169.57499999999999</v>
      </c>
      <c r="EF35" s="30">
        <v>65.995999999999995</v>
      </c>
      <c r="EG35" s="30">
        <v>155.98099999999999</v>
      </c>
      <c r="EH35" s="30">
        <v>85.734999999999999</v>
      </c>
      <c r="EI35" s="30">
        <v>371.17200000000003</v>
      </c>
      <c r="EJ35" s="30">
        <v>14.856999999999999</v>
      </c>
      <c r="EK35" s="30">
        <v>68.306999999999789</v>
      </c>
      <c r="EL35" s="31">
        <v>2079.5569999999998</v>
      </c>
      <c r="EM35" s="31">
        <f t="shared" si="41"/>
        <v>3011.1799999999994</v>
      </c>
      <c r="EN35" s="56"/>
      <c r="EO35" s="44">
        <f t="shared" si="42"/>
        <v>5.6315132273726587E-2</v>
      </c>
      <c r="EP35" s="6">
        <f t="shared" si="43"/>
        <v>2.1916989353011115E-2</v>
      </c>
      <c r="EQ35" s="6">
        <f t="shared" si="44"/>
        <v>5.1800623011576868E-2</v>
      </c>
      <c r="ER35" s="6">
        <f t="shared" si="45"/>
        <v>2.8472226834662828E-2</v>
      </c>
      <c r="ES35" s="6">
        <f t="shared" si="46"/>
        <v>0.12326463379804599</v>
      </c>
      <c r="ET35" s="6">
        <f t="shared" si="47"/>
        <v>4.9339461606413438E-3</v>
      </c>
      <c r="EU35" s="6">
        <f t="shared" si="48"/>
        <v>2.2684462569490964E-2</v>
      </c>
      <c r="EV35" s="6">
        <f t="shared" si="49"/>
        <v>0.69061198599884432</v>
      </c>
      <c r="EW35" s="69">
        <f t="shared" si="50"/>
        <v>1</v>
      </c>
      <c r="EX35" s="56"/>
      <c r="EY35" s="32">
        <v>0.99399999999999999</v>
      </c>
      <c r="EZ35" s="33">
        <v>51.933999999999997</v>
      </c>
      <c r="FA35" s="67">
        <f t="shared" si="51"/>
        <v>52.927999999999997</v>
      </c>
      <c r="FC35" s="32">
        <f>CD35</f>
        <v>19.795999999999999</v>
      </c>
      <c r="FD35" s="33">
        <f>CE35</f>
        <v>6.2859999999999996</v>
      </c>
      <c r="FE35" s="67">
        <f t="shared" si="52"/>
        <v>26.082000000000001</v>
      </c>
      <c r="FG35" s="29">
        <v>2079.5569999999998</v>
      </c>
      <c r="FH35" s="30">
        <v>931.62299999999993</v>
      </c>
      <c r="FI35" s="31">
        <v>3011.18</v>
      </c>
      <c r="FK35" s="44">
        <v>0.69061198599884432</v>
      </c>
      <c r="FL35" s="6">
        <v>0.30938801400115568</v>
      </c>
      <c r="FM35" s="38">
        <v>1</v>
      </c>
      <c r="FN35" s="56"/>
      <c r="FO35" s="61">
        <f t="shared" si="53"/>
        <v>523.01199999999994</v>
      </c>
      <c r="FP35" s="30">
        <v>504.32499999999999</v>
      </c>
      <c r="FQ35" s="31">
        <v>541.69899999999996</v>
      </c>
      <c r="FS35" s="61">
        <f t="shared" si="54"/>
        <v>2922.4224999999997</v>
      </c>
      <c r="FT35" s="30">
        <v>2833.665</v>
      </c>
      <c r="FU35" s="31">
        <v>3011.18</v>
      </c>
      <c r="FW35" s="61">
        <f t="shared" si="55"/>
        <v>471.65350000000001</v>
      </c>
      <c r="FX35" s="30">
        <v>471.81299999999999</v>
      </c>
      <c r="FY35" s="31">
        <v>471.49400000000003</v>
      </c>
      <c r="GA35" s="61">
        <f t="shared" si="56"/>
        <v>3394.076</v>
      </c>
      <c r="GB35" s="56">
        <f t="shared" si="57"/>
        <v>3305.4780000000001</v>
      </c>
      <c r="GC35" s="70">
        <f t="shared" si="58"/>
        <v>3482.674</v>
      </c>
      <c r="GE35" s="61">
        <f t="shared" si="59"/>
        <v>2635.0329999999999</v>
      </c>
      <c r="GF35" s="30">
        <v>2560.9929999999999</v>
      </c>
      <c r="GG35" s="31">
        <v>2709.0729999999999</v>
      </c>
      <c r="GH35" s="30"/>
      <c r="GI35" s="61">
        <f t="shared" si="60"/>
        <v>3664.694</v>
      </c>
      <c r="GJ35" s="30">
        <v>3556.567</v>
      </c>
      <c r="GK35" s="31">
        <v>3772.8209999999999</v>
      </c>
      <c r="GL35" s="30"/>
      <c r="GM35" s="73">
        <f>DX35/C35</f>
        <v>0.54934543674348713</v>
      </c>
      <c r="GN35" s="63"/>
    </row>
    <row r="36" spans="1:196" x14ac:dyDescent="0.2">
      <c r="A36" s="1"/>
      <c r="B36" s="74" t="s">
        <v>191</v>
      </c>
      <c r="C36" s="29">
        <v>11863.761</v>
      </c>
      <c r="D36" s="30">
        <v>11558.358</v>
      </c>
      <c r="E36" s="30">
        <v>9926.902</v>
      </c>
      <c r="F36" s="30">
        <v>3019.23</v>
      </c>
      <c r="G36" s="30">
        <v>7239.0540000000001</v>
      </c>
      <c r="H36" s="30">
        <f t="shared" si="0"/>
        <v>14882.991</v>
      </c>
      <c r="I36" s="31">
        <f t="shared" si="1"/>
        <v>12946.132</v>
      </c>
      <c r="J36" s="30"/>
      <c r="K36" s="32">
        <v>180.113</v>
      </c>
      <c r="L36" s="33">
        <v>60.391999999999996</v>
      </c>
      <c r="M36" s="33">
        <v>0.81799999999999995</v>
      </c>
      <c r="N36" s="34">
        <f t="shared" si="2"/>
        <v>241.32300000000001</v>
      </c>
      <c r="O36" s="33">
        <v>123.437</v>
      </c>
      <c r="P36" s="34">
        <f t="shared" si="3"/>
        <v>117.88600000000001</v>
      </c>
      <c r="Q36" s="33">
        <v>-11.64</v>
      </c>
      <c r="R36" s="34">
        <f t="shared" si="4"/>
        <v>129.52600000000001</v>
      </c>
      <c r="S36" s="33">
        <v>20.087</v>
      </c>
      <c r="T36" s="33">
        <v>-3.8849999999999998</v>
      </c>
      <c r="U36" s="33">
        <v>-15.8</v>
      </c>
      <c r="V36" s="34">
        <f t="shared" si="5"/>
        <v>129.928</v>
      </c>
      <c r="W36" s="33">
        <v>29.768999999999998</v>
      </c>
      <c r="X36" s="35">
        <f t="shared" si="6"/>
        <v>100.15899999999999</v>
      </c>
      <c r="Y36" s="33"/>
      <c r="Z36" s="36">
        <f t="shared" si="7"/>
        <v>1.5582922764634907E-2</v>
      </c>
      <c r="AA36" s="37">
        <f t="shared" si="8"/>
        <v>5.2249636150740438E-3</v>
      </c>
      <c r="AB36" s="6">
        <f t="shared" si="9"/>
        <v>0.47932045432482279</v>
      </c>
      <c r="AC36" s="6">
        <f t="shared" si="10"/>
        <v>0.47219693202249335</v>
      </c>
      <c r="AD36" s="6">
        <f t="shared" si="11"/>
        <v>0.51150118306170567</v>
      </c>
      <c r="AE36" s="37">
        <f t="shared" si="12"/>
        <v>1.0679458102958915E-2</v>
      </c>
      <c r="AF36" s="37">
        <f t="shared" si="13"/>
        <v>8.6655042178136361E-3</v>
      </c>
      <c r="AG36" s="37">
        <f>X36/DV36</f>
        <v>1.7407311786993274E-2</v>
      </c>
      <c r="AH36" s="37">
        <f>(P36+S36+T36)/DV36</f>
        <v>2.3304062769140613E-2</v>
      </c>
      <c r="AI36" s="37">
        <f>R36/DV36</f>
        <v>2.2511201854272619E-2</v>
      </c>
      <c r="AJ36" s="38">
        <f>X36/FO36</f>
        <v>7.1828301680444753E-2</v>
      </c>
      <c r="AK36" s="33"/>
      <c r="AL36" s="44">
        <f t="shared" si="14"/>
        <v>6.3376675796206816E-2</v>
      </c>
      <c r="AM36" s="6">
        <f t="shared" si="15"/>
        <v>6.7294516778801897E-2</v>
      </c>
      <c r="AN36" s="38">
        <f t="shared" si="16"/>
        <v>5.2415849883790201E-2</v>
      </c>
      <c r="AO36" s="33"/>
      <c r="AP36" s="44">
        <f t="shared" si="17"/>
        <v>0.72923596908683097</v>
      </c>
      <c r="AQ36" s="6">
        <f t="shared" si="18"/>
        <v>0.69789519502887143</v>
      </c>
      <c r="AR36" s="6">
        <f t="shared" si="19"/>
        <v>0.13264663709931443</v>
      </c>
      <c r="AS36" s="6">
        <f t="shared" si="20"/>
        <v>0.1314889097985032</v>
      </c>
      <c r="AT36" s="65">
        <v>1.7694000000000001</v>
      </c>
      <c r="AU36" s="66">
        <v>1.27</v>
      </c>
      <c r="AV36" s="33"/>
      <c r="AW36" s="44">
        <f>FQ36/C36</f>
        <v>0.11971835912743016</v>
      </c>
      <c r="AX36" s="6">
        <v>0.1115</v>
      </c>
      <c r="AY36" s="6">
        <f t="shared" si="21"/>
        <v>0.22233409697278239</v>
      </c>
      <c r="AZ36" s="6">
        <f t="shared" si="22"/>
        <v>0.22999963146468791</v>
      </c>
      <c r="BA36" s="38">
        <f t="shared" si="23"/>
        <v>0.24199845557992461</v>
      </c>
      <c r="BB36" s="6"/>
      <c r="BC36" s="44">
        <f t="shared" si="24"/>
        <v>0.20443593592069123</v>
      </c>
      <c r="BD36" s="6">
        <f t="shared" si="25"/>
        <v>0.21435177536673825</v>
      </c>
      <c r="BE36" s="38">
        <f t="shared" si="26"/>
        <v>0.22782400493854954</v>
      </c>
      <c r="BF36" s="6"/>
      <c r="BG36" s="44"/>
      <c r="BH36" s="38">
        <v>0.02</v>
      </c>
      <c r="BI36" s="45"/>
      <c r="BJ36" s="44"/>
      <c r="BK36" s="38">
        <f>BC36-(4.5%+2.5%+3%+1%+BH36)</f>
        <v>7.4435935920691226E-2</v>
      </c>
      <c r="BL36" s="6"/>
      <c r="BM36" s="44"/>
      <c r="BN36" s="38">
        <f>BD36-(6%+2.5%+3%+1%+BH36)</f>
        <v>6.9351775366738255E-2</v>
      </c>
      <c r="BO36" s="38"/>
      <c r="BP36" s="6"/>
      <c r="BQ36" s="38">
        <f>BE36-(8%+2.5%+3%+1%+BH36)</f>
        <v>6.2824004938549532E-2</v>
      </c>
      <c r="BR36" s="33"/>
      <c r="BS36" s="36">
        <f>Q36/FS36</f>
        <v>-1.2085868224788428E-3</v>
      </c>
      <c r="BT36" s="6">
        <f t="shared" si="27"/>
        <v>-8.6808662967603353E-2</v>
      </c>
      <c r="BU36" s="37">
        <f>FA36/E36</f>
        <v>2.0201770904961086E-2</v>
      </c>
      <c r="BV36" s="6">
        <f t="shared" si="28"/>
        <v>0.13889939367745638</v>
      </c>
      <c r="BW36" s="6">
        <f t="shared" si="29"/>
        <v>0.79025883402495567</v>
      </c>
      <c r="BX36" s="38">
        <f t="shared" si="30"/>
        <v>0.83917358482054716</v>
      </c>
      <c r="BY36" s="33"/>
      <c r="BZ36" s="32">
        <v>13.881</v>
      </c>
      <c r="CA36" s="33">
        <v>155.012</v>
      </c>
      <c r="CB36" s="34">
        <f t="shared" si="31"/>
        <v>168.893</v>
      </c>
      <c r="CC36" s="30">
        <v>9926.902</v>
      </c>
      <c r="CD36" s="33">
        <v>17.349</v>
      </c>
      <c r="CE36" s="33">
        <v>6.1269999999999998</v>
      </c>
      <c r="CF36" s="34">
        <f t="shared" si="32"/>
        <v>9903.4259999999995</v>
      </c>
      <c r="CG36" s="33">
        <v>1376.6850000000002</v>
      </c>
      <c r="CH36" s="33">
        <v>313.97799999999995</v>
      </c>
      <c r="CI36" s="34">
        <f t="shared" si="33"/>
        <v>1690.663</v>
      </c>
      <c r="CJ36" s="33">
        <v>9.5020000000000007</v>
      </c>
      <c r="CK36" s="33">
        <v>0</v>
      </c>
      <c r="CL36" s="33">
        <v>77.149000000000001</v>
      </c>
      <c r="CM36" s="33">
        <v>14.12800000000091</v>
      </c>
      <c r="CN36" s="34">
        <f t="shared" si="34"/>
        <v>11863.761</v>
      </c>
      <c r="CO36" s="33">
        <v>62.17</v>
      </c>
      <c r="CP36" s="30">
        <v>7239.0540000000001</v>
      </c>
      <c r="CQ36" s="34">
        <f t="shared" si="35"/>
        <v>7301.2240000000002</v>
      </c>
      <c r="CR36" s="33">
        <v>2951.4250000000002</v>
      </c>
      <c r="CS36" s="33">
        <v>70.756000000000085</v>
      </c>
      <c r="CT36" s="34">
        <f t="shared" si="36"/>
        <v>3022.1810000000005</v>
      </c>
      <c r="CU36" s="33">
        <v>120.04600000000001</v>
      </c>
      <c r="CV36" s="33">
        <v>1420.31</v>
      </c>
      <c r="CW36" s="114">
        <f t="shared" si="37"/>
        <v>11863.761</v>
      </c>
      <c r="CX36" s="33"/>
      <c r="CY36" s="68">
        <v>1559.9530000000002</v>
      </c>
      <c r="CZ36" s="33"/>
      <c r="DA36" s="29">
        <v>486</v>
      </c>
      <c r="DB36" s="30">
        <v>490</v>
      </c>
      <c r="DC36" s="30">
        <v>695</v>
      </c>
      <c r="DD36" s="30">
        <v>600</v>
      </c>
      <c r="DE36" s="30">
        <v>400</v>
      </c>
      <c r="DF36" s="30">
        <v>400</v>
      </c>
      <c r="DG36" s="31">
        <f t="shared" si="38"/>
        <v>3071</v>
      </c>
      <c r="DH36" s="69">
        <f t="shared" si="39"/>
        <v>0.25885551807727752</v>
      </c>
      <c r="DI36" s="33"/>
      <c r="DJ36" s="61" t="s">
        <v>225</v>
      </c>
      <c r="DK36" s="56">
        <v>63.4</v>
      </c>
      <c r="DL36" s="70">
        <v>7</v>
      </c>
      <c r="DM36" s="120" t="s">
        <v>243</v>
      </c>
      <c r="DN36" s="71" t="s">
        <v>159</v>
      </c>
      <c r="DO36" s="56"/>
      <c r="DP36" s="69" t="s">
        <v>220</v>
      </c>
      <c r="DQ36" s="56"/>
      <c r="DR36" s="29">
        <v>1297.076</v>
      </c>
      <c r="DS36" s="30">
        <v>1341.796</v>
      </c>
      <c r="DT36" s="31">
        <v>1411.796</v>
      </c>
      <c r="DU36" s="30"/>
      <c r="DV36" s="61">
        <f t="shared" si="40"/>
        <v>5753.8464999999997</v>
      </c>
      <c r="DW36" s="30">
        <v>5673.7879999999996</v>
      </c>
      <c r="DX36" s="31">
        <v>5833.9049999999997</v>
      </c>
      <c r="DY36" s="30"/>
      <c r="DZ36" s="29">
        <v>1456.4749999999999</v>
      </c>
      <c r="EA36" s="30">
        <v>1527.1189999999999</v>
      </c>
      <c r="EB36" s="31">
        <v>1623.1</v>
      </c>
      <c r="EC36" s="72">
        <v>7124.3590000000004</v>
      </c>
      <c r="ED36" s="30"/>
      <c r="EE36" s="29">
        <v>840.50400000000002</v>
      </c>
      <c r="EF36" s="30">
        <v>164.077</v>
      </c>
      <c r="EG36" s="30">
        <v>260.69400000000002</v>
      </c>
      <c r="EH36" s="30">
        <v>62.046999999999997</v>
      </c>
      <c r="EI36" s="30">
        <v>434.77600000000001</v>
      </c>
      <c r="EJ36" s="30">
        <v>79.575000000000003</v>
      </c>
      <c r="EK36" s="30">
        <v>240.40700000000015</v>
      </c>
      <c r="EL36" s="31">
        <v>7844.8220000000001</v>
      </c>
      <c r="EM36" s="31">
        <f t="shared" si="41"/>
        <v>9926.902</v>
      </c>
      <c r="EN36" s="56"/>
      <c r="EO36" s="44">
        <f t="shared" si="42"/>
        <v>8.466931576437442E-2</v>
      </c>
      <c r="EP36" s="6">
        <f t="shared" si="43"/>
        <v>1.6528520176788287E-2</v>
      </c>
      <c r="EQ36" s="6">
        <f t="shared" si="44"/>
        <v>2.6261365328276637E-2</v>
      </c>
      <c r="ER36" s="6">
        <f t="shared" si="45"/>
        <v>6.250389094200789E-3</v>
      </c>
      <c r="ES36" s="6">
        <f t="shared" si="46"/>
        <v>4.3797752813516243E-2</v>
      </c>
      <c r="ET36" s="6">
        <f t="shared" si="47"/>
        <v>8.0160960589718729E-3</v>
      </c>
      <c r="EU36" s="6">
        <f t="shared" si="48"/>
        <v>2.4217726738916145E-2</v>
      </c>
      <c r="EV36" s="6">
        <f t="shared" si="49"/>
        <v>0.79025883402495567</v>
      </c>
      <c r="EW36" s="69">
        <f t="shared" si="50"/>
        <v>1</v>
      </c>
      <c r="EX36" s="56"/>
      <c r="EY36" s="32">
        <v>23.217000000000002</v>
      </c>
      <c r="EZ36" s="33">
        <v>177.32400000000001</v>
      </c>
      <c r="FA36" s="67">
        <f t="shared" si="51"/>
        <v>200.54100000000003</v>
      </c>
      <c r="FC36" s="32">
        <f>CD36</f>
        <v>17.349</v>
      </c>
      <c r="FD36" s="33">
        <f>CE36</f>
        <v>6.1269999999999998</v>
      </c>
      <c r="FE36" s="67">
        <f t="shared" si="52"/>
        <v>23.475999999999999</v>
      </c>
      <c r="FG36" s="29">
        <v>7844.8220000000001</v>
      </c>
      <c r="FH36" s="30">
        <v>2082.0799999999995</v>
      </c>
      <c r="FI36" s="31">
        <v>9926.902</v>
      </c>
      <c r="FK36" s="44">
        <v>0.79025883402495567</v>
      </c>
      <c r="FL36" s="6">
        <v>0.20974116597504433</v>
      </c>
      <c r="FM36" s="38">
        <v>1</v>
      </c>
      <c r="FN36" s="56"/>
      <c r="FO36" s="61">
        <f t="shared" si="53"/>
        <v>1394.4225000000001</v>
      </c>
      <c r="FP36" s="30">
        <v>1368.5350000000001</v>
      </c>
      <c r="FQ36" s="31">
        <v>1420.31</v>
      </c>
      <c r="FS36" s="61">
        <f t="shared" si="54"/>
        <v>9631.0829999999987</v>
      </c>
      <c r="FT36" s="30">
        <v>9335.2639999999992</v>
      </c>
      <c r="FU36" s="31">
        <v>9926.902</v>
      </c>
      <c r="FW36" s="61">
        <f t="shared" si="55"/>
        <v>2906.9124999999999</v>
      </c>
      <c r="FX36" s="30">
        <v>2794.5949999999998</v>
      </c>
      <c r="FY36" s="31">
        <v>3019.23</v>
      </c>
      <c r="GA36" s="61">
        <f t="shared" si="56"/>
        <v>12537.995499999999</v>
      </c>
      <c r="GB36" s="56">
        <f t="shared" si="57"/>
        <v>12129.858999999999</v>
      </c>
      <c r="GC36" s="70">
        <f t="shared" si="58"/>
        <v>12946.132</v>
      </c>
      <c r="GE36" s="61">
        <f t="shared" si="59"/>
        <v>7058.7825000000003</v>
      </c>
      <c r="GF36" s="30">
        <v>6878.5110000000004</v>
      </c>
      <c r="GG36" s="31">
        <v>7239.0540000000001</v>
      </c>
      <c r="GH36" s="30"/>
      <c r="GI36" s="61">
        <f t="shared" si="60"/>
        <v>11558.358</v>
      </c>
      <c r="GJ36" s="30">
        <v>11252.955</v>
      </c>
      <c r="GK36" s="31">
        <v>11863.761</v>
      </c>
      <c r="GL36" s="30"/>
      <c r="GM36" s="73">
        <f>DX36/C36</f>
        <v>0.49174161549613143</v>
      </c>
      <c r="GN36" s="63"/>
    </row>
    <row r="37" spans="1:196" x14ac:dyDescent="0.2">
      <c r="A37" s="1"/>
      <c r="B37" s="74" t="s">
        <v>236</v>
      </c>
      <c r="C37" s="29">
        <v>4499.027</v>
      </c>
      <c r="D37" s="30">
        <v>4176.2070000000003</v>
      </c>
      <c r="E37" s="30">
        <v>3119.5929999999998</v>
      </c>
      <c r="F37" s="30">
        <v>432.35899999999998</v>
      </c>
      <c r="G37" s="30">
        <v>3454.71</v>
      </c>
      <c r="H37" s="30">
        <f t="shared" ref="H37:H65" si="64">C37+F37</f>
        <v>4931.3860000000004</v>
      </c>
      <c r="I37" s="31">
        <f t="shared" ref="I37:I65" si="65">E37+F37</f>
        <v>3551.9519999999998</v>
      </c>
      <c r="J37" s="30"/>
      <c r="K37" s="32">
        <v>81.293999999999997</v>
      </c>
      <c r="L37" s="33">
        <v>2.34</v>
      </c>
      <c r="M37" s="33">
        <v>0.29199999999999804</v>
      </c>
      <c r="N37" s="34">
        <f t="shared" ref="N37:N65" si="66">K37+L37+M37</f>
        <v>83.926000000000002</v>
      </c>
      <c r="O37" s="33">
        <v>40.120000000000005</v>
      </c>
      <c r="P37" s="34">
        <f t="shared" ref="P37:P65" si="67">N37-O37</f>
        <v>43.805999999999997</v>
      </c>
      <c r="Q37" s="33">
        <v>0.89300000000000002</v>
      </c>
      <c r="R37" s="34">
        <f t="shared" ref="R37:R65" si="68">P37-Q37</f>
        <v>42.912999999999997</v>
      </c>
      <c r="S37" s="33">
        <v>3.903</v>
      </c>
      <c r="T37" s="33">
        <v>-2.7530000000000001</v>
      </c>
      <c r="U37" s="33">
        <v>24.1</v>
      </c>
      <c r="V37" s="34">
        <f t="shared" ref="V37:V65" si="69">R37+S37+T37+U37</f>
        <v>68.162999999999997</v>
      </c>
      <c r="W37" s="33">
        <v>15.932</v>
      </c>
      <c r="X37" s="35">
        <f t="shared" ref="X37:X65" si="70">V37-W37</f>
        <v>52.230999999999995</v>
      </c>
      <c r="Y37" s="33"/>
      <c r="Z37" s="36">
        <f t="shared" ref="Z37:Z65" si="71">K37/D37</f>
        <v>1.9465989114045349E-2</v>
      </c>
      <c r="AA37" s="37">
        <f t="shared" ref="AA37:AA65" si="72">L37/D37</f>
        <v>5.6031705324951554E-4</v>
      </c>
      <c r="AB37" s="6">
        <f t="shared" ref="AB37:AB65" si="73">O37/(N37+S37+T37)</f>
        <v>0.47157835347218957</v>
      </c>
      <c r="AC37" s="6">
        <f t="shared" ref="AC37:AC65" si="74">O37/(N37+S37)</f>
        <v>0.4567967300094502</v>
      </c>
      <c r="AD37" s="6">
        <f t="shared" ref="AD37:AD65" si="75">O37/N37</f>
        <v>0.47804017825226991</v>
      </c>
      <c r="AE37" s="37">
        <f t="shared" ref="AE37:AE65" si="76">O37/D37</f>
        <v>9.6068034941754563E-3</v>
      </c>
      <c r="AF37" s="37">
        <f t="shared" ref="AF37:AF65" si="77">X37/D37</f>
        <v>1.2506803422339934E-2</v>
      </c>
      <c r="AG37" s="37">
        <f>X37/DV37</f>
        <v>2.9241684642615003E-2</v>
      </c>
      <c r="AH37" s="37">
        <f>(P37+S37+T37)/DV37</f>
        <v>2.5168753705527371E-2</v>
      </c>
      <c r="AI37" s="37">
        <f>R37/DV37</f>
        <v>2.4024973924844206E-2</v>
      </c>
      <c r="AJ37" s="38">
        <f>X37/FO37</f>
        <v>0.13589648856232955</v>
      </c>
      <c r="AK37" s="33"/>
      <c r="AL37" s="44">
        <f t="shared" ref="AL37:AL65" si="78">(FU37-FT37)/FT37</f>
        <v>0.15839002882242459</v>
      </c>
      <c r="AM37" s="6">
        <f t="shared" ref="AM37:AM65" si="79">(GC37-GB37)/GB37</f>
        <v>0.22248662370926439</v>
      </c>
      <c r="AN37" s="38">
        <f t="shared" ref="AN37:AN65" si="80">(GG37-GF37)/GF37</f>
        <v>0.15586442161443825</v>
      </c>
      <c r="AO37" s="33"/>
      <c r="AP37" s="44">
        <f t="shared" ref="AP37:AP65" si="81">G37/E37</f>
        <v>1.107423308104615</v>
      </c>
      <c r="AQ37" s="6">
        <f t="shared" ref="AQ37:AQ65" si="82">CP37/(CP37+CO37+CR37+CU37)</f>
        <v>0.85832157338209569</v>
      </c>
      <c r="AR37" s="6">
        <f t="shared" ref="AR37:AR65" si="83">((CO37+CR37+CU37)-CY37)/CN37</f>
        <v>-0.16988206561107547</v>
      </c>
      <c r="AS37" s="6">
        <f t="shared" ref="AS37:AS65" si="84">CY37/CW37</f>
        <v>0.29663169391959643</v>
      </c>
      <c r="AT37" s="65">
        <v>3.1660000000000004</v>
      </c>
      <c r="AU37" s="66">
        <v>1.5349999999999999</v>
      </c>
      <c r="AV37" s="33"/>
      <c r="AW37" s="44">
        <f>FQ37/C37</f>
        <v>9.1249063408599229E-2</v>
      </c>
      <c r="AX37" s="6">
        <v>9.4700000000000006E-2</v>
      </c>
      <c r="AY37" s="6">
        <f t="shared" ref="AY37:AY65" si="85">(DR37)/DX37</f>
        <v>0.21465207764840746</v>
      </c>
      <c r="AZ37" s="6">
        <f t="shared" ref="AZ37:AZ65" si="86">(DS37)/DX37</f>
        <v>0.2359</v>
      </c>
      <c r="BA37" s="38">
        <f t="shared" ref="BA37:BA65" si="87">(DT37)/DX37</f>
        <v>0.25980000000000003</v>
      </c>
      <c r="BB37" s="6"/>
      <c r="BC37" s="44">
        <f t="shared" ref="BC37:BC65" si="88">DZ37/$EC37</f>
        <v>0.20429731032951115</v>
      </c>
      <c r="BD37" s="6">
        <f t="shared" ref="BD37:BD65" si="89">EA37/$EC37</f>
        <v>0.22535118977352989</v>
      </c>
      <c r="BE37" s="38">
        <f t="shared" ref="BE37:BE65" si="90">EB37/$EC37</f>
        <v>0.24917367112110619</v>
      </c>
      <c r="BF37" s="6"/>
      <c r="BG37" s="44"/>
      <c r="BH37" s="38">
        <v>3.1E-2</v>
      </c>
      <c r="BI37" s="45"/>
      <c r="BJ37" s="44"/>
      <c r="BK37" s="38">
        <f>BC37-(4.5%+2.5%+3%+1%+BH37)</f>
        <v>6.3297310329511136E-2</v>
      </c>
      <c r="BL37" s="6"/>
      <c r="BM37" s="44"/>
      <c r="BN37" s="38">
        <f>BD37-(6%+2.5%+3%+1%+BH37)</f>
        <v>6.9351189773529914E-2</v>
      </c>
      <c r="BO37" s="38"/>
      <c r="BP37" s="6"/>
      <c r="BQ37" s="38">
        <f>BE37-(8%+2.5%+3%+1%+BH37)</f>
        <v>7.3173671121106176E-2</v>
      </c>
      <c r="BR37" s="33"/>
      <c r="BS37" s="36">
        <f>Q37/FS37</f>
        <v>3.0726168080397274E-4</v>
      </c>
      <c r="BT37" s="6">
        <f t="shared" ref="BT37:BT65" si="91">Q37/(P37+S37+T37)</f>
        <v>1.986386689207225E-2</v>
      </c>
      <c r="BU37" s="37">
        <f>FA37/E37</f>
        <v>8.7771065007518616E-3</v>
      </c>
      <c r="BV37" s="6">
        <f t="shared" ref="BV37:BV65" si="92">FA37/(FQ37+FE37)</f>
        <v>6.3031767955801107E-2</v>
      </c>
      <c r="BW37" s="6">
        <f t="shared" ref="BW37:BW65" si="93">FG37/FI37</f>
        <v>0.73988914579562137</v>
      </c>
      <c r="BX37" s="38">
        <f t="shared" ref="BX37:BX65" si="94">(BW37*E37+F37)/(E37+F37)</f>
        <v>0.77155096690495817</v>
      </c>
      <c r="BY37" s="33"/>
      <c r="BZ37" s="32">
        <v>0</v>
      </c>
      <c r="CA37" s="33">
        <v>666.92600000000004</v>
      </c>
      <c r="CB37" s="34">
        <f t="shared" ref="CB37:CB65" si="95">BZ37+CA37</f>
        <v>666.92600000000004</v>
      </c>
      <c r="CC37" s="30">
        <v>3119.5929999999998</v>
      </c>
      <c r="CD37" s="33">
        <v>7.4710000000000001</v>
      </c>
      <c r="CE37" s="33">
        <v>16.396999999999998</v>
      </c>
      <c r="CF37" s="34">
        <f t="shared" ref="CF37:CF65" si="96">CC37-CD37-CE37</f>
        <v>3095.7249999999999</v>
      </c>
      <c r="CG37" s="33">
        <v>667.62800000000004</v>
      </c>
      <c r="CH37" s="33">
        <v>47.273000000000003</v>
      </c>
      <c r="CI37" s="34">
        <f t="shared" ref="CI37:CI65" si="97">CG37+CH37</f>
        <v>714.90100000000007</v>
      </c>
      <c r="CJ37" s="33">
        <v>0</v>
      </c>
      <c r="CK37" s="33">
        <v>0</v>
      </c>
      <c r="CL37" s="33">
        <v>15.688000000000001</v>
      </c>
      <c r="CM37" s="33">
        <v>5.7870000000001358</v>
      </c>
      <c r="CN37" s="34">
        <f t="shared" ref="CN37:CN65" si="98">CB37+CF37+CI37+CJ37+CK37+CL37+CM37</f>
        <v>4499.027</v>
      </c>
      <c r="CO37" s="33">
        <v>120</v>
      </c>
      <c r="CP37" s="30">
        <v>3454.71</v>
      </c>
      <c r="CQ37" s="34">
        <f t="shared" ref="CQ37:CQ65" si="99">CO37+CP37</f>
        <v>3574.71</v>
      </c>
      <c r="CR37" s="33">
        <v>365.05799999999999</v>
      </c>
      <c r="CS37" s="33">
        <v>63.535000000000025</v>
      </c>
      <c r="CT37" s="34">
        <f t="shared" ref="CT37:CT65" si="100">CR37+CS37</f>
        <v>428.59300000000002</v>
      </c>
      <c r="CU37" s="33">
        <v>85.191999999999993</v>
      </c>
      <c r="CV37" s="33">
        <v>410.53199999999998</v>
      </c>
      <c r="CW37" s="114">
        <f t="shared" ref="CW37:CW65" si="101">CQ37+CT37+CU37+CV37</f>
        <v>4499.027</v>
      </c>
      <c r="CX37" s="33"/>
      <c r="CY37" s="68">
        <v>1334.5540000000001</v>
      </c>
      <c r="CZ37" s="33"/>
      <c r="DA37" s="29">
        <v>130</v>
      </c>
      <c r="DB37" s="30">
        <v>110</v>
      </c>
      <c r="DC37" s="30">
        <v>50</v>
      </c>
      <c r="DD37" s="30">
        <v>130</v>
      </c>
      <c r="DE37" s="30">
        <v>150</v>
      </c>
      <c r="DF37" s="30">
        <v>0</v>
      </c>
      <c r="DG37" s="31">
        <f t="shared" ref="DG37:DG65" si="102">DA37+DB37+DC37+DD37+DE37+DF37</f>
        <v>570</v>
      </c>
      <c r="DH37" s="69">
        <f t="shared" ref="DH37:DH65" si="103">DG37/C37</f>
        <v>0.12669406073802181</v>
      </c>
      <c r="DI37" s="33"/>
      <c r="DJ37" s="61" t="s">
        <v>224</v>
      </c>
      <c r="DK37" s="56">
        <v>17</v>
      </c>
      <c r="DL37" s="70">
        <v>1</v>
      </c>
      <c r="DM37" s="120" t="s">
        <v>243</v>
      </c>
      <c r="DN37" s="71" t="s">
        <v>159</v>
      </c>
      <c r="DO37" s="56"/>
      <c r="DP37" s="69" t="s">
        <v>220</v>
      </c>
      <c r="DQ37" s="56"/>
      <c r="DR37" s="29">
        <v>404.09047830000003</v>
      </c>
      <c r="DS37" s="30">
        <v>444.09047830000003</v>
      </c>
      <c r="DT37" s="31">
        <v>489.08311260000005</v>
      </c>
      <c r="DU37" s="30"/>
      <c r="DV37" s="61">
        <f t="shared" ref="DV37:DV65" si="104">DW37/2+DX37/2</f>
        <v>1786.183</v>
      </c>
      <c r="DW37" s="30">
        <v>1689.829</v>
      </c>
      <c r="DX37" s="31">
        <v>1882.537</v>
      </c>
      <c r="DY37" s="30"/>
      <c r="DZ37" s="29">
        <v>408.43200000000002</v>
      </c>
      <c r="EA37" s="30">
        <v>450.52300000000002</v>
      </c>
      <c r="EB37" s="31">
        <v>498.149</v>
      </c>
      <c r="EC37" s="72">
        <v>1999.204</v>
      </c>
      <c r="ED37" s="30"/>
      <c r="EE37" s="29">
        <v>0</v>
      </c>
      <c r="EF37" s="30">
        <v>3.8610000000000002</v>
      </c>
      <c r="EG37" s="30">
        <v>279.983</v>
      </c>
      <c r="EH37" s="30">
        <v>9.2750000000000004</v>
      </c>
      <c r="EI37" s="30">
        <v>375.09699999999998</v>
      </c>
      <c r="EJ37" s="30">
        <v>0</v>
      </c>
      <c r="EK37" s="30">
        <v>143.22399999999971</v>
      </c>
      <c r="EL37" s="31">
        <v>2308.1529999999998</v>
      </c>
      <c r="EM37" s="31">
        <f t="shared" ref="EM37:EM65" si="105">EE37+EF37+EG37+EH37+EI37+EJ37+EK37+EL37</f>
        <v>3119.5929999999994</v>
      </c>
      <c r="EN37" s="56"/>
      <c r="EO37" s="44">
        <f t="shared" ref="EO37:EO65" si="106">EE37/$EM37</f>
        <v>0</v>
      </c>
      <c r="EP37" s="6">
        <f t="shared" ref="EP37:EP65" si="107">EF37/$EM37</f>
        <v>1.2376614513495835E-3</v>
      </c>
      <c r="EQ37" s="6">
        <f t="shared" ref="EQ37:EQ65" si="108">EG37/$EM37</f>
        <v>8.9749848778350266E-2</v>
      </c>
      <c r="ER37" s="6">
        <f t="shared" ref="ER37:ER65" si="109">EH37/$EM37</f>
        <v>2.9731442531125063E-3</v>
      </c>
      <c r="ES37" s="6">
        <f t="shared" ref="ES37:ES65" si="110">EI37/$EM37</f>
        <v>0.12023908247005301</v>
      </c>
      <c r="ET37" s="6">
        <f t="shared" ref="ET37:ET65" si="111">EJ37/$EM37</f>
        <v>0</v>
      </c>
      <c r="EU37" s="6">
        <f t="shared" ref="EU37:EU65" si="112">EK37/$EM37</f>
        <v>4.5911117251513173E-2</v>
      </c>
      <c r="EV37" s="6">
        <f t="shared" ref="EV37:EV65" si="113">EL37/$EM37</f>
        <v>0.73988914579562148</v>
      </c>
      <c r="EW37" s="69">
        <f t="shared" ref="EW37:EW65" si="114">EO37+EP37+EQ37+ER37+ES37+ET37+EU37+EV37</f>
        <v>1</v>
      </c>
      <c r="EX37" s="56"/>
      <c r="EY37" s="32">
        <v>27.381</v>
      </c>
      <c r="EZ37" s="33">
        <v>0</v>
      </c>
      <c r="FA37" s="67">
        <f t="shared" ref="FA37:FA65" si="115">EY37+EZ37</f>
        <v>27.381</v>
      </c>
      <c r="FC37" s="32">
        <f>CD37</f>
        <v>7.4710000000000001</v>
      </c>
      <c r="FD37" s="33">
        <f>CE37</f>
        <v>16.396999999999998</v>
      </c>
      <c r="FE37" s="67">
        <f t="shared" ref="FE37:FE65" si="116">FC37+FD37</f>
        <v>23.867999999999999</v>
      </c>
      <c r="FG37" s="29">
        <v>2308.1529999999998</v>
      </c>
      <c r="FH37" s="30">
        <v>811.44</v>
      </c>
      <c r="FI37" s="31">
        <v>3119.5929999999998</v>
      </c>
      <c r="FK37" s="44">
        <v>0.73988914579562137</v>
      </c>
      <c r="FL37" s="6">
        <v>0.26011085420437863</v>
      </c>
      <c r="FM37" s="38">
        <v>1</v>
      </c>
      <c r="FN37" s="56"/>
      <c r="FO37" s="61">
        <f t="shared" ref="FO37:FO65" si="117">FP37/2+FQ37/2</f>
        <v>384.34399999999999</v>
      </c>
      <c r="FP37" s="30">
        <v>358.15600000000001</v>
      </c>
      <c r="FQ37" s="31">
        <v>410.53199999999998</v>
      </c>
      <c r="FS37" s="61">
        <f t="shared" ref="FS37:FS65" si="118">FT37/2+FU37/2</f>
        <v>2906.3175000000001</v>
      </c>
      <c r="FT37" s="30">
        <v>2693.0419999999999</v>
      </c>
      <c r="FU37" s="31">
        <v>3119.5929999999998</v>
      </c>
      <c r="FW37" s="61">
        <f t="shared" ref="FW37:FW65" si="119">FX37/2+FY37/2</f>
        <v>322.41550000000001</v>
      </c>
      <c r="FX37" s="30">
        <v>212.47200000000001</v>
      </c>
      <c r="FY37" s="31">
        <v>432.35899999999998</v>
      </c>
      <c r="GA37" s="61">
        <f t="shared" ref="GA37:GA65" si="120">GB37/2+GC37/2</f>
        <v>3228.7330000000002</v>
      </c>
      <c r="GB37" s="56">
        <f t="shared" ref="GB37:GB65" si="121">FT37+FX37</f>
        <v>2905.5140000000001</v>
      </c>
      <c r="GC37" s="70">
        <f t="shared" ref="GC37:GC65" si="122">FU37+FY37</f>
        <v>3551.9519999999998</v>
      </c>
      <c r="GE37" s="61">
        <f t="shared" ref="GE37:GE65" si="123">GF37/2+GG37/2</f>
        <v>3221.7820000000002</v>
      </c>
      <c r="GF37" s="30">
        <v>2988.8539999999998</v>
      </c>
      <c r="GG37" s="31">
        <v>3454.71</v>
      </c>
      <c r="GH37" s="30"/>
      <c r="GI37" s="61">
        <f t="shared" ref="GI37:GI65" si="124">GJ37/2+GK37/2</f>
        <v>4176.2070000000003</v>
      </c>
      <c r="GJ37" s="30">
        <v>3853.3870000000002</v>
      </c>
      <c r="GK37" s="31">
        <v>4499.027</v>
      </c>
      <c r="GL37" s="30"/>
      <c r="GM37" s="73">
        <f>DX37/C37</f>
        <v>0.4184320298589006</v>
      </c>
      <c r="GN37" s="63"/>
    </row>
    <row r="38" spans="1:196" x14ac:dyDescent="0.2">
      <c r="A38" s="1"/>
      <c r="B38" s="74" t="s">
        <v>192</v>
      </c>
      <c r="C38" s="29">
        <v>2313.4639999999999</v>
      </c>
      <c r="D38" s="30">
        <v>2232.8285000000001</v>
      </c>
      <c r="E38" s="30">
        <v>1947.442</v>
      </c>
      <c r="F38" s="30">
        <v>440.53</v>
      </c>
      <c r="G38" s="30">
        <v>1660.2940000000001</v>
      </c>
      <c r="H38" s="30">
        <f t="shared" si="64"/>
        <v>2753.9939999999997</v>
      </c>
      <c r="I38" s="31">
        <f t="shared" si="65"/>
        <v>2387.9719999999998</v>
      </c>
      <c r="J38" s="30"/>
      <c r="K38" s="32">
        <v>33.823999999999998</v>
      </c>
      <c r="L38" s="33">
        <v>10.755000000000001</v>
      </c>
      <c r="M38" s="33">
        <v>0</v>
      </c>
      <c r="N38" s="34">
        <f t="shared" si="66"/>
        <v>44.579000000000001</v>
      </c>
      <c r="O38" s="33">
        <v>26.8</v>
      </c>
      <c r="P38" s="34">
        <f t="shared" si="67"/>
        <v>17.779</v>
      </c>
      <c r="Q38" s="33">
        <v>-3.2570000000000001</v>
      </c>
      <c r="R38" s="34">
        <f t="shared" si="68"/>
        <v>21.036000000000001</v>
      </c>
      <c r="S38" s="33">
        <v>4.6870000000000003</v>
      </c>
      <c r="T38" s="33">
        <v>1.593</v>
      </c>
      <c r="U38" s="33">
        <v>-2</v>
      </c>
      <c r="V38" s="34">
        <f t="shared" si="69"/>
        <v>25.316000000000003</v>
      </c>
      <c r="W38" s="33">
        <v>4.8579999999999997</v>
      </c>
      <c r="X38" s="35">
        <f t="shared" si="70"/>
        <v>20.458000000000002</v>
      </c>
      <c r="Y38" s="33"/>
      <c r="Z38" s="36">
        <f t="shared" si="71"/>
        <v>1.5148498865900358E-2</v>
      </c>
      <c r="AA38" s="37">
        <f t="shared" si="72"/>
        <v>4.8167604453275299E-3</v>
      </c>
      <c r="AB38" s="6">
        <f t="shared" si="73"/>
        <v>0.52694704968638795</v>
      </c>
      <c r="AC38" s="6">
        <f t="shared" si="74"/>
        <v>0.54398571022611941</v>
      </c>
      <c r="AD38" s="6">
        <f t="shared" si="75"/>
        <v>0.60117992776868034</v>
      </c>
      <c r="AE38" s="37">
        <f t="shared" si="76"/>
        <v>1.2002713150606954E-2</v>
      </c>
      <c r="AF38" s="37">
        <f t="shared" si="77"/>
        <v>9.1623696132506378E-3</v>
      </c>
      <c r="AG38" s="37">
        <f>X38/DV38</f>
        <v>1.9546320518381649E-2</v>
      </c>
      <c r="AH38" s="37">
        <f>(P38+S38+T38)/DV38</f>
        <v>2.2986847460736339E-2</v>
      </c>
      <c r="AI38" s="37">
        <f>R38/DV38</f>
        <v>2.0098562832372487E-2</v>
      </c>
      <c r="AJ38" s="38">
        <f>X38/FO38</f>
        <v>7.1792658254945005E-2</v>
      </c>
      <c r="AK38" s="33"/>
      <c r="AL38" s="44">
        <f t="shared" si="78"/>
        <v>8.4976074102590865E-2</v>
      </c>
      <c r="AM38" s="6">
        <f t="shared" si="79"/>
        <v>8.4486484178936755E-2</v>
      </c>
      <c r="AN38" s="38">
        <f t="shared" si="80"/>
        <v>2.0686763668018381E-2</v>
      </c>
      <c r="AO38" s="33"/>
      <c r="AP38" s="44">
        <f t="shared" si="81"/>
        <v>0.85255119279547231</v>
      </c>
      <c r="AQ38" s="6">
        <f t="shared" si="82"/>
        <v>0.82773951960722236</v>
      </c>
      <c r="AR38" s="6">
        <f t="shared" si="83"/>
        <v>1.8273463516181834E-2</v>
      </c>
      <c r="AS38" s="6">
        <f t="shared" si="84"/>
        <v>0.13107962777894963</v>
      </c>
      <c r="AT38" s="65">
        <v>3.01</v>
      </c>
      <c r="AU38" s="66">
        <v>1.46</v>
      </c>
      <c r="AV38" s="33"/>
      <c r="AW38" s="44">
        <f>FQ38/C38</f>
        <v>0.1276765058803595</v>
      </c>
      <c r="AX38" s="6">
        <v>0.1057</v>
      </c>
      <c r="AY38" s="6">
        <f t="shared" si="85"/>
        <v>0.23583022520183183</v>
      </c>
      <c r="AZ38" s="6">
        <f t="shared" si="86"/>
        <v>0.23583022520183183</v>
      </c>
      <c r="BA38" s="38">
        <f t="shared" si="87"/>
        <v>0.26415749964590907</v>
      </c>
      <c r="BB38" s="6"/>
      <c r="BC38" s="44">
        <f t="shared" si="88"/>
        <v>0.22959921893381965</v>
      </c>
      <c r="BD38" s="6">
        <f t="shared" si="89"/>
        <v>0.23215925870628484</v>
      </c>
      <c r="BE38" s="38">
        <f t="shared" si="90"/>
        <v>0.2588297921404043</v>
      </c>
      <c r="BF38" s="6"/>
      <c r="BG38" s="44"/>
      <c r="BH38" s="38"/>
      <c r="BI38" s="45"/>
      <c r="BJ38" s="44"/>
      <c r="BK38" s="38"/>
      <c r="BL38" s="6"/>
      <c r="BM38" s="44"/>
      <c r="BN38" s="38"/>
      <c r="BO38" s="6"/>
      <c r="BP38" s="44"/>
      <c r="BQ38" s="38"/>
      <c r="BR38" s="33"/>
      <c r="BS38" s="36">
        <f>Q38/FS38</f>
        <v>-1.7406133404090844E-3</v>
      </c>
      <c r="BT38" s="6">
        <f t="shared" si="91"/>
        <v>-0.13537553514277401</v>
      </c>
      <c r="BU38" s="37">
        <f>FA38/E38</f>
        <v>9.2726766702166223E-3</v>
      </c>
      <c r="BV38" s="6">
        <f t="shared" si="92"/>
        <v>5.9601687251219559E-2</v>
      </c>
      <c r="BW38" s="6">
        <f t="shared" si="93"/>
        <v>0.82911326755816095</v>
      </c>
      <c r="BX38" s="38">
        <f t="shared" si="94"/>
        <v>0.86063823193906819</v>
      </c>
      <c r="BY38" s="33"/>
      <c r="BZ38" s="32">
        <v>3.0329999999999999</v>
      </c>
      <c r="CA38" s="33">
        <v>95.340999999999994</v>
      </c>
      <c r="CB38" s="34">
        <f t="shared" si="95"/>
        <v>98.373999999999995</v>
      </c>
      <c r="CC38" s="30">
        <v>1947.442</v>
      </c>
      <c r="CD38" s="33">
        <v>5.3550000000000004</v>
      </c>
      <c r="CE38" s="33">
        <v>2.2479999999999998</v>
      </c>
      <c r="CF38" s="34">
        <f t="shared" si="96"/>
        <v>1939.8389999999999</v>
      </c>
      <c r="CG38" s="33">
        <v>195.24299999999999</v>
      </c>
      <c r="CH38" s="33">
        <v>70.561999999999998</v>
      </c>
      <c r="CI38" s="34">
        <f t="shared" si="97"/>
        <v>265.80500000000001</v>
      </c>
      <c r="CJ38" s="33">
        <v>0</v>
      </c>
      <c r="CK38" s="33">
        <v>0</v>
      </c>
      <c r="CL38" s="33">
        <v>5.8940000000000001</v>
      </c>
      <c r="CM38" s="33">
        <v>3.5520000000001968</v>
      </c>
      <c r="CN38" s="34">
        <f t="shared" si="98"/>
        <v>2313.4639999999999</v>
      </c>
      <c r="CO38" s="33">
        <v>90.15</v>
      </c>
      <c r="CP38" s="30">
        <v>1660.2940000000001</v>
      </c>
      <c r="CQ38" s="34">
        <f t="shared" si="99"/>
        <v>1750.4440000000002</v>
      </c>
      <c r="CR38" s="33">
        <v>225.37299999999999</v>
      </c>
      <c r="CS38" s="33">
        <v>12.271999999999764</v>
      </c>
      <c r="CT38" s="34">
        <f t="shared" si="100"/>
        <v>237.64499999999975</v>
      </c>
      <c r="CU38" s="33">
        <v>30</v>
      </c>
      <c r="CV38" s="33">
        <v>295.375</v>
      </c>
      <c r="CW38" s="114">
        <f t="shared" si="101"/>
        <v>2313.4639999999999</v>
      </c>
      <c r="CX38" s="33"/>
      <c r="CY38" s="68">
        <v>303.24799999999993</v>
      </c>
      <c r="CZ38" s="33"/>
      <c r="DA38" s="29">
        <v>110</v>
      </c>
      <c r="DB38" s="30">
        <v>80</v>
      </c>
      <c r="DC38" s="30">
        <v>105</v>
      </c>
      <c r="DD38" s="30">
        <v>50</v>
      </c>
      <c r="DE38" s="30">
        <v>0</v>
      </c>
      <c r="DF38" s="30">
        <v>0</v>
      </c>
      <c r="DG38" s="31">
        <f t="shared" si="102"/>
        <v>345</v>
      </c>
      <c r="DH38" s="69">
        <f t="shared" si="103"/>
        <v>0.14912702337274322</v>
      </c>
      <c r="DI38" s="33"/>
      <c r="DJ38" s="61" t="s">
        <v>218</v>
      </c>
      <c r="DK38" s="56">
        <v>14</v>
      </c>
      <c r="DL38" s="70">
        <v>2</v>
      </c>
      <c r="DM38" s="120" t="s">
        <v>243</v>
      </c>
      <c r="DN38" s="71" t="s">
        <v>159</v>
      </c>
      <c r="DO38" s="56"/>
      <c r="DP38" s="69" t="s">
        <v>220</v>
      </c>
      <c r="DQ38" s="56"/>
      <c r="DR38" s="29">
        <v>249.756</v>
      </c>
      <c r="DS38" s="30">
        <v>249.756</v>
      </c>
      <c r="DT38" s="31">
        <v>279.75599999999997</v>
      </c>
      <c r="DU38" s="30"/>
      <c r="DV38" s="61">
        <f t="shared" si="104"/>
        <v>1046.6419999999998</v>
      </c>
      <c r="DW38" s="30">
        <v>1034.2339999999999</v>
      </c>
      <c r="DX38" s="31">
        <v>1059.05</v>
      </c>
      <c r="DY38" s="30"/>
      <c r="DZ38" s="29">
        <v>293.721</v>
      </c>
      <c r="EA38" s="30">
        <v>296.99599999999998</v>
      </c>
      <c r="EB38" s="31">
        <v>331.11500000000001</v>
      </c>
      <c r="EC38" s="72">
        <v>1279.277</v>
      </c>
      <c r="ED38" s="30"/>
      <c r="EE38" s="29">
        <v>94.908000000000001</v>
      </c>
      <c r="EF38" s="30">
        <v>22.34</v>
      </c>
      <c r="EG38" s="30">
        <v>51.942999999999998</v>
      </c>
      <c r="EH38" s="30">
        <v>12.784000000000001</v>
      </c>
      <c r="EI38" s="30">
        <v>93.611000000000004</v>
      </c>
      <c r="EJ38" s="30">
        <v>20.186</v>
      </c>
      <c r="EK38" s="30">
        <v>37.019999999999982</v>
      </c>
      <c r="EL38" s="31">
        <v>1614.65</v>
      </c>
      <c r="EM38" s="31">
        <f t="shared" si="105"/>
        <v>1947.442</v>
      </c>
      <c r="EN38" s="56"/>
      <c r="EO38" s="44">
        <f t="shared" si="106"/>
        <v>4.8734699159204739E-2</v>
      </c>
      <c r="EP38" s="6">
        <f t="shared" si="107"/>
        <v>1.1471458456785875E-2</v>
      </c>
      <c r="EQ38" s="6">
        <f t="shared" si="108"/>
        <v>2.667242464730657E-2</v>
      </c>
      <c r="ER38" s="6">
        <f t="shared" si="109"/>
        <v>6.5645087247784535E-3</v>
      </c>
      <c r="ES38" s="6">
        <f t="shared" si="110"/>
        <v>4.8068697296248103E-2</v>
      </c>
      <c r="ET38" s="6">
        <f t="shared" si="111"/>
        <v>1.036539214004833E-2</v>
      </c>
      <c r="EU38" s="6">
        <f t="shared" si="112"/>
        <v>1.9009552017467006E-2</v>
      </c>
      <c r="EV38" s="6">
        <f t="shared" si="113"/>
        <v>0.82911326755816095</v>
      </c>
      <c r="EW38" s="69">
        <f t="shared" si="114"/>
        <v>1</v>
      </c>
      <c r="EX38" s="56"/>
      <c r="EY38" s="32">
        <v>0</v>
      </c>
      <c r="EZ38" s="33">
        <v>18.058</v>
      </c>
      <c r="FA38" s="67">
        <f t="shared" si="115"/>
        <v>18.058</v>
      </c>
      <c r="FC38" s="32">
        <f>CD38</f>
        <v>5.3550000000000004</v>
      </c>
      <c r="FD38" s="33">
        <f>CE38</f>
        <v>2.2479999999999998</v>
      </c>
      <c r="FE38" s="67">
        <f t="shared" si="116"/>
        <v>7.6029999999999998</v>
      </c>
      <c r="FG38" s="29">
        <v>1614.65</v>
      </c>
      <c r="FH38" s="30">
        <v>332.79199999999992</v>
      </c>
      <c r="FI38" s="31">
        <v>1947.442</v>
      </c>
      <c r="FK38" s="44">
        <v>0.82911326755816095</v>
      </c>
      <c r="FL38" s="6">
        <v>0.17088673244183905</v>
      </c>
      <c r="FM38" s="38">
        <v>1</v>
      </c>
      <c r="FN38" s="56"/>
      <c r="FO38" s="61">
        <f t="shared" si="117"/>
        <v>284.95949999999999</v>
      </c>
      <c r="FP38" s="30">
        <v>274.54399999999998</v>
      </c>
      <c r="FQ38" s="31">
        <v>295.375</v>
      </c>
      <c r="FS38" s="61">
        <f t="shared" si="118"/>
        <v>1871.1795</v>
      </c>
      <c r="FT38" s="30">
        <v>1794.9169999999999</v>
      </c>
      <c r="FU38" s="31">
        <v>1947.442</v>
      </c>
      <c r="FW38" s="61">
        <f t="shared" si="119"/>
        <v>423.77549999999997</v>
      </c>
      <c r="FX38" s="30">
        <v>407.02100000000002</v>
      </c>
      <c r="FY38" s="31">
        <v>440.53</v>
      </c>
      <c r="GA38" s="61">
        <f t="shared" si="120"/>
        <v>2294.9549999999999</v>
      </c>
      <c r="GB38" s="56">
        <f t="shared" si="121"/>
        <v>2201.9380000000001</v>
      </c>
      <c r="GC38" s="70">
        <f t="shared" si="122"/>
        <v>2387.9719999999998</v>
      </c>
      <c r="GE38" s="61">
        <f t="shared" si="123"/>
        <v>1643.4690000000001</v>
      </c>
      <c r="GF38" s="30">
        <v>1626.644</v>
      </c>
      <c r="GG38" s="31">
        <v>1660.2940000000001</v>
      </c>
      <c r="GH38" s="30"/>
      <c r="GI38" s="61">
        <f t="shared" si="124"/>
        <v>2232.8285000000001</v>
      </c>
      <c r="GJ38" s="30">
        <v>2152.1930000000002</v>
      </c>
      <c r="GK38" s="31">
        <v>2313.4639999999999</v>
      </c>
      <c r="GL38" s="30"/>
      <c r="GM38" s="73">
        <f>DX38/C38</f>
        <v>0.45777673653015566</v>
      </c>
      <c r="GN38" s="63"/>
    </row>
    <row r="39" spans="1:196" x14ac:dyDescent="0.2">
      <c r="A39" s="1"/>
      <c r="B39" s="74" t="s">
        <v>240</v>
      </c>
      <c r="C39" s="29">
        <v>11181.794</v>
      </c>
      <c r="D39" s="30">
        <v>10505.254000000001</v>
      </c>
      <c r="E39" s="30">
        <v>9118.375</v>
      </c>
      <c r="F39" s="30">
        <v>2824.8040000000001</v>
      </c>
      <c r="G39" s="30">
        <v>7219.8130000000001</v>
      </c>
      <c r="H39" s="30">
        <f t="shared" si="64"/>
        <v>14006.598</v>
      </c>
      <c r="I39" s="31">
        <f t="shared" si="65"/>
        <v>11943.179</v>
      </c>
      <c r="J39" s="30"/>
      <c r="K39" s="32">
        <v>170.119</v>
      </c>
      <c r="L39" s="33">
        <v>40.477999999999994</v>
      </c>
      <c r="M39" s="33">
        <v>0</v>
      </c>
      <c r="N39" s="34">
        <f t="shared" si="66"/>
        <v>210.59699999999998</v>
      </c>
      <c r="O39" s="33">
        <v>104.3</v>
      </c>
      <c r="P39" s="34">
        <f t="shared" si="67"/>
        <v>106.29699999999998</v>
      </c>
      <c r="Q39" s="33">
        <v>-14.205</v>
      </c>
      <c r="R39" s="34">
        <f t="shared" si="68"/>
        <v>120.50199999999998</v>
      </c>
      <c r="S39" s="33">
        <v>19.657999999999998</v>
      </c>
      <c r="T39" s="33">
        <v>-1.8049999999999999</v>
      </c>
      <c r="U39" s="33">
        <v>-1</v>
      </c>
      <c r="V39" s="34">
        <f t="shared" si="69"/>
        <v>137.35499999999996</v>
      </c>
      <c r="W39" s="33">
        <v>29.410999999999998</v>
      </c>
      <c r="X39" s="35">
        <f t="shared" si="70"/>
        <v>107.94399999999996</v>
      </c>
      <c r="Y39" s="33"/>
      <c r="Z39" s="36">
        <f t="shared" si="71"/>
        <v>1.619370650152771E-2</v>
      </c>
      <c r="AA39" s="37">
        <f t="shared" si="72"/>
        <v>3.8531195913968372E-3</v>
      </c>
      <c r="AB39" s="6">
        <f t="shared" si="73"/>
        <v>0.45655504486758597</v>
      </c>
      <c r="AC39" s="6">
        <f t="shared" si="74"/>
        <v>0.45297604829428245</v>
      </c>
      <c r="AD39" s="6">
        <f t="shared" si="75"/>
        <v>0.49525871688580564</v>
      </c>
      <c r="AE39" s="37">
        <f t="shared" si="76"/>
        <v>9.9283653684146995E-3</v>
      </c>
      <c r="AF39" s="37">
        <f t="shared" si="77"/>
        <v>1.027523941829488E-2</v>
      </c>
      <c r="AG39" s="37">
        <f>X39/DV39</f>
        <v>1.9790014351537117E-2</v>
      </c>
      <c r="AH39" s="37">
        <f>(P39+S39+T39)/DV39</f>
        <v>2.2761156541756224E-2</v>
      </c>
      <c r="AI39" s="37">
        <f>R39/DV39</f>
        <v>2.2092347044661363E-2</v>
      </c>
      <c r="AJ39" s="38">
        <f>X39/FO39</f>
        <v>9.8432021593328645E-2</v>
      </c>
      <c r="AK39" s="33"/>
      <c r="AL39" s="44">
        <f t="shared" si="78"/>
        <v>8.7298566489543789E-2</v>
      </c>
      <c r="AM39" s="6">
        <f t="shared" si="79"/>
        <v>7.5822312092429164E-2</v>
      </c>
      <c r="AN39" s="38">
        <f t="shared" si="80"/>
        <v>0.22456427619422703</v>
      </c>
      <c r="AO39" s="33"/>
      <c r="AP39" s="44">
        <f t="shared" si="81"/>
        <v>0.79178724279271251</v>
      </c>
      <c r="AQ39" s="6">
        <f t="shared" si="82"/>
        <v>0.72565704318655722</v>
      </c>
      <c r="AR39" s="6">
        <f t="shared" si="83"/>
        <v>8.95005756679116E-2</v>
      </c>
      <c r="AS39" s="6">
        <f t="shared" si="84"/>
        <v>0.15460452946995804</v>
      </c>
      <c r="AT39" s="65">
        <v>2.5299999999999998</v>
      </c>
      <c r="AU39" s="66">
        <v>1.3</v>
      </c>
      <c r="AV39" s="33"/>
      <c r="AW39" s="44">
        <f>FQ39/C39</f>
        <v>0.10253068514766057</v>
      </c>
      <c r="AX39" s="6">
        <v>8.9499999999999996E-2</v>
      </c>
      <c r="AY39" s="6">
        <f t="shared" si="85"/>
        <v>0.16339394316689512</v>
      </c>
      <c r="AZ39" s="6">
        <f t="shared" si="86"/>
        <v>0.17652810069645586</v>
      </c>
      <c r="BA39" s="38">
        <f t="shared" si="87"/>
        <v>0.20099274011825158</v>
      </c>
      <c r="BB39" s="6"/>
      <c r="BC39" s="44">
        <f t="shared" si="88"/>
        <v>0.16624639600630209</v>
      </c>
      <c r="BD39" s="6">
        <f t="shared" si="89"/>
        <v>0.17381467626046404</v>
      </c>
      <c r="BE39" s="38">
        <f t="shared" si="90"/>
        <v>0.19738112394898014</v>
      </c>
      <c r="BF39" s="6"/>
      <c r="BG39" s="44"/>
      <c r="BH39" s="38">
        <v>2.4E-2</v>
      </c>
      <c r="BI39" s="45"/>
      <c r="BJ39" s="44"/>
      <c r="BK39" s="38">
        <f>BC39-(4.5%+2.5%+3%+1%+BH39)</f>
        <v>3.224639600630208E-2</v>
      </c>
      <c r="BL39" s="6"/>
      <c r="BM39" s="44"/>
      <c r="BN39" s="38">
        <f>BD39-(6%+2.5%+3%+1%+BH39)</f>
        <v>2.4814676260464047E-2</v>
      </c>
      <c r="BO39" s="38"/>
      <c r="BP39" s="6"/>
      <c r="BQ39" s="38">
        <f>BE39-(8%+2.5%+3%+1%+BH39)</f>
        <v>2.8381123948980125E-2</v>
      </c>
      <c r="BR39" s="33"/>
      <c r="BS39" s="36">
        <f>Q39/FS39</f>
        <v>-1.6229981523185767E-3</v>
      </c>
      <c r="BT39" s="6">
        <f t="shared" si="91"/>
        <v>-0.11441804269029401</v>
      </c>
      <c r="BU39" s="37">
        <f>FA39/E39</f>
        <v>5.5430929304837754E-3</v>
      </c>
      <c r="BV39" s="6">
        <f t="shared" si="92"/>
        <v>4.3567831659084129E-2</v>
      </c>
      <c r="BW39" s="6">
        <f t="shared" si="93"/>
        <v>0.72401014435137845</v>
      </c>
      <c r="BX39" s="38">
        <f t="shared" si="94"/>
        <v>0.7892873413351672</v>
      </c>
      <c r="BY39" s="33"/>
      <c r="BZ39" s="32">
        <v>3.2050000000000001</v>
      </c>
      <c r="CA39" s="33">
        <v>526.06600000000003</v>
      </c>
      <c r="CB39" s="34">
        <f t="shared" si="95"/>
        <v>529.27100000000007</v>
      </c>
      <c r="CC39" s="30">
        <v>9118.375</v>
      </c>
      <c r="CD39" s="33">
        <v>4.8899999999999997</v>
      </c>
      <c r="CE39" s="33">
        <v>8.7550000000000008</v>
      </c>
      <c r="CF39" s="34">
        <f t="shared" si="96"/>
        <v>9104.7300000000014</v>
      </c>
      <c r="CG39" s="33">
        <v>1197.9490000000001</v>
      </c>
      <c r="CH39" s="33">
        <v>316.553</v>
      </c>
      <c r="CI39" s="34">
        <f t="shared" si="97"/>
        <v>1514.502</v>
      </c>
      <c r="CJ39" s="33">
        <v>11.27</v>
      </c>
      <c r="CK39" s="33">
        <v>0</v>
      </c>
      <c r="CL39" s="33">
        <v>11.609</v>
      </c>
      <c r="CM39" s="33">
        <v>10.411999999997894</v>
      </c>
      <c r="CN39" s="34">
        <f t="shared" si="98"/>
        <v>11181.794000000002</v>
      </c>
      <c r="CO39" s="33">
        <v>58.972000000000001</v>
      </c>
      <c r="CP39" s="30">
        <v>7219.8130000000001</v>
      </c>
      <c r="CQ39" s="34">
        <f t="shared" si="99"/>
        <v>7278.7849999999999</v>
      </c>
      <c r="CR39" s="33">
        <v>2455.248</v>
      </c>
      <c r="CS39" s="33">
        <v>85.970999999999776</v>
      </c>
      <c r="CT39" s="34">
        <f t="shared" si="100"/>
        <v>2541.2190000000001</v>
      </c>
      <c r="CU39" s="33">
        <v>215.31299999999999</v>
      </c>
      <c r="CV39" s="33">
        <v>1146.4770000000001</v>
      </c>
      <c r="CW39" s="114">
        <f t="shared" si="101"/>
        <v>11181.794000000002</v>
      </c>
      <c r="CX39" s="33"/>
      <c r="CY39" s="68">
        <v>1728.7560000000003</v>
      </c>
      <c r="CZ39" s="33"/>
      <c r="DA39" s="29">
        <v>600</v>
      </c>
      <c r="DB39" s="30">
        <v>600</v>
      </c>
      <c r="DC39" s="30">
        <v>675</v>
      </c>
      <c r="DD39" s="30">
        <v>300</v>
      </c>
      <c r="DE39" s="30">
        <v>490</v>
      </c>
      <c r="DF39" s="30">
        <v>0</v>
      </c>
      <c r="DG39" s="31">
        <f t="shared" si="102"/>
        <v>2665</v>
      </c>
      <c r="DH39" s="69">
        <f t="shared" si="103"/>
        <v>0.2383338487545022</v>
      </c>
      <c r="DI39" s="33"/>
      <c r="DJ39" s="61" t="s">
        <v>224</v>
      </c>
      <c r="DK39" s="56">
        <v>48</v>
      </c>
      <c r="DL39" s="70">
        <v>2</v>
      </c>
      <c r="DM39" s="120" t="s">
        <v>243</v>
      </c>
      <c r="DN39" s="71" t="s">
        <v>159</v>
      </c>
      <c r="DO39" s="59" t="s">
        <v>160</v>
      </c>
      <c r="DP39" s="69">
        <v>0.11567288738728772</v>
      </c>
      <c r="DQ39" s="56"/>
      <c r="DR39" s="29">
        <v>935.02919249999991</v>
      </c>
      <c r="DS39" s="30">
        <v>1010.19</v>
      </c>
      <c r="DT39" s="31">
        <v>1150.19</v>
      </c>
      <c r="DU39" s="30"/>
      <c r="DV39" s="61">
        <f t="shared" si="104"/>
        <v>5454.4679999999998</v>
      </c>
      <c r="DW39" s="30">
        <v>5186.3909999999996</v>
      </c>
      <c r="DX39" s="31">
        <v>5722.5450000000001</v>
      </c>
      <c r="DY39" s="30"/>
      <c r="DZ39" s="29">
        <v>1170.623</v>
      </c>
      <c r="EA39" s="30">
        <v>1223.915</v>
      </c>
      <c r="EB39" s="31">
        <v>1389.8579999999999</v>
      </c>
      <c r="EC39" s="72">
        <v>7041.4939999999997</v>
      </c>
      <c r="ED39" s="30"/>
      <c r="EE39" s="29">
        <v>27.03</v>
      </c>
      <c r="EF39" s="30">
        <v>16.068000000000001</v>
      </c>
      <c r="EG39" s="30">
        <v>549.86500000000001</v>
      </c>
      <c r="EH39" s="30">
        <v>58.298000000000002</v>
      </c>
      <c r="EI39" s="30">
        <v>1653.41</v>
      </c>
      <c r="EJ39" s="30">
        <v>16.536000000000001</v>
      </c>
      <c r="EK39" s="30">
        <v>195.37199999999939</v>
      </c>
      <c r="EL39" s="31">
        <v>6601.7960000000003</v>
      </c>
      <c r="EM39" s="31">
        <f t="shared" si="105"/>
        <v>9118.375</v>
      </c>
      <c r="EN39" s="56"/>
      <c r="EO39" s="44">
        <f t="shared" si="106"/>
        <v>2.9643439757632254E-3</v>
      </c>
      <c r="EP39" s="6">
        <f t="shared" si="107"/>
        <v>1.7621560859253981E-3</v>
      </c>
      <c r="EQ39" s="6">
        <f t="shared" si="108"/>
        <v>6.0302959683057565E-2</v>
      </c>
      <c r="ER39" s="6">
        <f t="shared" si="109"/>
        <v>6.3934637476524055E-3</v>
      </c>
      <c r="ES39" s="6">
        <f t="shared" si="110"/>
        <v>0.18132726500061688</v>
      </c>
      <c r="ET39" s="6">
        <f t="shared" si="111"/>
        <v>1.8134810204669144E-3</v>
      </c>
      <c r="EU39" s="6">
        <f t="shared" si="112"/>
        <v>2.1426186135139143E-2</v>
      </c>
      <c r="EV39" s="6">
        <f t="shared" si="113"/>
        <v>0.72401014435137845</v>
      </c>
      <c r="EW39" s="69">
        <f t="shared" si="114"/>
        <v>1</v>
      </c>
      <c r="EX39" s="56"/>
      <c r="EY39" s="32">
        <v>9.39</v>
      </c>
      <c r="EZ39" s="33">
        <v>41.153999999999996</v>
      </c>
      <c r="FA39" s="67">
        <f t="shared" si="115"/>
        <v>50.543999999999997</v>
      </c>
      <c r="FC39" s="32">
        <f>CD39</f>
        <v>4.8899999999999997</v>
      </c>
      <c r="FD39" s="33">
        <f>CE39</f>
        <v>8.7550000000000008</v>
      </c>
      <c r="FE39" s="67">
        <f t="shared" si="116"/>
        <v>13.645</v>
      </c>
      <c r="FG39" s="29">
        <v>6601.7960000000003</v>
      </c>
      <c r="FH39" s="30">
        <v>2516.5789999999997</v>
      </c>
      <c r="FI39" s="31">
        <v>9118.375</v>
      </c>
      <c r="FK39" s="44">
        <v>0.72401014435137845</v>
      </c>
      <c r="FL39" s="6">
        <v>0.27598985564862155</v>
      </c>
      <c r="FM39" s="38">
        <v>1</v>
      </c>
      <c r="FN39" s="56"/>
      <c r="FO39" s="61">
        <f t="shared" si="117"/>
        <v>1096.635</v>
      </c>
      <c r="FP39" s="30">
        <v>1046.7929999999999</v>
      </c>
      <c r="FQ39" s="31">
        <v>1146.4770000000001</v>
      </c>
      <c r="FS39" s="61">
        <f t="shared" si="118"/>
        <v>8752.3204999999998</v>
      </c>
      <c r="FT39" s="30">
        <v>8386.2659999999996</v>
      </c>
      <c r="FU39" s="31">
        <v>9118.375</v>
      </c>
      <c r="FW39" s="61">
        <f t="shared" si="119"/>
        <v>2769.99</v>
      </c>
      <c r="FX39" s="30">
        <v>2715.1759999999999</v>
      </c>
      <c r="FY39" s="31">
        <v>2824.8040000000001</v>
      </c>
      <c r="GA39" s="61">
        <f t="shared" si="120"/>
        <v>11522.3105</v>
      </c>
      <c r="GB39" s="56">
        <f t="shared" si="121"/>
        <v>11101.441999999999</v>
      </c>
      <c r="GC39" s="70">
        <f t="shared" si="122"/>
        <v>11943.179</v>
      </c>
      <c r="GE39" s="61">
        <f t="shared" si="123"/>
        <v>6557.8175000000001</v>
      </c>
      <c r="GF39" s="30">
        <v>5895.8220000000001</v>
      </c>
      <c r="GG39" s="31">
        <v>7219.8130000000001</v>
      </c>
      <c r="GH39" s="30"/>
      <c r="GI39" s="61">
        <f t="shared" si="124"/>
        <v>10505.254000000001</v>
      </c>
      <c r="GJ39" s="30">
        <v>9828.7139999999999</v>
      </c>
      <c r="GK39" s="31">
        <v>11181.794</v>
      </c>
      <c r="GL39" s="30"/>
      <c r="GM39" s="73">
        <f>DX39/C39</f>
        <v>0.5117734238352093</v>
      </c>
      <c r="GN39" s="63"/>
    </row>
    <row r="40" spans="1:196" ht="13.5" customHeight="1" x14ac:dyDescent="0.2">
      <c r="A40" s="1"/>
      <c r="B40" s="74" t="s">
        <v>193</v>
      </c>
      <c r="C40" s="29">
        <v>6501.5039999999999</v>
      </c>
      <c r="D40" s="30">
        <v>6441.366</v>
      </c>
      <c r="E40" s="30">
        <v>5396.192</v>
      </c>
      <c r="F40" s="30">
        <v>1783.481</v>
      </c>
      <c r="G40" s="30">
        <v>4621.9679999999998</v>
      </c>
      <c r="H40" s="30">
        <f t="shared" si="64"/>
        <v>8284.9850000000006</v>
      </c>
      <c r="I40" s="31">
        <f t="shared" si="65"/>
        <v>7179.6729999999998</v>
      </c>
      <c r="J40" s="30"/>
      <c r="K40" s="32">
        <v>110.38800000000001</v>
      </c>
      <c r="L40" s="33">
        <v>41.344999999999999</v>
      </c>
      <c r="M40" s="33">
        <v>0.22900000000000001</v>
      </c>
      <c r="N40" s="34">
        <f t="shared" si="66"/>
        <v>151.96200000000002</v>
      </c>
      <c r="O40" s="33">
        <v>87.251000000000005</v>
      </c>
      <c r="P40" s="34">
        <f t="shared" si="67"/>
        <v>64.711000000000013</v>
      </c>
      <c r="Q40" s="33">
        <v>4.113999999999999</v>
      </c>
      <c r="R40" s="34">
        <f t="shared" si="68"/>
        <v>60.597000000000016</v>
      </c>
      <c r="S40" s="33">
        <v>10.612999999999998</v>
      </c>
      <c r="T40" s="33">
        <v>1.673</v>
      </c>
      <c r="U40" s="33">
        <v>-5.4</v>
      </c>
      <c r="V40" s="34">
        <f t="shared" si="69"/>
        <v>67.483000000000004</v>
      </c>
      <c r="W40" s="33">
        <v>14.502999999999998</v>
      </c>
      <c r="X40" s="35">
        <f t="shared" si="70"/>
        <v>52.980000000000004</v>
      </c>
      <c r="Y40" s="33"/>
      <c r="Z40" s="36">
        <f t="shared" si="71"/>
        <v>1.713735875278629E-2</v>
      </c>
      <c r="AA40" s="37">
        <f t="shared" si="72"/>
        <v>6.4186695803343571E-3</v>
      </c>
      <c r="AB40" s="6">
        <f t="shared" si="73"/>
        <v>0.53121499196337241</v>
      </c>
      <c r="AC40" s="6">
        <f t="shared" si="74"/>
        <v>0.53668153160079957</v>
      </c>
      <c r="AD40" s="6">
        <f t="shared" si="75"/>
        <v>0.57416327766152064</v>
      </c>
      <c r="AE40" s="37">
        <f t="shared" si="76"/>
        <v>1.3545418782289348E-2</v>
      </c>
      <c r="AF40" s="37">
        <f t="shared" si="77"/>
        <v>8.2249634627189327E-3</v>
      </c>
      <c r="AG40" s="37">
        <f>X40/DV40</f>
        <v>1.4939303791221962E-2</v>
      </c>
      <c r="AH40" s="37">
        <f>(P40+S40+T40)/DV40</f>
        <v>2.1711618988537514E-2</v>
      </c>
      <c r="AI40" s="37">
        <f>R40/DV40</f>
        <v>1.7087145938782133E-2</v>
      </c>
      <c r="AJ40" s="38">
        <f>X40/FO40</f>
        <v>7.4165792323182558E-2</v>
      </c>
      <c r="AK40" s="33"/>
      <c r="AL40" s="44">
        <f t="shared" si="78"/>
        <v>3.0806965531469426E-2</v>
      </c>
      <c r="AM40" s="6">
        <f t="shared" si="79"/>
        <v>3.9519916834618966E-2</v>
      </c>
      <c r="AN40" s="38">
        <f t="shared" si="80"/>
        <v>7.047711601926121E-2</v>
      </c>
      <c r="AO40" s="33"/>
      <c r="AP40" s="44">
        <f t="shared" si="81"/>
        <v>0.85652400804122608</v>
      </c>
      <c r="AQ40" s="6">
        <f t="shared" si="82"/>
        <v>0.80880416199294092</v>
      </c>
      <c r="AR40" s="6">
        <f t="shared" si="83"/>
        <v>3.0323752780895025E-2</v>
      </c>
      <c r="AS40" s="6">
        <f t="shared" si="84"/>
        <v>0.13772997755596245</v>
      </c>
      <c r="AT40" s="65">
        <v>1.88</v>
      </c>
      <c r="AU40" s="66">
        <v>1.27</v>
      </c>
      <c r="AV40" s="33"/>
      <c r="AW40" s="44">
        <f>FQ40/C40</f>
        <v>0.11314258977615026</v>
      </c>
      <c r="AX40" s="6">
        <v>0.1014</v>
      </c>
      <c r="AY40" s="6">
        <f t="shared" si="85"/>
        <v>0.16563624599580204</v>
      </c>
      <c r="AZ40" s="6">
        <f t="shared" si="86"/>
        <v>0.18477910625179148</v>
      </c>
      <c r="BA40" s="38">
        <f t="shared" si="87"/>
        <v>0.1970986623973473</v>
      </c>
      <c r="BB40" s="6"/>
      <c r="BC40" s="44">
        <f t="shared" si="88"/>
        <v>0.15970985313707078</v>
      </c>
      <c r="BD40" s="6">
        <f t="shared" si="89"/>
        <v>0.17829986882281965</v>
      </c>
      <c r="BE40" s="38">
        <f t="shared" si="90"/>
        <v>0.19197045816783864</v>
      </c>
      <c r="BF40" s="6"/>
      <c r="BG40" s="44"/>
      <c r="BH40" s="38">
        <v>2.1000000000000001E-2</v>
      </c>
      <c r="BI40" s="45"/>
      <c r="BJ40" s="44"/>
      <c r="BK40" s="38">
        <f>BC40-(4.5%+2.5%+3%+1%+BH40)</f>
        <v>2.8709853137070779E-2</v>
      </c>
      <c r="BL40" s="6"/>
      <c r="BM40" s="44"/>
      <c r="BN40" s="38">
        <f>BD40-(6%+2.5%+3%+1%+BH40)</f>
        <v>3.2299868822819655E-2</v>
      </c>
      <c r="BO40" s="6"/>
      <c r="BP40" s="44"/>
      <c r="BQ40" s="38">
        <f>BE40-(8%+2.5%+3%+1%+BH40)</f>
        <v>2.5970458167838634E-2</v>
      </c>
      <c r="BR40" s="33"/>
      <c r="BS40" s="36">
        <f>Q40/FS40</f>
        <v>7.7395478478638896E-4</v>
      </c>
      <c r="BT40" s="6">
        <f t="shared" si="91"/>
        <v>5.3430653142330198E-2</v>
      </c>
      <c r="BU40" s="37">
        <f>FA40/E40</f>
        <v>2.1570396309100934E-2</v>
      </c>
      <c r="BV40" s="6">
        <f t="shared" si="92"/>
        <v>0.15112639135396772</v>
      </c>
      <c r="BW40" s="6">
        <f t="shared" si="93"/>
        <v>0.6874073420664053</v>
      </c>
      <c r="BX40" s="38">
        <f t="shared" si="94"/>
        <v>0.76505754509989521</v>
      </c>
      <c r="BY40" s="33"/>
      <c r="BZ40" s="32">
        <v>11.398999999999999</v>
      </c>
      <c r="CA40" s="33">
        <v>278.13499999999999</v>
      </c>
      <c r="CB40" s="34">
        <f t="shared" si="95"/>
        <v>289.53399999999999</v>
      </c>
      <c r="CC40" s="30">
        <v>5396.192</v>
      </c>
      <c r="CD40" s="33">
        <v>24.032</v>
      </c>
      <c r="CE40" s="33">
        <v>10.574</v>
      </c>
      <c r="CF40" s="34">
        <f t="shared" si="96"/>
        <v>5361.5860000000002</v>
      </c>
      <c r="CG40" s="33">
        <v>605.91800000000001</v>
      </c>
      <c r="CH40" s="33">
        <v>183.26900000000001</v>
      </c>
      <c r="CI40" s="34">
        <f t="shared" si="97"/>
        <v>789.18700000000001</v>
      </c>
      <c r="CJ40" s="33">
        <v>0</v>
      </c>
      <c r="CK40" s="33">
        <v>0</v>
      </c>
      <c r="CL40" s="33">
        <v>47.881999999999998</v>
      </c>
      <c r="CM40" s="33">
        <v>13.315000000000005</v>
      </c>
      <c r="CN40" s="34">
        <f t="shared" si="98"/>
        <v>6501.503999999999</v>
      </c>
      <c r="CO40" s="33">
        <v>51.613999999999997</v>
      </c>
      <c r="CP40" s="30">
        <v>4621.9679999999998</v>
      </c>
      <c r="CQ40" s="34">
        <f t="shared" si="99"/>
        <v>4673.5819999999994</v>
      </c>
      <c r="CR40" s="33">
        <v>925.85400000000004</v>
      </c>
      <c r="CS40" s="33">
        <v>51.337000000000444</v>
      </c>
      <c r="CT40" s="34">
        <f t="shared" si="100"/>
        <v>977.19100000000049</v>
      </c>
      <c r="CU40" s="33">
        <v>115.134</v>
      </c>
      <c r="CV40" s="33">
        <v>735.59699999999998</v>
      </c>
      <c r="CW40" s="114">
        <f t="shared" si="101"/>
        <v>6501.5039999999999</v>
      </c>
      <c r="CX40" s="33"/>
      <c r="CY40" s="68">
        <v>895.452</v>
      </c>
      <c r="CZ40" s="33"/>
      <c r="DA40" s="29">
        <v>370</v>
      </c>
      <c r="DB40" s="30">
        <v>210</v>
      </c>
      <c r="DC40" s="30">
        <v>240</v>
      </c>
      <c r="DD40" s="30">
        <v>100</v>
      </c>
      <c r="DE40" s="30">
        <v>175</v>
      </c>
      <c r="DF40" s="30">
        <v>0</v>
      </c>
      <c r="DG40" s="31">
        <f t="shared" si="102"/>
        <v>1095</v>
      </c>
      <c r="DH40" s="69">
        <f t="shared" si="103"/>
        <v>0.1684225680704034</v>
      </c>
      <c r="DI40" s="33"/>
      <c r="DJ40" s="61" t="s">
        <v>222</v>
      </c>
      <c r="DK40" s="56">
        <v>44</v>
      </c>
      <c r="DL40" s="70">
        <v>3</v>
      </c>
      <c r="DM40" s="120" t="s">
        <v>243</v>
      </c>
      <c r="DN40" s="71" t="s">
        <v>159</v>
      </c>
      <c r="DO40" s="59" t="s">
        <v>160</v>
      </c>
      <c r="DP40" s="69">
        <v>0.32168414069807871</v>
      </c>
      <c r="DQ40" s="56"/>
      <c r="DR40" s="29">
        <v>605.02431919999992</v>
      </c>
      <c r="DS40" s="30">
        <v>674.94799999999998</v>
      </c>
      <c r="DT40" s="31">
        <v>719.94799999999998</v>
      </c>
      <c r="DU40" s="30"/>
      <c r="DV40" s="61">
        <f t="shared" si="104"/>
        <v>3546.35</v>
      </c>
      <c r="DW40" s="30">
        <v>3439.971</v>
      </c>
      <c r="DX40" s="31">
        <v>3652.7289999999998</v>
      </c>
      <c r="DY40" s="30"/>
      <c r="DZ40" s="29">
        <v>707.74</v>
      </c>
      <c r="EA40" s="30">
        <v>790.12</v>
      </c>
      <c r="EB40" s="31">
        <v>850.7</v>
      </c>
      <c r="EC40" s="72">
        <v>4431.4110000000001</v>
      </c>
      <c r="ED40" s="30"/>
      <c r="EE40" s="29">
        <v>501.12204599999995</v>
      </c>
      <c r="EF40" s="30">
        <v>167.992876</v>
      </c>
      <c r="EG40" s="30">
        <v>243.66514699999999</v>
      </c>
      <c r="EH40" s="30">
        <v>56.154016000000006</v>
      </c>
      <c r="EI40" s="30">
        <v>619.52364699999998</v>
      </c>
      <c r="EJ40" s="30">
        <v>37.506824999999999</v>
      </c>
      <c r="EK40" s="30">
        <v>60.845443000000159</v>
      </c>
      <c r="EL40" s="31">
        <v>3709.3820000000001</v>
      </c>
      <c r="EM40" s="31">
        <f t="shared" si="105"/>
        <v>5396.192</v>
      </c>
      <c r="EN40" s="56"/>
      <c r="EO40" s="44">
        <f t="shared" si="106"/>
        <v>9.2865866522169702E-2</v>
      </c>
      <c r="EP40" s="6">
        <f t="shared" si="107"/>
        <v>3.1131745497565689E-2</v>
      </c>
      <c r="EQ40" s="6">
        <f t="shared" si="108"/>
        <v>4.5155018020114922E-2</v>
      </c>
      <c r="ER40" s="6">
        <f t="shared" si="109"/>
        <v>1.0406230171202211E-2</v>
      </c>
      <c r="ES40" s="6">
        <f t="shared" si="110"/>
        <v>0.11480756188808701</v>
      </c>
      <c r="ET40" s="6">
        <f t="shared" si="111"/>
        <v>6.9506098003925734E-3</v>
      </c>
      <c r="EU40" s="6">
        <f t="shared" si="112"/>
        <v>1.1275626034062569E-2</v>
      </c>
      <c r="EV40" s="6">
        <f t="shared" si="113"/>
        <v>0.6874073420664053</v>
      </c>
      <c r="EW40" s="69">
        <f t="shared" si="114"/>
        <v>1</v>
      </c>
      <c r="EX40" s="56"/>
      <c r="EY40" s="32">
        <v>40.744</v>
      </c>
      <c r="EZ40" s="33">
        <v>75.653999999999996</v>
      </c>
      <c r="FA40" s="67">
        <f t="shared" si="115"/>
        <v>116.398</v>
      </c>
      <c r="FC40" s="32">
        <f>CD40</f>
        <v>24.032</v>
      </c>
      <c r="FD40" s="33">
        <f>CE40</f>
        <v>10.574</v>
      </c>
      <c r="FE40" s="67">
        <f t="shared" si="116"/>
        <v>34.606000000000002</v>
      </c>
      <c r="FG40" s="29">
        <v>3709.3819999999996</v>
      </c>
      <c r="FH40" s="30">
        <v>1686.8100000000002</v>
      </c>
      <c r="FI40" s="31">
        <v>5396.192</v>
      </c>
      <c r="FK40" s="44">
        <v>0.6874073420664053</v>
      </c>
      <c r="FL40" s="6">
        <v>0.3125926579335947</v>
      </c>
      <c r="FM40" s="38">
        <v>1</v>
      </c>
      <c r="FN40" s="56"/>
      <c r="FO40" s="61">
        <f t="shared" si="117"/>
        <v>714.34550000000002</v>
      </c>
      <c r="FP40" s="30">
        <v>693.09400000000005</v>
      </c>
      <c r="FQ40" s="31">
        <v>735.59699999999998</v>
      </c>
      <c r="FS40" s="61">
        <f t="shared" si="118"/>
        <v>5315.5560000000005</v>
      </c>
      <c r="FT40" s="30">
        <v>5234.92</v>
      </c>
      <c r="FU40" s="31">
        <v>5396.192</v>
      </c>
      <c r="FW40" s="61">
        <f t="shared" si="119"/>
        <v>1727.6405</v>
      </c>
      <c r="FX40" s="30">
        <v>1671.8</v>
      </c>
      <c r="FY40" s="31">
        <v>1783.481</v>
      </c>
      <c r="GA40" s="61">
        <f t="shared" si="120"/>
        <v>7043.1965</v>
      </c>
      <c r="GB40" s="56">
        <f t="shared" si="121"/>
        <v>6906.72</v>
      </c>
      <c r="GC40" s="70">
        <f t="shared" si="122"/>
        <v>7179.6729999999998</v>
      </c>
      <c r="GE40" s="61">
        <f t="shared" si="123"/>
        <v>4469.8194999999996</v>
      </c>
      <c r="GF40" s="30">
        <v>4317.6710000000003</v>
      </c>
      <c r="GG40" s="31">
        <v>4621.9679999999998</v>
      </c>
      <c r="GH40" s="30"/>
      <c r="GI40" s="61">
        <f t="shared" si="124"/>
        <v>6441.366</v>
      </c>
      <c r="GJ40" s="30">
        <v>6381.2280000000001</v>
      </c>
      <c r="GK40" s="31">
        <v>6501.5039999999999</v>
      </c>
      <c r="GL40" s="30"/>
      <c r="GM40" s="73">
        <f>DX40/C40</f>
        <v>0.56182830926505622</v>
      </c>
      <c r="GN40" s="63"/>
    </row>
    <row r="41" spans="1:196" ht="13.5" customHeight="1" x14ac:dyDescent="0.2">
      <c r="A41" s="1"/>
      <c r="B41" s="74" t="s">
        <v>194</v>
      </c>
      <c r="C41" s="29">
        <v>7466.4089999999997</v>
      </c>
      <c r="D41" s="30">
        <v>7134.4494999999997</v>
      </c>
      <c r="E41" s="30">
        <v>6155.19</v>
      </c>
      <c r="F41" s="30">
        <v>1673.6179999999999</v>
      </c>
      <c r="G41" s="30">
        <v>5314.8040000000001</v>
      </c>
      <c r="H41" s="30">
        <f t="shared" si="64"/>
        <v>9140.027</v>
      </c>
      <c r="I41" s="31">
        <f t="shared" si="65"/>
        <v>7828.8079999999991</v>
      </c>
      <c r="J41" s="30"/>
      <c r="K41" s="32">
        <v>121.114</v>
      </c>
      <c r="L41" s="33">
        <v>38.261000000000003</v>
      </c>
      <c r="M41" s="33">
        <v>0.624</v>
      </c>
      <c r="N41" s="34">
        <f t="shared" si="66"/>
        <v>159.999</v>
      </c>
      <c r="O41" s="33">
        <v>78.299000000000007</v>
      </c>
      <c r="P41" s="34">
        <f t="shared" si="67"/>
        <v>81.699999999999989</v>
      </c>
      <c r="Q41" s="33">
        <v>16.077000000000002</v>
      </c>
      <c r="R41" s="34">
        <f t="shared" si="68"/>
        <v>65.62299999999999</v>
      </c>
      <c r="S41" s="33">
        <v>14.452999999999999</v>
      </c>
      <c r="T41" s="33">
        <v>0.48899999999999999</v>
      </c>
      <c r="U41" s="33">
        <v>-4</v>
      </c>
      <c r="V41" s="34">
        <f t="shared" si="69"/>
        <v>76.564999999999998</v>
      </c>
      <c r="W41" s="33">
        <v>17.149000000000001</v>
      </c>
      <c r="X41" s="35">
        <f t="shared" si="70"/>
        <v>59.415999999999997</v>
      </c>
      <c r="Y41" s="33"/>
      <c r="Z41" s="36">
        <f t="shared" si="71"/>
        <v>1.6975941871899158E-2</v>
      </c>
      <c r="AA41" s="37">
        <f t="shared" si="72"/>
        <v>5.3628524527365431E-3</v>
      </c>
      <c r="AB41" s="6">
        <f t="shared" si="73"/>
        <v>0.44757375343687306</v>
      </c>
      <c r="AC41" s="6">
        <f t="shared" si="74"/>
        <v>0.44882833100222413</v>
      </c>
      <c r="AD41" s="6">
        <f t="shared" si="75"/>
        <v>0.48937180857380363</v>
      </c>
      <c r="AE41" s="37">
        <f t="shared" si="76"/>
        <v>1.0974778082037024E-2</v>
      </c>
      <c r="AF41" s="37">
        <f t="shared" si="77"/>
        <v>8.3280426892081861E-3</v>
      </c>
      <c r="AG41" s="37">
        <f>X41/DV41</f>
        <v>1.5918418906846466E-2</v>
      </c>
      <c r="AH41" s="37">
        <f>(P41+S41+T41)/DV41</f>
        <v>2.5891810959934296E-2</v>
      </c>
      <c r="AI41" s="37">
        <f>R41/DV41</f>
        <v>1.7581365354853665E-2</v>
      </c>
      <c r="AJ41" s="38">
        <f>X41/FO41</f>
        <v>7.2492838074601149E-2</v>
      </c>
      <c r="AK41" s="33"/>
      <c r="AL41" s="44">
        <f t="shared" si="78"/>
        <v>0.12240553165642065</v>
      </c>
      <c r="AM41" s="6">
        <f t="shared" si="79"/>
        <v>8.9095754300426877E-2</v>
      </c>
      <c r="AN41" s="38">
        <f t="shared" si="80"/>
        <v>0.19246888304287094</v>
      </c>
      <c r="AO41" s="33"/>
      <c r="AP41" s="44">
        <f t="shared" si="81"/>
        <v>0.8634670903741396</v>
      </c>
      <c r="AQ41" s="6">
        <f t="shared" si="82"/>
        <v>0.80955526739842598</v>
      </c>
      <c r="AR41" s="6">
        <f t="shared" si="83"/>
        <v>1.9103828895523964E-2</v>
      </c>
      <c r="AS41" s="6">
        <f t="shared" si="84"/>
        <v>0.14835110158042505</v>
      </c>
      <c r="AT41" s="65">
        <v>1.65</v>
      </c>
      <c r="AU41" s="66">
        <v>1.39</v>
      </c>
      <c r="AV41" s="33"/>
      <c r="AW41" s="44">
        <f>FQ41/C41</f>
        <v>0.11327989131053497</v>
      </c>
      <c r="AX41" s="6">
        <v>0.1026</v>
      </c>
      <c r="AY41" s="6">
        <f t="shared" si="85"/>
        <v>0.18580259586621559</v>
      </c>
      <c r="AZ41" s="6">
        <f t="shared" si="86"/>
        <v>0.20069999999999999</v>
      </c>
      <c r="BA41" s="38">
        <f t="shared" si="87"/>
        <v>0.2213</v>
      </c>
      <c r="BB41" s="6"/>
      <c r="BC41" s="44">
        <f t="shared" si="88"/>
        <v>0.17761913056546033</v>
      </c>
      <c r="BD41" s="6">
        <f t="shared" si="89"/>
        <v>0.1931988759785237</v>
      </c>
      <c r="BE41" s="38">
        <f t="shared" si="90"/>
        <v>0.21376367030069537</v>
      </c>
      <c r="BF41" s="6"/>
      <c r="BG41" s="44">
        <v>2.5999999999999999E-2</v>
      </c>
      <c r="BH41" s="38"/>
      <c r="BI41" s="45"/>
      <c r="BJ41" s="44">
        <f>AY41-(4.5%+2.5%+3%+1%+BG41)</f>
        <v>4.9802595866215577E-2</v>
      </c>
      <c r="BK41" s="38"/>
      <c r="BL41" s="6"/>
      <c r="BM41" s="44">
        <f>AZ41-(6%+2.5%+3%+1%+BG41)</f>
        <v>4.9699999999999994E-2</v>
      </c>
      <c r="BN41" s="38"/>
      <c r="BO41" s="38"/>
      <c r="BP41" s="6">
        <f>BA41-(8%+2.5%+3%+1%+BG41)</f>
        <v>5.0299999999999984E-2</v>
      </c>
      <c r="BQ41" s="38"/>
      <c r="BR41" s="33"/>
      <c r="BS41" s="36">
        <f>Q41/FS41</f>
        <v>2.7625807009243062E-3</v>
      </c>
      <c r="BT41" s="6">
        <f t="shared" si="91"/>
        <v>0.1663562426274291</v>
      </c>
      <c r="BU41" s="37">
        <f>FA41/E41</f>
        <v>1.1650005929955047E-2</v>
      </c>
      <c r="BV41" s="6">
        <f t="shared" si="92"/>
        <v>8.0802389771130509E-2</v>
      </c>
      <c r="BW41" s="6">
        <f t="shared" si="93"/>
        <v>0.71144351352273449</v>
      </c>
      <c r="BX41" s="38">
        <f t="shared" si="94"/>
        <v>0.77313021343734589</v>
      </c>
      <c r="BY41" s="33"/>
      <c r="BZ41" s="32">
        <v>3.3279999999999998</v>
      </c>
      <c r="CA41" s="33">
        <v>217.649</v>
      </c>
      <c r="CB41" s="34">
        <f t="shared" si="95"/>
        <v>220.977</v>
      </c>
      <c r="CC41" s="30">
        <v>6155.19</v>
      </c>
      <c r="CD41" s="33">
        <v>20.074000000000002</v>
      </c>
      <c r="CE41" s="33">
        <v>21.581</v>
      </c>
      <c r="CF41" s="34">
        <f t="shared" si="96"/>
        <v>6113.5349999999999</v>
      </c>
      <c r="CG41" s="33">
        <v>885.02499999999986</v>
      </c>
      <c r="CH41" s="33">
        <v>211.411</v>
      </c>
      <c r="CI41" s="34">
        <f t="shared" si="97"/>
        <v>1096.4359999999999</v>
      </c>
      <c r="CJ41" s="33">
        <v>4.1310000000000002</v>
      </c>
      <c r="CK41" s="33">
        <v>0</v>
      </c>
      <c r="CL41" s="33">
        <v>23.068000000000001</v>
      </c>
      <c r="CM41" s="33">
        <v>8.2620000000000111</v>
      </c>
      <c r="CN41" s="34">
        <f t="shared" si="98"/>
        <v>7466.4089999999997</v>
      </c>
      <c r="CO41" s="33">
        <v>50.679000000000002</v>
      </c>
      <c r="CP41" s="30">
        <v>5314.8040000000001</v>
      </c>
      <c r="CQ41" s="34">
        <f t="shared" si="99"/>
        <v>5365.4830000000002</v>
      </c>
      <c r="CR41" s="33">
        <v>1059.2909999999999</v>
      </c>
      <c r="CS41" s="33">
        <v>55.523999999999546</v>
      </c>
      <c r="CT41" s="34">
        <f t="shared" si="100"/>
        <v>1114.8149999999996</v>
      </c>
      <c r="CU41" s="33">
        <v>140.31700000000001</v>
      </c>
      <c r="CV41" s="33">
        <v>845.79399999999998</v>
      </c>
      <c r="CW41" s="114">
        <f t="shared" si="101"/>
        <v>7466.4089999999997</v>
      </c>
      <c r="CX41" s="33"/>
      <c r="CY41" s="68">
        <v>1107.6499999999999</v>
      </c>
      <c r="CZ41" s="33"/>
      <c r="DA41" s="29">
        <v>112</v>
      </c>
      <c r="DB41" s="30">
        <v>245</v>
      </c>
      <c r="DC41" s="30">
        <v>390</v>
      </c>
      <c r="DD41" s="30">
        <v>250</v>
      </c>
      <c r="DE41" s="30">
        <v>250</v>
      </c>
      <c r="DF41" s="30">
        <v>0</v>
      </c>
      <c r="DG41" s="31">
        <f t="shared" si="102"/>
        <v>1247</v>
      </c>
      <c r="DH41" s="69">
        <f t="shared" si="103"/>
        <v>0.16701469206950759</v>
      </c>
      <c r="DI41" s="33"/>
      <c r="DJ41" s="61" t="s">
        <v>221</v>
      </c>
      <c r="DK41" s="56">
        <v>47.75</v>
      </c>
      <c r="DL41" s="70">
        <v>2</v>
      </c>
      <c r="DM41" s="120" t="s">
        <v>243</v>
      </c>
      <c r="DN41" s="71" t="s">
        <v>159</v>
      </c>
      <c r="DO41" s="59" t="s">
        <v>162</v>
      </c>
      <c r="DP41" s="69">
        <v>0.10133416200004386</v>
      </c>
      <c r="DQ41" s="56"/>
      <c r="DR41" s="29">
        <v>719.64281059999985</v>
      </c>
      <c r="DS41" s="30">
        <v>777.34281059999989</v>
      </c>
      <c r="DT41" s="31">
        <v>857.12986539999997</v>
      </c>
      <c r="DU41" s="30"/>
      <c r="DV41" s="61">
        <f t="shared" si="104"/>
        <v>3732.5315000000001</v>
      </c>
      <c r="DW41" s="30">
        <v>3591.9050000000002</v>
      </c>
      <c r="DX41" s="31">
        <v>3873.1579999999999</v>
      </c>
      <c r="DY41" s="30"/>
      <c r="DZ41" s="29">
        <v>832.07600000000002</v>
      </c>
      <c r="EA41" s="30">
        <v>905.06100000000004</v>
      </c>
      <c r="EB41" s="31">
        <v>1001.399</v>
      </c>
      <c r="EC41" s="72">
        <v>4684.6080000000002</v>
      </c>
      <c r="ED41" s="30"/>
      <c r="EE41" s="29">
        <v>183.28899999999999</v>
      </c>
      <c r="EF41" s="30">
        <v>73.778999999999996</v>
      </c>
      <c r="EG41" s="30">
        <v>179.65299999999999</v>
      </c>
      <c r="EH41" s="30">
        <v>56.875999999999998</v>
      </c>
      <c r="EI41" s="30">
        <v>1061.325</v>
      </c>
      <c r="EJ41" s="30">
        <v>50.177999999999997</v>
      </c>
      <c r="EK41" s="30">
        <v>171.0199999999993</v>
      </c>
      <c r="EL41" s="31">
        <v>4379.07</v>
      </c>
      <c r="EM41" s="31">
        <f t="shared" si="105"/>
        <v>6155.1899999999987</v>
      </c>
      <c r="EN41" s="56"/>
      <c r="EO41" s="44">
        <f t="shared" si="106"/>
        <v>2.977795973804221E-2</v>
      </c>
      <c r="EP41" s="6">
        <f t="shared" si="107"/>
        <v>1.1986469954623661E-2</v>
      </c>
      <c r="EQ41" s="6">
        <f t="shared" si="108"/>
        <v>2.918723873674087E-2</v>
      </c>
      <c r="ER41" s="6">
        <f t="shared" si="109"/>
        <v>9.2403321424683899E-3</v>
      </c>
      <c r="ES41" s="6">
        <f t="shared" si="110"/>
        <v>0.17242765861005108</v>
      </c>
      <c r="ET41" s="6">
        <f t="shared" si="111"/>
        <v>8.1521447753846767E-3</v>
      </c>
      <c r="EU41" s="6">
        <f t="shared" si="112"/>
        <v>2.7784682519954598E-2</v>
      </c>
      <c r="EV41" s="6">
        <f t="shared" si="113"/>
        <v>0.71144351352273461</v>
      </c>
      <c r="EW41" s="69">
        <f t="shared" si="114"/>
        <v>1</v>
      </c>
      <c r="EX41" s="56"/>
      <c r="EY41" s="32">
        <v>22.617000000000001</v>
      </c>
      <c r="EZ41" s="33">
        <v>49.091000000000001</v>
      </c>
      <c r="FA41" s="67">
        <f t="shared" si="115"/>
        <v>71.707999999999998</v>
      </c>
      <c r="FC41" s="32">
        <f>CD41</f>
        <v>20.074000000000002</v>
      </c>
      <c r="FD41" s="33">
        <f>CE41</f>
        <v>21.581</v>
      </c>
      <c r="FE41" s="67">
        <f t="shared" si="116"/>
        <v>41.655000000000001</v>
      </c>
      <c r="FG41" s="29">
        <v>4379.07</v>
      </c>
      <c r="FH41" s="30">
        <v>1776.1199999999997</v>
      </c>
      <c r="FI41" s="31">
        <v>6155.19</v>
      </c>
      <c r="FK41" s="44">
        <v>0.71144351352273449</v>
      </c>
      <c r="FL41" s="6">
        <v>0.28855648647726551</v>
      </c>
      <c r="FM41" s="38">
        <v>1</v>
      </c>
      <c r="FN41" s="56"/>
      <c r="FO41" s="61">
        <f t="shared" si="117"/>
        <v>819.61199999999997</v>
      </c>
      <c r="FP41" s="30">
        <v>793.43</v>
      </c>
      <c r="FQ41" s="31">
        <v>845.79399999999998</v>
      </c>
      <c r="FS41" s="61">
        <f t="shared" si="118"/>
        <v>5819.5584999999992</v>
      </c>
      <c r="FT41" s="30">
        <v>5483.9269999999997</v>
      </c>
      <c r="FU41" s="31">
        <v>6155.19</v>
      </c>
      <c r="FW41" s="61">
        <f t="shared" si="119"/>
        <v>1689.0235</v>
      </c>
      <c r="FX41" s="30">
        <v>1704.4290000000001</v>
      </c>
      <c r="FY41" s="31">
        <v>1673.6179999999999</v>
      </c>
      <c r="GA41" s="61">
        <f t="shared" si="120"/>
        <v>7508.5819999999994</v>
      </c>
      <c r="GB41" s="56">
        <f t="shared" si="121"/>
        <v>7188.3559999999998</v>
      </c>
      <c r="GC41" s="70">
        <f t="shared" si="122"/>
        <v>7828.8079999999991</v>
      </c>
      <c r="GE41" s="61">
        <f t="shared" si="123"/>
        <v>4885.8895000000002</v>
      </c>
      <c r="GF41" s="30">
        <v>4456.9750000000004</v>
      </c>
      <c r="GG41" s="31">
        <v>5314.8040000000001</v>
      </c>
      <c r="GH41" s="30"/>
      <c r="GI41" s="61">
        <f t="shared" si="124"/>
        <v>7134.4494999999997</v>
      </c>
      <c r="GJ41" s="30">
        <v>6802.49</v>
      </c>
      <c r="GK41" s="31">
        <v>7466.4089999999997</v>
      </c>
      <c r="GL41" s="30"/>
      <c r="GM41" s="73">
        <f>DX41/C41</f>
        <v>0.51874441917125091</v>
      </c>
      <c r="GN41" s="63"/>
    </row>
    <row r="42" spans="1:196" x14ac:dyDescent="0.2">
      <c r="A42" s="1"/>
      <c r="B42" s="74" t="s">
        <v>195</v>
      </c>
      <c r="C42" s="29">
        <v>4841.9930000000004</v>
      </c>
      <c r="D42" s="30">
        <v>4752.05</v>
      </c>
      <c r="E42" s="30">
        <v>3882.2159999999999</v>
      </c>
      <c r="F42" s="30">
        <v>1090.28</v>
      </c>
      <c r="G42" s="30">
        <v>3312.4789999999998</v>
      </c>
      <c r="H42" s="30">
        <f t="shared" si="64"/>
        <v>5932.2730000000001</v>
      </c>
      <c r="I42" s="31">
        <f t="shared" si="65"/>
        <v>4972.4960000000001</v>
      </c>
      <c r="J42" s="30"/>
      <c r="K42" s="32">
        <v>80.869</v>
      </c>
      <c r="L42" s="33">
        <v>25.960999999999999</v>
      </c>
      <c r="M42" s="33">
        <v>5.3999999999999999E-2</v>
      </c>
      <c r="N42" s="34">
        <f t="shared" si="66"/>
        <v>106.884</v>
      </c>
      <c r="O42" s="33">
        <v>77.818999999999988</v>
      </c>
      <c r="P42" s="34">
        <f t="shared" si="67"/>
        <v>29.065000000000012</v>
      </c>
      <c r="Q42" s="33">
        <v>-3.5510000000000002</v>
      </c>
      <c r="R42" s="34">
        <f t="shared" si="68"/>
        <v>32.616000000000014</v>
      </c>
      <c r="S42" s="33">
        <v>5.2990000000000004</v>
      </c>
      <c r="T42" s="33">
        <v>-0.26800000000000002</v>
      </c>
      <c r="U42" s="33">
        <v>-1.5</v>
      </c>
      <c r="V42" s="34">
        <f t="shared" si="69"/>
        <v>36.147000000000013</v>
      </c>
      <c r="W42" s="33">
        <v>7.4550000000000001</v>
      </c>
      <c r="X42" s="35">
        <f t="shared" si="70"/>
        <v>28.692000000000014</v>
      </c>
      <c r="Y42" s="33"/>
      <c r="Z42" s="36">
        <f t="shared" si="71"/>
        <v>1.7017708147010237E-2</v>
      </c>
      <c r="AA42" s="37">
        <f t="shared" si="72"/>
        <v>5.4631159183931143E-3</v>
      </c>
      <c r="AB42" s="6">
        <f t="shared" si="73"/>
        <v>0.69534021355492992</v>
      </c>
      <c r="AC42" s="6">
        <f t="shared" si="74"/>
        <v>0.69367907793515937</v>
      </c>
      <c r="AD42" s="6">
        <f t="shared" si="75"/>
        <v>0.72806968302084496</v>
      </c>
      <c r="AE42" s="37">
        <f t="shared" si="76"/>
        <v>1.6375879883418733E-2</v>
      </c>
      <c r="AF42" s="37">
        <f t="shared" si="77"/>
        <v>6.0378152586778363E-3</v>
      </c>
      <c r="AG42" s="37">
        <f>X42/DV42</f>
        <v>1.1413030831531905E-2</v>
      </c>
      <c r="AH42" s="37">
        <f>(P42+S42+T42)/DV42</f>
        <v>1.3562620215806209E-2</v>
      </c>
      <c r="AI42" s="37">
        <f>R42/DV42</f>
        <v>1.2973909577625979E-2</v>
      </c>
      <c r="AJ42" s="38">
        <f>X42/FO42</f>
        <v>4.407627167463566E-2</v>
      </c>
      <c r="AK42" s="33"/>
      <c r="AL42" s="44">
        <f t="shared" si="78"/>
        <v>7.7808023698241635E-2</v>
      </c>
      <c r="AM42" s="6">
        <f t="shared" si="79"/>
        <v>9.3216946793835513E-3</v>
      </c>
      <c r="AN42" s="38">
        <f t="shared" si="80"/>
        <v>7.7046107945252837E-2</v>
      </c>
      <c r="AO42" s="33"/>
      <c r="AP42" s="44">
        <f t="shared" si="81"/>
        <v>0.85324438413524639</v>
      </c>
      <c r="AQ42" s="6">
        <f t="shared" si="82"/>
        <v>0.79934010888468843</v>
      </c>
      <c r="AR42" s="6">
        <f t="shared" si="83"/>
        <v>2.0172065511040577E-2</v>
      </c>
      <c r="AS42" s="6">
        <f t="shared" si="84"/>
        <v>0.15156259003265804</v>
      </c>
      <c r="AT42" s="65">
        <v>1.75</v>
      </c>
      <c r="AU42" s="66">
        <v>1.41</v>
      </c>
      <c r="AV42" s="33"/>
      <c r="AW42" s="44">
        <f>FQ42/C42</f>
        <v>0.13731453143364725</v>
      </c>
      <c r="AX42" s="6">
        <v>0.11779999999999999</v>
      </c>
      <c r="AY42" s="6">
        <f t="shared" si="85"/>
        <v>0.20478400496527618</v>
      </c>
      <c r="AZ42" s="6">
        <f t="shared" si="86"/>
        <v>0.22449999999999998</v>
      </c>
      <c r="BA42" s="38">
        <f t="shared" si="87"/>
        <v>0.24029999999999999</v>
      </c>
      <c r="BB42" s="6"/>
      <c r="BC42" s="44">
        <f t="shared" si="88"/>
        <v>0.19528058519343788</v>
      </c>
      <c r="BD42" s="6">
        <f t="shared" si="89"/>
        <v>0.21385010497074725</v>
      </c>
      <c r="BE42" s="38">
        <f t="shared" si="90"/>
        <v>0.23039050204043582</v>
      </c>
      <c r="BF42" s="6"/>
      <c r="BG42" s="44"/>
      <c r="BH42" s="38">
        <v>2.9000000000000001E-2</v>
      </c>
      <c r="BI42" s="45"/>
      <c r="BJ42" s="44"/>
      <c r="BK42" s="38">
        <f>BC42-(4.5%+2.5%+3%+1%+BH42)</f>
        <v>5.6280585193437871E-2</v>
      </c>
      <c r="BL42" s="6"/>
      <c r="BM42" s="44"/>
      <c r="BN42" s="38">
        <f>BD42-(6%+2.5%+3%+1%+BH42)</f>
        <v>5.9850104970747248E-2</v>
      </c>
      <c r="BO42" s="6"/>
      <c r="BP42" s="44"/>
      <c r="BQ42" s="38">
        <f>BE42-(8%+2.5%+3%+1%+BH42)</f>
        <v>5.6390502040435803E-2</v>
      </c>
      <c r="BR42" s="33"/>
      <c r="BS42" s="36">
        <f>Q42/FS42</f>
        <v>-9.4893609459217323E-4</v>
      </c>
      <c r="BT42" s="6">
        <f t="shared" si="91"/>
        <v>-0.10414711403097135</v>
      </c>
      <c r="BU42" s="37">
        <f>FA42/E42</f>
        <v>2.6323110306072612E-2</v>
      </c>
      <c r="BV42" s="6">
        <f t="shared" si="92"/>
        <v>0.15013641151762772</v>
      </c>
      <c r="BW42" s="6">
        <f t="shared" si="93"/>
        <v>0.72650851987627696</v>
      </c>
      <c r="BX42" s="38">
        <f t="shared" si="94"/>
        <v>0.7864748408042963</v>
      </c>
      <c r="BY42" s="33"/>
      <c r="BZ42" s="32">
        <v>5.1520000000000001</v>
      </c>
      <c r="CA42" s="33">
        <v>251.363</v>
      </c>
      <c r="CB42" s="34">
        <f t="shared" si="95"/>
        <v>256.51499999999999</v>
      </c>
      <c r="CC42" s="30">
        <v>3882.2159999999999</v>
      </c>
      <c r="CD42" s="33">
        <v>9.6560000000000006</v>
      </c>
      <c r="CE42" s="33">
        <v>6.1289999999999996</v>
      </c>
      <c r="CF42" s="34">
        <f t="shared" si="96"/>
        <v>3866.431</v>
      </c>
      <c r="CG42" s="33">
        <v>477.35</v>
      </c>
      <c r="CH42" s="33">
        <v>197.131</v>
      </c>
      <c r="CI42" s="34">
        <f t="shared" si="97"/>
        <v>674.48099999999999</v>
      </c>
      <c r="CJ42" s="33">
        <v>12.548</v>
      </c>
      <c r="CK42" s="33">
        <v>0</v>
      </c>
      <c r="CL42" s="33">
        <v>10.593999999999999</v>
      </c>
      <c r="CM42" s="33">
        <v>21.424000000000028</v>
      </c>
      <c r="CN42" s="34">
        <f t="shared" si="98"/>
        <v>4841.9929999999995</v>
      </c>
      <c r="CO42" s="33">
        <v>10.016</v>
      </c>
      <c r="CP42" s="30">
        <v>3312.4789999999998</v>
      </c>
      <c r="CQ42" s="34">
        <f t="shared" si="99"/>
        <v>3322.4949999999999</v>
      </c>
      <c r="CR42" s="33">
        <v>731.35299999999995</v>
      </c>
      <c r="CS42" s="33">
        <v>33.100000000000591</v>
      </c>
      <c r="CT42" s="34">
        <f t="shared" si="100"/>
        <v>764.45300000000054</v>
      </c>
      <c r="CU42" s="33">
        <v>90.168999999999997</v>
      </c>
      <c r="CV42" s="33">
        <v>664.87599999999998</v>
      </c>
      <c r="CW42" s="114">
        <f t="shared" si="101"/>
        <v>4841.9930000000004</v>
      </c>
      <c r="CX42" s="33"/>
      <c r="CY42" s="68">
        <v>733.86500000000001</v>
      </c>
      <c r="CZ42" s="33"/>
      <c r="DA42" s="29">
        <v>50</v>
      </c>
      <c r="DB42" s="30">
        <v>295</v>
      </c>
      <c r="DC42" s="30">
        <v>235</v>
      </c>
      <c r="DD42" s="30">
        <v>100</v>
      </c>
      <c r="DE42" s="30">
        <v>140</v>
      </c>
      <c r="DF42" s="30">
        <v>0</v>
      </c>
      <c r="DG42" s="31">
        <f t="shared" si="102"/>
        <v>820</v>
      </c>
      <c r="DH42" s="69">
        <f t="shared" si="103"/>
        <v>0.16935175247052195</v>
      </c>
      <c r="DI42" s="33"/>
      <c r="DJ42" s="61" t="s">
        <v>217</v>
      </c>
      <c r="DK42" s="56">
        <v>38.6</v>
      </c>
      <c r="DL42" s="70">
        <v>5</v>
      </c>
      <c r="DM42" s="120" t="s">
        <v>244</v>
      </c>
      <c r="DN42" s="71" t="s">
        <v>159</v>
      </c>
      <c r="DO42" s="59" t="s">
        <v>162</v>
      </c>
      <c r="DP42" s="69">
        <v>7.0350999754545632E-2</v>
      </c>
      <c r="DQ42" s="56"/>
      <c r="DR42" s="29">
        <v>519.33469400000001</v>
      </c>
      <c r="DS42" s="30">
        <v>569.33469400000001</v>
      </c>
      <c r="DT42" s="31">
        <v>609.40368360000002</v>
      </c>
      <c r="DU42" s="30"/>
      <c r="DV42" s="61">
        <f t="shared" si="104"/>
        <v>2513.9684999999999</v>
      </c>
      <c r="DW42" s="30">
        <v>2491.9250000000002</v>
      </c>
      <c r="DX42" s="31">
        <v>2536.0120000000002</v>
      </c>
      <c r="DY42" s="30"/>
      <c r="DZ42" s="29">
        <v>647.303</v>
      </c>
      <c r="EA42" s="30">
        <v>708.85599999999999</v>
      </c>
      <c r="EB42" s="31">
        <v>763.68299999999999</v>
      </c>
      <c r="EC42" s="72">
        <v>3314.7330000000002</v>
      </c>
      <c r="ED42" s="30"/>
      <c r="EE42" s="29">
        <v>250.995</v>
      </c>
      <c r="EF42" s="30">
        <v>45.98</v>
      </c>
      <c r="EG42" s="30">
        <v>116.261</v>
      </c>
      <c r="EH42" s="30">
        <v>25.798999999999999</v>
      </c>
      <c r="EI42" s="30">
        <v>457.173</v>
      </c>
      <c r="EJ42" s="30">
        <v>9.8859999999999992</v>
      </c>
      <c r="EK42" s="30">
        <v>155.65899999999965</v>
      </c>
      <c r="EL42" s="31">
        <v>2820.4630000000002</v>
      </c>
      <c r="EM42" s="31">
        <f t="shared" si="105"/>
        <v>3882.2159999999999</v>
      </c>
      <c r="EN42" s="56"/>
      <c r="EO42" s="44">
        <f t="shared" si="106"/>
        <v>6.4652507743000395E-2</v>
      </c>
      <c r="EP42" s="6">
        <f t="shared" si="107"/>
        <v>1.1843751094735584E-2</v>
      </c>
      <c r="EQ42" s="6">
        <f t="shared" si="108"/>
        <v>2.9947071466399602E-2</v>
      </c>
      <c r="ER42" s="6">
        <f t="shared" si="109"/>
        <v>6.6454313721853705E-3</v>
      </c>
      <c r="ES42" s="6">
        <f t="shared" si="110"/>
        <v>0.11776083556401808</v>
      </c>
      <c r="ET42" s="6">
        <f t="shared" si="111"/>
        <v>2.5464837608211392E-3</v>
      </c>
      <c r="EU42" s="6">
        <f t="shared" si="112"/>
        <v>4.0095399122562901E-2</v>
      </c>
      <c r="EV42" s="6">
        <f t="shared" si="113"/>
        <v>0.72650851987627696</v>
      </c>
      <c r="EW42" s="69">
        <f t="shared" si="114"/>
        <v>1</v>
      </c>
      <c r="EX42" s="56"/>
      <c r="EY42" s="32">
        <v>13.52</v>
      </c>
      <c r="EZ42" s="33">
        <v>88.671999999999997</v>
      </c>
      <c r="FA42" s="67">
        <f t="shared" si="115"/>
        <v>102.19199999999999</v>
      </c>
      <c r="FC42" s="32">
        <f>CD42</f>
        <v>9.6560000000000006</v>
      </c>
      <c r="FD42" s="33">
        <f>CE42</f>
        <v>6.1289999999999996</v>
      </c>
      <c r="FE42" s="67">
        <f t="shared" si="116"/>
        <v>15.785</v>
      </c>
      <c r="FG42" s="29">
        <v>2820.4630000000002</v>
      </c>
      <c r="FH42" s="30">
        <v>1061.7529999999995</v>
      </c>
      <c r="FI42" s="31">
        <v>3882.2159999999994</v>
      </c>
      <c r="FK42" s="44">
        <v>0.72650851987627696</v>
      </c>
      <c r="FL42" s="6">
        <v>0.27349148012372304</v>
      </c>
      <c r="FM42" s="38">
        <v>1</v>
      </c>
      <c r="FN42" s="56"/>
      <c r="FO42" s="61">
        <f t="shared" si="117"/>
        <v>650.96249999999998</v>
      </c>
      <c r="FP42" s="30">
        <v>637.04899999999998</v>
      </c>
      <c r="FQ42" s="31">
        <v>664.87599999999998</v>
      </c>
      <c r="FS42" s="61">
        <f t="shared" si="118"/>
        <v>3742.0855000000001</v>
      </c>
      <c r="FT42" s="30">
        <v>3601.9549999999999</v>
      </c>
      <c r="FU42" s="31">
        <v>3882.2159999999999</v>
      </c>
      <c r="FW42" s="61">
        <f t="shared" si="119"/>
        <v>1207.4485</v>
      </c>
      <c r="FX42" s="30">
        <v>1324.617</v>
      </c>
      <c r="FY42" s="31">
        <v>1090.28</v>
      </c>
      <c r="GA42" s="61">
        <f t="shared" si="120"/>
        <v>4949.5339999999997</v>
      </c>
      <c r="GB42" s="56">
        <f t="shared" si="121"/>
        <v>4926.5720000000001</v>
      </c>
      <c r="GC42" s="70">
        <f t="shared" si="122"/>
        <v>4972.4960000000001</v>
      </c>
      <c r="GE42" s="61">
        <f t="shared" si="123"/>
        <v>3194.0005000000001</v>
      </c>
      <c r="GF42" s="30">
        <v>3075.5219999999999</v>
      </c>
      <c r="GG42" s="31">
        <v>3312.4789999999998</v>
      </c>
      <c r="GH42" s="30"/>
      <c r="GI42" s="61">
        <f t="shared" si="124"/>
        <v>4752.05</v>
      </c>
      <c r="GJ42" s="30">
        <v>4662.107</v>
      </c>
      <c r="GK42" s="31">
        <v>4841.9930000000004</v>
      </c>
      <c r="GL42" s="30"/>
      <c r="GM42" s="73">
        <f>DX42/C42</f>
        <v>0.52375375181252848</v>
      </c>
      <c r="GN42" s="63"/>
    </row>
    <row r="43" spans="1:196" x14ac:dyDescent="0.2">
      <c r="A43" s="1"/>
      <c r="B43" s="74" t="s">
        <v>196</v>
      </c>
      <c r="C43" s="29">
        <v>12561.522000000001</v>
      </c>
      <c r="D43" s="30">
        <v>12171.843500000001</v>
      </c>
      <c r="E43" s="30">
        <v>9844.4110000000001</v>
      </c>
      <c r="F43" s="30">
        <v>4270.152</v>
      </c>
      <c r="G43" s="30">
        <v>7740.1859999999997</v>
      </c>
      <c r="H43" s="30">
        <f t="shared" si="64"/>
        <v>16831.673999999999</v>
      </c>
      <c r="I43" s="31">
        <f t="shared" si="65"/>
        <v>14114.563</v>
      </c>
      <c r="J43" s="30"/>
      <c r="K43" s="32">
        <v>184.10500000000002</v>
      </c>
      <c r="L43" s="33">
        <v>65.299000000000007</v>
      </c>
      <c r="M43" s="33">
        <v>1.4159999999999999</v>
      </c>
      <c r="N43" s="34">
        <f t="shared" si="66"/>
        <v>250.82000000000002</v>
      </c>
      <c r="O43" s="33">
        <v>126.601</v>
      </c>
      <c r="P43" s="34">
        <f t="shared" si="67"/>
        <v>124.21900000000002</v>
      </c>
      <c r="Q43" s="33">
        <v>7.6440000000000001</v>
      </c>
      <c r="R43" s="34">
        <f t="shared" si="68"/>
        <v>116.57500000000002</v>
      </c>
      <c r="S43" s="33">
        <v>23.001999999999999</v>
      </c>
      <c r="T43" s="33">
        <v>5.7219999999999986</v>
      </c>
      <c r="U43" s="33">
        <v>-7.6</v>
      </c>
      <c r="V43" s="34">
        <f t="shared" si="69"/>
        <v>137.69900000000004</v>
      </c>
      <c r="W43" s="33">
        <v>25.814</v>
      </c>
      <c r="X43" s="35">
        <f t="shared" si="70"/>
        <v>111.88500000000005</v>
      </c>
      <c r="Y43" s="33"/>
      <c r="Z43" s="36">
        <f t="shared" si="71"/>
        <v>1.5125482019219193E-2</v>
      </c>
      <c r="AA43" s="37">
        <f t="shared" si="72"/>
        <v>5.3647584279242497E-3</v>
      </c>
      <c r="AB43" s="6">
        <f t="shared" si="73"/>
        <v>0.45288398248576256</v>
      </c>
      <c r="AC43" s="6">
        <f t="shared" si="74"/>
        <v>0.46234780258708214</v>
      </c>
      <c r="AD43" s="6">
        <f t="shared" si="75"/>
        <v>0.50474842516545726</v>
      </c>
      <c r="AE43" s="37">
        <f t="shared" si="76"/>
        <v>1.0401136031694787E-2</v>
      </c>
      <c r="AF43" s="37">
        <f t="shared" si="77"/>
        <v>9.1921162147705921E-3</v>
      </c>
      <c r="AG43" s="37">
        <f>X43/DV43</f>
        <v>1.8800798578139731E-2</v>
      </c>
      <c r="AH43" s="37">
        <f>(P43+S43+T43)/DV43</f>
        <v>2.5700053956619964E-2</v>
      </c>
      <c r="AI43" s="37">
        <f>R43/DV43</f>
        <v>1.9588891220866413E-2</v>
      </c>
      <c r="AJ43" s="38">
        <f>X43/FO43</f>
        <v>8.7125534825100687E-2</v>
      </c>
      <c r="AK43" s="33"/>
      <c r="AL43" s="44">
        <f t="shared" si="78"/>
        <v>5.2274277671231682E-2</v>
      </c>
      <c r="AM43" s="6">
        <f t="shared" si="79"/>
        <v>6.4962779096415776E-2</v>
      </c>
      <c r="AN43" s="38">
        <f t="shared" si="80"/>
        <v>2.2289334212428166E-2</v>
      </c>
      <c r="AO43" s="33"/>
      <c r="AP43" s="44">
        <f t="shared" si="81"/>
        <v>0.78625181333855321</v>
      </c>
      <c r="AQ43" s="6">
        <f t="shared" si="82"/>
        <v>0.6928603973557359</v>
      </c>
      <c r="AR43" s="6">
        <f t="shared" si="83"/>
        <v>9.2567365642475474E-2</v>
      </c>
      <c r="AS43" s="6">
        <f t="shared" si="84"/>
        <v>0.18058138177841823</v>
      </c>
      <c r="AT43" s="65">
        <v>2.2292000000000001</v>
      </c>
      <c r="AU43" s="66">
        <v>1.48</v>
      </c>
      <c r="AV43" s="33"/>
      <c r="AW43" s="44">
        <f>FQ43/C43</f>
        <v>0.10651742678952437</v>
      </c>
      <c r="AX43" s="6">
        <v>8.6599999999999996E-2</v>
      </c>
      <c r="AY43" s="6">
        <f t="shared" si="85"/>
        <v>0.16109667735467625</v>
      </c>
      <c r="AZ43" s="6">
        <f t="shared" si="86"/>
        <v>0.17565476836615268</v>
      </c>
      <c r="BA43" s="38">
        <f t="shared" si="87"/>
        <v>0.19674845663162033</v>
      </c>
      <c r="BB43" s="6"/>
      <c r="BC43" s="44">
        <f t="shared" si="88"/>
        <v>0.16262151408721001</v>
      </c>
      <c r="BD43" s="6">
        <f t="shared" si="89"/>
        <v>0.17732807083831387</v>
      </c>
      <c r="BE43" s="38">
        <f t="shared" si="90"/>
        <v>0.19792253405285559</v>
      </c>
      <c r="BF43" s="6"/>
      <c r="BG43" s="44"/>
      <c r="BH43" s="38">
        <v>2.7E-2</v>
      </c>
      <c r="BI43" s="45"/>
      <c r="BJ43" s="44"/>
      <c r="BK43" s="38">
        <f>BC43-(4.5%+2.5%+3%+1%+BH43)</f>
        <v>2.5621514087210001E-2</v>
      </c>
      <c r="BL43" s="6"/>
      <c r="BM43" s="44"/>
      <c r="BN43" s="38">
        <f>BD43-(6%+2.5%+3%+1%+BH43)</f>
        <v>2.5328070838313871E-2</v>
      </c>
      <c r="BO43" s="38"/>
      <c r="BP43" s="6"/>
      <c r="BQ43" s="38">
        <f>BE43-(8%+2.5%+3%+1%+BH43)</f>
        <v>2.5922534052855578E-2</v>
      </c>
      <c r="BR43" s="33"/>
      <c r="BS43" s="36">
        <f>Q43/FS43</f>
        <v>7.9625924821939329E-4</v>
      </c>
      <c r="BT43" s="6">
        <f t="shared" si="91"/>
        <v>4.9979404091720435E-2</v>
      </c>
      <c r="BU43" s="37">
        <f>FA43/E43</f>
        <v>1.140555793536048E-2</v>
      </c>
      <c r="BV43" s="6">
        <f t="shared" si="92"/>
        <v>8.0090246952239444E-2</v>
      </c>
      <c r="BW43" s="6">
        <f t="shared" si="93"/>
        <v>0.73734812575379061</v>
      </c>
      <c r="BX43" s="38">
        <f t="shared" si="94"/>
        <v>0.81680956045185382</v>
      </c>
      <c r="BY43" s="33"/>
      <c r="BZ43" s="32">
        <v>9.3079999999999998</v>
      </c>
      <c r="CA43" s="33">
        <v>64.997</v>
      </c>
      <c r="CB43" s="34">
        <f t="shared" si="95"/>
        <v>74.305000000000007</v>
      </c>
      <c r="CC43" s="30">
        <v>9844.4110000000001</v>
      </c>
      <c r="CD43" s="33">
        <v>33.164000000000001</v>
      </c>
      <c r="CE43" s="33">
        <v>30.745999999999999</v>
      </c>
      <c r="CF43" s="34">
        <f t="shared" si="96"/>
        <v>9780.5010000000002</v>
      </c>
      <c r="CG43" s="33">
        <v>2113.5770000000002</v>
      </c>
      <c r="CH43" s="33">
        <v>449.73099999999999</v>
      </c>
      <c r="CI43" s="34">
        <f t="shared" si="97"/>
        <v>2563.308</v>
      </c>
      <c r="CJ43" s="33">
        <v>29.033000000000001</v>
      </c>
      <c r="CK43" s="33">
        <v>0</v>
      </c>
      <c r="CL43" s="33">
        <v>91.372</v>
      </c>
      <c r="CM43" s="33">
        <v>23.003000000000355</v>
      </c>
      <c r="CN43" s="34">
        <f t="shared" si="98"/>
        <v>12561.522000000001</v>
      </c>
      <c r="CO43" s="33">
        <v>15.65</v>
      </c>
      <c r="CP43" s="30">
        <v>7740.1859999999997</v>
      </c>
      <c r="CQ43" s="34">
        <f t="shared" si="99"/>
        <v>7755.8359999999993</v>
      </c>
      <c r="CR43" s="33">
        <v>3195.39</v>
      </c>
      <c r="CS43" s="33">
        <v>52.151000000001659</v>
      </c>
      <c r="CT43" s="34">
        <f t="shared" si="100"/>
        <v>3247.5410000000015</v>
      </c>
      <c r="CU43" s="33">
        <v>220.124</v>
      </c>
      <c r="CV43" s="33">
        <v>1338.021</v>
      </c>
      <c r="CW43" s="114">
        <f t="shared" si="101"/>
        <v>12561.522000000001</v>
      </c>
      <c r="CX43" s="33"/>
      <c r="CY43" s="68">
        <v>2268.377</v>
      </c>
      <c r="CZ43" s="33"/>
      <c r="DA43" s="29">
        <v>750</v>
      </c>
      <c r="DB43" s="30">
        <v>410</v>
      </c>
      <c r="DC43" s="30">
        <v>750</v>
      </c>
      <c r="DD43" s="30">
        <v>700</v>
      </c>
      <c r="DE43" s="30">
        <v>805</v>
      </c>
      <c r="DF43" s="30">
        <v>0</v>
      </c>
      <c r="DG43" s="31">
        <f t="shared" si="102"/>
        <v>3415</v>
      </c>
      <c r="DH43" s="69">
        <f t="shared" si="103"/>
        <v>0.27186196067642121</v>
      </c>
      <c r="DI43" s="33"/>
      <c r="DJ43" s="61" t="s">
        <v>222</v>
      </c>
      <c r="DK43" s="56">
        <v>65.400000000000006</v>
      </c>
      <c r="DL43" s="70">
        <v>4</v>
      </c>
      <c r="DM43" s="120" t="s">
        <v>243</v>
      </c>
      <c r="DN43" s="71" t="s">
        <v>159</v>
      </c>
      <c r="DO43" s="59" t="s">
        <v>162</v>
      </c>
      <c r="DP43" s="69">
        <v>0.17111828611213906</v>
      </c>
      <c r="DQ43" s="56"/>
      <c r="DR43" s="29">
        <v>992.83576169999992</v>
      </c>
      <c r="DS43" s="30">
        <v>1082.557</v>
      </c>
      <c r="DT43" s="31">
        <v>1212.557</v>
      </c>
      <c r="DU43" s="30"/>
      <c r="DV43" s="61">
        <f t="shared" si="104"/>
        <v>5951.0769999999993</v>
      </c>
      <c r="DW43" s="30">
        <v>5739.1729999999998</v>
      </c>
      <c r="DX43" s="31">
        <v>6162.9809999999998</v>
      </c>
      <c r="DY43" s="30"/>
      <c r="DZ43" s="29">
        <v>1304.97</v>
      </c>
      <c r="EA43" s="30">
        <v>1422.9839999999999</v>
      </c>
      <c r="EB43" s="31">
        <v>1588.2460000000001</v>
      </c>
      <c r="EC43" s="72">
        <v>8024.5839999999998</v>
      </c>
      <c r="ED43" s="30"/>
      <c r="EE43" s="29">
        <v>67.218999999999994</v>
      </c>
      <c r="EF43" s="30">
        <v>115.91800000000001</v>
      </c>
      <c r="EG43" s="30">
        <v>308.25599999999997</v>
      </c>
      <c r="EH43" s="30">
        <v>0</v>
      </c>
      <c r="EI43" s="30">
        <v>1688.19</v>
      </c>
      <c r="EJ43" s="30">
        <v>0</v>
      </c>
      <c r="EK43" s="30">
        <v>406.07000000000153</v>
      </c>
      <c r="EL43" s="31">
        <v>7258.7579999999998</v>
      </c>
      <c r="EM43" s="31">
        <f t="shared" si="105"/>
        <v>9844.4110000000019</v>
      </c>
      <c r="EN43" s="56"/>
      <c r="EO43" s="44">
        <f t="shared" si="106"/>
        <v>6.8281383213277041E-3</v>
      </c>
      <c r="EP43" s="6">
        <f t="shared" si="107"/>
        <v>1.177500614307956E-2</v>
      </c>
      <c r="EQ43" s="6">
        <f t="shared" si="108"/>
        <v>3.131279260892296E-2</v>
      </c>
      <c r="ER43" s="6">
        <f t="shared" si="109"/>
        <v>0</v>
      </c>
      <c r="ES43" s="6">
        <f t="shared" si="110"/>
        <v>0.17148715144054832</v>
      </c>
      <c r="ET43" s="6">
        <f t="shared" si="111"/>
        <v>0</v>
      </c>
      <c r="EU43" s="6">
        <f t="shared" si="112"/>
        <v>4.1248785732330907E-2</v>
      </c>
      <c r="EV43" s="6">
        <f t="shared" si="113"/>
        <v>0.7373481257537905</v>
      </c>
      <c r="EW43" s="69">
        <f t="shared" si="114"/>
        <v>1</v>
      </c>
      <c r="EX43" s="56"/>
      <c r="EY43" s="32">
        <v>48.347000000000001</v>
      </c>
      <c r="EZ43" s="33">
        <v>63.933999999999997</v>
      </c>
      <c r="FA43" s="67">
        <f t="shared" si="115"/>
        <v>112.28100000000001</v>
      </c>
      <c r="FC43" s="32">
        <f>CD43</f>
        <v>33.164000000000001</v>
      </c>
      <c r="FD43" s="33">
        <f>CE43</f>
        <v>30.745999999999999</v>
      </c>
      <c r="FE43" s="67">
        <f t="shared" si="116"/>
        <v>63.91</v>
      </c>
      <c r="FG43" s="29">
        <v>7258.7579999999998</v>
      </c>
      <c r="FH43" s="30">
        <v>2585.6530000000007</v>
      </c>
      <c r="FI43" s="31">
        <v>9844.4110000000001</v>
      </c>
      <c r="FK43" s="44">
        <v>0.73734812575379061</v>
      </c>
      <c r="FL43" s="6">
        <v>0.26265187424620939</v>
      </c>
      <c r="FM43" s="38">
        <v>1</v>
      </c>
      <c r="FN43" s="56"/>
      <c r="FO43" s="61">
        <f t="shared" si="117"/>
        <v>1284.1815000000001</v>
      </c>
      <c r="FP43" s="30">
        <v>1230.3420000000001</v>
      </c>
      <c r="FQ43" s="31">
        <v>1338.021</v>
      </c>
      <c r="FS43" s="61">
        <f t="shared" si="118"/>
        <v>9599.8885000000009</v>
      </c>
      <c r="FT43" s="30">
        <v>9355.366</v>
      </c>
      <c r="FU43" s="31">
        <v>9844.4110000000001</v>
      </c>
      <c r="FW43" s="61">
        <f t="shared" si="119"/>
        <v>4084.1800000000003</v>
      </c>
      <c r="FX43" s="30">
        <v>3898.2080000000001</v>
      </c>
      <c r="FY43" s="31">
        <v>4270.152</v>
      </c>
      <c r="GA43" s="61">
        <f t="shared" si="120"/>
        <v>13684.068500000001</v>
      </c>
      <c r="GB43" s="56">
        <f t="shared" si="121"/>
        <v>13253.574000000001</v>
      </c>
      <c r="GC43" s="70">
        <f t="shared" si="122"/>
        <v>14114.563</v>
      </c>
      <c r="GE43" s="61">
        <f t="shared" si="123"/>
        <v>7655.8050000000003</v>
      </c>
      <c r="GF43" s="30">
        <v>7571.424</v>
      </c>
      <c r="GG43" s="31">
        <v>7740.1859999999997</v>
      </c>
      <c r="GH43" s="30"/>
      <c r="GI43" s="61">
        <f t="shared" si="124"/>
        <v>12171.843500000001</v>
      </c>
      <c r="GJ43" s="30">
        <v>11782.165000000001</v>
      </c>
      <c r="GK43" s="31">
        <v>12561.522000000001</v>
      </c>
      <c r="GL43" s="30"/>
      <c r="GM43" s="73">
        <f>DX43/C43</f>
        <v>0.49062374766369865</v>
      </c>
      <c r="GN43" s="63"/>
    </row>
    <row r="44" spans="1:196" x14ac:dyDescent="0.2">
      <c r="A44" s="1"/>
      <c r="B44" s="74" t="s">
        <v>197</v>
      </c>
      <c r="C44" s="29">
        <v>15545.367</v>
      </c>
      <c r="D44" s="30">
        <v>14925.71</v>
      </c>
      <c r="E44" s="30">
        <v>12534.957999999999</v>
      </c>
      <c r="F44" s="30">
        <v>1845.769</v>
      </c>
      <c r="G44" s="30">
        <v>10325.530000000001</v>
      </c>
      <c r="H44" s="30">
        <f t="shared" si="64"/>
        <v>17391.135999999999</v>
      </c>
      <c r="I44" s="31">
        <f t="shared" si="65"/>
        <v>14380.726999999999</v>
      </c>
      <c r="J44" s="30"/>
      <c r="K44" s="32">
        <v>270.495</v>
      </c>
      <c r="L44" s="33">
        <v>61.883000000000003</v>
      </c>
      <c r="M44" s="33">
        <v>2.161</v>
      </c>
      <c r="N44" s="34">
        <f t="shared" si="66"/>
        <v>334.53899999999999</v>
      </c>
      <c r="O44" s="33">
        <v>168.55700000000002</v>
      </c>
      <c r="P44" s="34">
        <f t="shared" si="67"/>
        <v>165.98199999999997</v>
      </c>
      <c r="Q44" s="33">
        <v>-6.383</v>
      </c>
      <c r="R44" s="34">
        <f t="shared" si="68"/>
        <v>172.36499999999998</v>
      </c>
      <c r="S44" s="33">
        <v>28.703999999999997</v>
      </c>
      <c r="T44" s="33">
        <v>-5.4380000000000006</v>
      </c>
      <c r="U44" s="33">
        <v>-6.8000000000000007</v>
      </c>
      <c r="V44" s="34">
        <f t="shared" si="69"/>
        <v>188.83099999999999</v>
      </c>
      <c r="W44" s="33">
        <v>39.559999999999995</v>
      </c>
      <c r="X44" s="35">
        <f t="shared" si="70"/>
        <v>149.27099999999999</v>
      </c>
      <c r="Y44" s="33"/>
      <c r="Z44" s="36">
        <f t="shared" si="71"/>
        <v>1.8122755969397771E-2</v>
      </c>
      <c r="AA44" s="37">
        <f t="shared" si="72"/>
        <v>4.1460674232582572E-3</v>
      </c>
      <c r="AB44" s="6">
        <f t="shared" si="73"/>
        <v>0.47108620617375391</v>
      </c>
      <c r="AC44" s="6">
        <f t="shared" si="74"/>
        <v>0.46403371847496033</v>
      </c>
      <c r="AD44" s="6">
        <f t="shared" si="75"/>
        <v>0.50384857968727126</v>
      </c>
      <c r="AE44" s="37">
        <f t="shared" si="76"/>
        <v>1.1293064115542914E-2</v>
      </c>
      <c r="AF44" s="37">
        <f t="shared" si="77"/>
        <v>1.0000931278981034E-2</v>
      </c>
      <c r="AG44" s="37">
        <f>X44/DV44</f>
        <v>1.9724618317912414E-2</v>
      </c>
      <c r="AH44" s="37">
        <f>(P44+S44+T44)/DV44</f>
        <v>2.5007165272747475E-2</v>
      </c>
      <c r="AI44" s="37">
        <f>R44/DV44</f>
        <v>2.2776251491361168E-2</v>
      </c>
      <c r="AJ44" s="38">
        <f>X44/FO44</f>
        <v>9.3658824902401475E-2</v>
      </c>
      <c r="AK44" s="33"/>
      <c r="AL44" s="44">
        <f t="shared" si="78"/>
        <v>6.1501314242109681E-2</v>
      </c>
      <c r="AM44" s="6">
        <f t="shared" si="79"/>
        <v>3.841388348386568E-2</v>
      </c>
      <c r="AN44" s="38">
        <f t="shared" si="80"/>
        <v>0.10064893915146839</v>
      </c>
      <c r="AO44" s="33"/>
      <c r="AP44" s="44">
        <f t="shared" si="81"/>
        <v>0.82373869940369981</v>
      </c>
      <c r="AQ44" s="6">
        <f t="shared" si="82"/>
        <v>0.75055936518076138</v>
      </c>
      <c r="AR44" s="6">
        <f t="shared" si="83"/>
        <v>5.5272030567049345E-2</v>
      </c>
      <c r="AS44" s="6">
        <f t="shared" si="84"/>
        <v>0.16547431784659697</v>
      </c>
      <c r="AT44" s="65">
        <v>1.476</v>
      </c>
      <c r="AU44" s="66">
        <v>1.4530000000000001</v>
      </c>
      <c r="AV44" s="33"/>
      <c r="AW44" s="44">
        <f>FQ44/C44</f>
        <v>0.10707891296487242</v>
      </c>
      <c r="AX44" s="6">
        <v>9.8000000000000004E-2</v>
      </c>
      <c r="AY44" s="6">
        <f t="shared" si="85"/>
        <v>0.18892689036702914</v>
      </c>
      <c r="AZ44" s="6">
        <f t="shared" si="86"/>
        <v>0.2059</v>
      </c>
      <c r="BA44" s="38">
        <f t="shared" si="87"/>
        <v>0.2268</v>
      </c>
      <c r="BB44" s="6"/>
      <c r="BC44" s="44">
        <f t="shared" si="88"/>
        <v>0.1845</v>
      </c>
      <c r="BD44" s="6">
        <f t="shared" si="89"/>
        <v>0.2014</v>
      </c>
      <c r="BE44" s="38">
        <f t="shared" si="90"/>
        <v>0.22220000000000001</v>
      </c>
      <c r="BF44" s="6"/>
      <c r="BG44" s="44"/>
      <c r="BH44" s="38">
        <v>2.5999999999999999E-2</v>
      </c>
      <c r="BI44" s="45"/>
      <c r="BJ44" s="44"/>
      <c r="BK44" s="38">
        <f>BC44-(4.5%+2.5%+3%+1%+BH44)</f>
        <v>4.8499999999999988E-2</v>
      </c>
      <c r="BL44" s="6"/>
      <c r="BM44" s="44"/>
      <c r="BN44" s="38">
        <f>BD44-(6%+2.5%+3%+1%+BH44)</f>
        <v>5.04E-2</v>
      </c>
      <c r="BO44" s="38"/>
      <c r="BP44" s="6"/>
      <c r="BQ44" s="38">
        <f>BE44-(8%+2.5%+3%+1%+BH44)</f>
        <v>5.1199999999999996E-2</v>
      </c>
      <c r="BR44" s="33"/>
      <c r="BS44" s="36">
        <f>Q44/FS44</f>
        <v>-5.2440747931751445E-4</v>
      </c>
      <c r="BT44" s="6">
        <f t="shared" si="91"/>
        <v>-3.3728229624619549E-2</v>
      </c>
      <c r="BU44" s="37">
        <f>FA44/E44</f>
        <v>8.8192557166924708E-3</v>
      </c>
      <c r="BV44" s="6">
        <f t="shared" si="92"/>
        <v>6.3993410153134062E-2</v>
      </c>
      <c r="BW44" s="6">
        <f t="shared" si="93"/>
        <v>0.74393659715493266</v>
      </c>
      <c r="BX44" s="38">
        <f t="shared" si="94"/>
        <v>0.77680238280025771</v>
      </c>
      <c r="BY44" s="33"/>
      <c r="BZ44" s="32">
        <v>19.73</v>
      </c>
      <c r="CA44" s="33">
        <v>276.84300000000002</v>
      </c>
      <c r="CB44" s="34">
        <f t="shared" si="95"/>
        <v>296.57300000000004</v>
      </c>
      <c r="CC44" s="30">
        <v>12534.957999999999</v>
      </c>
      <c r="CD44" s="33">
        <v>38.228000000000002</v>
      </c>
      <c r="CE44" s="33">
        <v>24.696999999999999</v>
      </c>
      <c r="CF44" s="34">
        <f t="shared" si="96"/>
        <v>12472.032999999999</v>
      </c>
      <c r="CG44" s="33">
        <v>2269.8029999999999</v>
      </c>
      <c r="CH44" s="33">
        <v>358.71699999999998</v>
      </c>
      <c r="CI44" s="34">
        <f t="shared" si="97"/>
        <v>2628.52</v>
      </c>
      <c r="CJ44" s="33">
        <v>0</v>
      </c>
      <c r="CK44" s="33">
        <v>0.55300000000000005</v>
      </c>
      <c r="CL44" s="33">
        <v>131.60900000000001</v>
      </c>
      <c r="CM44" s="33">
        <v>16.079000000000434</v>
      </c>
      <c r="CN44" s="34">
        <f t="shared" si="98"/>
        <v>15545.367</v>
      </c>
      <c r="CO44" s="33">
        <v>4.83</v>
      </c>
      <c r="CP44" s="30">
        <v>10325.530000000001</v>
      </c>
      <c r="CQ44" s="34">
        <f t="shared" si="99"/>
        <v>10330.36</v>
      </c>
      <c r="CR44" s="33">
        <v>3136.5219999999999</v>
      </c>
      <c r="CS44" s="33">
        <v>123.67299999999977</v>
      </c>
      <c r="CT44" s="34">
        <f t="shared" si="100"/>
        <v>3260.1949999999997</v>
      </c>
      <c r="CU44" s="33">
        <v>290.23099999999999</v>
      </c>
      <c r="CV44" s="33">
        <v>1664.5809999999999</v>
      </c>
      <c r="CW44" s="114">
        <f t="shared" si="101"/>
        <v>15545.367</v>
      </c>
      <c r="CX44" s="33"/>
      <c r="CY44" s="68">
        <v>2572.3589999999995</v>
      </c>
      <c r="CZ44" s="33"/>
      <c r="DA44" s="29">
        <v>555</v>
      </c>
      <c r="DB44" s="30">
        <v>750</v>
      </c>
      <c r="DC44" s="30">
        <v>825</v>
      </c>
      <c r="DD44" s="30">
        <v>600</v>
      </c>
      <c r="DE44" s="30">
        <v>690</v>
      </c>
      <c r="DF44" s="30">
        <v>0</v>
      </c>
      <c r="DG44" s="31">
        <f t="shared" si="102"/>
        <v>3420</v>
      </c>
      <c r="DH44" s="69">
        <f t="shared" si="103"/>
        <v>0.2200012389543457</v>
      </c>
      <c r="DI44" s="33"/>
      <c r="DJ44" s="61" t="s">
        <v>224</v>
      </c>
      <c r="DK44" s="56">
        <v>87.2</v>
      </c>
      <c r="DL44" s="70">
        <v>11</v>
      </c>
      <c r="DM44" s="120" t="s">
        <v>243</v>
      </c>
      <c r="DN44" s="71" t="s">
        <v>159</v>
      </c>
      <c r="DO44" s="59" t="s">
        <v>160</v>
      </c>
      <c r="DP44" s="69">
        <v>0.28825036498166001</v>
      </c>
      <c r="DQ44" s="56"/>
      <c r="DR44" s="29">
        <v>1447.0239266000001</v>
      </c>
      <c r="DS44" s="30">
        <v>1577.0239266000001</v>
      </c>
      <c r="DT44" s="31">
        <v>1737.1006632000001</v>
      </c>
      <c r="DU44" s="30"/>
      <c r="DV44" s="61">
        <f t="shared" si="104"/>
        <v>7567.7510000000002</v>
      </c>
      <c r="DW44" s="30">
        <v>7476.3280000000004</v>
      </c>
      <c r="DX44" s="31">
        <v>7659.174</v>
      </c>
      <c r="DY44" s="30"/>
      <c r="DZ44" s="29">
        <v>1621.2336030000001</v>
      </c>
      <c r="EA44" s="30">
        <v>1769.7368436000002</v>
      </c>
      <c r="EB44" s="31">
        <v>1952.5100628000002</v>
      </c>
      <c r="EC44" s="72">
        <v>8787.1740000000009</v>
      </c>
      <c r="ED44" s="30"/>
      <c r="EE44" s="29">
        <v>162.45400000000001</v>
      </c>
      <c r="EF44" s="30">
        <v>125.384</v>
      </c>
      <c r="EG44" s="30">
        <v>508.95499999999998</v>
      </c>
      <c r="EH44" s="30">
        <v>141.178</v>
      </c>
      <c r="EI44" s="30">
        <v>1807.5219999999999</v>
      </c>
      <c r="EJ44" s="30">
        <v>32.97</v>
      </c>
      <c r="EK44" s="30">
        <v>431.28100000000086</v>
      </c>
      <c r="EL44" s="31">
        <v>9325.2139999999999</v>
      </c>
      <c r="EM44" s="31">
        <f t="shared" si="105"/>
        <v>12534.958000000001</v>
      </c>
      <c r="EN44" s="56"/>
      <c r="EO44" s="44">
        <f t="shared" si="106"/>
        <v>1.2960075334915363E-2</v>
      </c>
      <c r="EP44" s="6">
        <f t="shared" si="107"/>
        <v>1.0002745920648478E-2</v>
      </c>
      <c r="EQ44" s="6">
        <f t="shared" si="108"/>
        <v>4.0602848449911036E-2</v>
      </c>
      <c r="ER44" s="6">
        <f t="shared" si="109"/>
        <v>1.1262742164752365E-2</v>
      </c>
      <c r="ES44" s="6">
        <f t="shared" si="110"/>
        <v>0.14419848873845448</v>
      </c>
      <c r="ET44" s="6">
        <f t="shared" si="111"/>
        <v>2.6302441539891876E-3</v>
      </c>
      <c r="EU44" s="6">
        <f t="shared" si="112"/>
        <v>3.4406258082396515E-2</v>
      </c>
      <c r="EV44" s="6">
        <f t="shared" si="113"/>
        <v>0.74393659715493254</v>
      </c>
      <c r="EW44" s="69">
        <f t="shared" si="114"/>
        <v>1</v>
      </c>
      <c r="EX44" s="56"/>
      <c r="EY44" s="32">
        <v>73.228999999999999</v>
      </c>
      <c r="EZ44" s="33">
        <v>37.32</v>
      </c>
      <c r="FA44" s="67">
        <f t="shared" si="115"/>
        <v>110.54900000000001</v>
      </c>
      <c r="FC44" s="32">
        <f>CD44</f>
        <v>38.228000000000002</v>
      </c>
      <c r="FD44" s="33">
        <f>CE44</f>
        <v>24.696999999999999</v>
      </c>
      <c r="FE44" s="67">
        <f t="shared" si="116"/>
        <v>62.924999999999997</v>
      </c>
      <c r="FG44" s="29">
        <v>9325.2139999999999</v>
      </c>
      <c r="FH44" s="30">
        <v>3209.7439999999992</v>
      </c>
      <c r="FI44" s="31">
        <v>12534.957999999999</v>
      </c>
      <c r="FK44" s="44">
        <v>0.74393659715493266</v>
      </c>
      <c r="FL44" s="6">
        <v>0.25606340284506734</v>
      </c>
      <c r="FM44" s="38">
        <v>1</v>
      </c>
      <c r="FN44" s="56"/>
      <c r="FO44" s="61">
        <f t="shared" si="117"/>
        <v>1593.7739999999999</v>
      </c>
      <c r="FP44" s="30">
        <v>1522.9670000000001</v>
      </c>
      <c r="FQ44" s="31">
        <v>1664.5809999999999</v>
      </c>
      <c r="FS44" s="61">
        <f t="shared" si="118"/>
        <v>12171.832499999999</v>
      </c>
      <c r="FT44" s="30">
        <v>11808.706999999999</v>
      </c>
      <c r="FU44" s="31">
        <v>12534.957999999999</v>
      </c>
      <c r="FW44" s="61">
        <f t="shared" si="119"/>
        <v>1942.9025000000001</v>
      </c>
      <c r="FX44" s="30">
        <v>2040.0360000000001</v>
      </c>
      <c r="FY44" s="31">
        <v>1845.769</v>
      </c>
      <c r="GA44" s="61">
        <f t="shared" si="120"/>
        <v>14114.734999999999</v>
      </c>
      <c r="GB44" s="56">
        <f t="shared" si="121"/>
        <v>13848.742999999999</v>
      </c>
      <c r="GC44" s="70">
        <f t="shared" si="122"/>
        <v>14380.726999999999</v>
      </c>
      <c r="GE44" s="61">
        <f t="shared" si="123"/>
        <v>9853.4205000000002</v>
      </c>
      <c r="GF44" s="30">
        <v>9381.3109999999997</v>
      </c>
      <c r="GG44" s="31">
        <v>10325.530000000001</v>
      </c>
      <c r="GH44" s="30"/>
      <c r="GI44" s="61">
        <f t="shared" si="124"/>
        <v>14925.71</v>
      </c>
      <c r="GJ44" s="30">
        <v>14306.053</v>
      </c>
      <c r="GK44" s="31">
        <v>15545.367</v>
      </c>
      <c r="GL44" s="30"/>
      <c r="GM44" s="73">
        <f>DX44/C44</f>
        <v>0.49269817817745953</v>
      </c>
      <c r="GN44" s="63"/>
    </row>
    <row r="45" spans="1:196" x14ac:dyDescent="0.2">
      <c r="A45" s="1"/>
      <c r="B45" s="74" t="s">
        <v>231</v>
      </c>
      <c r="C45" s="29">
        <v>7250.1719999999996</v>
      </c>
      <c r="D45" s="30">
        <v>7192.5424999999996</v>
      </c>
      <c r="E45" s="30">
        <v>5787.6560000000009</v>
      </c>
      <c r="F45" s="30">
        <v>956.88199999999995</v>
      </c>
      <c r="G45" s="30">
        <v>5439.8760000000002</v>
      </c>
      <c r="H45" s="30">
        <f t="shared" si="64"/>
        <v>8207.0540000000001</v>
      </c>
      <c r="I45" s="31">
        <f t="shared" si="65"/>
        <v>6744.5380000000005</v>
      </c>
      <c r="J45" s="30"/>
      <c r="K45" s="32">
        <v>112.03</v>
      </c>
      <c r="L45" s="33">
        <v>29.614999999999998</v>
      </c>
      <c r="M45" s="33">
        <v>2.6670000000000003</v>
      </c>
      <c r="N45" s="34">
        <f t="shared" si="66"/>
        <v>144.31200000000001</v>
      </c>
      <c r="O45" s="33">
        <v>94.349000000000004</v>
      </c>
      <c r="P45" s="34">
        <f t="shared" si="67"/>
        <v>49.963000000000008</v>
      </c>
      <c r="Q45" s="33">
        <v>4.4130000000000003</v>
      </c>
      <c r="R45" s="34">
        <f t="shared" si="68"/>
        <v>45.550000000000011</v>
      </c>
      <c r="S45" s="33">
        <v>13.507000000000001</v>
      </c>
      <c r="T45" s="33">
        <v>5.6890000000000001</v>
      </c>
      <c r="U45" s="33">
        <v>0</v>
      </c>
      <c r="V45" s="34">
        <f t="shared" si="69"/>
        <v>64.746000000000009</v>
      </c>
      <c r="W45" s="33">
        <v>12.43</v>
      </c>
      <c r="X45" s="35">
        <f t="shared" si="70"/>
        <v>52.31600000000001</v>
      </c>
      <c r="Y45" s="33"/>
      <c r="Z45" s="36">
        <f t="shared" si="71"/>
        <v>1.5575855130504966E-2</v>
      </c>
      <c r="AA45" s="37">
        <f t="shared" si="72"/>
        <v>4.1174591599563021E-3</v>
      </c>
      <c r="AB45" s="6">
        <f t="shared" si="73"/>
        <v>0.57702987009809914</v>
      </c>
      <c r="AC45" s="6">
        <f t="shared" si="74"/>
        <v>0.59783042599433522</v>
      </c>
      <c r="AD45" s="6">
        <f t="shared" si="75"/>
        <v>0.65378485503631023</v>
      </c>
      <c r="AE45" s="37">
        <f t="shared" si="76"/>
        <v>1.3117614529215504E-2</v>
      </c>
      <c r="AF45" s="37">
        <f t="shared" si="77"/>
        <v>7.2736448898285989E-3</v>
      </c>
      <c r="AG45" s="37">
        <f>X45/DV45</f>
        <v>1.4478488930180096E-2</v>
      </c>
      <c r="AH45" s="37">
        <f>(P45+S45+T45)/DV45</f>
        <v>1.9139800747808036E-2</v>
      </c>
      <c r="AI45" s="37">
        <f>R45/DV45</f>
        <v>1.2605993783349326E-2</v>
      </c>
      <c r="AJ45" s="38">
        <f>X45/FO45</f>
        <v>5.7473909826515943E-2</v>
      </c>
      <c r="AK45" s="33"/>
      <c r="AL45" s="44">
        <f t="shared" si="78"/>
        <v>-1.4275534728677751E-3</v>
      </c>
      <c r="AM45" s="6">
        <f t="shared" si="79"/>
        <v>-1.0412581312756537E-2</v>
      </c>
      <c r="AN45" s="38">
        <f t="shared" si="80"/>
        <v>9.3700997350899349E-3</v>
      </c>
      <c r="AO45" s="33"/>
      <c r="AP45" s="44">
        <f t="shared" si="81"/>
        <v>0.93991004302950965</v>
      </c>
      <c r="AQ45" s="6">
        <f t="shared" si="82"/>
        <v>0.86885708827853125</v>
      </c>
      <c r="AR45" s="6">
        <f t="shared" si="83"/>
        <v>-4.0020843643433564E-2</v>
      </c>
      <c r="AS45" s="6">
        <f t="shared" si="84"/>
        <v>0.15327057068439207</v>
      </c>
      <c r="AT45" s="65">
        <v>1.85</v>
      </c>
      <c r="AU45" s="66">
        <v>1.49</v>
      </c>
      <c r="AV45" s="33"/>
      <c r="AW45" s="44">
        <f>FQ45/C45</f>
        <v>0.12903721456539238</v>
      </c>
      <c r="AX45" s="6">
        <v>0.1174</v>
      </c>
      <c r="AY45" s="6">
        <f t="shared" si="85"/>
        <v>0.22806371794684319</v>
      </c>
      <c r="AZ45" s="6">
        <f t="shared" si="86"/>
        <v>0.23914381627459813</v>
      </c>
      <c r="BA45" s="38">
        <f t="shared" si="87"/>
        <v>0.23914381627459813</v>
      </c>
      <c r="BB45" s="6"/>
      <c r="BC45" s="44">
        <f t="shared" si="88"/>
        <v>0.21958895202366188</v>
      </c>
      <c r="BD45" s="6">
        <f t="shared" si="89"/>
        <v>0.23121861492737056</v>
      </c>
      <c r="BE45" s="38">
        <f t="shared" si="90"/>
        <v>0.23380492559720037</v>
      </c>
      <c r="BF45" s="6"/>
      <c r="BG45" s="44"/>
      <c r="BH45" s="38">
        <v>0.03</v>
      </c>
      <c r="BI45" s="45"/>
      <c r="BJ45" s="44"/>
      <c r="BK45" s="38">
        <f>BC45-(4.5%+2.5%+3%+1%+BH45)</f>
        <v>7.9588952023661869E-2</v>
      </c>
      <c r="BL45" s="6"/>
      <c r="BM45" s="44"/>
      <c r="BN45" s="38">
        <f>BD45-(6%+2.5%+3%+1%+BH45)</f>
        <v>7.6218614927370587E-2</v>
      </c>
      <c r="BO45" s="38"/>
      <c r="BP45" s="6"/>
      <c r="BQ45" s="38">
        <f>BE45-(8%+2.5%+3%+1%+BH45)</f>
        <v>5.8804925597200353E-2</v>
      </c>
      <c r="BR45" s="33"/>
      <c r="BS45" s="36">
        <f>Q45/FS45</f>
        <v>7.6194021436884929E-4</v>
      </c>
      <c r="BT45" s="6">
        <f t="shared" si="91"/>
        <v>6.3809482496855058E-2</v>
      </c>
      <c r="BU45" s="37">
        <f>FA45/E45</f>
        <v>9.6334336387649839E-3</v>
      </c>
      <c r="BV45" s="6">
        <f t="shared" si="92"/>
        <v>5.7920051526043501E-2</v>
      </c>
      <c r="BW45" s="6">
        <f t="shared" si="93"/>
        <v>0.84193842895984139</v>
      </c>
      <c r="BX45" s="38">
        <f t="shared" si="94"/>
        <v>0.86436343008223837</v>
      </c>
      <c r="BY45" s="33"/>
      <c r="BZ45" s="32">
        <v>87.986999999999995</v>
      </c>
      <c r="CA45" s="33">
        <v>519.83299999999997</v>
      </c>
      <c r="CB45" s="34">
        <f t="shared" si="95"/>
        <v>607.81999999999994</v>
      </c>
      <c r="CC45" s="30">
        <v>5787.6560000000009</v>
      </c>
      <c r="CD45" s="33">
        <v>11.646000000000001</v>
      </c>
      <c r="CE45" s="33">
        <v>15.431999999999999</v>
      </c>
      <c r="CF45" s="34">
        <f t="shared" si="96"/>
        <v>5760.5780000000013</v>
      </c>
      <c r="CG45" s="33">
        <v>487.26300000000003</v>
      </c>
      <c r="CH45" s="33">
        <v>302.79799999999994</v>
      </c>
      <c r="CI45" s="34">
        <f t="shared" si="97"/>
        <v>790.06099999999992</v>
      </c>
      <c r="CJ45" s="33">
        <v>7.6849999999999996</v>
      </c>
      <c r="CK45" s="33">
        <v>0</v>
      </c>
      <c r="CL45" s="33">
        <v>66.331000000000003</v>
      </c>
      <c r="CM45" s="33">
        <v>17.696999999998596</v>
      </c>
      <c r="CN45" s="34">
        <f t="shared" si="98"/>
        <v>7250.1719999999996</v>
      </c>
      <c r="CO45" s="33">
        <v>180.346</v>
      </c>
      <c r="CP45" s="30">
        <v>5439.8760000000002</v>
      </c>
      <c r="CQ45" s="34">
        <f t="shared" si="99"/>
        <v>5620.2219999999998</v>
      </c>
      <c r="CR45" s="33">
        <v>600.73400000000004</v>
      </c>
      <c r="CS45" s="33">
        <v>53.673999999999864</v>
      </c>
      <c r="CT45" s="34">
        <f t="shared" si="100"/>
        <v>654.4079999999999</v>
      </c>
      <c r="CU45" s="33">
        <v>40</v>
      </c>
      <c r="CV45" s="33">
        <v>935.54200000000003</v>
      </c>
      <c r="CW45" s="114">
        <f t="shared" si="101"/>
        <v>7250.1719999999996</v>
      </c>
      <c r="CX45" s="33"/>
      <c r="CY45" s="68">
        <v>1111.2380000000001</v>
      </c>
      <c r="CZ45" s="33"/>
      <c r="DA45" s="29">
        <v>320</v>
      </c>
      <c r="DB45" s="30">
        <v>240</v>
      </c>
      <c r="DC45" s="30">
        <v>260</v>
      </c>
      <c r="DD45" s="30">
        <v>0</v>
      </c>
      <c r="DE45" s="30">
        <v>0</v>
      </c>
      <c r="DF45" s="30">
        <v>0</v>
      </c>
      <c r="DG45" s="31">
        <f t="shared" si="102"/>
        <v>820</v>
      </c>
      <c r="DH45" s="69">
        <f t="shared" si="103"/>
        <v>0.11310076505771174</v>
      </c>
      <c r="DI45" s="33"/>
      <c r="DJ45" s="61" t="s">
        <v>224</v>
      </c>
      <c r="DK45" s="56">
        <v>36</v>
      </c>
      <c r="DL45" s="70">
        <v>7</v>
      </c>
      <c r="DM45" s="120" t="s">
        <v>243</v>
      </c>
      <c r="DN45" s="71" t="s">
        <v>159</v>
      </c>
      <c r="DO45" s="59" t="s">
        <v>160</v>
      </c>
      <c r="DP45" s="69">
        <v>0.13148138658729219</v>
      </c>
      <c r="DQ45" s="56"/>
      <c r="DR45" s="29">
        <v>826.59619190000001</v>
      </c>
      <c r="DS45" s="30">
        <v>866.755</v>
      </c>
      <c r="DT45" s="31">
        <v>866.755</v>
      </c>
      <c r="DU45" s="30"/>
      <c r="DV45" s="61">
        <f t="shared" si="104"/>
        <v>3613.3604999999998</v>
      </c>
      <c r="DW45" s="30">
        <v>3602.3119999999999</v>
      </c>
      <c r="DX45" s="31">
        <v>3624.4090000000001</v>
      </c>
      <c r="DY45" s="30"/>
      <c r="DZ45" s="29">
        <v>917.56100000000004</v>
      </c>
      <c r="EA45" s="30">
        <v>966.15599999999995</v>
      </c>
      <c r="EB45" s="31">
        <v>976.96299999999997</v>
      </c>
      <c r="EC45" s="72">
        <v>4178.5389999999998</v>
      </c>
      <c r="ED45" s="30"/>
      <c r="EE45" s="29">
        <v>98.561999999999998</v>
      </c>
      <c r="EF45" s="30">
        <v>74.506</v>
      </c>
      <c r="EG45" s="30">
        <v>161.583</v>
      </c>
      <c r="EH45" s="30">
        <v>181.7</v>
      </c>
      <c r="EI45" s="30">
        <v>340.04300000000001</v>
      </c>
      <c r="EJ45" s="30">
        <v>0</v>
      </c>
      <c r="EK45" s="30">
        <v>58.412000000001171</v>
      </c>
      <c r="EL45" s="31">
        <v>4872.8500000000004</v>
      </c>
      <c r="EM45" s="31">
        <f t="shared" si="105"/>
        <v>5787.6560000000018</v>
      </c>
      <c r="EN45" s="56"/>
      <c r="EO45" s="44">
        <f t="shared" si="106"/>
        <v>1.7029692158621722E-2</v>
      </c>
      <c r="EP45" s="6">
        <f t="shared" si="107"/>
        <v>1.2873259917313673E-2</v>
      </c>
      <c r="EQ45" s="6">
        <f t="shared" si="108"/>
        <v>2.7918556320555326E-2</v>
      </c>
      <c r="ER45" s="6">
        <f t="shared" si="109"/>
        <v>3.1394402155207557E-2</v>
      </c>
      <c r="ES45" s="6">
        <f t="shared" si="110"/>
        <v>5.8753146351476299E-2</v>
      </c>
      <c r="ET45" s="6">
        <f t="shared" si="111"/>
        <v>0</v>
      </c>
      <c r="EU45" s="6">
        <f t="shared" si="112"/>
        <v>1.0092514136984154E-2</v>
      </c>
      <c r="EV45" s="6">
        <f t="shared" si="113"/>
        <v>0.84193842895984128</v>
      </c>
      <c r="EW45" s="69">
        <f t="shared" si="114"/>
        <v>1</v>
      </c>
      <c r="EX45" s="56"/>
      <c r="EY45" s="32">
        <v>18.986000000000001</v>
      </c>
      <c r="EZ45" s="33">
        <v>36.768999999999998</v>
      </c>
      <c r="FA45" s="67">
        <f t="shared" si="115"/>
        <v>55.754999999999995</v>
      </c>
      <c r="FC45" s="32">
        <f>CD45</f>
        <v>11.646000000000001</v>
      </c>
      <c r="FD45" s="33">
        <f>CE45</f>
        <v>15.431999999999999</v>
      </c>
      <c r="FE45" s="67">
        <f t="shared" si="116"/>
        <v>27.077999999999999</v>
      </c>
      <c r="FG45" s="29">
        <v>4872.8500000000004</v>
      </c>
      <c r="FH45" s="30">
        <v>914.80600000000038</v>
      </c>
      <c r="FI45" s="31">
        <v>5787.6560000000009</v>
      </c>
      <c r="FK45" s="44">
        <v>0.84193842895984139</v>
      </c>
      <c r="FL45" s="6">
        <v>0.15806157104015861</v>
      </c>
      <c r="FM45" s="38">
        <v>1</v>
      </c>
      <c r="FN45" s="56"/>
      <c r="FO45" s="61">
        <f t="shared" si="117"/>
        <v>910.25649999999996</v>
      </c>
      <c r="FP45" s="30">
        <v>884.971</v>
      </c>
      <c r="FQ45" s="31">
        <v>935.54200000000003</v>
      </c>
      <c r="FS45" s="61">
        <f t="shared" si="118"/>
        <v>5791.7929999999997</v>
      </c>
      <c r="FT45" s="30">
        <v>5795.9299999999994</v>
      </c>
      <c r="FU45" s="31">
        <v>5787.6560000000009</v>
      </c>
      <c r="FW45" s="61">
        <f t="shared" si="119"/>
        <v>988.22849999999994</v>
      </c>
      <c r="FX45" s="30">
        <v>1019.575</v>
      </c>
      <c r="FY45" s="31">
        <v>956.88199999999995</v>
      </c>
      <c r="GA45" s="61">
        <f t="shared" si="120"/>
        <v>6780.0214999999998</v>
      </c>
      <c r="GB45" s="56">
        <f t="shared" si="121"/>
        <v>6815.5049999999992</v>
      </c>
      <c r="GC45" s="70">
        <f t="shared" si="122"/>
        <v>6744.5380000000005</v>
      </c>
      <c r="GE45" s="61">
        <f t="shared" si="123"/>
        <v>5414.6265000000003</v>
      </c>
      <c r="GF45" s="30">
        <v>5389.3770000000004</v>
      </c>
      <c r="GG45" s="31">
        <v>5439.8760000000002</v>
      </c>
      <c r="GH45" s="30"/>
      <c r="GI45" s="61">
        <f t="shared" si="124"/>
        <v>7192.5424999999996</v>
      </c>
      <c r="GJ45" s="30">
        <v>7134.9129999999996</v>
      </c>
      <c r="GK45" s="31">
        <v>7250.1719999999996</v>
      </c>
      <c r="GL45" s="30"/>
      <c r="GM45" s="73">
        <f>DX45/C45</f>
        <v>0.49990662290494631</v>
      </c>
      <c r="GN45" s="63"/>
    </row>
    <row r="46" spans="1:196" x14ac:dyDescent="0.2">
      <c r="A46" s="1"/>
      <c r="B46" s="74" t="s">
        <v>198</v>
      </c>
      <c r="C46" s="29">
        <v>2328.7489999999998</v>
      </c>
      <c r="D46" s="30">
        <v>2325.4839999999999</v>
      </c>
      <c r="E46" s="30">
        <v>1917.664</v>
      </c>
      <c r="F46" s="30">
        <v>385.69900000000001</v>
      </c>
      <c r="G46" s="30">
        <v>1541.32</v>
      </c>
      <c r="H46" s="30">
        <f t="shared" si="64"/>
        <v>2714.4479999999999</v>
      </c>
      <c r="I46" s="31">
        <f t="shared" si="65"/>
        <v>2303.3629999999998</v>
      </c>
      <c r="J46" s="30"/>
      <c r="K46" s="32">
        <v>41.390999999999998</v>
      </c>
      <c r="L46" s="33">
        <v>10.420999999999999</v>
      </c>
      <c r="M46" s="33">
        <v>0</v>
      </c>
      <c r="N46" s="34">
        <f t="shared" si="66"/>
        <v>51.811999999999998</v>
      </c>
      <c r="O46" s="33">
        <v>31.905999999999999</v>
      </c>
      <c r="P46" s="34">
        <f t="shared" si="67"/>
        <v>19.905999999999999</v>
      </c>
      <c r="Q46" s="33">
        <v>-3.7890000000000001</v>
      </c>
      <c r="R46" s="34">
        <f t="shared" si="68"/>
        <v>23.695</v>
      </c>
      <c r="S46" s="33">
        <v>2.722</v>
      </c>
      <c r="T46" s="33">
        <v>-0.46100000000000002</v>
      </c>
      <c r="U46" s="33">
        <v>-1.1000000000000001</v>
      </c>
      <c r="V46" s="34">
        <f t="shared" si="69"/>
        <v>24.856000000000002</v>
      </c>
      <c r="W46" s="33">
        <v>4.82</v>
      </c>
      <c r="X46" s="35">
        <f t="shared" si="70"/>
        <v>20.036000000000001</v>
      </c>
      <c r="Y46" s="33"/>
      <c r="Z46" s="36">
        <f t="shared" si="71"/>
        <v>1.7798875416902459E-2</v>
      </c>
      <c r="AA46" s="37">
        <f t="shared" si="72"/>
        <v>4.4812176733961618E-3</v>
      </c>
      <c r="AB46" s="6">
        <f t="shared" si="73"/>
        <v>0.59005418600780424</v>
      </c>
      <c r="AC46" s="6">
        <f t="shared" si="74"/>
        <v>0.58506619723475262</v>
      </c>
      <c r="AD46" s="6">
        <f t="shared" si="75"/>
        <v>0.61580328881340229</v>
      </c>
      <c r="AE46" s="37">
        <f t="shared" si="76"/>
        <v>1.3720154600074651E-2</v>
      </c>
      <c r="AF46" s="37">
        <f t="shared" si="77"/>
        <v>8.6158408314140206E-3</v>
      </c>
      <c r="AG46" s="37">
        <f>X46/DV46</f>
        <v>1.6910107452102731E-2</v>
      </c>
      <c r="AH46" s="37">
        <f>(P46+S46+T46)/DV46</f>
        <v>1.8708642038868097E-2</v>
      </c>
      <c r="AI46" s="37">
        <f>R46/DV46</f>
        <v>1.9998252948571282E-2</v>
      </c>
      <c r="AJ46" s="38">
        <f>X46/FO46</f>
        <v>8.1270078203588933E-2</v>
      </c>
      <c r="AK46" s="33"/>
      <c r="AL46" s="44">
        <f t="shared" si="78"/>
        <v>-2.6877023057657245E-3</v>
      </c>
      <c r="AM46" s="6">
        <f t="shared" si="79"/>
        <v>3.6563830658552982E-2</v>
      </c>
      <c r="AN46" s="38">
        <f t="shared" si="80"/>
        <v>-6.1456580935242491E-3</v>
      </c>
      <c r="AO46" s="33"/>
      <c r="AP46" s="44">
        <f t="shared" si="81"/>
        <v>0.80374872761860261</v>
      </c>
      <c r="AQ46" s="6">
        <f t="shared" si="82"/>
        <v>0.74905646256321434</v>
      </c>
      <c r="AR46" s="6">
        <f t="shared" si="83"/>
        <v>6.3556441677484338E-2</v>
      </c>
      <c r="AS46" s="6">
        <f t="shared" si="84"/>
        <v>0.15817720157904522</v>
      </c>
      <c r="AT46" s="65">
        <v>3.1</v>
      </c>
      <c r="AU46" s="66">
        <v>1.4</v>
      </c>
      <c r="AV46" s="33"/>
      <c r="AW46" s="44">
        <f>FQ46/C46</f>
        <v>0.10981904876824425</v>
      </c>
      <c r="AX46" s="6">
        <v>0.1047</v>
      </c>
      <c r="AY46" s="6">
        <f t="shared" si="85"/>
        <v>0.1968476943870795</v>
      </c>
      <c r="AZ46" s="6">
        <f t="shared" si="86"/>
        <v>0.214</v>
      </c>
      <c r="BA46" s="38">
        <f t="shared" si="87"/>
        <v>0.2311</v>
      </c>
      <c r="BB46" s="6"/>
      <c r="BC46" s="44">
        <f t="shared" si="88"/>
        <v>0.19085655095927878</v>
      </c>
      <c r="BD46" s="6">
        <f t="shared" si="89"/>
        <v>0.20787437730590363</v>
      </c>
      <c r="BE46" s="38">
        <f t="shared" si="90"/>
        <v>0.22534756837526326</v>
      </c>
      <c r="BF46" s="6"/>
      <c r="BG46" s="44"/>
      <c r="BH46" s="38">
        <v>2.9000000000000001E-2</v>
      </c>
      <c r="BI46" s="45"/>
      <c r="BJ46" s="44"/>
      <c r="BK46" s="38">
        <f>BC46-(4.5%+2.5%+3%+1%+BH46)</f>
        <v>5.1856550959278769E-2</v>
      </c>
      <c r="BL46" s="6"/>
      <c r="BM46" s="44"/>
      <c r="BN46" s="38">
        <f>BD46-(6%+2.5%+3%+1%+BH46)</f>
        <v>5.3874377305903637E-2</v>
      </c>
      <c r="BO46" s="38"/>
      <c r="BP46" s="6"/>
      <c r="BQ46" s="38">
        <f>BE46-(8%+2.5%+3%+1%+BH46)</f>
        <v>5.1347568375263247E-2</v>
      </c>
      <c r="BR46" s="33"/>
      <c r="BS46" s="36">
        <f>Q46/FS46</f>
        <v>-1.9731826305768837E-3</v>
      </c>
      <c r="BT46" s="6">
        <f t="shared" si="91"/>
        <v>-0.17092976045472999</v>
      </c>
      <c r="BU46" s="37">
        <f>FA46/E46</f>
        <v>8.4639436314182265E-3</v>
      </c>
      <c r="BV46" s="6">
        <f t="shared" si="92"/>
        <v>6.1293002530115936E-2</v>
      </c>
      <c r="BW46" s="6">
        <f t="shared" si="93"/>
        <v>0.74645975520216268</v>
      </c>
      <c r="BX46" s="38">
        <f t="shared" si="94"/>
        <v>0.78891516447906829</v>
      </c>
      <c r="BY46" s="33"/>
      <c r="BZ46" s="32">
        <v>1.762</v>
      </c>
      <c r="CA46" s="33">
        <v>108.253</v>
      </c>
      <c r="CB46" s="34">
        <f t="shared" si="95"/>
        <v>110.015</v>
      </c>
      <c r="CC46" s="30">
        <v>1917.664</v>
      </c>
      <c r="CD46" s="33">
        <v>3.45</v>
      </c>
      <c r="CE46" s="33">
        <v>5.6189999999999998</v>
      </c>
      <c r="CF46" s="34">
        <f t="shared" si="96"/>
        <v>1908.595</v>
      </c>
      <c r="CG46" s="33">
        <v>255.33699999999999</v>
      </c>
      <c r="CH46" s="33">
        <v>44.162999999999997</v>
      </c>
      <c r="CI46" s="34">
        <f t="shared" si="97"/>
        <v>299.5</v>
      </c>
      <c r="CJ46" s="33">
        <v>0</v>
      </c>
      <c r="CK46" s="33">
        <v>0</v>
      </c>
      <c r="CL46" s="33">
        <v>6.6520000000000001</v>
      </c>
      <c r="CM46" s="33">
        <v>3.9869999999998962</v>
      </c>
      <c r="CN46" s="34">
        <f t="shared" si="98"/>
        <v>2328.7490000000003</v>
      </c>
      <c r="CO46" s="33">
        <v>100.762</v>
      </c>
      <c r="CP46" s="30">
        <v>1541.32</v>
      </c>
      <c r="CQ46" s="34">
        <f t="shared" si="99"/>
        <v>1642.0819999999999</v>
      </c>
      <c r="CR46" s="33">
        <v>375.57499999999999</v>
      </c>
      <c r="CS46" s="33">
        <v>15.325999999999937</v>
      </c>
      <c r="CT46" s="34">
        <f t="shared" si="100"/>
        <v>390.90099999999995</v>
      </c>
      <c r="CU46" s="33">
        <v>40.024999999999999</v>
      </c>
      <c r="CV46" s="33">
        <v>255.74100000000001</v>
      </c>
      <c r="CW46" s="114">
        <f t="shared" si="101"/>
        <v>2328.7489999999998</v>
      </c>
      <c r="CX46" s="33"/>
      <c r="CY46" s="68">
        <v>368.35499999999996</v>
      </c>
      <c r="CZ46" s="33"/>
      <c r="DA46" s="29">
        <v>100</v>
      </c>
      <c r="DB46" s="30">
        <v>120</v>
      </c>
      <c r="DC46" s="30">
        <v>95</v>
      </c>
      <c r="DD46" s="30">
        <v>50</v>
      </c>
      <c r="DE46" s="30">
        <v>150</v>
      </c>
      <c r="DF46" s="30">
        <v>0</v>
      </c>
      <c r="DG46" s="31">
        <f t="shared" si="102"/>
        <v>515</v>
      </c>
      <c r="DH46" s="69">
        <f t="shared" si="103"/>
        <v>0.22114877988138698</v>
      </c>
      <c r="DI46" s="33"/>
      <c r="DJ46" s="61" t="s">
        <v>217</v>
      </c>
      <c r="DK46" s="56">
        <v>16.600000000000001</v>
      </c>
      <c r="DL46" s="70">
        <v>3</v>
      </c>
      <c r="DM46" s="120" t="s">
        <v>243</v>
      </c>
      <c r="DN46" s="61"/>
      <c r="DO46" s="59" t="s">
        <v>162</v>
      </c>
      <c r="DP46" s="69">
        <v>0.14611529860018221</v>
      </c>
      <c r="DQ46" s="56"/>
      <c r="DR46" s="29">
        <v>229.52913599999997</v>
      </c>
      <c r="DS46" s="30">
        <v>249.52913599999997</v>
      </c>
      <c r="DT46" s="31">
        <v>269.46814639999997</v>
      </c>
      <c r="DU46" s="30"/>
      <c r="DV46" s="61">
        <f t="shared" si="104"/>
        <v>1184.8534999999999</v>
      </c>
      <c r="DW46" s="30">
        <v>1203.683</v>
      </c>
      <c r="DX46" s="31">
        <v>1166.0239999999999</v>
      </c>
      <c r="DY46" s="30"/>
      <c r="DZ46" s="29">
        <v>250.22</v>
      </c>
      <c r="EA46" s="30">
        <v>272.53100000000001</v>
      </c>
      <c r="EB46" s="31">
        <v>295.43900000000002</v>
      </c>
      <c r="EC46" s="72">
        <v>1311.037</v>
      </c>
      <c r="ED46" s="30"/>
      <c r="EE46" s="29">
        <v>134.96</v>
      </c>
      <c r="EF46" s="30">
        <v>12.983000000000001</v>
      </c>
      <c r="EG46" s="30">
        <v>121.393</v>
      </c>
      <c r="EH46" s="30">
        <v>14.78</v>
      </c>
      <c r="EI46" s="30">
        <v>137.357</v>
      </c>
      <c r="EJ46" s="30">
        <v>14.119</v>
      </c>
      <c r="EK46" s="30">
        <v>50.613000000000056</v>
      </c>
      <c r="EL46" s="31">
        <v>1431.4590000000001</v>
      </c>
      <c r="EM46" s="31">
        <f t="shared" si="105"/>
        <v>1917.6640000000002</v>
      </c>
      <c r="EN46" s="56"/>
      <c r="EO46" s="44">
        <f t="shared" si="106"/>
        <v>7.0377292372386394E-2</v>
      </c>
      <c r="EP46" s="6">
        <f t="shared" si="107"/>
        <v>6.7702162631201289E-3</v>
      </c>
      <c r="EQ46" s="6">
        <f t="shared" si="108"/>
        <v>6.3302538922355531E-2</v>
      </c>
      <c r="ER46" s="6">
        <f t="shared" si="109"/>
        <v>7.7072938742136256E-3</v>
      </c>
      <c r="ES46" s="6">
        <f t="shared" si="110"/>
        <v>7.1627250654963531E-2</v>
      </c>
      <c r="ET46" s="6">
        <f t="shared" si="111"/>
        <v>7.3626036677958175E-3</v>
      </c>
      <c r="EU46" s="6">
        <f t="shared" si="112"/>
        <v>2.6393049043002346E-2</v>
      </c>
      <c r="EV46" s="6">
        <f t="shared" si="113"/>
        <v>0.74645975520216257</v>
      </c>
      <c r="EW46" s="69">
        <f t="shared" si="114"/>
        <v>1</v>
      </c>
      <c r="EX46" s="56"/>
      <c r="EY46" s="32">
        <v>4.9429999999999996</v>
      </c>
      <c r="EZ46" s="33">
        <v>11.288</v>
      </c>
      <c r="FA46" s="67">
        <f t="shared" si="115"/>
        <v>16.231000000000002</v>
      </c>
      <c r="FC46" s="32">
        <f>CD46</f>
        <v>3.45</v>
      </c>
      <c r="FD46" s="33">
        <f>CE46</f>
        <v>5.6189999999999998</v>
      </c>
      <c r="FE46" s="67">
        <f t="shared" si="116"/>
        <v>9.0689999999999991</v>
      </c>
      <c r="FG46" s="29">
        <v>1431.4590000000001</v>
      </c>
      <c r="FH46" s="30">
        <v>486.20499999999993</v>
      </c>
      <c r="FI46" s="31">
        <v>1917.664</v>
      </c>
      <c r="FK46" s="44">
        <v>0.74645975520216268</v>
      </c>
      <c r="FL46" s="6">
        <v>0.25354024479783732</v>
      </c>
      <c r="FM46" s="38">
        <v>1</v>
      </c>
      <c r="FN46" s="56"/>
      <c r="FO46" s="61">
        <f t="shared" si="117"/>
        <v>246.536</v>
      </c>
      <c r="FP46" s="30">
        <v>237.33100000000002</v>
      </c>
      <c r="FQ46" s="31">
        <v>255.74100000000001</v>
      </c>
      <c r="FS46" s="61">
        <f t="shared" si="118"/>
        <v>1920.248</v>
      </c>
      <c r="FT46" s="30">
        <v>1922.8320000000001</v>
      </c>
      <c r="FU46" s="31">
        <v>1917.664</v>
      </c>
      <c r="FW46" s="61">
        <f t="shared" si="119"/>
        <v>342.4905</v>
      </c>
      <c r="FX46" s="30">
        <v>299.28199999999998</v>
      </c>
      <c r="FY46" s="31">
        <v>385.69900000000001</v>
      </c>
      <c r="GA46" s="61">
        <f t="shared" si="120"/>
        <v>2262.7384999999999</v>
      </c>
      <c r="GB46" s="56">
        <f t="shared" si="121"/>
        <v>2222.114</v>
      </c>
      <c r="GC46" s="70">
        <f t="shared" si="122"/>
        <v>2303.3629999999998</v>
      </c>
      <c r="GE46" s="61">
        <f t="shared" si="123"/>
        <v>1546.0855000000001</v>
      </c>
      <c r="GF46" s="30">
        <v>1550.8510000000001</v>
      </c>
      <c r="GG46" s="31">
        <v>1541.32</v>
      </c>
      <c r="GH46" s="30"/>
      <c r="GI46" s="61">
        <f t="shared" si="124"/>
        <v>2325.4839999999999</v>
      </c>
      <c r="GJ46" s="30">
        <v>2322.2190000000001</v>
      </c>
      <c r="GK46" s="31">
        <v>2328.7489999999998</v>
      </c>
      <c r="GL46" s="30"/>
      <c r="GM46" s="73">
        <f>DX46/C46</f>
        <v>0.50070832021828027</v>
      </c>
      <c r="GN46" s="63"/>
    </row>
    <row r="47" spans="1:196" x14ac:dyDescent="0.2">
      <c r="A47" s="1"/>
      <c r="B47" s="74" t="s">
        <v>230</v>
      </c>
      <c r="C47" s="29">
        <v>10279.540999999999</v>
      </c>
      <c r="D47" s="30">
        <v>10011.6155</v>
      </c>
      <c r="E47" s="30">
        <v>8738.7759999999998</v>
      </c>
      <c r="F47" s="30">
        <v>1670.02</v>
      </c>
      <c r="G47" s="30">
        <v>6770.0169999999998</v>
      </c>
      <c r="H47" s="30">
        <f t="shared" si="64"/>
        <v>11949.561</v>
      </c>
      <c r="I47" s="31">
        <f t="shared" si="65"/>
        <v>10408.796</v>
      </c>
      <c r="J47" s="30"/>
      <c r="K47" s="32">
        <v>186.58099999999999</v>
      </c>
      <c r="L47" s="33">
        <v>44.06</v>
      </c>
      <c r="M47" s="33">
        <v>0.11700000000000001</v>
      </c>
      <c r="N47" s="34">
        <f t="shared" si="66"/>
        <v>230.75799999999998</v>
      </c>
      <c r="O47" s="33">
        <v>139.37700000000001</v>
      </c>
      <c r="P47" s="34">
        <f t="shared" si="67"/>
        <v>91.380999999999972</v>
      </c>
      <c r="Q47" s="33">
        <v>-35.143999999999998</v>
      </c>
      <c r="R47" s="34">
        <f t="shared" si="68"/>
        <v>126.52499999999998</v>
      </c>
      <c r="S47" s="33">
        <v>14.394</v>
      </c>
      <c r="T47" s="33">
        <v>1.264</v>
      </c>
      <c r="U47" s="33">
        <v>-3</v>
      </c>
      <c r="V47" s="34">
        <f t="shared" si="69"/>
        <v>139.18299999999999</v>
      </c>
      <c r="W47" s="33">
        <v>31.638000000000002</v>
      </c>
      <c r="X47" s="35">
        <f t="shared" si="70"/>
        <v>107.54499999999999</v>
      </c>
      <c r="Y47" s="33"/>
      <c r="Z47" s="36">
        <f t="shared" si="71"/>
        <v>1.8636452828217385E-2</v>
      </c>
      <c r="AA47" s="37">
        <f t="shared" si="72"/>
        <v>4.4008881483712592E-3</v>
      </c>
      <c r="AB47" s="6">
        <f t="shared" si="73"/>
        <v>0.56561668073501725</v>
      </c>
      <c r="AC47" s="6">
        <f t="shared" si="74"/>
        <v>0.56853299177653049</v>
      </c>
      <c r="AD47" s="6">
        <f t="shared" si="75"/>
        <v>0.60399639449119868</v>
      </c>
      <c r="AE47" s="37">
        <f t="shared" si="76"/>
        <v>1.3921529447470292E-2</v>
      </c>
      <c r="AF47" s="37">
        <f t="shared" si="77"/>
        <v>1.0742022603644735E-2</v>
      </c>
      <c r="AG47" s="37">
        <f>X47/DV47</f>
        <v>2.0062026349539464E-2</v>
      </c>
      <c r="AH47" s="37">
        <f>(P47+S47+T47)/DV47</f>
        <v>1.9967634370992183E-2</v>
      </c>
      <c r="AI47" s="37">
        <f>R47/DV47</f>
        <v>2.3602658272123114E-2</v>
      </c>
      <c r="AJ47" s="38">
        <f>X47/FO47</f>
        <v>8.7782449387045144E-2</v>
      </c>
      <c r="AK47" s="33"/>
      <c r="AL47" s="44">
        <f t="shared" si="78"/>
        <v>8.9101206130429822E-2</v>
      </c>
      <c r="AM47" s="6">
        <f t="shared" si="79"/>
        <v>9.271929612758896E-2</v>
      </c>
      <c r="AN47" s="38">
        <f t="shared" si="80"/>
        <v>6.2260717352118529E-2</v>
      </c>
      <c r="AO47" s="33"/>
      <c r="AP47" s="44">
        <f t="shared" si="81"/>
        <v>0.77470998226753951</v>
      </c>
      <c r="AQ47" s="6">
        <f t="shared" si="82"/>
        <v>0.76124751625349318</v>
      </c>
      <c r="AR47" s="6">
        <f t="shared" si="83"/>
        <v>8.6382067059219886E-2</v>
      </c>
      <c r="AS47" s="6">
        <f t="shared" si="84"/>
        <v>0.12017404279043201</v>
      </c>
      <c r="AT47" s="65">
        <v>2.7086000000000001</v>
      </c>
      <c r="AU47" s="66">
        <v>1.37</v>
      </c>
      <c r="AV47" s="33"/>
      <c r="AW47" s="44">
        <f>FQ47/C47</f>
        <v>0.12384492653903516</v>
      </c>
      <c r="AX47" s="6">
        <v>0.1053</v>
      </c>
      <c r="AY47" s="6">
        <f t="shared" si="85"/>
        <v>0.19619601130884434</v>
      </c>
      <c r="AZ47" s="6">
        <f t="shared" si="86"/>
        <v>0.19800000000000004</v>
      </c>
      <c r="BA47" s="38">
        <f t="shared" si="87"/>
        <v>0.21239999999999998</v>
      </c>
      <c r="BB47" s="6"/>
      <c r="BC47" s="44">
        <f t="shared" si="88"/>
        <v>0.19004415791822987</v>
      </c>
      <c r="BD47" s="6">
        <f t="shared" si="89"/>
        <v>0.19375271256886645</v>
      </c>
      <c r="BE47" s="38">
        <f t="shared" si="90"/>
        <v>0.20885768608801622</v>
      </c>
      <c r="BF47" s="6"/>
      <c r="BG47" s="44"/>
      <c r="BH47" s="38"/>
      <c r="BI47" s="45"/>
      <c r="BJ47" s="44"/>
      <c r="BK47" s="38"/>
      <c r="BL47" s="6"/>
      <c r="BM47" s="44"/>
      <c r="BN47" s="38"/>
      <c r="BO47" s="38"/>
      <c r="BP47" s="6"/>
      <c r="BQ47" s="38"/>
      <c r="BR47" s="33"/>
      <c r="BS47" s="36">
        <f>Q47/FS47</f>
        <v>-4.1931397589565073E-3</v>
      </c>
      <c r="BT47" s="6">
        <f t="shared" si="91"/>
        <v>-0.32832892683975007</v>
      </c>
      <c r="BU47" s="37">
        <f>FA47/E47</f>
        <v>1.6854992049229779E-2</v>
      </c>
      <c r="BV47" s="6">
        <f t="shared" si="92"/>
        <v>0.112215123428103</v>
      </c>
      <c r="BW47" s="6">
        <f t="shared" si="93"/>
        <v>0.67230731168758651</v>
      </c>
      <c r="BX47" s="38">
        <f t="shared" si="94"/>
        <v>0.72488335826737316</v>
      </c>
      <c r="BY47" s="33"/>
      <c r="BZ47" s="32">
        <v>72.790999999999997</v>
      </c>
      <c r="CA47" s="33">
        <v>501.79500000000002</v>
      </c>
      <c r="CB47" s="34">
        <f t="shared" si="95"/>
        <v>574.58600000000001</v>
      </c>
      <c r="CC47" s="30">
        <v>8738.7759999999998</v>
      </c>
      <c r="CD47" s="33">
        <v>19.863</v>
      </c>
      <c r="CE47" s="33">
        <v>19.654</v>
      </c>
      <c r="CF47" s="34">
        <f t="shared" si="96"/>
        <v>8699.259</v>
      </c>
      <c r="CG47" s="33">
        <v>658.29</v>
      </c>
      <c r="CH47" s="33">
        <v>278.03100000000001</v>
      </c>
      <c r="CI47" s="34">
        <f t="shared" si="97"/>
        <v>936.32099999999991</v>
      </c>
      <c r="CJ47" s="33">
        <v>3.4510000000000001</v>
      </c>
      <c r="CK47" s="33">
        <v>0</v>
      </c>
      <c r="CL47" s="33">
        <v>55.82</v>
      </c>
      <c r="CM47" s="33">
        <v>10.104000000000006</v>
      </c>
      <c r="CN47" s="34">
        <f t="shared" si="98"/>
        <v>10279.540999999997</v>
      </c>
      <c r="CO47" s="33">
        <v>144.38200000000001</v>
      </c>
      <c r="CP47" s="30">
        <v>6770.0169999999998</v>
      </c>
      <c r="CQ47" s="34">
        <f t="shared" si="99"/>
        <v>6914.3989999999994</v>
      </c>
      <c r="CR47" s="33">
        <v>1888.7349999999999</v>
      </c>
      <c r="CS47" s="33">
        <v>113.15300000000002</v>
      </c>
      <c r="CT47" s="34">
        <f t="shared" si="100"/>
        <v>2001.8879999999999</v>
      </c>
      <c r="CU47" s="33">
        <v>90.185000000000002</v>
      </c>
      <c r="CV47" s="33">
        <v>1273.069</v>
      </c>
      <c r="CW47" s="114">
        <f t="shared" si="101"/>
        <v>10279.540999999999</v>
      </c>
      <c r="CX47" s="33"/>
      <c r="CY47" s="68">
        <v>1235.3340000000001</v>
      </c>
      <c r="CZ47" s="33"/>
      <c r="DA47" s="29">
        <v>341</v>
      </c>
      <c r="DB47" s="30">
        <v>465</v>
      </c>
      <c r="DC47" s="30">
        <v>450</v>
      </c>
      <c r="DD47" s="30">
        <v>560</v>
      </c>
      <c r="DE47" s="30">
        <v>200</v>
      </c>
      <c r="DF47" s="30">
        <v>100</v>
      </c>
      <c r="DG47" s="31">
        <f t="shared" si="102"/>
        <v>2116</v>
      </c>
      <c r="DH47" s="69">
        <f t="shared" si="103"/>
        <v>0.20584576684892839</v>
      </c>
      <c r="DI47" s="33"/>
      <c r="DJ47" s="61" t="s">
        <v>217</v>
      </c>
      <c r="DK47" s="56">
        <v>56.3</v>
      </c>
      <c r="DL47" s="70">
        <v>8</v>
      </c>
      <c r="DM47" s="120" t="s">
        <v>244</v>
      </c>
      <c r="DN47" s="71" t="s">
        <v>159</v>
      </c>
      <c r="DO47" s="59" t="s">
        <v>160</v>
      </c>
      <c r="DP47" s="69">
        <v>0.3872837262304995</v>
      </c>
      <c r="DQ47" s="56"/>
      <c r="DR47" s="29">
        <v>1087.5678560000001</v>
      </c>
      <c r="DS47" s="30">
        <v>1097.5678560000001</v>
      </c>
      <c r="DT47" s="31">
        <v>1177.3909727999999</v>
      </c>
      <c r="DU47" s="30"/>
      <c r="DV47" s="61">
        <f t="shared" si="104"/>
        <v>5360.625</v>
      </c>
      <c r="DW47" s="30">
        <v>5177.9780000000001</v>
      </c>
      <c r="DX47" s="31">
        <v>5543.2719999999999</v>
      </c>
      <c r="DY47" s="30"/>
      <c r="DZ47" s="29">
        <v>1230.4390000000001</v>
      </c>
      <c r="EA47" s="30">
        <v>1254.45</v>
      </c>
      <c r="EB47" s="31">
        <v>1352.2470000000001</v>
      </c>
      <c r="EC47" s="72">
        <v>6474.49</v>
      </c>
      <c r="ED47" s="30"/>
      <c r="EE47" s="29">
        <v>484.52199999999999</v>
      </c>
      <c r="EF47" s="30">
        <v>56.19</v>
      </c>
      <c r="EG47" s="30">
        <v>219.614</v>
      </c>
      <c r="EH47" s="30">
        <v>58.106000000000002</v>
      </c>
      <c r="EI47" s="30">
        <v>1495.79</v>
      </c>
      <c r="EJ47" s="30">
        <v>0</v>
      </c>
      <c r="EK47" s="30">
        <v>549.41099999999915</v>
      </c>
      <c r="EL47" s="31">
        <v>5875.143</v>
      </c>
      <c r="EM47" s="31">
        <f t="shared" si="105"/>
        <v>8738.775999999998</v>
      </c>
      <c r="EN47" s="56"/>
      <c r="EO47" s="44">
        <f t="shared" si="106"/>
        <v>5.5445064617745107E-2</v>
      </c>
      <c r="EP47" s="6">
        <f t="shared" si="107"/>
        <v>6.4299622738928208E-3</v>
      </c>
      <c r="EQ47" s="6">
        <f t="shared" si="108"/>
        <v>2.5130979441514469E-2</v>
      </c>
      <c r="ER47" s="6">
        <f t="shared" si="109"/>
        <v>6.6492149472649276E-3</v>
      </c>
      <c r="ES47" s="6">
        <f t="shared" si="110"/>
        <v>0.17116699180754838</v>
      </c>
      <c r="ET47" s="6">
        <f t="shared" si="111"/>
        <v>0</v>
      </c>
      <c r="EU47" s="6">
        <f t="shared" si="112"/>
        <v>6.287047522444783E-2</v>
      </c>
      <c r="EV47" s="6">
        <f t="shared" si="113"/>
        <v>0.67230731168758662</v>
      </c>
      <c r="EW47" s="69">
        <f t="shared" si="114"/>
        <v>1.0000000000000002</v>
      </c>
      <c r="EX47" s="56"/>
      <c r="EY47" s="32">
        <v>35.008000000000003</v>
      </c>
      <c r="EZ47" s="33">
        <v>112.28400000000001</v>
      </c>
      <c r="FA47" s="67">
        <f t="shared" si="115"/>
        <v>147.292</v>
      </c>
      <c r="FC47" s="32">
        <f>CD47</f>
        <v>19.863</v>
      </c>
      <c r="FD47" s="33">
        <f>CE47</f>
        <v>19.654</v>
      </c>
      <c r="FE47" s="67">
        <f t="shared" si="116"/>
        <v>39.516999999999996</v>
      </c>
      <c r="FG47" s="29">
        <v>5875.143</v>
      </c>
      <c r="FH47" s="30">
        <v>2863.6329999999994</v>
      </c>
      <c r="FI47" s="31">
        <v>8738.7759999999998</v>
      </c>
      <c r="FK47" s="44">
        <v>0.67230731168758651</v>
      </c>
      <c r="FL47" s="6">
        <v>0.32769268831241349</v>
      </c>
      <c r="FM47" s="38">
        <v>1</v>
      </c>
      <c r="FN47" s="56"/>
      <c r="FO47" s="61">
        <f t="shared" si="117"/>
        <v>1225.1309999999999</v>
      </c>
      <c r="FP47" s="30">
        <v>1177.193</v>
      </c>
      <c r="FQ47" s="31">
        <v>1273.069</v>
      </c>
      <c r="FS47" s="61">
        <f t="shared" si="118"/>
        <v>8381.3089999999993</v>
      </c>
      <c r="FT47" s="30">
        <v>8023.8419999999996</v>
      </c>
      <c r="FU47" s="31">
        <v>8738.7759999999998</v>
      </c>
      <c r="FW47" s="61">
        <f t="shared" si="119"/>
        <v>1585.884</v>
      </c>
      <c r="FX47" s="30">
        <v>1501.748</v>
      </c>
      <c r="FY47" s="31">
        <v>1670.02</v>
      </c>
      <c r="GA47" s="61">
        <f t="shared" si="120"/>
        <v>9967.1929999999993</v>
      </c>
      <c r="GB47" s="56">
        <f t="shared" si="121"/>
        <v>9525.59</v>
      </c>
      <c r="GC47" s="70">
        <f t="shared" si="122"/>
        <v>10408.796</v>
      </c>
      <c r="GE47" s="61">
        <f t="shared" si="123"/>
        <v>6571.6165000000001</v>
      </c>
      <c r="GF47" s="30">
        <v>6373.2160000000003</v>
      </c>
      <c r="GG47" s="31">
        <v>6770.0169999999998</v>
      </c>
      <c r="GH47" s="30"/>
      <c r="GI47" s="61">
        <f t="shared" si="124"/>
        <v>10011.6155</v>
      </c>
      <c r="GJ47" s="30">
        <v>9743.69</v>
      </c>
      <c r="GK47" s="31">
        <v>10279.540999999999</v>
      </c>
      <c r="GL47" s="30"/>
      <c r="GM47" s="73">
        <f>DX47/C47</f>
        <v>0.53925287131011013</v>
      </c>
      <c r="GN47" s="63"/>
    </row>
    <row r="48" spans="1:196" x14ac:dyDescent="0.2">
      <c r="A48" s="1"/>
      <c r="B48" s="74" t="s">
        <v>199</v>
      </c>
      <c r="C48" s="29">
        <v>6529.5140000000001</v>
      </c>
      <c r="D48" s="30">
        <v>6339.0005000000001</v>
      </c>
      <c r="E48" s="30">
        <v>5414.7969999999996</v>
      </c>
      <c r="F48" s="30">
        <v>955.2</v>
      </c>
      <c r="G48" s="30">
        <v>4627.9369999999999</v>
      </c>
      <c r="H48" s="30">
        <f t="shared" si="64"/>
        <v>7484.7139999999999</v>
      </c>
      <c r="I48" s="31">
        <f t="shared" si="65"/>
        <v>6369.9969999999994</v>
      </c>
      <c r="J48" s="30"/>
      <c r="K48" s="32">
        <v>102.9</v>
      </c>
      <c r="L48" s="33">
        <v>29.893999999999998</v>
      </c>
      <c r="M48" s="33">
        <v>0.45600000000000002</v>
      </c>
      <c r="N48" s="34">
        <f t="shared" si="66"/>
        <v>133.25</v>
      </c>
      <c r="O48" s="33">
        <v>76.83</v>
      </c>
      <c r="P48" s="34">
        <f t="shared" si="67"/>
        <v>56.42</v>
      </c>
      <c r="Q48" s="33">
        <v>-3.9470000000000001</v>
      </c>
      <c r="R48" s="34">
        <f t="shared" si="68"/>
        <v>60.367000000000004</v>
      </c>
      <c r="S48" s="33">
        <v>12.492000000000001</v>
      </c>
      <c r="T48" s="33">
        <v>-1.0980000000000001</v>
      </c>
      <c r="U48" s="33">
        <v>-1.7589999999999999</v>
      </c>
      <c r="V48" s="34">
        <f t="shared" si="69"/>
        <v>70.00200000000001</v>
      </c>
      <c r="W48" s="33">
        <v>14.414999999999999</v>
      </c>
      <c r="X48" s="35">
        <f t="shared" si="70"/>
        <v>55.58700000000001</v>
      </c>
      <c r="Y48" s="33"/>
      <c r="Z48" s="36">
        <f t="shared" si="71"/>
        <v>1.6232843016813141E-2</v>
      </c>
      <c r="AA48" s="37">
        <f t="shared" si="72"/>
        <v>4.7158854144277156E-3</v>
      </c>
      <c r="AB48" s="6">
        <f t="shared" si="73"/>
        <v>0.53116617350183903</v>
      </c>
      <c r="AC48" s="6">
        <f t="shared" si="74"/>
        <v>0.52716444127293438</v>
      </c>
      <c r="AD48" s="6">
        <f t="shared" si="75"/>
        <v>0.57658536585365849</v>
      </c>
      <c r="AE48" s="37">
        <f t="shared" si="76"/>
        <v>1.2120207278734241E-2</v>
      </c>
      <c r="AF48" s="37">
        <f t="shared" si="77"/>
        <v>8.7690480541845681E-3</v>
      </c>
      <c r="AG48" s="37">
        <f>X48/DV48</f>
        <v>1.6790218920447558E-2</v>
      </c>
      <c r="AH48" s="37">
        <f>(P48+S48+T48)/DV48</f>
        <v>2.048342068957185E-2</v>
      </c>
      <c r="AI48" s="37">
        <f>R48/DV48</f>
        <v>1.8234032158070367E-2</v>
      </c>
      <c r="AJ48" s="38">
        <f>X48/FO48</f>
        <v>7.4756815421795644E-2</v>
      </c>
      <c r="AK48" s="33"/>
      <c r="AL48" s="44">
        <f t="shared" si="78"/>
        <v>0.10258429791865402</v>
      </c>
      <c r="AM48" s="6">
        <f t="shared" si="79"/>
        <v>5.7541753826742335E-2</v>
      </c>
      <c r="AN48" s="38">
        <f t="shared" si="80"/>
        <v>6.7143321282074453E-2</v>
      </c>
      <c r="AO48" s="33"/>
      <c r="AP48" s="44">
        <f t="shared" si="81"/>
        <v>0.85468337963546925</v>
      </c>
      <c r="AQ48" s="6">
        <f t="shared" si="82"/>
        <v>0.81382183003025843</v>
      </c>
      <c r="AR48" s="6">
        <f t="shared" si="83"/>
        <v>3.2996789653870102E-2</v>
      </c>
      <c r="AS48" s="6">
        <f t="shared" si="84"/>
        <v>0.12914912197140549</v>
      </c>
      <c r="AT48" s="65">
        <v>2.48</v>
      </c>
      <c r="AU48" s="66">
        <v>1.34</v>
      </c>
      <c r="AV48" s="33"/>
      <c r="AW48" s="44">
        <f>FQ48/C48</f>
        <v>0.11844801925533814</v>
      </c>
      <c r="AX48" s="6">
        <v>0.10050000000000001</v>
      </c>
      <c r="AY48" s="6">
        <f t="shared" si="85"/>
        <v>0.17875642343971287</v>
      </c>
      <c r="AZ48" s="6">
        <f t="shared" si="86"/>
        <v>0.1918</v>
      </c>
      <c r="BA48" s="38">
        <f t="shared" si="87"/>
        <v>0.2034</v>
      </c>
      <c r="BB48" s="6"/>
      <c r="BC48" s="44">
        <f t="shared" si="88"/>
        <v>0.17790546638340937</v>
      </c>
      <c r="BD48" s="6">
        <f t="shared" si="89"/>
        <v>0.19096499471807585</v>
      </c>
      <c r="BE48" s="38">
        <f t="shared" si="90"/>
        <v>0.20355299763770898</v>
      </c>
      <c r="BF48" s="6"/>
      <c r="BG48" s="44"/>
      <c r="BH48" s="38">
        <v>0.02</v>
      </c>
      <c r="BI48" s="45"/>
      <c r="BJ48" s="44"/>
      <c r="BK48" s="38">
        <f>BC48-(4.5%+2.5%+3%+1%+BH48)</f>
        <v>4.7905466383409367E-2</v>
      </c>
      <c r="BL48" s="6"/>
      <c r="BM48" s="44"/>
      <c r="BN48" s="38">
        <f>BD48-(6%+2.5%+3%+1%+BH48)</f>
        <v>4.5964994718075858E-2</v>
      </c>
      <c r="BO48" s="6"/>
      <c r="BP48" s="44"/>
      <c r="BQ48" s="38">
        <f>BE48-(8%+2.5%+3%+1%+BH48)</f>
        <v>3.8552997637708974E-2</v>
      </c>
      <c r="BR48" s="33"/>
      <c r="BS48" s="36">
        <f>Q48/FS48</f>
        <v>-7.6449267572630192E-4</v>
      </c>
      <c r="BT48" s="6">
        <f t="shared" si="91"/>
        <v>-5.8203320848202428E-2</v>
      </c>
      <c r="BU48" s="37">
        <f>FA48/E48</f>
        <v>1.2717374261675922E-2</v>
      </c>
      <c r="BV48" s="6">
        <f t="shared" si="92"/>
        <v>8.3924828157753609E-2</v>
      </c>
      <c r="BW48" s="6">
        <f t="shared" si="93"/>
        <v>0.77704519670820549</v>
      </c>
      <c r="BX48" s="38">
        <f t="shared" si="94"/>
        <v>0.81047793272116153</v>
      </c>
      <c r="BY48" s="33"/>
      <c r="BZ48" s="32">
        <v>11.036</v>
      </c>
      <c r="CA48" s="33">
        <v>270.82</v>
      </c>
      <c r="CB48" s="34">
        <f t="shared" si="95"/>
        <v>281.85599999999999</v>
      </c>
      <c r="CC48" s="30">
        <v>5414.7969999999996</v>
      </c>
      <c r="CD48" s="33">
        <v>19.184999999999999</v>
      </c>
      <c r="CE48" s="33">
        <v>27.927</v>
      </c>
      <c r="CF48" s="34">
        <f t="shared" si="96"/>
        <v>5367.6849999999995</v>
      </c>
      <c r="CG48" s="33">
        <v>560.38400000000001</v>
      </c>
      <c r="CH48" s="33">
        <v>234.05699999999999</v>
      </c>
      <c r="CI48" s="34">
        <f t="shared" si="97"/>
        <v>794.44100000000003</v>
      </c>
      <c r="CJ48" s="33">
        <v>11.676</v>
      </c>
      <c r="CK48" s="33">
        <v>0</v>
      </c>
      <c r="CL48" s="33">
        <v>57.427999999999997</v>
      </c>
      <c r="CM48" s="33">
        <v>16.428000000000836</v>
      </c>
      <c r="CN48" s="34">
        <f t="shared" si="98"/>
        <v>6529.5140000000001</v>
      </c>
      <c r="CO48" s="33">
        <v>177.262</v>
      </c>
      <c r="CP48" s="30">
        <v>4627.9369999999999</v>
      </c>
      <c r="CQ48" s="34">
        <f t="shared" si="99"/>
        <v>4805.1989999999996</v>
      </c>
      <c r="CR48" s="33">
        <v>796.30499999999995</v>
      </c>
      <c r="CS48" s="33">
        <v>69.435000000000514</v>
      </c>
      <c r="CT48" s="34">
        <f t="shared" si="100"/>
        <v>865.74000000000046</v>
      </c>
      <c r="CU48" s="33">
        <v>85.167000000000002</v>
      </c>
      <c r="CV48" s="33">
        <v>773.40800000000002</v>
      </c>
      <c r="CW48" s="114">
        <f t="shared" si="101"/>
        <v>6529.514000000001</v>
      </c>
      <c r="CX48" s="33"/>
      <c r="CY48" s="68">
        <v>843.28099999999995</v>
      </c>
      <c r="CZ48" s="33"/>
      <c r="DA48" s="29">
        <v>265</v>
      </c>
      <c r="DB48" s="30">
        <v>245</v>
      </c>
      <c r="DC48" s="30">
        <v>250</v>
      </c>
      <c r="DD48" s="30">
        <v>100</v>
      </c>
      <c r="DE48" s="30">
        <v>95</v>
      </c>
      <c r="DF48" s="30">
        <v>100</v>
      </c>
      <c r="DG48" s="31">
        <f t="shared" si="102"/>
        <v>1055</v>
      </c>
      <c r="DH48" s="69">
        <f t="shared" si="103"/>
        <v>0.16157404670546691</v>
      </c>
      <c r="DI48" s="33"/>
      <c r="DJ48" s="61" t="s">
        <v>218</v>
      </c>
      <c r="DK48" s="56">
        <v>34</v>
      </c>
      <c r="DL48" s="70">
        <v>4</v>
      </c>
      <c r="DM48" s="120" t="s">
        <v>244</v>
      </c>
      <c r="DN48" s="71" t="s">
        <v>159</v>
      </c>
      <c r="DO48" s="59" t="s">
        <v>162</v>
      </c>
      <c r="DP48" s="69">
        <v>0.6642384275619706</v>
      </c>
      <c r="DQ48" s="56"/>
      <c r="DR48" s="29">
        <v>616.70501320000005</v>
      </c>
      <c r="DS48" s="30">
        <v>661.70501320000005</v>
      </c>
      <c r="DT48" s="31">
        <v>701.72471159999998</v>
      </c>
      <c r="DU48" s="30"/>
      <c r="DV48" s="61">
        <f t="shared" si="104"/>
        <v>3310.6774999999998</v>
      </c>
      <c r="DW48" s="30">
        <v>3171.3809999999999</v>
      </c>
      <c r="DX48" s="31">
        <v>3449.9740000000002</v>
      </c>
      <c r="DY48" s="30"/>
      <c r="DZ48" s="29">
        <v>762.89599999999996</v>
      </c>
      <c r="EA48" s="30">
        <v>818.89800000000002</v>
      </c>
      <c r="EB48" s="31">
        <v>872.87800000000004</v>
      </c>
      <c r="EC48" s="72">
        <v>4288.21</v>
      </c>
      <c r="ED48" s="30"/>
      <c r="EE48" s="29">
        <v>127.524</v>
      </c>
      <c r="EF48" s="30">
        <v>54.845999999999997</v>
      </c>
      <c r="EG48" s="30">
        <v>153.601</v>
      </c>
      <c r="EH48" s="30">
        <v>206.00800000000001</v>
      </c>
      <c r="EI48" s="30">
        <v>429.38499999999999</v>
      </c>
      <c r="EJ48" s="30">
        <v>0</v>
      </c>
      <c r="EK48" s="30">
        <v>235.89099999999962</v>
      </c>
      <c r="EL48" s="31">
        <v>4207.5420000000004</v>
      </c>
      <c r="EM48" s="31">
        <f t="shared" si="105"/>
        <v>5414.7970000000005</v>
      </c>
      <c r="EN48" s="56"/>
      <c r="EO48" s="44">
        <f t="shared" si="106"/>
        <v>2.3551021395631266E-2</v>
      </c>
      <c r="EP48" s="6">
        <f t="shared" si="107"/>
        <v>1.0128911573231645E-2</v>
      </c>
      <c r="EQ48" s="6">
        <f t="shared" si="108"/>
        <v>2.836689907304004E-2</v>
      </c>
      <c r="ER48" s="6">
        <f t="shared" si="109"/>
        <v>3.8045378247790265E-2</v>
      </c>
      <c r="ES48" s="6">
        <f t="shared" si="110"/>
        <v>7.9298448307480396E-2</v>
      </c>
      <c r="ET48" s="6">
        <f t="shared" si="111"/>
        <v>0</v>
      </c>
      <c r="EU48" s="6">
        <f t="shared" si="112"/>
        <v>4.3564144694620978E-2</v>
      </c>
      <c r="EV48" s="6">
        <f t="shared" si="113"/>
        <v>0.77704519670820527</v>
      </c>
      <c r="EW48" s="69">
        <f t="shared" si="114"/>
        <v>0.99999999999999989</v>
      </c>
      <c r="EX48" s="56"/>
      <c r="EY48" s="32">
        <v>18.488</v>
      </c>
      <c r="EZ48" s="33">
        <v>50.374000000000002</v>
      </c>
      <c r="FA48" s="67">
        <f t="shared" si="115"/>
        <v>68.861999999999995</v>
      </c>
      <c r="FC48" s="32">
        <f>CD48</f>
        <v>19.184999999999999</v>
      </c>
      <c r="FD48" s="33">
        <f>CE48</f>
        <v>27.927</v>
      </c>
      <c r="FE48" s="67">
        <f t="shared" si="116"/>
        <v>47.111999999999995</v>
      </c>
      <c r="FG48" s="29">
        <v>4207.5420000000004</v>
      </c>
      <c r="FH48" s="30">
        <v>1207.254999999999</v>
      </c>
      <c r="FI48" s="31">
        <v>5414.7969999999996</v>
      </c>
      <c r="FK48" s="44">
        <v>0.77704519670820549</v>
      </c>
      <c r="FL48" s="6">
        <v>0.22295480329179451</v>
      </c>
      <c r="FM48" s="38">
        <v>1</v>
      </c>
      <c r="FN48" s="56"/>
      <c r="FO48" s="61">
        <f t="shared" si="117"/>
        <v>743.57100000000003</v>
      </c>
      <c r="FP48" s="30">
        <v>713.73400000000004</v>
      </c>
      <c r="FQ48" s="31">
        <v>773.40800000000002</v>
      </c>
      <c r="FS48" s="61">
        <f t="shared" si="118"/>
        <v>5162.9009999999998</v>
      </c>
      <c r="FT48" s="30">
        <v>4911.0050000000001</v>
      </c>
      <c r="FU48" s="31">
        <v>5414.7969999999996</v>
      </c>
      <c r="FW48" s="61">
        <f t="shared" si="119"/>
        <v>1033.7975000000001</v>
      </c>
      <c r="FX48" s="30">
        <v>1112.395</v>
      </c>
      <c r="FY48" s="31">
        <v>955.2</v>
      </c>
      <c r="GA48" s="61">
        <f t="shared" si="120"/>
        <v>6196.6984999999995</v>
      </c>
      <c r="GB48" s="56">
        <f t="shared" si="121"/>
        <v>6023.4</v>
      </c>
      <c r="GC48" s="70">
        <f t="shared" si="122"/>
        <v>6369.9969999999994</v>
      </c>
      <c r="GE48" s="61">
        <f t="shared" si="123"/>
        <v>4482.3449999999993</v>
      </c>
      <c r="GF48" s="30">
        <v>4336.7529999999997</v>
      </c>
      <c r="GG48" s="31">
        <v>4627.9369999999999</v>
      </c>
      <c r="GH48" s="30"/>
      <c r="GI48" s="61">
        <f t="shared" si="124"/>
        <v>6339.0005000000001</v>
      </c>
      <c r="GJ48" s="30">
        <v>6148.4870000000001</v>
      </c>
      <c r="GK48" s="31">
        <v>6529.5140000000001</v>
      </c>
      <c r="GL48" s="30"/>
      <c r="GM48" s="73">
        <f>DX48/C48</f>
        <v>0.52836612342051803</v>
      </c>
      <c r="GN48" s="63"/>
    </row>
    <row r="49" spans="1:196" x14ac:dyDescent="0.2">
      <c r="A49" s="1"/>
      <c r="B49" s="76" t="s">
        <v>200</v>
      </c>
      <c r="C49" s="29">
        <v>7285.5230000000001</v>
      </c>
      <c r="D49" s="30">
        <v>7013.9679999999998</v>
      </c>
      <c r="E49" s="30">
        <v>5528.96</v>
      </c>
      <c r="F49" s="30">
        <v>2614.9470000000001</v>
      </c>
      <c r="G49" s="30">
        <v>4809.7960000000003</v>
      </c>
      <c r="H49" s="30">
        <f t="shared" si="64"/>
        <v>9900.4700000000012</v>
      </c>
      <c r="I49" s="31">
        <f t="shared" si="65"/>
        <v>8143.9070000000002</v>
      </c>
      <c r="J49" s="30"/>
      <c r="K49" s="32">
        <v>122.358</v>
      </c>
      <c r="L49" s="33">
        <v>49.094999999999999</v>
      </c>
      <c r="M49" s="33">
        <v>0.19</v>
      </c>
      <c r="N49" s="34">
        <f t="shared" si="66"/>
        <v>171.643</v>
      </c>
      <c r="O49" s="33">
        <v>84.967000000000013</v>
      </c>
      <c r="P49" s="34">
        <f t="shared" si="67"/>
        <v>86.675999999999988</v>
      </c>
      <c r="Q49" s="33">
        <v>-12.618</v>
      </c>
      <c r="R49" s="34">
        <f t="shared" si="68"/>
        <v>99.293999999999983</v>
      </c>
      <c r="S49" s="33">
        <v>17.834</v>
      </c>
      <c r="T49" s="33">
        <v>2.258</v>
      </c>
      <c r="U49" s="33">
        <v>-10.849</v>
      </c>
      <c r="V49" s="34">
        <f t="shared" si="69"/>
        <v>108.53699999999998</v>
      </c>
      <c r="W49" s="33">
        <v>23.975000000000001</v>
      </c>
      <c r="X49" s="35">
        <f t="shared" si="70"/>
        <v>84.561999999999983</v>
      </c>
      <c r="Y49" s="33"/>
      <c r="Z49" s="36">
        <f t="shared" si="71"/>
        <v>1.7444904225397094E-2</v>
      </c>
      <c r="AA49" s="37">
        <f t="shared" si="72"/>
        <v>6.99960421832549E-3</v>
      </c>
      <c r="AB49" s="6">
        <f t="shared" si="73"/>
        <v>0.44314809502699043</v>
      </c>
      <c r="AC49" s="6">
        <f t="shared" si="74"/>
        <v>0.44842909693524813</v>
      </c>
      <c r="AD49" s="6">
        <f t="shared" si="75"/>
        <v>0.49502164376059621</v>
      </c>
      <c r="AE49" s="37">
        <f t="shared" si="76"/>
        <v>1.2113970294703371E-2</v>
      </c>
      <c r="AF49" s="37">
        <f t="shared" si="77"/>
        <v>1.2056228371729096E-2</v>
      </c>
      <c r="AG49" s="37">
        <f>X49/DV49</f>
        <v>2.2692094664800388E-2</v>
      </c>
      <c r="AH49" s="37">
        <f>(P49+S49+T49)/DV49</f>
        <v>2.8651043768730729E-2</v>
      </c>
      <c r="AI49" s="37">
        <f>R49/DV49</f>
        <v>2.6645406301254577E-2</v>
      </c>
      <c r="AJ49" s="38">
        <f>X49/FO49</f>
        <v>7.9177680212508733E-2</v>
      </c>
      <c r="AK49" s="33"/>
      <c r="AL49" s="44">
        <f t="shared" si="78"/>
        <v>4.9006747160034121E-2</v>
      </c>
      <c r="AM49" s="6">
        <f t="shared" si="79"/>
        <v>7.1614369165365496E-2</v>
      </c>
      <c r="AN49" s="38">
        <f t="shared" si="80"/>
        <v>0.13286076197421035</v>
      </c>
      <c r="AO49" s="33"/>
      <c r="AP49" s="44">
        <f t="shared" si="81"/>
        <v>0.8699277983562913</v>
      </c>
      <c r="AQ49" s="6">
        <f t="shared" si="82"/>
        <v>0.78726842932795849</v>
      </c>
      <c r="AR49" s="6">
        <f t="shared" si="83"/>
        <v>-1.3472334106968027E-2</v>
      </c>
      <c r="AS49" s="6">
        <f t="shared" si="84"/>
        <v>0.19186419423835463</v>
      </c>
      <c r="AT49" s="65">
        <v>1.4153</v>
      </c>
      <c r="AU49" s="66">
        <v>1.4</v>
      </c>
      <c r="AV49" s="33"/>
      <c r="AW49" s="44">
        <f>FQ49/C49</f>
        <v>0.15187996798582615</v>
      </c>
      <c r="AX49" s="6">
        <v>0.12119999999999999</v>
      </c>
      <c r="AY49" s="6">
        <f t="shared" si="85"/>
        <v>0.2354</v>
      </c>
      <c r="AZ49" s="6">
        <f t="shared" si="86"/>
        <v>0.2354</v>
      </c>
      <c r="BA49" s="38">
        <f t="shared" si="87"/>
        <v>0.2354</v>
      </c>
      <c r="BB49" s="6"/>
      <c r="BC49" s="44">
        <f t="shared" si="88"/>
        <v>0.21640256093820365</v>
      </c>
      <c r="BD49" s="6">
        <f t="shared" si="89"/>
        <v>0.22004618387995883</v>
      </c>
      <c r="BE49" s="38">
        <f t="shared" si="90"/>
        <v>0.22463071874304344</v>
      </c>
      <c r="BF49" s="6"/>
      <c r="BG49" s="44"/>
      <c r="BH49" s="38">
        <v>2.1000000000000001E-2</v>
      </c>
      <c r="BI49" s="45"/>
      <c r="BJ49" s="44"/>
      <c r="BK49" s="38">
        <f>BC49-(4.5%+2.5%+3%+1%+BH49)</f>
        <v>8.5402560938203642E-2</v>
      </c>
      <c r="BL49" s="6"/>
      <c r="BM49" s="44"/>
      <c r="BN49" s="38">
        <f>BD49-(6%+2.5%+3%+1%+BH49)</f>
        <v>7.4046183879958843E-2</v>
      </c>
      <c r="BO49" s="38"/>
      <c r="BP49" s="6"/>
      <c r="BQ49" s="38">
        <f>BE49-(8%+2.5%+3%+1%+BH49)</f>
        <v>5.8630718743043431E-2</v>
      </c>
      <c r="BR49" s="33"/>
      <c r="BS49" s="36">
        <f>Q49/FS49</f>
        <v>-2.3367484528625171E-3</v>
      </c>
      <c r="BT49" s="6">
        <f t="shared" si="91"/>
        <v>-0.11818147759628354</v>
      </c>
      <c r="BU49" s="37">
        <f>FA49/E49</f>
        <v>6.432131901840491E-3</v>
      </c>
      <c r="BV49" s="6">
        <f t="shared" si="92"/>
        <v>3.1557193031027435E-2</v>
      </c>
      <c r="BW49" s="6">
        <f t="shared" si="93"/>
        <v>0.67460082908901486</v>
      </c>
      <c r="BX49" s="38">
        <f t="shared" si="94"/>
        <v>0.77908404405895104</v>
      </c>
      <c r="BY49" s="33"/>
      <c r="BZ49" s="32">
        <v>2.4689999999999999</v>
      </c>
      <c r="CA49" s="33">
        <v>348.70699999999999</v>
      </c>
      <c r="CB49" s="34">
        <f t="shared" si="95"/>
        <v>351.17599999999999</v>
      </c>
      <c r="CC49" s="30">
        <v>5528.96</v>
      </c>
      <c r="CD49" s="33">
        <v>9.0470000000000006</v>
      </c>
      <c r="CE49" s="33">
        <v>11.366</v>
      </c>
      <c r="CF49" s="34">
        <f t="shared" si="96"/>
        <v>5508.5470000000005</v>
      </c>
      <c r="CG49" s="33">
        <v>1046.655</v>
      </c>
      <c r="CH49" s="33">
        <v>294.85000000000002</v>
      </c>
      <c r="CI49" s="34">
        <f t="shared" si="97"/>
        <v>1341.5050000000001</v>
      </c>
      <c r="CJ49" s="33">
        <v>0</v>
      </c>
      <c r="CK49" s="33">
        <v>0</v>
      </c>
      <c r="CL49" s="33">
        <v>67.731999999999999</v>
      </c>
      <c r="CM49" s="33">
        <v>16.562999999999164</v>
      </c>
      <c r="CN49" s="34">
        <f t="shared" si="98"/>
        <v>7285.5230000000001</v>
      </c>
      <c r="CO49" s="33">
        <v>48.473999999999997</v>
      </c>
      <c r="CP49" s="30">
        <v>4809.7960000000003</v>
      </c>
      <c r="CQ49" s="34">
        <f t="shared" si="99"/>
        <v>4858.2700000000004</v>
      </c>
      <c r="CR49" s="33">
        <v>1251.204</v>
      </c>
      <c r="CS49" s="33">
        <v>69.52399999999966</v>
      </c>
      <c r="CT49" s="34">
        <f t="shared" si="100"/>
        <v>1320.7279999999996</v>
      </c>
      <c r="CU49" s="33">
        <v>0</v>
      </c>
      <c r="CV49" s="33">
        <v>1106.5250000000001</v>
      </c>
      <c r="CW49" s="114">
        <f t="shared" si="101"/>
        <v>7285.5229999999992</v>
      </c>
      <c r="CX49" s="33"/>
      <c r="CY49" s="68">
        <v>1397.8309999999999</v>
      </c>
      <c r="CZ49" s="33"/>
      <c r="DA49" s="29">
        <v>400</v>
      </c>
      <c r="DB49" s="30">
        <v>200</v>
      </c>
      <c r="DC49" s="30">
        <v>400</v>
      </c>
      <c r="DD49" s="30">
        <v>100</v>
      </c>
      <c r="DE49" s="30">
        <v>190</v>
      </c>
      <c r="DF49" s="30">
        <v>0</v>
      </c>
      <c r="DG49" s="31">
        <f t="shared" si="102"/>
        <v>1290</v>
      </c>
      <c r="DH49" s="69">
        <f t="shared" si="103"/>
        <v>0.17706347231351818</v>
      </c>
      <c r="DI49" s="33"/>
      <c r="DJ49" s="61" t="s">
        <v>217</v>
      </c>
      <c r="DK49" s="56">
        <v>45</v>
      </c>
      <c r="DL49" s="70">
        <v>4</v>
      </c>
      <c r="DM49" s="120" t="s">
        <v>243</v>
      </c>
      <c r="DN49" s="71" t="s">
        <v>159</v>
      </c>
      <c r="DO49" s="56"/>
      <c r="DP49" s="69" t="s">
        <v>220</v>
      </c>
      <c r="DQ49" s="56"/>
      <c r="DR49" s="29">
        <v>879.47299659999999</v>
      </c>
      <c r="DS49" s="30">
        <v>879.47299659999999</v>
      </c>
      <c r="DT49" s="31">
        <v>879.47299659999999</v>
      </c>
      <c r="DU49" s="30"/>
      <c r="DV49" s="61">
        <f t="shared" si="104"/>
        <v>3726.4960000000001</v>
      </c>
      <c r="DW49" s="30">
        <v>3716.913</v>
      </c>
      <c r="DX49" s="31">
        <v>3736.0790000000002</v>
      </c>
      <c r="DY49" s="30"/>
      <c r="DZ49" s="29">
        <v>1054.7449999999999</v>
      </c>
      <c r="EA49" s="30">
        <v>1072.5039999999999</v>
      </c>
      <c r="EB49" s="31">
        <v>1094.8489999999999</v>
      </c>
      <c r="EC49" s="72">
        <v>4873.9949999999999</v>
      </c>
      <c r="ED49" s="30"/>
      <c r="EE49" s="29">
        <v>121.227</v>
      </c>
      <c r="EF49" s="30">
        <v>250.77799999999999</v>
      </c>
      <c r="EG49" s="30">
        <v>435.392</v>
      </c>
      <c r="EH49" s="30">
        <v>48.237000000000002</v>
      </c>
      <c r="EI49" s="30">
        <v>817.92100000000005</v>
      </c>
      <c r="EJ49" s="30">
        <v>55.067</v>
      </c>
      <c r="EK49" s="30">
        <v>70.496999999999844</v>
      </c>
      <c r="EL49" s="31">
        <v>3729.8409999999999</v>
      </c>
      <c r="EM49" s="31">
        <f t="shared" si="105"/>
        <v>5528.9599999999991</v>
      </c>
      <c r="EN49" s="56"/>
      <c r="EO49" s="44">
        <f t="shared" si="106"/>
        <v>2.1925823301308024E-2</v>
      </c>
      <c r="EP49" s="6">
        <f t="shared" si="107"/>
        <v>4.5357173862715601E-2</v>
      </c>
      <c r="EQ49" s="6">
        <f t="shared" si="108"/>
        <v>7.874754022456304E-2</v>
      </c>
      <c r="ER49" s="6">
        <f t="shared" si="109"/>
        <v>8.7244255700891331E-3</v>
      </c>
      <c r="ES49" s="6">
        <f t="shared" si="110"/>
        <v>0.14793396949878462</v>
      </c>
      <c r="ET49" s="6">
        <f t="shared" si="111"/>
        <v>9.9597392638036825E-3</v>
      </c>
      <c r="EU49" s="6">
        <f t="shared" si="112"/>
        <v>1.2750499189721006E-2</v>
      </c>
      <c r="EV49" s="6">
        <f t="shared" si="113"/>
        <v>0.67460082908901498</v>
      </c>
      <c r="EW49" s="69">
        <f t="shared" si="114"/>
        <v>1</v>
      </c>
      <c r="EX49" s="56"/>
      <c r="EY49" s="32">
        <v>7.4980000000000002</v>
      </c>
      <c r="EZ49" s="33">
        <v>28.065000000000001</v>
      </c>
      <c r="FA49" s="67">
        <f t="shared" si="115"/>
        <v>35.563000000000002</v>
      </c>
      <c r="FC49" s="32">
        <f>CD49</f>
        <v>9.0470000000000006</v>
      </c>
      <c r="FD49" s="33">
        <f>CE49</f>
        <v>11.366</v>
      </c>
      <c r="FE49" s="67">
        <f t="shared" si="116"/>
        <v>20.413</v>
      </c>
      <c r="FG49" s="29">
        <v>3729.8409999999994</v>
      </c>
      <c r="FH49" s="30">
        <v>1799.1190000000004</v>
      </c>
      <c r="FI49" s="31">
        <v>5528.96</v>
      </c>
      <c r="FK49" s="44">
        <v>0.67460082908901486</v>
      </c>
      <c r="FL49" s="6">
        <v>0.32539917091098514</v>
      </c>
      <c r="FM49" s="38">
        <v>1</v>
      </c>
      <c r="FN49" s="56"/>
      <c r="FO49" s="61">
        <f t="shared" si="117"/>
        <v>1068.0030000000002</v>
      </c>
      <c r="FP49" s="30">
        <v>1029.481</v>
      </c>
      <c r="FQ49" s="31">
        <v>1106.5250000000001</v>
      </c>
      <c r="FS49" s="61">
        <f t="shared" si="118"/>
        <v>5399.8109999999997</v>
      </c>
      <c r="FT49" s="30">
        <v>5270.6620000000003</v>
      </c>
      <c r="FU49" s="31">
        <v>5528.96</v>
      </c>
      <c r="FW49" s="61">
        <f t="shared" si="119"/>
        <v>2471.9735000000001</v>
      </c>
      <c r="FX49" s="30">
        <v>2329</v>
      </c>
      <c r="FY49" s="31">
        <v>2614.9470000000001</v>
      </c>
      <c r="GA49" s="61">
        <f t="shared" si="120"/>
        <v>7871.7844999999998</v>
      </c>
      <c r="GB49" s="56">
        <f t="shared" si="121"/>
        <v>7599.6620000000003</v>
      </c>
      <c r="GC49" s="70">
        <f t="shared" si="122"/>
        <v>8143.9070000000002</v>
      </c>
      <c r="GE49" s="61">
        <f t="shared" si="123"/>
        <v>4527.7520000000004</v>
      </c>
      <c r="GF49" s="30">
        <v>4245.7079999999996</v>
      </c>
      <c r="GG49" s="31">
        <v>4809.7960000000003</v>
      </c>
      <c r="GH49" s="30"/>
      <c r="GI49" s="61">
        <f t="shared" si="124"/>
        <v>7013.9679999999998</v>
      </c>
      <c r="GJ49" s="30">
        <v>6742.4129999999996</v>
      </c>
      <c r="GK49" s="31">
        <v>7285.5230000000001</v>
      </c>
      <c r="GL49" s="30"/>
      <c r="GM49" s="73">
        <f>DX49/C49</f>
        <v>0.51280862060280363</v>
      </c>
      <c r="GN49" s="63"/>
    </row>
    <row r="50" spans="1:196" x14ac:dyDescent="0.2">
      <c r="A50" s="1"/>
      <c r="B50" s="74" t="s">
        <v>229</v>
      </c>
      <c r="C50" s="29">
        <v>4223.2569999999996</v>
      </c>
      <c r="D50" s="30">
        <v>4019.0439999999999</v>
      </c>
      <c r="E50" s="30">
        <v>3411.1439999999998</v>
      </c>
      <c r="F50" s="30">
        <v>1062.0160000000001</v>
      </c>
      <c r="G50" s="30">
        <v>2836.0279999999998</v>
      </c>
      <c r="H50" s="30">
        <f t="shared" si="64"/>
        <v>5285.2729999999992</v>
      </c>
      <c r="I50" s="31">
        <f t="shared" si="65"/>
        <v>4473.16</v>
      </c>
      <c r="J50" s="30"/>
      <c r="K50" s="32">
        <v>74.929000000000002</v>
      </c>
      <c r="L50" s="33">
        <v>25.201000000000001</v>
      </c>
      <c r="M50" s="33">
        <v>4.2000000000000003E-2</v>
      </c>
      <c r="N50" s="34">
        <f t="shared" si="66"/>
        <v>100.172</v>
      </c>
      <c r="O50" s="33">
        <v>58.260999999999996</v>
      </c>
      <c r="P50" s="34">
        <f t="shared" si="67"/>
        <v>41.911000000000001</v>
      </c>
      <c r="Q50" s="33">
        <v>0.23100000000000001</v>
      </c>
      <c r="R50" s="34">
        <f t="shared" si="68"/>
        <v>41.68</v>
      </c>
      <c r="S50" s="33">
        <v>5.0510000000000002</v>
      </c>
      <c r="T50" s="33">
        <v>-0.29799999999999999</v>
      </c>
      <c r="U50" s="33">
        <v>0</v>
      </c>
      <c r="V50" s="34">
        <f t="shared" si="69"/>
        <v>46.433</v>
      </c>
      <c r="W50" s="33">
        <v>10.026</v>
      </c>
      <c r="X50" s="35">
        <f t="shared" si="70"/>
        <v>36.406999999999996</v>
      </c>
      <c r="Y50" s="33"/>
      <c r="Z50" s="36">
        <f t="shared" si="71"/>
        <v>1.8643488351956335E-2</v>
      </c>
      <c r="AA50" s="37">
        <f t="shared" si="72"/>
        <v>6.2703966415893929E-3</v>
      </c>
      <c r="AB50" s="6">
        <f t="shared" si="73"/>
        <v>0.55526328329759345</v>
      </c>
      <c r="AC50" s="6">
        <f t="shared" si="74"/>
        <v>0.553690733014645</v>
      </c>
      <c r="AD50" s="6">
        <f t="shared" si="75"/>
        <v>0.58160963143393363</v>
      </c>
      <c r="AE50" s="37">
        <f t="shared" si="76"/>
        <v>1.4496233432627261E-2</v>
      </c>
      <c r="AF50" s="37">
        <f t="shared" si="77"/>
        <v>9.0586219011287248E-3</v>
      </c>
      <c r="AG50" s="37">
        <f>X50/DV50</f>
        <v>1.8274822061801695E-2</v>
      </c>
      <c r="AH50" s="37">
        <f>(P50+S50+T50)/DV50</f>
        <v>2.3423415735762749E-2</v>
      </c>
      <c r="AI50" s="37">
        <f>R50/DV50</f>
        <v>2.0921651977254228E-2</v>
      </c>
      <c r="AJ50" s="38">
        <f>X50/FO50</f>
        <v>8.3493101676879608E-2</v>
      </c>
      <c r="AK50" s="33"/>
      <c r="AL50" s="44">
        <f t="shared" si="78"/>
        <v>0.1173322991376169</v>
      </c>
      <c r="AM50" s="6">
        <f t="shared" si="79"/>
        <v>6.7950548949444398E-2</v>
      </c>
      <c r="AN50" s="38">
        <f t="shared" si="80"/>
        <v>0.13744727426446654</v>
      </c>
      <c r="AO50" s="33"/>
      <c r="AP50" s="44">
        <f t="shared" si="81"/>
        <v>0.83140084382248303</v>
      </c>
      <c r="AQ50" s="6">
        <f t="shared" si="82"/>
        <v>0.75687539514723834</v>
      </c>
      <c r="AR50" s="6">
        <f t="shared" si="83"/>
        <v>5.7014763723827376E-2</v>
      </c>
      <c r="AS50" s="6">
        <f t="shared" si="84"/>
        <v>0.15869387063112664</v>
      </c>
      <c r="AT50" s="65">
        <v>1.6280000000000001</v>
      </c>
      <c r="AU50" s="66">
        <v>1.36</v>
      </c>
      <c r="AV50" s="33"/>
      <c r="AW50" s="44">
        <f>FQ50/C50</f>
        <v>0.10708322983896079</v>
      </c>
      <c r="AX50" s="6">
        <v>9.5500000000000002E-2</v>
      </c>
      <c r="AY50" s="6">
        <f t="shared" si="85"/>
        <v>0.17612129109679131</v>
      </c>
      <c r="AZ50" s="6">
        <f t="shared" si="86"/>
        <v>0.19550000000000001</v>
      </c>
      <c r="BA50" s="38">
        <f t="shared" si="87"/>
        <v>0.21489999999999998</v>
      </c>
      <c r="BB50" s="6"/>
      <c r="BC50" s="44">
        <f t="shared" si="88"/>
        <v>0.16474268591947777</v>
      </c>
      <c r="BD50" s="6">
        <f t="shared" si="89"/>
        <v>0.18313391329547421</v>
      </c>
      <c r="BE50" s="38">
        <f t="shared" si="90"/>
        <v>0.20248295130510061</v>
      </c>
      <c r="BF50" s="6"/>
      <c r="BG50" s="44">
        <v>3.1E-2</v>
      </c>
      <c r="BH50" s="38"/>
      <c r="BI50" s="45"/>
      <c r="BJ50" s="44">
        <f>AY50-(4.5%+2.5%+3%+1%+BG50)</f>
        <v>3.5121291096791296E-2</v>
      </c>
      <c r="BK50" s="38"/>
      <c r="BL50" s="6"/>
      <c r="BM50" s="44">
        <f>AZ50-(6%+2.5%+3%+1%+BG50)</f>
        <v>3.9500000000000035E-2</v>
      </c>
      <c r="BN50" s="38"/>
      <c r="BO50" s="38"/>
      <c r="BP50" s="6">
        <f>BA50-(8%+2.5%+3%+1%+BG50)</f>
        <v>3.8899999999999962E-2</v>
      </c>
      <c r="BQ50" s="38"/>
      <c r="BR50" s="33"/>
      <c r="BS50" s="36">
        <f>Q50/FS50</f>
        <v>7.1471887724161833E-5</v>
      </c>
      <c r="BT50" s="6">
        <f t="shared" si="91"/>
        <v>4.9502828733070459E-3</v>
      </c>
      <c r="BU50" s="37">
        <f>FA50/E50</f>
        <v>9.2013119352334586E-3</v>
      </c>
      <c r="BV50" s="6">
        <f t="shared" si="92"/>
        <v>6.6014659641816784E-2</v>
      </c>
      <c r="BW50" s="6">
        <f t="shared" si="93"/>
        <v>0.72199473255893043</v>
      </c>
      <c r="BX50" s="38">
        <f t="shared" si="94"/>
        <v>0.78799864078190818</v>
      </c>
      <c r="BY50" s="33"/>
      <c r="BZ50" s="32">
        <v>78.768000000000001</v>
      </c>
      <c r="CA50" s="33">
        <v>186.76599999999999</v>
      </c>
      <c r="CB50" s="34">
        <f t="shared" si="95"/>
        <v>265.53399999999999</v>
      </c>
      <c r="CC50" s="30">
        <v>3411.1439999999998</v>
      </c>
      <c r="CD50" s="33">
        <v>8.7889999999999997</v>
      </c>
      <c r="CE50" s="33">
        <v>14.426</v>
      </c>
      <c r="CF50" s="34">
        <f t="shared" si="96"/>
        <v>3387.9289999999996</v>
      </c>
      <c r="CG50" s="33">
        <v>404.67099999999999</v>
      </c>
      <c r="CH50" s="33">
        <v>130.05699999999999</v>
      </c>
      <c r="CI50" s="34">
        <f t="shared" si="97"/>
        <v>534.72799999999995</v>
      </c>
      <c r="CJ50" s="33">
        <v>2.073</v>
      </c>
      <c r="CK50" s="33">
        <v>0</v>
      </c>
      <c r="CL50" s="33">
        <v>25.248000000000001</v>
      </c>
      <c r="CM50" s="33">
        <v>7.7449999999999157</v>
      </c>
      <c r="CN50" s="34">
        <f t="shared" si="98"/>
        <v>4223.2569999999996</v>
      </c>
      <c r="CO50" s="33">
        <v>30.16</v>
      </c>
      <c r="CP50" s="30">
        <v>2836.0279999999998</v>
      </c>
      <c r="CQ50" s="34">
        <f t="shared" si="99"/>
        <v>2866.1879999999996</v>
      </c>
      <c r="CR50" s="33">
        <v>800.81799999999998</v>
      </c>
      <c r="CS50" s="33">
        <v>23.995999999999981</v>
      </c>
      <c r="CT50" s="34">
        <f t="shared" si="100"/>
        <v>824.81399999999996</v>
      </c>
      <c r="CU50" s="33">
        <v>80.015000000000001</v>
      </c>
      <c r="CV50" s="33">
        <v>452.24</v>
      </c>
      <c r="CW50" s="114">
        <f t="shared" si="101"/>
        <v>4223.2569999999996</v>
      </c>
      <c r="CX50" s="33"/>
      <c r="CY50" s="68">
        <v>670.20499999999993</v>
      </c>
      <c r="CZ50" s="33"/>
      <c r="DA50" s="29">
        <v>180</v>
      </c>
      <c r="DB50" s="30">
        <v>140</v>
      </c>
      <c r="DC50" s="30">
        <v>245</v>
      </c>
      <c r="DD50" s="30">
        <v>100</v>
      </c>
      <c r="DE50" s="30">
        <v>140</v>
      </c>
      <c r="DF50" s="30">
        <v>75</v>
      </c>
      <c r="DG50" s="31">
        <f t="shared" si="102"/>
        <v>880</v>
      </c>
      <c r="DH50" s="69">
        <f t="shared" si="103"/>
        <v>0.20836998553486091</v>
      </c>
      <c r="DI50" s="33"/>
      <c r="DJ50" s="61" t="s">
        <v>221</v>
      </c>
      <c r="DK50" s="56">
        <v>26</v>
      </c>
      <c r="DL50" s="70">
        <v>2</v>
      </c>
      <c r="DM50" s="120" t="s">
        <v>244</v>
      </c>
      <c r="DN50" s="71" t="s">
        <v>159</v>
      </c>
      <c r="DO50" s="59" t="s">
        <v>162</v>
      </c>
      <c r="DP50" s="69">
        <v>0.10757110473095925</v>
      </c>
      <c r="DQ50" s="56"/>
      <c r="DR50" s="29">
        <v>363.53565550000002</v>
      </c>
      <c r="DS50" s="30">
        <v>403.53565550000002</v>
      </c>
      <c r="DT50" s="31">
        <v>443.5796029</v>
      </c>
      <c r="DU50" s="30"/>
      <c r="DV50" s="61">
        <f t="shared" si="104"/>
        <v>1992.1945000000001</v>
      </c>
      <c r="DW50" s="30">
        <v>1920.268</v>
      </c>
      <c r="DX50" s="31">
        <v>2064.1210000000001</v>
      </c>
      <c r="DY50" s="30"/>
      <c r="DZ50" s="29">
        <v>443.41399999999999</v>
      </c>
      <c r="EA50" s="30">
        <v>492.91500000000002</v>
      </c>
      <c r="EB50" s="31">
        <v>544.99400000000003</v>
      </c>
      <c r="EC50" s="72">
        <v>2691.5549999999998</v>
      </c>
      <c r="ED50" s="30"/>
      <c r="EE50" s="29">
        <v>156.71899999999999</v>
      </c>
      <c r="EF50" s="30">
        <v>15.923</v>
      </c>
      <c r="EG50" s="30">
        <v>132.905</v>
      </c>
      <c r="EH50" s="30">
        <v>67.194000000000003</v>
      </c>
      <c r="EI50" s="30">
        <v>484.49</v>
      </c>
      <c r="EJ50" s="30">
        <v>0</v>
      </c>
      <c r="EK50" s="30">
        <v>91.084999999999582</v>
      </c>
      <c r="EL50" s="31">
        <v>2462.828</v>
      </c>
      <c r="EM50" s="31">
        <f t="shared" si="105"/>
        <v>3411.1439999999993</v>
      </c>
      <c r="EN50" s="56"/>
      <c r="EO50" s="44">
        <f t="shared" si="106"/>
        <v>4.5943237811127302E-2</v>
      </c>
      <c r="EP50" s="6">
        <f t="shared" si="107"/>
        <v>4.6679354492217282E-3</v>
      </c>
      <c r="EQ50" s="6">
        <f t="shared" si="108"/>
        <v>3.8962002190467485E-2</v>
      </c>
      <c r="ER50" s="6">
        <f t="shared" si="109"/>
        <v>1.9698376849526147E-2</v>
      </c>
      <c r="ES50" s="6">
        <f t="shared" si="110"/>
        <v>0.14203152959828144</v>
      </c>
      <c r="ET50" s="6">
        <f t="shared" si="111"/>
        <v>0</v>
      </c>
      <c r="EU50" s="6">
        <f t="shared" si="112"/>
        <v>2.6702185542445467E-2</v>
      </c>
      <c r="EV50" s="6">
        <f t="shared" si="113"/>
        <v>0.72199473255893054</v>
      </c>
      <c r="EW50" s="69">
        <f t="shared" si="114"/>
        <v>1</v>
      </c>
      <c r="EX50" s="56"/>
      <c r="EY50" s="32">
        <v>5.444</v>
      </c>
      <c r="EZ50" s="33">
        <v>25.943000000000001</v>
      </c>
      <c r="FA50" s="67">
        <f t="shared" si="115"/>
        <v>31.387</v>
      </c>
      <c r="FC50" s="32">
        <f>CD50</f>
        <v>8.7889999999999997</v>
      </c>
      <c r="FD50" s="33">
        <f>CE50</f>
        <v>14.426</v>
      </c>
      <c r="FE50" s="67">
        <f t="shared" si="116"/>
        <v>23.215</v>
      </c>
      <c r="FG50" s="29">
        <v>2462.828</v>
      </c>
      <c r="FH50" s="30">
        <v>948.3159999999998</v>
      </c>
      <c r="FI50" s="31">
        <v>3411.1439999999998</v>
      </c>
      <c r="FK50" s="44">
        <v>0.72199473255893043</v>
      </c>
      <c r="FL50" s="6">
        <v>0.27800526744106957</v>
      </c>
      <c r="FM50" s="38">
        <v>1</v>
      </c>
      <c r="FN50" s="56"/>
      <c r="FO50" s="61">
        <f t="shared" si="117"/>
        <v>436.048</v>
      </c>
      <c r="FP50" s="30">
        <v>419.85599999999999</v>
      </c>
      <c r="FQ50" s="31">
        <v>452.24</v>
      </c>
      <c r="FS50" s="61">
        <f t="shared" si="118"/>
        <v>3232.04</v>
      </c>
      <c r="FT50" s="30">
        <v>3052.9360000000001</v>
      </c>
      <c r="FU50" s="31">
        <v>3411.1439999999998</v>
      </c>
      <c r="FW50" s="61">
        <f t="shared" si="119"/>
        <v>1098.8130000000001</v>
      </c>
      <c r="FX50" s="30">
        <v>1135.6099999999999</v>
      </c>
      <c r="FY50" s="31">
        <v>1062.0160000000001</v>
      </c>
      <c r="GA50" s="61">
        <f t="shared" si="120"/>
        <v>4330.8530000000001</v>
      </c>
      <c r="GB50" s="56">
        <f t="shared" si="121"/>
        <v>4188.5460000000003</v>
      </c>
      <c r="GC50" s="70">
        <f t="shared" si="122"/>
        <v>4473.16</v>
      </c>
      <c r="GE50" s="61">
        <f t="shared" si="123"/>
        <v>2664.6774999999998</v>
      </c>
      <c r="GF50" s="30">
        <v>2493.3270000000002</v>
      </c>
      <c r="GG50" s="31">
        <v>2836.0279999999998</v>
      </c>
      <c r="GH50" s="30"/>
      <c r="GI50" s="61">
        <f t="shared" si="124"/>
        <v>4019.0439999999999</v>
      </c>
      <c r="GJ50" s="30">
        <v>3814.8310000000001</v>
      </c>
      <c r="GK50" s="31">
        <v>4223.2569999999996</v>
      </c>
      <c r="GL50" s="30"/>
      <c r="GM50" s="73">
        <f>DX50/C50</f>
        <v>0.48875098058204847</v>
      </c>
      <c r="GN50" s="63"/>
    </row>
    <row r="51" spans="1:196" x14ac:dyDescent="0.2">
      <c r="A51" s="1"/>
      <c r="B51" s="74" t="s">
        <v>201</v>
      </c>
      <c r="C51" s="29">
        <v>4053.259</v>
      </c>
      <c r="D51" s="30">
        <v>4029.7489999999998</v>
      </c>
      <c r="E51" s="30">
        <v>3188.232</v>
      </c>
      <c r="F51" s="30">
        <v>1121.8219999999999</v>
      </c>
      <c r="G51" s="30">
        <v>2740.9540000000002</v>
      </c>
      <c r="H51" s="30">
        <f t="shared" si="64"/>
        <v>5175.0810000000001</v>
      </c>
      <c r="I51" s="31">
        <f t="shared" si="65"/>
        <v>4310.0540000000001</v>
      </c>
      <c r="J51" s="30"/>
      <c r="K51" s="32">
        <v>70.558999999999997</v>
      </c>
      <c r="L51" s="33">
        <v>23.742999999999999</v>
      </c>
      <c r="M51" s="33">
        <v>0.51800000000000002</v>
      </c>
      <c r="N51" s="34">
        <f t="shared" si="66"/>
        <v>94.82</v>
      </c>
      <c r="O51" s="33">
        <v>53.716000000000001</v>
      </c>
      <c r="P51" s="34">
        <f t="shared" si="67"/>
        <v>41.103999999999992</v>
      </c>
      <c r="Q51" s="33">
        <v>-1.0760000000000001</v>
      </c>
      <c r="R51" s="34">
        <f t="shared" si="68"/>
        <v>42.179999999999993</v>
      </c>
      <c r="S51" s="33">
        <v>6.5170000000000003</v>
      </c>
      <c r="T51" s="33">
        <v>3.5760000000000001</v>
      </c>
      <c r="U51" s="33">
        <v>-3.2</v>
      </c>
      <c r="V51" s="34">
        <f t="shared" si="69"/>
        <v>49.072999999999993</v>
      </c>
      <c r="W51" s="33">
        <v>9.49</v>
      </c>
      <c r="X51" s="35">
        <f t="shared" si="70"/>
        <v>39.582999999999991</v>
      </c>
      <c r="Y51" s="33"/>
      <c r="Z51" s="36">
        <f t="shared" si="71"/>
        <v>1.7509527268323659E-2</v>
      </c>
      <c r="AA51" s="37">
        <f t="shared" si="72"/>
        <v>5.8919302418091049E-3</v>
      </c>
      <c r="AB51" s="6">
        <f t="shared" si="73"/>
        <v>0.51200518524872995</v>
      </c>
      <c r="AC51" s="6">
        <f t="shared" si="74"/>
        <v>0.53007292499284575</v>
      </c>
      <c r="AD51" s="6">
        <f t="shared" si="75"/>
        <v>0.5665049567601772</v>
      </c>
      <c r="AE51" s="37">
        <f t="shared" si="76"/>
        <v>1.3329862480268623E-2</v>
      </c>
      <c r="AF51" s="37">
        <f t="shared" si="77"/>
        <v>9.8226961530358328E-3</v>
      </c>
      <c r="AG51" s="37">
        <f>X51/DV51</f>
        <v>1.9231591446623012E-2</v>
      </c>
      <c r="AH51" s="37">
        <f>(P51+S51+T51)/DV51</f>
        <v>2.4874309357369541E-2</v>
      </c>
      <c r="AI51" s="37">
        <f>R51/DV51</f>
        <v>2.0493356421154504E-2</v>
      </c>
      <c r="AJ51" s="38">
        <f>X51/FO51</f>
        <v>7.7546138708517759E-2</v>
      </c>
      <c r="AK51" s="33"/>
      <c r="AL51" s="44">
        <f t="shared" si="78"/>
        <v>3.8778006356024713E-2</v>
      </c>
      <c r="AM51" s="6">
        <f t="shared" si="79"/>
        <v>4.2530099353566803E-2</v>
      </c>
      <c r="AN51" s="38">
        <f t="shared" si="80"/>
        <v>1.9954378509524417E-2</v>
      </c>
      <c r="AO51" s="33"/>
      <c r="AP51" s="44">
        <f t="shared" si="81"/>
        <v>0.85970970744914432</v>
      </c>
      <c r="AQ51" s="6">
        <f t="shared" si="82"/>
        <v>0.78098935716744278</v>
      </c>
      <c r="AR51" s="6">
        <f t="shared" si="83"/>
        <v>9.7933539406191532E-3</v>
      </c>
      <c r="AS51" s="6">
        <f t="shared" si="84"/>
        <v>0.17984120925901848</v>
      </c>
      <c r="AT51" s="65">
        <v>1.7849999999999999</v>
      </c>
      <c r="AU51" s="66">
        <v>1.5</v>
      </c>
      <c r="AV51" s="33"/>
      <c r="AW51" s="44">
        <f>FQ51/C51</f>
        <v>0.13091169352859022</v>
      </c>
      <c r="AX51" s="6">
        <v>0.1225</v>
      </c>
      <c r="AY51" s="6">
        <f t="shared" si="85"/>
        <v>0.22362463706443958</v>
      </c>
      <c r="AZ51" s="6">
        <f t="shared" si="86"/>
        <v>0.24309999999999998</v>
      </c>
      <c r="BA51" s="38">
        <f t="shared" si="87"/>
        <v>0.26250000000000001</v>
      </c>
      <c r="BB51" s="6"/>
      <c r="BC51" s="44">
        <f t="shared" si="88"/>
        <v>0.2057796561640646</v>
      </c>
      <c r="BD51" s="6">
        <f t="shared" si="89"/>
        <v>0.22458515036529422</v>
      </c>
      <c r="BE51" s="38">
        <f t="shared" si="90"/>
        <v>0.24418510442820912</v>
      </c>
      <c r="BF51" s="6"/>
      <c r="BG51" s="44"/>
      <c r="BH51" s="38"/>
      <c r="BI51" s="45"/>
      <c r="BJ51" s="44"/>
      <c r="BK51" s="38"/>
      <c r="BL51" s="6"/>
      <c r="BM51" s="44"/>
      <c r="BN51" s="38"/>
      <c r="BO51" s="6"/>
      <c r="BP51" s="44"/>
      <c r="BQ51" s="38"/>
      <c r="BR51" s="33"/>
      <c r="BS51" s="36">
        <f>Q51/FS51</f>
        <v>-3.4391027904995107E-4</v>
      </c>
      <c r="BT51" s="6">
        <f t="shared" si="91"/>
        <v>-2.1016856456432996E-2</v>
      </c>
      <c r="BU51" s="37">
        <f>FA51/E51</f>
        <v>1.1878997513355364E-2</v>
      </c>
      <c r="BV51" s="6">
        <f t="shared" si="92"/>
        <v>6.7755462765177119E-2</v>
      </c>
      <c r="BW51" s="6">
        <f t="shared" si="93"/>
        <v>0.79431139264645734</v>
      </c>
      <c r="BX51" s="38">
        <f t="shared" si="94"/>
        <v>0.84784807800551909</v>
      </c>
      <c r="BY51" s="33"/>
      <c r="BZ51" s="32">
        <v>3.4009999999999998</v>
      </c>
      <c r="CA51" s="33">
        <v>88.766999999999996</v>
      </c>
      <c r="CB51" s="34">
        <f t="shared" si="95"/>
        <v>92.167999999999992</v>
      </c>
      <c r="CC51" s="30">
        <v>3188.232</v>
      </c>
      <c r="CD51" s="33">
        <v>14.423</v>
      </c>
      <c r="CE51" s="33">
        <v>13.923999999999999</v>
      </c>
      <c r="CF51" s="34">
        <f t="shared" si="96"/>
        <v>3159.8850000000002</v>
      </c>
      <c r="CG51" s="33">
        <v>626.702</v>
      </c>
      <c r="CH51" s="33">
        <v>125.16900000000001</v>
      </c>
      <c r="CI51" s="34">
        <f t="shared" si="97"/>
        <v>751.87099999999998</v>
      </c>
      <c r="CJ51" s="33">
        <v>0</v>
      </c>
      <c r="CK51" s="33">
        <v>0</v>
      </c>
      <c r="CL51" s="33">
        <v>44.942999999999998</v>
      </c>
      <c r="CM51" s="33">
        <v>4.3919999999996975</v>
      </c>
      <c r="CN51" s="34">
        <f t="shared" si="98"/>
        <v>4053.2590000000005</v>
      </c>
      <c r="CO51" s="33">
        <v>17.53</v>
      </c>
      <c r="CP51" s="30">
        <v>2740.9540000000002</v>
      </c>
      <c r="CQ51" s="34">
        <f t="shared" si="99"/>
        <v>2758.4840000000004</v>
      </c>
      <c r="CR51" s="33">
        <v>670.86900000000003</v>
      </c>
      <c r="CS51" s="33">
        <v>13.047999999999547</v>
      </c>
      <c r="CT51" s="34">
        <f t="shared" si="100"/>
        <v>683.91699999999958</v>
      </c>
      <c r="CU51" s="33">
        <v>80.239000000000004</v>
      </c>
      <c r="CV51" s="33">
        <v>530.61900000000003</v>
      </c>
      <c r="CW51" s="114">
        <f t="shared" si="101"/>
        <v>4053.259</v>
      </c>
      <c r="CX51" s="33"/>
      <c r="CY51" s="68">
        <v>728.94299999999998</v>
      </c>
      <c r="CZ51" s="33"/>
      <c r="DA51" s="29">
        <v>190</v>
      </c>
      <c r="DB51" s="30">
        <v>150</v>
      </c>
      <c r="DC51" s="30">
        <v>125</v>
      </c>
      <c r="DD51" s="30">
        <v>135</v>
      </c>
      <c r="DE51" s="30">
        <v>150</v>
      </c>
      <c r="DF51" s="30">
        <v>0</v>
      </c>
      <c r="DG51" s="31">
        <f t="shared" si="102"/>
        <v>750</v>
      </c>
      <c r="DH51" s="69">
        <f t="shared" si="103"/>
        <v>0.18503628808324363</v>
      </c>
      <c r="DI51" s="33"/>
      <c r="DJ51" s="61" t="s">
        <v>226</v>
      </c>
      <c r="DK51" s="56">
        <v>20</v>
      </c>
      <c r="DL51" s="70">
        <v>1</v>
      </c>
      <c r="DM51" s="120" t="s">
        <v>243</v>
      </c>
      <c r="DN51" s="71" t="s">
        <v>159</v>
      </c>
      <c r="DO51" s="56"/>
      <c r="DP51" s="69" t="s">
        <v>220</v>
      </c>
      <c r="DQ51" s="56"/>
      <c r="DR51" s="29">
        <v>459.29749869999995</v>
      </c>
      <c r="DS51" s="30">
        <v>499.29749869999995</v>
      </c>
      <c r="DT51" s="31">
        <v>539.14271250000002</v>
      </c>
      <c r="DU51" s="30"/>
      <c r="DV51" s="61">
        <f t="shared" si="104"/>
        <v>2058.2280000000001</v>
      </c>
      <c r="DW51" s="30">
        <v>2062.5790000000002</v>
      </c>
      <c r="DX51" s="31">
        <v>2053.877</v>
      </c>
      <c r="DY51" s="30"/>
      <c r="DZ51" s="29">
        <v>523.21699999999998</v>
      </c>
      <c r="EA51" s="30">
        <v>571.03200000000004</v>
      </c>
      <c r="EB51" s="31">
        <v>620.86699999999996</v>
      </c>
      <c r="EC51" s="72">
        <v>2542.6080000000002</v>
      </c>
      <c r="ED51" s="30"/>
      <c r="EE51" s="29">
        <v>0.32215403000000004</v>
      </c>
      <c r="EF51" s="30">
        <v>4.7791555599999995</v>
      </c>
      <c r="EG51" s="30">
        <v>316.83936659</v>
      </c>
      <c r="EH51" s="30">
        <v>6.2611991100000006</v>
      </c>
      <c r="EI51" s="30">
        <v>260.79919525999998</v>
      </c>
      <c r="EJ51" s="30">
        <v>12.350666279999999</v>
      </c>
      <c r="EK51" s="30">
        <v>54.431263169999966</v>
      </c>
      <c r="EL51" s="31">
        <v>2532.4490000000001</v>
      </c>
      <c r="EM51" s="31">
        <f t="shared" si="105"/>
        <v>3188.232</v>
      </c>
      <c r="EN51" s="56"/>
      <c r="EO51" s="44">
        <f t="shared" si="106"/>
        <v>1.0104472635617485E-4</v>
      </c>
      <c r="EP51" s="6">
        <f t="shared" si="107"/>
        <v>1.4989986801462376E-3</v>
      </c>
      <c r="EQ51" s="6">
        <f t="shared" si="108"/>
        <v>9.9377763785696904E-2</v>
      </c>
      <c r="ER51" s="6">
        <f t="shared" si="109"/>
        <v>1.9638467683656649E-3</v>
      </c>
      <c r="ES51" s="6">
        <f t="shared" si="110"/>
        <v>8.1800570115349192E-2</v>
      </c>
      <c r="ET51" s="6">
        <f t="shared" si="111"/>
        <v>3.8738292194545436E-3</v>
      </c>
      <c r="EU51" s="6">
        <f t="shared" si="112"/>
        <v>1.7072554058173924E-2</v>
      </c>
      <c r="EV51" s="6">
        <f t="shared" si="113"/>
        <v>0.79431139264645734</v>
      </c>
      <c r="EW51" s="69">
        <f t="shared" si="114"/>
        <v>1</v>
      </c>
      <c r="EX51" s="56"/>
      <c r="EY51" s="32">
        <v>1.1679999999999999</v>
      </c>
      <c r="EZ51" s="33">
        <v>36.704999999999998</v>
      </c>
      <c r="FA51" s="67">
        <f t="shared" si="115"/>
        <v>37.872999999999998</v>
      </c>
      <c r="FC51" s="32">
        <f>CD51</f>
        <v>14.423</v>
      </c>
      <c r="FD51" s="33">
        <f>CE51</f>
        <v>13.923999999999999</v>
      </c>
      <c r="FE51" s="67">
        <f t="shared" si="116"/>
        <v>28.347000000000001</v>
      </c>
      <c r="FG51" s="29">
        <v>2532.4490000000001</v>
      </c>
      <c r="FH51" s="30">
        <v>655.78300000000002</v>
      </c>
      <c r="FI51" s="31">
        <v>3188.232</v>
      </c>
      <c r="FK51" s="44">
        <v>0.79431139264645734</v>
      </c>
      <c r="FL51" s="6">
        <v>0.20568860735354266</v>
      </c>
      <c r="FM51" s="38">
        <v>1</v>
      </c>
      <c r="FN51" s="56"/>
      <c r="FO51" s="61">
        <f t="shared" si="117"/>
        <v>510.44450000000001</v>
      </c>
      <c r="FP51" s="30">
        <v>490.27</v>
      </c>
      <c r="FQ51" s="31">
        <v>530.61900000000003</v>
      </c>
      <c r="FS51" s="61">
        <f t="shared" si="118"/>
        <v>3128.723</v>
      </c>
      <c r="FT51" s="30">
        <v>3069.2139999999999</v>
      </c>
      <c r="FU51" s="31">
        <v>3188.232</v>
      </c>
      <c r="FW51" s="61">
        <f t="shared" si="119"/>
        <v>1093.4164999999998</v>
      </c>
      <c r="FX51" s="30">
        <v>1065.011</v>
      </c>
      <c r="FY51" s="31">
        <v>1121.8219999999999</v>
      </c>
      <c r="GA51" s="61">
        <f t="shared" si="120"/>
        <v>4222.1395000000002</v>
      </c>
      <c r="GB51" s="56">
        <f t="shared" si="121"/>
        <v>4134.2250000000004</v>
      </c>
      <c r="GC51" s="70">
        <f t="shared" si="122"/>
        <v>4310.0540000000001</v>
      </c>
      <c r="GE51" s="61">
        <f t="shared" si="123"/>
        <v>2714.1419999999998</v>
      </c>
      <c r="GF51" s="30">
        <v>2687.33</v>
      </c>
      <c r="GG51" s="31">
        <v>2740.9540000000002</v>
      </c>
      <c r="GH51" s="30"/>
      <c r="GI51" s="61">
        <f t="shared" si="124"/>
        <v>4029.7489999999998</v>
      </c>
      <c r="GJ51" s="30">
        <v>4006.239</v>
      </c>
      <c r="GK51" s="31">
        <v>4053.259</v>
      </c>
      <c r="GL51" s="30"/>
      <c r="GM51" s="73">
        <f>DX51/C51</f>
        <v>0.50672236834606421</v>
      </c>
      <c r="GN51" s="63"/>
    </row>
    <row r="52" spans="1:196" x14ac:dyDescent="0.2">
      <c r="A52" s="1"/>
      <c r="B52" s="74" t="s">
        <v>202</v>
      </c>
      <c r="C52" s="29">
        <v>4871.8109999999997</v>
      </c>
      <c r="D52" s="30">
        <v>4701.6409999999996</v>
      </c>
      <c r="E52" s="30">
        <v>4104.5970000000007</v>
      </c>
      <c r="F52" s="30">
        <v>1814.6279999999999</v>
      </c>
      <c r="G52" s="30">
        <v>3265.6419999999998</v>
      </c>
      <c r="H52" s="30">
        <f t="shared" si="64"/>
        <v>6686.4389999999994</v>
      </c>
      <c r="I52" s="31">
        <f t="shared" si="65"/>
        <v>5919.2250000000004</v>
      </c>
      <c r="J52" s="30"/>
      <c r="K52" s="32">
        <v>79.073999999999998</v>
      </c>
      <c r="L52" s="33">
        <v>36.461999999999996</v>
      </c>
      <c r="M52" s="33">
        <v>0.23300000000000001</v>
      </c>
      <c r="N52" s="34">
        <f t="shared" si="66"/>
        <v>115.76900000000001</v>
      </c>
      <c r="O52" s="33">
        <v>65.638000000000005</v>
      </c>
      <c r="P52" s="34">
        <f t="shared" si="67"/>
        <v>50.131</v>
      </c>
      <c r="Q52" s="33">
        <v>0.58999999999999986</v>
      </c>
      <c r="R52" s="34">
        <f t="shared" si="68"/>
        <v>49.540999999999997</v>
      </c>
      <c r="S52" s="33">
        <v>7.1660000000000004</v>
      </c>
      <c r="T52" s="33">
        <v>5.3849999999999998</v>
      </c>
      <c r="U52" s="33">
        <v>-1.5</v>
      </c>
      <c r="V52" s="34">
        <f t="shared" si="69"/>
        <v>60.591999999999992</v>
      </c>
      <c r="W52" s="33">
        <v>12.513999999999999</v>
      </c>
      <c r="X52" s="35">
        <f t="shared" si="70"/>
        <v>48.077999999999989</v>
      </c>
      <c r="Y52" s="33"/>
      <c r="Z52" s="36">
        <f t="shared" si="71"/>
        <v>1.681838319854706E-2</v>
      </c>
      <c r="AA52" s="37">
        <f t="shared" si="72"/>
        <v>7.7551646329441148E-3</v>
      </c>
      <c r="AB52" s="6">
        <f t="shared" si="73"/>
        <v>0.51151807980049879</v>
      </c>
      <c r="AC52" s="6">
        <f t="shared" si="74"/>
        <v>0.53392443161020053</v>
      </c>
      <c r="AD52" s="6">
        <f t="shared" si="75"/>
        <v>0.56697388765558998</v>
      </c>
      <c r="AE52" s="37">
        <f t="shared" si="76"/>
        <v>1.396065756615616E-2</v>
      </c>
      <c r="AF52" s="37">
        <f t="shared" si="77"/>
        <v>1.0225791377946549E-2</v>
      </c>
      <c r="AG52" s="37">
        <f>X52/DV52</f>
        <v>2.0181036634008932E-2</v>
      </c>
      <c r="AH52" s="37">
        <f>(P52+S52+T52)/DV52</f>
        <v>2.6311155586608181E-2</v>
      </c>
      <c r="AI52" s="37">
        <f>R52/DV52</f>
        <v>2.0795139895283428E-2</v>
      </c>
      <c r="AJ52" s="38">
        <f>X52/FO52</f>
        <v>8.5921464728825878E-2</v>
      </c>
      <c r="AK52" s="33"/>
      <c r="AL52" s="44">
        <f t="shared" si="78"/>
        <v>0.10969934603768716</v>
      </c>
      <c r="AM52" s="6">
        <f t="shared" si="79"/>
        <v>0.16466827104985574</v>
      </c>
      <c r="AN52" s="38">
        <f t="shared" si="80"/>
        <v>7.3315201761665699E-2</v>
      </c>
      <c r="AO52" s="33"/>
      <c r="AP52" s="44">
        <f t="shared" si="81"/>
        <v>0.79560599980948177</v>
      </c>
      <c r="AQ52" s="6">
        <f t="shared" si="82"/>
        <v>0.7732501875917388</v>
      </c>
      <c r="AR52" s="6">
        <f t="shared" si="83"/>
        <v>7.1338358569328755E-2</v>
      </c>
      <c r="AS52" s="6">
        <f t="shared" si="84"/>
        <v>0.12522612227773205</v>
      </c>
      <c r="AT52" s="65">
        <v>1.7363999999999999</v>
      </c>
      <c r="AU52" s="66">
        <v>1.41</v>
      </c>
      <c r="AV52" s="33"/>
      <c r="AW52" s="44">
        <f>FQ52/C52</f>
        <v>0.12634418699740199</v>
      </c>
      <c r="AX52" s="6">
        <v>0.1174</v>
      </c>
      <c r="AY52" s="6">
        <f t="shared" si="85"/>
        <v>0.21193836262533006</v>
      </c>
      <c r="AZ52" s="6">
        <f t="shared" si="86"/>
        <v>0.23196870063583352</v>
      </c>
      <c r="BA52" s="38">
        <f t="shared" si="87"/>
        <v>0.2440056830606355</v>
      </c>
      <c r="BB52" s="6"/>
      <c r="BC52" s="44">
        <f t="shared" si="88"/>
        <v>0.19213566727852968</v>
      </c>
      <c r="BD52" s="6">
        <f t="shared" si="89"/>
        <v>0.21149202361642433</v>
      </c>
      <c r="BE52" s="38">
        <f t="shared" si="90"/>
        <v>0.22519956732774407</v>
      </c>
      <c r="BF52" s="6"/>
      <c r="BG52" s="44">
        <v>3.1E-2</v>
      </c>
      <c r="BH52" s="38"/>
      <c r="BI52" s="45"/>
      <c r="BJ52" s="44">
        <f>AY52-(4.5%+2.5%+3%+1%+BG52)</f>
        <v>7.0938362625330043E-2</v>
      </c>
      <c r="BK52" s="38"/>
      <c r="BL52" s="6"/>
      <c r="BM52" s="44">
        <f>AZ52-(6%+2.5%+3%+1%+BG52)</f>
        <v>7.5968700635833553E-2</v>
      </c>
      <c r="BN52" s="38"/>
      <c r="BO52" s="6"/>
      <c r="BP52" s="44">
        <f>BA52-(8%+2.5%+3%+1%+BG52)</f>
        <v>6.800568306063548E-2</v>
      </c>
      <c r="BQ52" s="38"/>
      <c r="BR52" s="33"/>
      <c r="BS52" s="36">
        <f>Q52/FS52</f>
        <v>1.5121547769866441E-4</v>
      </c>
      <c r="BT52" s="6">
        <f t="shared" si="91"/>
        <v>9.412590536358123E-3</v>
      </c>
      <c r="BU52" s="37">
        <f>FA52/E52</f>
        <v>8.564056349502764E-3</v>
      </c>
      <c r="BV52" s="6">
        <f t="shared" si="92"/>
        <v>5.564085436696499E-2</v>
      </c>
      <c r="BW52" s="6">
        <f t="shared" si="93"/>
        <v>0.70632951298263857</v>
      </c>
      <c r="BX52" s="38">
        <f t="shared" si="94"/>
        <v>0.79635864492395536</v>
      </c>
      <c r="BY52" s="33"/>
      <c r="BZ52" s="32">
        <v>3.9750000000000001</v>
      </c>
      <c r="CA52" s="33">
        <v>210.304</v>
      </c>
      <c r="CB52" s="34">
        <f t="shared" si="95"/>
        <v>214.279</v>
      </c>
      <c r="CC52" s="30">
        <v>4104.5970000000007</v>
      </c>
      <c r="CD52" s="33">
        <v>7.4480000000000004</v>
      </c>
      <c r="CE52" s="33">
        <v>8.7929999999999993</v>
      </c>
      <c r="CF52" s="34">
        <f t="shared" si="96"/>
        <v>4088.3560000000002</v>
      </c>
      <c r="CG52" s="33">
        <v>392.56299999999999</v>
      </c>
      <c r="CH52" s="33">
        <v>129.054</v>
      </c>
      <c r="CI52" s="34">
        <f t="shared" si="97"/>
        <v>521.61699999999996</v>
      </c>
      <c r="CJ52" s="33">
        <v>2.621</v>
      </c>
      <c r="CK52" s="33">
        <v>0</v>
      </c>
      <c r="CL52" s="33">
        <v>35.113999999999997</v>
      </c>
      <c r="CM52" s="33">
        <v>9.8239999999990602</v>
      </c>
      <c r="CN52" s="34">
        <f t="shared" si="98"/>
        <v>4871.8109999999988</v>
      </c>
      <c r="CO52" s="33">
        <v>151.23500000000001</v>
      </c>
      <c r="CP52" s="30">
        <v>3265.6419999999998</v>
      </c>
      <c r="CQ52" s="34">
        <f t="shared" si="99"/>
        <v>3416.877</v>
      </c>
      <c r="CR52" s="33">
        <v>726.26199999999994</v>
      </c>
      <c r="CS52" s="33">
        <v>33.018999999999778</v>
      </c>
      <c r="CT52" s="34">
        <f t="shared" si="100"/>
        <v>759.28099999999972</v>
      </c>
      <c r="CU52" s="33">
        <v>80.128</v>
      </c>
      <c r="CV52" s="33">
        <v>615.52499999999998</v>
      </c>
      <c r="CW52" s="114">
        <f t="shared" si="101"/>
        <v>4871.8109999999988</v>
      </c>
      <c r="CX52" s="33"/>
      <c r="CY52" s="68">
        <v>610.07799999999997</v>
      </c>
      <c r="CZ52" s="33"/>
      <c r="DA52" s="29">
        <v>155</v>
      </c>
      <c r="DB52" s="30">
        <v>150</v>
      </c>
      <c r="DC52" s="30">
        <v>330</v>
      </c>
      <c r="DD52" s="30">
        <v>100</v>
      </c>
      <c r="DE52" s="30">
        <v>150</v>
      </c>
      <c r="DF52" s="30">
        <v>0</v>
      </c>
      <c r="DG52" s="31">
        <f t="shared" si="102"/>
        <v>885</v>
      </c>
      <c r="DH52" s="69">
        <f t="shared" si="103"/>
        <v>0.181657293355592</v>
      </c>
      <c r="DI52" s="33"/>
      <c r="DJ52" s="61" t="s">
        <v>217</v>
      </c>
      <c r="DK52" s="56">
        <v>35</v>
      </c>
      <c r="DL52" s="70">
        <v>4</v>
      </c>
      <c r="DM52" s="120" t="s">
        <v>243</v>
      </c>
      <c r="DN52" s="71" t="s">
        <v>159</v>
      </c>
      <c r="DO52" s="59" t="s">
        <v>160</v>
      </c>
      <c r="DP52" s="69">
        <v>0.38709847637625722</v>
      </c>
      <c r="DQ52" s="56"/>
      <c r="DR52" s="29">
        <v>528.21800799999994</v>
      </c>
      <c r="DS52" s="30">
        <v>578.14</v>
      </c>
      <c r="DT52" s="31">
        <v>608.14</v>
      </c>
      <c r="DU52" s="30"/>
      <c r="DV52" s="61">
        <f t="shared" si="104"/>
        <v>2382.3355000000001</v>
      </c>
      <c r="DW52" s="30">
        <v>2272.3519999999999</v>
      </c>
      <c r="DX52" s="31">
        <v>2492.319</v>
      </c>
      <c r="DY52" s="30"/>
      <c r="DZ52" s="29">
        <v>593.80700000000002</v>
      </c>
      <c r="EA52" s="30">
        <v>653.62900000000002</v>
      </c>
      <c r="EB52" s="31">
        <v>695.99300000000005</v>
      </c>
      <c r="EC52" s="72">
        <v>3090.5610000000001</v>
      </c>
      <c r="ED52" s="30"/>
      <c r="EE52" s="29">
        <v>75.725413000000003</v>
      </c>
      <c r="EF52" s="30">
        <v>78.570678000000001</v>
      </c>
      <c r="EG52" s="30">
        <v>401.82604300000003</v>
      </c>
      <c r="EH52" s="30">
        <v>31.741485000000001</v>
      </c>
      <c r="EI52" s="30">
        <v>540.43492900000001</v>
      </c>
      <c r="EJ52" s="30">
        <v>16.167549000000001</v>
      </c>
      <c r="EK52" s="30">
        <v>60.932903000000806</v>
      </c>
      <c r="EL52" s="31">
        <v>2899.1979999999999</v>
      </c>
      <c r="EM52" s="31">
        <f t="shared" si="105"/>
        <v>4104.5970000000007</v>
      </c>
      <c r="EN52" s="56"/>
      <c r="EO52" s="44">
        <f t="shared" si="106"/>
        <v>1.8448927629192341E-2</v>
      </c>
      <c r="EP52" s="6">
        <f t="shared" si="107"/>
        <v>1.9142117484371789E-2</v>
      </c>
      <c r="EQ52" s="6">
        <f t="shared" si="108"/>
        <v>9.7896588386143624E-2</v>
      </c>
      <c r="ER52" s="6">
        <f t="shared" si="109"/>
        <v>7.7331550454283323E-3</v>
      </c>
      <c r="ES52" s="6">
        <f t="shared" si="110"/>
        <v>0.13166577108544394</v>
      </c>
      <c r="ET52" s="6">
        <f t="shared" si="111"/>
        <v>3.9388882757552075E-3</v>
      </c>
      <c r="EU52" s="6">
        <f t="shared" si="112"/>
        <v>1.4845039111026198E-2</v>
      </c>
      <c r="EV52" s="6">
        <f t="shared" si="113"/>
        <v>0.70632951298263857</v>
      </c>
      <c r="EW52" s="69">
        <f t="shared" si="114"/>
        <v>1</v>
      </c>
      <c r="EX52" s="56"/>
      <c r="EY52" s="32">
        <v>17.576999999999998</v>
      </c>
      <c r="EZ52" s="33">
        <v>17.574999999999999</v>
      </c>
      <c r="FA52" s="67">
        <f t="shared" si="115"/>
        <v>35.152000000000001</v>
      </c>
      <c r="FC52" s="32">
        <f>CD52</f>
        <v>7.4480000000000004</v>
      </c>
      <c r="FD52" s="33">
        <f>CE52</f>
        <v>8.7929999999999993</v>
      </c>
      <c r="FE52" s="67">
        <f t="shared" si="116"/>
        <v>16.241</v>
      </c>
      <c r="FG52" s="29">
        <v>2899.1979999999999</v>
      </c>
      <c r="FH52" s="30">
        <v>1205.3990000000008</v>
      </c>
      <c r="FI52" s="31">
        <v>4104.5970000000007</v>
      </c>
      <c r="FK52" s="44">
        <v>0.70632951298263857</v>
      </c>
      <c r="FL52" s="6">
        <v>0.29367048701736143</v>
      </c>
      <c r="FM52" s="38">
        <v>1</v>
      </c>
      <c r="FN52" s="56"/>
      <c r="FO52" s="61">
        <f t="shared" si="117"/>
        <v>559.5575</v>
      </c>
      <c r="FP52" s="30">
        <v>503.59000000000003</v>
      </c>
      <c r="FQ52" s="31">
        <v>615.52499999999998</v>
      </c>
      <c r="FS52" s="61">
        <f t="shared" si="118"/>
        <v>3901.7170000000006</v>
      </c>
      <c r="FT52" s="30">
        <v>3698.837</v>
      </c>
      <c r="FU52" s="31">
        <v>4104.5970000000007</v>
      </c>
      <c r="FW52" s="61">
        <f t="shared" si="119"/>
        <v>1599.059</v>
      </c>
      <c r="FX52" s="30">
        <v>1383.49</v>
      </c>
      <c r="FY52" s="31">
        <v>1814.6279999999999</v>
      </c>
      <c r="GA52" s="61">
        <f t="shared" si="120"/>
        <v>5500.7759999999998</v>
      </c>
      <c r="GB52" s="56">
        <f t="shared" si="121"/>
        <v>5082.3270000000002</v>
      </c>
      <c r="GC52" s="70">
        <f t="shared" si="122"/>
        <v>5919.2250000000004</v>
      </c>
      <c r="GE52" s="61">
        <f t="shared" si="123"/>
        <v>3154.1084999999998</v>
      </c>
      <c r="GF52" s="30">
        <v>3042.5749999999998</v>
      </c>
      <c r="GG52" s="31">
        <v>3265.6419999999998</v>
      </c>
      <c r="GH52" s="30"/>
      <c r="GI52" s="61">
        <f t="shared" si="124"/>
        <v>4701.6409999999996</v>
      </c>
      <c r="GJ52" s="30">
        <v>4531.4709999999995</v>
      </c>
      <c r="GK52" s="31">
        <v>4871.8109999999997</v>
      </c>
      <c r="GL52" s="30"/>
      <c r="GM52" s="73">
        <f>DX52/C52</f>
        <v>0.51157957482340755</v>
      </c>
      <c r="GN52" s="63"/>
    </row>
    <row r="53" spans="1:196" x14ac:dyDescent="0.2">
      <c r="A53" s="1"/>
      <c r="B53" s="74" t="s">
        <v>203</v>
      </c>
      <c r="C53" s="29">
        <v>3669.5410000000002</v>
      </c>
      <c r="D53" s="30">
        <v>3554.9679999999998</v>
      </c>
      <c r="E53" s="30">
        <v>2573.5500000000002</v>
      </c>
      <c r="F53" s="30">
        <v>702.06299999999999</v>
      </c>
      <c r="G53" s="30">
        <v>2970.4650000000001</v>
      </c>
      <c r="H53" s="30">
        <f t="shared" si="64"/>
        <v>4371.6040000000003</v>
      </c>
      <c r="I53" s="31">
        <f t="shared" si="65"/>
        <v>3275.6130000000003</v>
      </c>
      <c r="J53" s="30"/>
      <c r="K53" s="32">
        <v>59.558999999999997</v>
      </c>
      <c r="L53" s="33">
        <v>18.687999999999999</v>
      </c>
      <c r="M53" s="33">
        <v>0.12</v>
      </c>
      <c r="N53" s="34">
        <f t="shared" si="66"/>
        <v>78.367000000000004</v>
      </c>
      <c r="O53" s="33">
        <v>53.450999999999993</v>
      </c>
      <c r="P53" s="34">
        <f t="shared" si="67"/>
        <v>24.916000000000011</v>
      </c>
      <c r="Q53" s="33">
        <v>4.0830000000000002</v>
      </c>
      <c r="R53" s="34">
        <f t="shared" si="68"/>
        <v>20.833000000000013</v>
      </c>
      <c r="S53" s="33">
        <v>11.196999999999999</v>
      </c>
      <c r="T53" s="33">
        <v>1.6459999999999999</v>
      </c>
      <c r="U53" s="33">
        <v>-1.7</v>
      </c>
      <c r="V53" s="34">
        <f t="shared" si="69"/>
        <v>31.976000000000017</v>
      </c>
      <c r="W53" s="33">
        <v>5.0609999999999999</v>
      </c>
      <c r="X53" s="35">
        <f t="shared" si="70"/>
        <v>26.915000000000017</v>
      </c>
      <c r="Y53" s="33"/>
      <c r="Z53" s="36">
        <f t="shared" si="71"/>
        <v>1.6753737305089667E-2</v>
      </c>
      <c r="AA53" s="37">
        <f t="shared" si="72"/>
        <v>5.2568686975522708E-3</v>
      </c>
      <c r="AB53" s="6">
        <f t="shared" si="73"/>
        <v>0.58602126959763168</v>
      </c>
      <c r="AC53" s="6">
        <f t="shared" si="74"/>
        <v>0.5967911214327184</v>
      </c>
      <c r="AD53" s="6">
        <f t="shared" si="75"/>
        <v>0.68206005078668308</v>
      </c>
      <c r="AE53" s="37">
        <f t="shared" si="76"/>
        <v>1.5035578379327183E-2</v>
      </c>
      <c r="AF53" s="37">
        <f t="shared" si="77"/>
        <v>7.5710948734278392E-3</v>
      </c>
      <c r="AG53" s="37">
        <f>X53/DV53</f>
        <v>1.6422780895756994E-2</v>
      </c>
      <c r="AH53" s="37">
        <f>(P53+S53+T53)/DV53</f>
        <v>2.3039486674452471E-2</v>
      </c>
      <c r="AI53" s="37">
        <f>R53/DV53</f>
        <v>1.2711714449240404E-2</v>
      </c>
      <c r="AJ53" s="38">
        <f>X53/FO53</f>
        <v>6.2441421293417884E-2</v>
      </c>
      <c r="AK53" s="33"/>
      <c r="AL53" s="44">
        <f t="shared" si="78"/>
        <v>4.1593309324740112E-2</v>
      </c>
      <c r="AM53" s="6">
        <f t="shared" si="79"/>
        <v>3.4277923356508526E-2</v>
      </c>
      <c r="AN53" s="38">
        <f t="shared" si="80"/>
        <v>6.939464817563562E-2</v>
      </c>
      <c r="AO53" s="33"/>
      <c r="AP53" s="44">
        <f t="shared" si="81"/>
        <v>1.1542285947426707</v>
      </c>
      <c r="AQ53" s="6">
        <f t="shared" si="82"/>
        <v>0.9280258356939094</v>
      </c>
      <c r="AR53" s="6">
        <f t="shared" si="83"/>
        <v>-0.19701728363302112</v>
      </c>
      <c r="AS53" s="6">
        <f t="shared" si="84"/>
        <v>0.25979843255600626</v>
      </c>
      <c r="AT53" s="65">
        <v>2.58</v>
      </c>
      <c r="AU53" s="66">
        <v>1.55</v>
      </c>
      <c r="AV53" s="33"/>
      <c r="AW53" s="44">
        <f>FQ53/C53</f>
        <v>0.12163864635931305</v>
      </c>
      <c r="AX53" s="6">
        <v>0.10630000000000001</v>
      </c>
      <c r="AY53" s="6">
        <f t="shared" si="85"/>
        <v>0.20932814326347177</v>
      </c>
      <c r="AZ53" s="6">
        <f t="shared" si="86"/>
        <v>0.23309999999999997</v>
      </c>
      <c r="BA53" s="38">
        <f t="shared" si="87"/>
        <v>0.25679999999999997</v>
      </c>
      <c r="BB53" s="6"/>
      <c r="BC53" s="44">
        <f t="shared" si="88"/>
        <v>0.20805124208217377</v>
      </c>
      <c r="BD53" s="6">
        <f t="shared" si="89"/>
        <v>0.23005647975005084</v>
      </c>
      <c r="BE53" s="38">
        <f t="shared" si="90"/>
        <v>0.25285065878306173</v>
      </c>
      <c r="BF53" s="6"/>
      <c r="BG53" s="44"/>
      <c r="BH53" s="38">
        <v>2.7E-2</v>
      </c>
      <c r="BI53" s="45"/>
      <c r="BJ53" s="44"/>
      <c r="BK53" s="38">
        <f>BC53-(4.5%+2.5%+3%+1%+BH53)</f>
        <v>7.1051242082173754E-2</v>
      </c>
      <c r="BL53" s="6"/>
      <c r="BM53" s="44"/>
      <c r="BN53" s="38">
        <f>BD53-(6%+2.5%+3%+1%+BH53)</f>
        <v>7.8056479750050839E-2</v>
      </c>
      <c r="BO53" s="6"/>
      <c r="BP53" s="44"/>
      <c r="BQ53" s="38">
        <f>BE53-(8%+2.5%+3%+1%+BH53)</f>
        <v>8.0850658783061718E-2</v>
      </c>
      <c r="BR53" s="33"/>
      <c r="BS53" s="36">
        <f>Q53/FS53</f>
        <v>1.6188466579915835E-3</v>
      </c>
      <c r="BT53" s="6">
        <f t="shared" si="91"/>
        <v>0.10813316030615214</v>
      </c>
      <c r="BU53" s="37">
        <f>FA53/E53</f>
        <v>3.9214314856909713E-3</v>
      </c>
      <c r="BV53" s="6">
        <f t="shared" si="92"/>
        <v>2.1879390186794318E-2</v>
      </c>
      <c r="BW53" s="6">
        <f t="shared" si="93"/>
        <v>0.73332944765013308</v>
      </c>
      <c r="BX53" s="38">
        <f t="shared" si="94"/>
        <v>0.7904850176134971</v>
      </c>
      <c r="BY53" s="33"/>
      <c r="BZ53" s="32">
        <v>6.3380000000000001</v>
      </c>
      <c r="CA53" s="33">
        <v>547.33000000000004</v>
      </c>
      <c r="CB53" s="34">
        <f t="shared" si="95"/>
        <v>553.66800000000001</v>
      </c>
      <c r="CC53" s="30">
        <v>2573.5500000000002</v>
      </c>
      <c r="CD53" s="33">
        <v>4.8819999999999997</v>
      </c>
      <c r="CE53" s="33">
        <v>10.016</v>
      </c>
      <c r="CF53" s="34">
        <f t="shared" si="96"/>
        <v>2558.652</v>
      </c>
      <c r="CG53" s="33">
        <v>398.51300000000003</v>
      </c>
      <c r="CH53" s="33">
        <v>138.52499999999998</v>
      </c>
      <c r="CI53" s="34">
        <f t="shared" si="97"/>
        <v>537.03800000000001</v>
      </c>
      <c r="CJ53" s="33">
        <v>0</v>
      </c>
      <c r="CK53" s="33">
        <v>0</v>
      </c>
      <c r="CL53" s="33">
        <v>15.539</v>
      </c>
      <c r="CM53" s="33">
        <v>4.643999999999993</v>
      </c>
      <c r="CN53" s="34">
        <f t="shared" si="98"/>
        <v>3669.5410000000002</v>
      </c>
      <c r="CO53" s="33">
        <v>0</v>
      </c>
      <c r="CP53" s="30">
        <v>2970.4650000000001</v>
      </c>
      <c r="CQ53" s="34">
        <f t="shared" si="99"/>
        <v>2970.4650000000001</v>
      </c>
      <c r="CR53" s="33">
        <v>150.30799999999999</v>
      </c>
      <c r="CS53" s="33">
        <v>22.340000000000032</v>
      </c>
      <c r="CT53" s="34">
        <f t="shared" si="100"/>
        <v>172.64800000000002</v>
      </c>
      <c r="CU53" s="33">
        <v>80.069999999999993</v>
      </c>
      <c r="CV53" s="33">
        <v>446.358</v>
      </c>
      <c r="CW53" s="114">
        <f t="shared" si="101"/>
        <v>3669.5410000000006</v>
      </c>
      <c r="CX53" s="33"/>
      <c r="CY53" s="68">
        <v>953.34100000000001</v>
      </c>
      <c r="CZ53" s="33"/>
      <c r="DA53" s="29">
        <v>90</v>
      </c>
      <c r="DB53" s="30">
        <v>90</v>
      </c>
      <c r="DC53" s="30">
        <v>50</v>
      </c>
      <c r="DD53" s="30">
        <v>0</v>
      </c>
      <c r="DE53" s="30">
        <v>0</v>
      </c>
      <c r="DF53" s="30">
        <v>0</v>
      </c>
      <c r="DG53" s="31">
        <f t="shared" si="102"/>
        <v>230</v>
      </c>
      <c r="DH53" s="69">
        <f t="shared" si="103"/>
        <v>6.2678138764493976E-2</v>
      </c>
      <c r="DI53" s="33"/>
      <c r="DJ53" s="61" t="s">
        <v>218</v>
      </c>
      <c r="DK53" s="56">
        <v>31</v>
      </c>
      <c r="DL53" s="70">
        <v>4</v>
      </c>
      <c r="DM53" s="120" t="s">
        <v>243</v>
      </c>
      <c r="DN53" s="71" t="s">
        <v>159</v>
      </c>
      <c r="DO53" s="56"/>
      <c r="DP53" s="69" t="s">
        <v>220</v>
      </c>
      <c r="DQ53" s="56"/>
      <c r="DR53" s="29">
        <v>352.22851219999995</v>
      </c>
      <c r="DS53" s="30">
        <v>392.22851219999995</v>
      </c>
      <c r="DT53" s="31">
        <v>432.10760159999995</v>
      </c>
      <c r="DU53" s="30"/>
      <c r="DV53" s="61">
        <f t="shared" si="104"/>
        <v>1638.8820000000001</v>
      </c>
      <c r="DW53" s="30">
        <v>1595.1020000000001</v>
      </c>
      <c r="DX53" s="31">
        <v>1682.662</v>
      </c>
      <c r="DY53" s="30"/>
      <c r="DZ53" s="29">
        <v>439.571372</v>
      </c>
      <c r="EA53" s="30">
        <v>486.06411299999996</v>
      </c>
      <c r="EB53" s="31">
        <v>534.22373199999993</v>
      </c>
      <c r="EC53" s="72">
        <v>2112.8034017041964</v>
      </c>
      <c r="ED53" s="30"/>
      <c r="EE53" s="29">
        <v>21.905000000000001</v>
      </c>
      <c r="EF53" s="30">
        <v>48.232999999999997</v>
      </c>
      <c r="EG53" s="30">
        <v>118.562</v>
      </c>
      <c r="EH53" s="30">
        <v>59.22</v>
      </c>
      <c r="EI53" s="30">
        <v>364.09</v>
      </c>
      <c r="EJ53" s="30">
        <v>33.368000000000002</v>
      </c>
      <c r="EK53" s="30">
        <v>40.912000000000262</v>
      </c>
      <c r="EL53" s="31">
        <v>1887.26</v>
      </c>
      <c r="EM53" s="31">
        <f t="shared" si="105"/>
        <v>2573.5500000000002</v>
      </c>
      <c r="EN53" s="56"/>
      <c r="EO53" s="44">
        <f t="shared" si="106"/>
        <v>8.5115890501447408E-3</v>
      </c>
      <c r="EP53" s="6">
        <f t="shared" si="107"/>
        <v>1.8741815779759474E-2</v>
      </c>
      <c r="EQ53" s="6">
        <f t="shared" si="108"/>
        <v>4.6069437158788439E-2</v>
      </c>
      <c r="ER53" s="6">
        <f t="shared" si="109"/>
        <v>2.3011015911872702E-2</v>
      </c>
      <c r="ES53" s="6">
        <f t="shared" si="110"/>
        <v>0.14147383963785432</v>
      </c>
      <c r="ET53" s="6">
        <f t="shared" si="111"/>
        <v>1.2965747702589807E-2</v>
      </c>
      <c r="EU53" s="6">
        <f t="shared" si="112"/>
        <v>1.5897107108857514E-2</v>
      </c>
      <c r="EV53" s="6">
        <f t="shared" si="113"/>
        <v>0.73332944765013308</v>
      </c>
      <c r="EW53" s="69">
        <f t="shared" si="114"/>
        <v>1</v>
      </c>
      <c r="EX53" s="56"/>
      <c r="EY53" s="32">
        <v>3.5859999999999999</v>
      </c>
      <c r="EZ53" s="33">
        <v>6.5060000000000002</v>
      </c>
      <c r="FA53" s="67">
        <f t="shared" si="115"/>
        <v>10.092000000000001</v>
      </c>
      <c r="FC53" s="32">
        <f>CD53</f>
        <v>4.8819999999999997</v>
      </c>
      <c r="FD53" s="33">
        <f>CE53</f>
        <v>10.016</v>
      </c>
      <c r="FE53" s="67">
        <f t="shared" si="116"/>
        <v>14.898</v>
      </c>
      <c r="FG53" s="29">
        <v>1887.2600000000002</v>
      </c>
      <c r="FH53" s="30">
        <v>686.29000000000008</v>
      </c>
      <c r="FI53" s="31">
        <v>2573.5500000000002</v>
      </c>
      <c r="FK53" s="44">
        <v>0.73332944765013308</v>
      </c>
      <c r="FL53" s="6">
        <v>0.26667055234986692</v>
      </c>
      <c r="FM53" s="38">
        <v>1</v>
      </c>
      <c r="FN53" s="56"/>
      <c r="FO53" s="61">
        <f t="shared" si="117"/>
        <v>431.04399999999998</v>
      </c>
      <c r="FP53" s="30">
        <v>415.73</v>
      </c>
      <c r="FQ53" s="31">
        <v>446.358</v>
      </c>
      <c r="FS53" s="61">
        <f t="shared" si="118"/>
        <v>2522.1660000000002</v>
      </c>
      <c r="FT53" s="30">
        <v>2470.7820000000002</v>
      </c>
      <c r="FU53" s="31">
        <v>2573.5500000000002</v>
      </c>
      <c r="FW53" s="61">
        <f t="shared" si="119"/>
        <v>699.16699999999992</v>
      </c>
      <c r="FX53" s="30">
        <v>696.27099999999996</v>
      </c>
      <c r="FY53" s="31">
        <v>702.06299999999999</v>
      </c>
      <c r="GA53" s="61">
        <f t="shared" si="120"/>
        <v>3221.3330000000001</v>
      </c>
      <c r="GB53" s="56">
        <f t="shared" si="121"/>
        <v>3167.0529999999999</v>
      </c>
      <c r="GC53" s="70">
        <f t="shared" si="122"/>
        <v>3275.6130000000003</v>
      </c>
      <c r="GE53" s="61">
        <f t="shared" si="123"/>
        <v>2874.0860000000002</v>
      </c>
      <c r="GF53" s="30">
        <v>2777.7069999999999</v>
      </c>
      <c r="GG53" s="31">
        <v>2970.4650000000001</v>
      </c>
      <c r="GH53" s="30"/>
      <c r="GI53" s="61">
        <f t="shared" si="124"/>
        <v>3554.9679999999998</v>
      </c>
      <c r="GJ53" s="30">
        <v>3440.395</v>
      </c>
      <c r="GK53" s="31">
        <v>3669.5410000000002</v>
      </c>
      <c r="GL53" s="30"/>
      <c r="GM53" s="73">
        <f>DX53/C53</f>
        <v>0.4585483579553955</v>
      </c>
      <c r="GN53" s="63"/>
    </row>
    <row r="54" spans="1:196" x14ac:dyDescent="0.2">
      <c r="A54" s="1"/>
      <c r="B54" s="74" t="s">
        <v>228</v>
      </c>
      <c r="C54" s="29">
        <v>4890.2359999999999</v>
      </c>
      <c r="D54" s="30">
        <v>4733.66</v>
      </c>
      <c r="E54" s="30">
        <v>4092.9409999999998</v>
      </c>
      <c r="F54" s="30">
        <v>519.07299999999998</v>
      </c>
      <c r="G54" s="30">
        <v>3740.0120000000002</v>
      </c>
      <c r="H54" s="30">
        <f t="shared" si="64"/>
        <v>5409.3090000000002</v>
      </c>
      <c r="I54" s="31">
        <f t="shared" si="65"/>
        <v>4612.0140000000001</v>
      </c>
      <c r="J54" s="30"/>
      <c r="K54" s="32">
        <v>91.844999999999999</v>
      </c>
      <c r="L54" s="33">
        <v>22.381</v>
      </c>
      <c r="M54" s="33">
        <v>0.60599999999999998</v>
      </c>
      <c r="N54" s="34">
        <f t="shared" si="66"/>
        <v>114.83199999999999</v>
      </c>
      <c r="O54" s="33">
        <v>59.093000000000004</v>
      </c>
      <c r="P54" s="34">
        <f t="shared" si="67"/>
        <v>55.73899999999999</v>
      </c>
      <c r="Q54" s="33">
        <v>2.827</v>
      </c>
      <c r="R54" s="34">
        <f t="shared" si="68"/>
        <v>52.911999999999992</v>
      </c>
      <c r="S54" s="33">
        <v>6.0270000000000001</v>
      </c>
      <c r="T54" s="33">
        <v>5.1999999999999998E-2</v>
      </c>
      <c r="U54" s="33">
        <v>-1.5</v>
      </c>
      <c r="V54" s="34">
        <f t="shared" si="69"/>
        <v>57.490999999999993</v>
      </c>
      <c r="W54" s="33">
        <v>12.544</v>
      </c>
      <c r="X54" s="35">
        <f t="shared" si="70"/>
        <v>44.946999999999989</v>
      </c>
      <c r="Y54" s="33"/>
      <c r="Z54" s="36">
        <f t="shared" si="71"/>
        <v>1.9402534191302289E-2</v>
      </c>
      <c r="AA54" s="37">
        <f t="shared" si="72"/>
        <v>4.7280539793732547E-3</v>
      </c>
      <c r="AB54" s="6">
        <f t="shared" si="73"/>
        <v>0.48873138093308305</v>
      </c>
      <c r="AC54" s="6">
        <f t="shared" si="74"/>
        <v>0.48894165928892352</v>
      </c>
      <c r="AD54" s="6">
        <f t="shared" si="75"/>
        <v>0.51460394315173474</v>
      </c>
      <c r="AE54" s="37">
        <f t="shared" si="76"/>
        <v>1.2483575077212983E-2</v>
      </c>
      <c r="AF54" s="37">
        <f t="shared" si="77"/>
        <v>9.4951897685934331E-3</v>
      </c>
      <c r="AG54" s="37">
        <f>X54/DV54</f>
        <v>1.8629124092961177E-2</v>
      </c>
      <c r="AH54" s="37">
        <f>(P54+S54+T54)/DV54</f>
        <v>2.5621625318234236E-2</v>
      </c>
      <c r="AI54" s="37">
        <f>R54/DV54</f>
        <v>2.193036718817189E-2</v>
      </c>
      <c r="AJ54" s="38">
        <f>X54/FO54</f>
        <v>8.0025282199195205E-2</v>
      </c>
      <c r="AK54" s="33"/>
      <c r="AL54" s="44">
        <f t="shared" si="78"/>
        <v>0.123946782425975</v>
      </c>
      <c r="AM54" s="6">
        <f t="shared" si="79"/>
        <v>8.7272188053197017E-2</v>
      </c>
      <c r="AN54" s="38">
        <f t="shared" si="80"/>
        <v>2.9367994849873756E-2</v>
      </c>
      <c r="AO54" s="33"/>
      <c r="AP54" s="44">
        <f t="shared" si="81"/>
        <v>0.91377129550609215</v>
      </c>
      <c r="AQ54" s="6">
        <f t="shared" si="82"/>
        <v>0.87494809398783924</v>
      </c>
      <c r="AR54" s="6">
        <f t="shared" si="83"/>
        <v>-2.4790828090914235E-2</v>
      </c>
      <c r="AS54" s="6">
        <f t="shared" si="84"/>
        <v>0.13409864063820232</v>
      </c>
      <c r="AT54" s="65">
        <v>2.0299999999999998</v>
      </c>
      <c r="AU54" s="66">
        <v>1.57</v>
      </c>
      <c r="AV54" s="33"/>
      <c r="AW54" s="44">
        <f>FQ54/C54</f>
        <v>0.11949239259618555</v>
      </c>
      <c r="AX54" s="6">
        <v>0.11169999999999999</v>
      </c>
      <c r="AY54" s="6">
        <f t="shared" si="85"/>
        <v>0.20633009716327147</v>
      </c>
      <c r="AZ54" s="6">
        <f t="shared" si="86"/>
        <v>0.21619999999999998</v>
      </c>
      <c r="BA54" s="38">
        <f t="shared" si="87"/>
        <v>0.23199999999999998</v>
      </c>
      <c r="BB54" s="6"/>
      <c r="BC54" s="44">
        <f t="shared" si="88"/>
        <v>0.19493327262799895</v>
      </c>
      <c r="BD54" s="6">
        <f t="shared" si="89"/>
        <v>0.20554871859825449</v>
      </c>
      <c r="BE54" s="38">
        <f t="shared" si="90"/>
        <v>0.22186624401148153</v>
      </c>
      <c r="BF54" s="6"/>
      <c r="BG54" s="44">
        <v>2.8000000000000001E-2</v>
      </c>
      <c r="BH54" s="38"/>
      <c r="BI54" s="45"/>
      <c r="BJ54" s="44">
        <f>AY54-(4.5%+2.5%+3%+1%+BG54)</f>
        <v>6.8330097163271458E-2</v>
      </c>
      <c r="BK54" s="38"/>
      <c r="BL54" s="6"/>
      <c r="BM54" s="44">
        <f>AZ54-(6%+2.5%+3%+1%+BG54)</f>
        <v>6.3199999999999978E-2</v>
      </c>
      <c r="BN54" s="38"/>
      <c r="BO54" s="38"/>
      <c r="BP54" s="6">
        <f>BA54-(8%+2.5%+3%+1%+BG54)</f>
        <v>5.8999999999999969E-2</v>
      </c>
      <c r="BQ54" s="38"/>
      <c r="BR54" s="33"/>
      <c r="BS54" s="36">
        <f>Q54/FS54</f>
        <v>7.3100851765849713E-4</v>
      </c>
      <c r="BT54" s="6">
        <f t="shared" si="91"/>
        <v>4.5731016855931936E-2</v>
      </c>
      <c r="BU54" s="37">
        <f>FA54/E54</f>
        <v>6.7340330583802706E-3</v>
      </c>
      <c r="BV54" s="6">
        <f t="shared" si="92"/>
        <v>4.638622651194494E-2</v>
      </c>
      <c r="BW54" s="6">
        <f t="shared" si="93"/>
        <v>0.77223028624160484</v>
      </c>
      <c r="BX54" s="38">
        <f t="shared" si="94"/>
        <v>0.79786531437241948</v>
      </c>
      <c r="BY54" s="33"/>
      <c r="BZ54" s="32">
        <v>43.180999999999997</v>
      </c>
      <c r="CA54" s="33">
        <v>72.620999999999995</v>
      </c>
      <c r="CB54" s="34">
        <f t="shared" si="95"/>
        <v>115.80199999999999</v>
      </c>
      <c r="CC54" s="30">
        <v>4092.9409999999998</v>
      </c>
      <c r="CD54" s="33">
        <v>3.3959999999999999</v>
      </c>
      <c r="CE54" s="33">
        <v>6.4429999999999996</v>
      </c>
      <c r="CF54" s="34">
        <f t="shared" si="96"/>
        <v>4083.1019999999994</v>
      </c>
      <c r="CG54" s="33">
        <v>536.25599999999997</v>
      </c>
      <c r="CH54" s="33">
        <v>128.721</v>
      </c>
      <c r="CI54" s="34">
        <f t="shared" si="97"/>
        <v>664.97699999999998</v>
      </c>
      <c r="CJ54" s="33">
        <v>0.98</v>
      </c>
      <c r="CK54" s="33">
        <v>0</v>
      </c>
      <c r="CL54" s="33">
        <v>16.812000000000001</v>
      </c>
      <c r="CM54" s="33">
        <v>8.5630000000008124</v>
      </c>
      <c r="CN54" s="34">
        <f t="shared" si="98"/>
        <v>4890.2359999999999</v>
      </c>
      <c r="CO54" s="33">
        <v>6.0149999999999997</v>
      </c>
      <c r="CP54" s="30">
        <v>3740.0120000000002</v>
      </c>
      <c r="CQ54" s="34">
        <f t="shared" si="99"/>
        <v>3746.027</v>
      </c>
      <c r="CR54" s="33">
        <v>463.512</v>
      </c>
      <c r="CS54" s="33">
        <v>31.336999999999875</v>
      </c>
      <c r="CT54" s="34">
        <f t="shared" si="100"/>
        <v>494.84899999999988</v>
      </c>
      <c r="CU54" s="33">
        <v>65.013999999999996</v>
      </c>
      <c r="CV54" s="33">
        <v>584.346</v>
      </c>
      <c r="CW54" s="114">
        <f t="shared" si="101"/>
        <v>4890.2360000000008</v>
      </c>
      <c r="CX54" s="33"/>
      <c r="CY54" s="68">
        <v>655.774</v>
      </c>
      <c r="CZ54" s="33"/>
      <c r="DA54" s="29">
        <v>115</v>
      </c>
      <c r="DB54" s="30">
        <v>113</v>
      </c>
      <c r="DC54" s="30">
        <v>225</v>
      </c>
      <c r="DD54" s="30">
        <v>75</v>
      </c>
      <c r="DE54" s="30">
        <v>0</v>
      </c>
      <c r="DF54" s="30">
        <v>0</v>
      </c>
      <c r="DG54" s="31">
        <f t="shared" si="102"/>
        <v>528</v>
      </c>
      <c r="DH54" s="69">
        <f t="shared" si="103"/>
        <v>0.1079702492885824</v>
      </c>
      <c r="DI54" s="33"/>
      <c r="DJ54" s="61" t="s">
        <v>221</v>
      </c>
      <c r="DK54" s="56">
        <v>30.2</v>
      </c>
      <c r="DL54" s="70">
        <v>5</v>
      </c>
      <c r="DM54" s="120" t="s">
        <v>244</v>
      </c>
      <c r="DN54" s="71" t="s">
        <v>159</v>
      </c>
      <c r="DO54" s="59" t="s">
        <v>162</v>
      </c>
      <c r="DP54" s="69">
        <v>9.0347367704559714E-2</v>
      </c>
      <c r="DQ54" s="56"/>
      <c r="DR54" s="29">
        <v>522.62443859999996</v>
      </c>
      <c r="DS54" s="30">
        <v>547.62443859999996</v>
      </c>
      <c r="DT54" s="31">
        <v>587.64509599999997</v>
      </c>
      <c r="DU54" s="30"/>
      <c r="DV54" s="61">
        <f t="shared" si="104"/>
        <v>2412.7275</v>
      </c>
      <c r="DW54" s="30">
        <v>2292.502</v>
      </c>
      <c r="DX54" s="31">
        <v>2532.953</v>
      </c>
      <c r="DY54" s="30"/>
      <c r="DZ54" s="29">
        <v>569.44200000000001</v>
      </c>
      <c r="EA54" s="30">
        <v>600.452</v>
      </c>
      <c r="EB54" s="31">
        <v>648.11900000000003</v>
      </c>
      <c r="EC54" s="72">
        <v>2921.2150000000001</v>
      </c>
      <c r="ED54" s="30"/>
      <c r="EE54" s="29">
        <v>367.83600000000001</v>
      </c>
      <c r="EF54" s="30">
        <v>21.86</v>
      </c>
      <c r="EG54" s="30">
        <v>81.054000000000002</v>
      </c>
      <c r="EH54" s="30">
        <v>70.119</v>
      </c>
      <c r="EI54" s="30">
        <v>280.32900000000001</v>
      </c>
      <c r="EJ54" s="30">
        <v>15.673</v>
      </c>
      <c r="EK54" s="30">
        <v>95.376999999999043</v>
      </c>
      <c r="EL54" s="31">
        <v>3160.6930000000002</v>
      </c>
      <c r="EM54" s="31">
        <f t="shared" si="105"/>
        <v>4092.9409999999993</v>
      </c>
      <c r="EN54" s="56"/>
      <c r="EO54" s="44">
        <f t="shared" si="106"/>
        <v>8.9870828824554286E-2</v>
      </c>
      <c r="EP54" s="6">
        <f t="shared" si="107"/>
        <v>5.3409027884838804E-3</v>
      </c>
      <c r="EQ54" s="6">
        <f t="shared" si="108"/>
        <v>1.9803363889193619E-2</v>
      </c>
      <c r="ER54" s="6">
        <f t="shared" si="109"/>
        <v>1.7131690879492279E-2</v>
      </c>
      <c r="ES54" s="6">
        <f t="shared" si="110"/>
        <v>6.849084802346285E-2</v>
      </c>
      <c r="ET54" s="6">
        <f t="shared" si="111"/>
        <v>3.8292758190259773E-3</v>
      </c>
      <c r="EU54" s="6">
        <f t="shared" si="112"/>
        <v>2.3302803534182157E-2</v>
      </c>
      <c r="EV54" s="6">
        <f t="shared" si="113"/>
        <v>0.77223028624160495</v>
      </c>
      <c r="EW54" s="69">
        <f t="shared" si="114"/>
        <v>1</v>
      </c>
      <c r="EX54" s="56"/>
      <c r="EY54" s="32">
        <v>18.384</v>
      </c>
      <c r="EZ54" s="33">
        <v>9.1780000000000008</v>
      </c>
      <c r="FA54" s="67">
        <f t="shared" si="115"/>
        <v>27.562000000000001</v>
      </c>
      <c r="FC54" s="32">
        <f>CD54</f>
        <v>3.3959999999999999</v>
      </c>
      <c r="FD54" s="33">
        <f>CE54</f>
        <v>6.4429999999999996</v>
      </c>
      <c r="FE54" s="67">
        <f t="shared" si="116"/>
        <v>9.8389999999999986</v>
      </c>
      <c r="FG54" s="29">
        <v>3160.6930000000002</v>
      </c>
      <c r="FH54" s="30">
        <v>932.24799999999959</v>
      </c>
      <c r="FI54" s="31">
        <v>4092.9409999999998</v>
      </c>
      <c r="FK54" s="44">
        <v>0.77223028624160484</v>
      </c>
      <c r="FL54" s="6">
        <v>0.22776971375839516</v>
      </c>
      <c r="FM54" s="38">
        <v>1</v>
      </c>
      <c r="FN54" s="56"/>
      <c r="FO54" s="61">
        <f t="shared" si="117"/>
        <v>561.66000000000008</v>
      </c>
      <c r="FP54" s="30">
        <v>538.97400000000005</v>
      </c>
      <c r="FQ54" s="31">
        <v>584.346</v>
      </c>
      <c r="FS54" s="61">
        <f t="shared" si="118"/>
        <v>3867.26</v>
      </c>
      <c r="FT54" s="30">
        <v>3641.5790000000002</v>
      </c>
      <c r="FU54" s="31">
        <v>4092.9409999999998</v>
      </c>
      <c r="FW54" s="61">
        <f t="shared" si="119"/>
        <v>559.65750000000003</v>
      </c>
      <c r="FX54" s="30">
        <v>600.24199999999996</v>
      </c>
      <c r="FY54" s="31">
        <v>519.07299999999998</v>
      </c>
      <c r="GA54" s="61">
        <f t="shared" si="120"/>
        <v>4426.9174999999996</v>
      </c>
      <c r="GB54" s="56">
        <f t="shared" si="121"/>
        <v>4241.8209999999999</v>
      </c>
      <c r="GC54" s="70">
        <f t="shared" si="122"/>
        <v>4612.0140000000001</v>
      </c>
      <c r="GE54" s="61">
        <f t="shared" si="123"/>
        <v>3686.6605</v>
      </c>
      <c r="GF54" s="30">
        <v>3633.3090000000002</v>
      </c>
      <c r="GG54" s="31">
        <v>3740.0120000000002</v>
      </c>
      <c r="GH54" s="30"/>
      <c r="GI54" s="61">
        <f t="shared" si="124"/>
        <v>4733.66</v>
      </c>
      <c r="GJ54" s="30">
        <v>4577.0839999999998</v>
      </c>
      <c r="GK54" s="31">
        <v>4890.2359999999999</v>
      </c>
      <c r="GL54" s="30"/>
      <c r="GM54" s="73">
        <f>DX54/C54</f>
        <v>0.51796130084519443</v>
      </c>
      <c r="GN54" s="63"/>
    </row>
    <row r="55" spans="1:196" x14ac:dyDescent="0.2">
      <c r="A55" s="1"/>
      <c r="B55" s="74" t="s">
        <v>204</v>
      </c>
      <c r="C55" s="29">
        <v>16495.052</v>
      </c>
      <c r="D55" s="30">
        <v>15902.782999999999</v>
      </c>
      <c r="E55" s="30">
        <v>13009.314</v>
      </c>
      <c r="F55" s="30">
        <v>7190</v>
      </c>
      <c r="G55" s="30">
        <v>9930.7510000000002</v>
      </c>
      <c r="H55" s="30">
        <f t="shared" si="64"/>
        <v>23685.052</v>
      </c>
      <c r="I55" s="31">
        <f t="shared" si="65"/>
        <v>20199.313999999998</v>
      </c>
      <c r="J55" s="30"/>
      <c r="K55" s="32">
        <v>293.22800000000001</v>
      </c>
      <c r="L55" s="33">
        <v>92.707999999999998</v>
      </c>
      <c r="M55" s="33">
        <v>0.76200000000000001</v>
      </c>
      <c r="N55" s="34">
        <f t="shared" si="66"/>
        <v>386.69800000000004</v>
      </c>
      <c r="O55" s="33">
        <v>179.61700000000002</v>
      </c>
      <c r="P55" s="34">
        <f t="shared" si="67"/>
        <v>207.08100000000002</v>
      </c>
      <c r="Q55" s="33">
        <v>4.3419999999999996</v>
      </c>
      <c r="R55" s="34">
        <f t="shared" si="68"/>
        <v>202.739</v>
      </c>
      <c r="S55" s="33">
        <v>34.173000000000002</v>
      </c>
      <c r="T55" s="33">
        <v>1.4710000000000001</v>
      </c>
      <c r="U55" s="33">
        <v>-16.2</v>
      </c>
      <c r="V55" s="34">
        <f t="shared" si="69"/>
        <v>222.18300000000002</v>
      </c>
      <c r="W55" s="33">
        <v>45.161999999999999</v>
      </c>
      <c r="X55" s="35">
        <f t="shared" si="70"/>
        <v>177.02100000000002</v>
      </c>
      <c r="Y55" s="33"/>
      <c r="Z55" s="36">
        <f t="shared" si="71"/>
        <v>1.8438785211368353E-2</v>
      </c>
      <c r="AA55" s="37">
        <f t="shared" si="72"/>
        <v>5.829671448072957E-3</v>
      </c>
      <c r="AB55" s="6">
        <f t="shared" si="73"/>
        <v>0.42528803670958609</v>
      </c>
      <c r="AC55" s="6">
        <f t="shared" si="74"/>
        <v>0.42677447483908371</v>
      </c>
      <c r="AD55" s="6">
        <f t="shared" si="75"/>
        <v>0.46448908450522114</v>
      </c>
      <c r="AE55" s="37">
        <f t="shared" si="76"/>
        <v>1.1294689740783109E-2</v>
      </c>
      <c r="AF55" s="37">
        <f t="shared" si="77"/>
        <v>1.1131447872991791E-2</v>
      </c>
      <c r="AG55" s="37">
        <f>X55/DV55</f>
        <v>2.063182539574315E-2</v>
      </c>
      <c r="AH55" s="37">
        <f>(P55+S55+T55)/DV55</f>
        <v>2.8289636931108489E-2</v>
      </c>
      <c r="AI55" s="37">
        <f>R55/DV55</f>
        <v>2.3629262341233921E-2</v>
      </c>
      <c r="AJ55" s="38">
        <f>X55/FO55</f>
        <v>9.3358169637512672E-2</v>
      </c>
      <c r="AK55" s="33"/>
      <c r="AL55" s="44">
        <f t="shared" si="78"/>
        <v>9.3886566978439334E-2</v>
      </c>
      <c r="AM55" s="6">
        <f t="shared" si="79"/>
        <v>8.4250696936538624E-2</v>
      </c>
      <c r="AN55" s="38">
        <f t="shared" si="80"/>
        <v>2.2166184417931217E-3</v>
      </c>
      <c r="AO55" s="33"/>
      <c r="AP55" s="44">
        <f t="shared" si="81"/>
        <v>0.76335700714119126</v>
      </c>
      <c r="AQ55" s="6">
        <f t="shared" si="82"/>
        <v>0.6887885153998482</v>
      </c>
      <c r="AR55" s="6">
        <f t="shared" si="83"/>
        <v>0.10502270620304802</v>
      </c>
      <c r="AS55" s="6">
        <f t="shared" si="84"/>
        <v>0.1669955935877013</v>
      </c>
      <c r="AT55" s="65">
        <v>1.44</v>
      </c>
      <c r="AU55" s="66">
        <v>1.32</v>
      </c>
      <c r="AV55" s="33"/>
      <c r="AW55" s="44">
        <f>FQ55/C55</f>
        <v>0.11889795800583108</v>
      </c>
      <c r="AX55" s="6">
        <v>0.10249999999999999</v>
      </c>
      <c r="AY55" s="6">
        <f t="shared" si="85"/>
        <v>0.18798565845005705</v>
      </c>
      <c r="AZ55" s="6">
        <f t="shared" si="86"/>
        <v>0.20230666652161491</v>
      </c>
      <c r="BA55" s="38">
        <f t="shared" si="87"/>
        <v>0.22520957593545504</v>
      </c>
      <c r="BB55" s="6"/>
      <c r="BC55" s="44">
        <f t="shared" si="88"/>
        <v>0.16993875331908129</v>
      </c>
      <c r="BD55" s="6">
        <f t="shared" si="89"/>
        <v>0.18264525865446957</v>
      </c>
      <c r="BE55" s="38">
        <f t="shared" si="90"/>
        <v>0.20227445277210709</v>
      </c>
      <c r="BF55" s="6"/>
      <c r="BG55" s="44"/>
      <c r="BH55" s="38">
        <v>1.6E-2</v>
      </c>
      <c r="BI55" s="45"/>
      <c r="BJ55" s="44"/>
      <c r="BK55" s="38">
        <f>BC55-(4.5%+2.5%+3%+1%+BH55)</f>
        <v>4.3938753319081286E-2</v>
      </c>
      <c r="BL55" s="6"/>
      <c r="BM55" s="44"/>
      <c r="BN55" s="38">
        <f>BD55-(6%+2.5%+3%+1%+BH55)</f>
        <v>4.164525865446958E-2</v>
      </c>
      <c r="BO55" s="6"/>
      <c r="BP55" s="44"/>
      <c r="BQ55" s="38">
        <f>BE55-(8%+2.5%+3%+1%+BH55)</f>
        <v>4.1274452772107062E-2</v>
      </c>
      <c r="BR55" s="33"/>
      <c r="BS55" s="36">
        <f>Q55/FS55</f>
        <v>3.4872618364609924E-4</v>
      </c>
      <c r="BT55" s="6">
        <f t="shared" si="91"/>
        <v>1.7888557008960755E-2</v>
      </c>
      <c r="BU55" s="37">
        <f>FA55/E55</f>
        <v>7.0085171285741892E-3</v>
      </c>
      <c r="BV55" s="6">
        <f t="shared" si="92"/>
        <v>4.4896835663380097E-2</v>
      </c>
      <c r="BW55" s="6">
        <f t="shared" si="93"/>
        <v>0.64362686610531505</v>
      </c>
      <c r="BX55" s="38">
        <f t="shared" si="94"/>
        <v>0.77047883903384051</v>
      </c>
      <c r="BY55" s="33"/>
      <c r="BZ55" s="32">
        <v>19.495000000000001</v>
      </c>
      <c r="CA55" s="33">
        <v>413.34800000000001</v>
      </c>
      <c r="CB55" s="34">
        <f t="shared" si="95"/>
        <v>432.84300000000002</v>
      </c>
      <c r="CC55" s="30">
        <v>13009.314</v>
      </c>
      <c r="CD55" s="33">
        <v>27.202000000000002</v>
      </c>
      <c r="CE55" s="33">
        <v>42.359000000000002</v>
      </c>
      <c r="CF55" s="34">
        <f t="shared" si="96"/>
        <v>12939.753000000001</v>
      </c>
      <c r="CG55" s="33">
        <v>2321.7579999999998</v>
      </c>
      <c r="CH55" s="33">
        <v>439.93900000000002</v>
      </c>
      <c r="CI55" s="34">
        <f t="shared" si="97"/>
        <v>2761.6969999999997</v>
      </c>
      <c r="CJ55" s="33">
        <v>290.97800000000001</v>
      </c>
      <c r="CK55" s="33">
        <v>0</v>
      </c>
      <c r="CL55" s="33">
        <v>36.838999999999999</v>
      </c>
      <c r="CM55" s="33">
        <v>32.941999999998643</v>
      </c>
      <c r="CN55" s="34">
        <f t="shared" si="98"/>
        <v>16495.052</v>
      </c>
      <c r="CO55" s="33">
        <v>45.19</v>
      </c>
      <c r="CP55" s="30">
        <v>9930.7510000000002</v>
      </c>
      <c r="CQ55" s="34">
        <f t="shared" si="99"/>
        <v>9975.9410000000007</v>
      </c>
      <c r="CR55" s="33">
        <v>4116.576</v>
      </c>
      <c r="CS55" s="33">
        <v>116.11699999999882</v>
      </c>
      <c r="CT55" s="34">
        <f t="shared" si="100"/>
        <v>4232.6929999999993</v>
      </c>
      <c r="CU55" s="33">
        <v>325.19</v>
      </c>
      <c r="CV55" s="33">
        <v>1961.2280000000001</v>
      </c>
      <c r="CW55" s="114">
        <f t="shared" si="101"/>
        <v>16495.052</v>
      </c>
      <c r="CX55" s="33"/>
      <c r="CY55" s="68">
        <v>2754.6009999999997</v>
      </c>
      <c r="CZ55" s="33"/>
      <c r="DA55" s="29">
        <v>665</v>
      </c>
      <c r="DB55" s="30">
        <v>500</v>
      </c>
      <c r="DC55" s="30">
        <v>775</v>
      </c>
      <c r="DD55" s="30">
        <v>1000</v>
      </c>
      <c r="DE55" s="30">
        <v>1000</v>
      </c>
      <c r="DF55" s="30">
        <v>500</v>
      </c>
      <c r="DG55" s="31">
        <f t="shared" si="102"/>
        <v>4440</v>
      </c>
      <c r="DH55" s="69">
        <f t="shared" si="103"/>
        <v>0.26917162795243083</v>
      </c>
      <c r="DI55" s="33"/>
      <c r="DJ55" s="61" t="s">
        <v>217</v>
      </c>
      <c r="DK55" s="56">
        <v>89</v>
      </c>
      <c r="DL55" s="70">
        <v>5</v>
      </c>
      <c r="DM55" s="120" t="s">
        <v>243</v>
      </c>
      <c r="DN55" s="71" t="s">
        <v>159</v>
      </c>
      <c r="DO55" s="59" t="s">
        <v>160</v>
      </c>
      <c r="DP55" s="69">
        <v>0.49967032056578281</v>
      </c>
      <c r="DQ55" s="56"/>
      <c r="DR55" s="29">
        <v>1641.5875821999998</v>
      </c>
      <c r="DS55" s="30">
        <v>1766.646</v>
      </c>
      <c r="DT55" s="31">
        <v>1966.646</v>
      </c>
      <c r="DU55" s="30"/>
      <c r="DV55" s="61">
        <f t="shared" si="104"/>
        <v>8579.9969999999994</v>
      </c>
      <c r="DW55" s="30">
        <v>8427.4789999999994</v>
      </c>
      <c r="DX55" s="31">
        <v>8732.5149999999994</v>
      </c>
      <c r="DY55" s="30"/>
      <c r="DZ55" s="29">
        <v>1992.789</v>
      </c>
      <c r="EA55" s="30">
        <v>2141.7919999999999</v>
      </c>
      <c r="EB55" s="31">
        <v>2371.9740000000002</v>
      </c>
      <c r="EC55" s="72">
        <v>11726.513000000001</v>
      </c>
      <c r="ED55" s="30"/>
      <c r="EE55" s="29">
        <v>870.10500000000002</v>
      </c>
      <c r="EF55" s="30">
        <v>83.614000000000004</v>
      </c>
      <c r="EG55" s="30">
        <v>1333.7529999999999</v>
      </c>
      <c r="EH55" s="30">
        <v>133.46</v>
      </c>
      <c r="EI55" s="30">
        <v>1688.5519999999999</v>
      </c>
      <c r="EJ55" s="30">
        <v>90.622</v>
      </c>
      <c r="EK55" s="30">
        <v>436.06400000000156</v>
      </c>
      <c r="EL55" s="31">
        <v>8373.1440000000002</v>
      </c>
      <c r="EM55" s="31">
        <f t="shared" si="105"/>
        <v>13009.314000000002</v>
      </c>
      <c r="EN55" s="56"/>
      <c r="EO55" s="44">
        <f t="shared" si="106"/>
        <v>6.6883234581008644E-2</v>
      </c>
      <c r="EP55" s="6">
        <f t="shared" si="107"/>
        <v>6.427241282668709E-3</v>
      </c>
      <c r="EQ55" s="6">
        <f t="shared" si="108"/>
        <v>0.10252293087859972</v>
      </c>
      <c r="ER55" s="6">
        <f t="shared" si="109"/>
        <v>1.0258803807794937E-2</v>
      </c>
      <c r="ES55" s="6">
        <f t="shared" si="110"/>
        <v>0.12979562181372511</v>
      </c>
      <c r="ET55" s="6">
        <f t="shared" si="111"/>
        <v>6.9659322543832811E-3</v>
      </c>
      <c r="EU55" s="6">
        <f t="shared" si="112"/>
        <v>3.3519369276504625E-2</v>
      </c>
      <c r="EV55" s="6">
        <f t="shared" si="113"/>
        <v>0.64362686610531494</v>
      </c>
      <c r="EW55" s="69">
        <f t="shared" si="114"/>
        <v>1</v>
      </c>
      <c r="EX55" s="56"/>
      <c r="EY55" s="32">
        <v>63.298000000000002</v>
      </c>
      <c r="EZ55" s="33">
        <v>27.878</v>
      </c>
      <c r="FA55" s="67">
        <f t="shared" si="115"/>
        <v>91.176000000000002</v>
      </c>
      <c r="FC55" s="32">
        <f>CD55</f>
        <v>27.202000000000002</v>
      </c>
      <c r="FD55" s="33">
        <f>CE55</f>
        <v>42.359000000000002</v>
      </c>
      <c r="FE55" s="67">
        <f t="shared" si="116"/>
        <v>69.561000000000007</v>
      </c>
      <c r="FG55" s="29">
        <v>8373.1440000000002</v>
      </c>
      <c r="FH55" s="30">
        <v>4636.1699999999992</v>
      </c>
      <c r="FI55" s="31">
        <v>13009.313999999998</v>
      </c>
      <c r="FK55" s="44">
        <v>0.64362686610531505</v>
      </c>
      <c r="FL55" s="6">
        <v>0.35637313389468495</v>
      </c>
      <c r="FM55" s="38">
        <v>1</v>
      </c>
      <c r="FN55" s="56"/>
      <c r="FO55" s="61">
        <f t="shared" si="117"/>
        <v>1896.1489999999999</v>
      </c>
      <c r="FP55" s="30">
        <v>1831.07</v>
      </c>
      <c r="FQ55" s="31">
        <v>1961.2280000000001</v>
      </c>
      <c r="FS55" s="61">
        <f t="shared" si="118"/>
        <v>12451.029500000001</v>
      </c>
      <c r="FT55" s="30">
        <v>11892.745000000001</v>
      </c>
      <c r="FU55" s="31">
        <v>13009.314</v>
      </c>
      <c r="FW55" s="61">
        <f t="shared" si="119"/>
        <v>6963.5</v>
      </c>
      <c r="FX55" s="30">
        <v>6737</v>
      </c>
      <c r="FY55" s="31">
        <v>7190</v>
      </c>
      <c r="GA55" s="61">
        <f t="shared" si="120"/>
        <v>19414.529500000001</v>
      </c>
      <c r="GB55" s="56">
        <f t="shared" si="121"/>
        <v>18629.745000000003</v>
      </c>
      <c r="GC55" s="70">
        <f t="shared" si="122"/>
        <v>20199.313999999998</v>
      </c>
      <c r="GE55" s="61">
        <f t="shared" si="123"/>
        <v>9919.7690000000002</v>
      </c>
      <c r="GF55" s="30">
        <v>9908.7870000000003</v>
      </c>
      <c r="GG55" s="31">
        <v>9930.7510000000002</v>
      </c>
      <c r="GH55" s="30"/>
      <c r="GI55" s="61">
        <f t="shared" si="124"/>
        <v>15902.782999999999</v>
      </c>
      <c r="GJ55" s="30">
        <v>15310.513999999999</v>
      </c>
      <c r="GK55" s="31">
        <v>16495.052</v>
      </c>
      <c r="GL55" s="30"/>
      <c r="GM55" s="73">
        <f>DX55/C55</f>
        <v>0.52940208979032011</v>
      </c>
      <c r="GN55" s="63"/>
    </row>
    <row r="56" spans="1:196" x14ac:dyDescent="0.2">
      <c r="A56" s="1"/>
      <c r="B56" s="74" t="s">
        <v>205</v>
      </c>
      <c r="C56" s="29">
        <v>3351.3820000000001</v>
      </c>
      <c r="D56" s="30">
        <v>3292.2</v>
      </c>
      <c r="E56" s="30">
        <v>2639.6709999999998</v>
      </c>
      <c r="F56" s="30">
        <v>1208.2180000000001</v>
      </c>
      <c r="G56" s="30">
        <v>2395.3879999999999</v>
      </c>
      <c r="H56" s="30">
        <f t="shared" si="64"/>
        <v>4559.6000000000004</v>
      </c>
      <c r="I56" s="31">
        <f t="shared" si="65"/>
        <v>3847.8890000000001</v>
      </c>
      <c r="J56" s="30"/>
      <c r="K56" s="32">
        <v>63.988</v>
      </c>
      <c r="L56" s="33">
        <v>31.380999999999997</v>
      </c>
      <c r="M56" s="33">
        <v>0.83299999999999996</v>
      </c>
      <c r="N56" s="34">
        <f t="shared" si="66"/>
        <v>96.201999999999998</v>
      </c>
      <c r="O56" s="33">
        <v>53.661000000000001</v>
      </c>
      <c r="P56" s="34">
        <f t="shared" si="67"/>
        <v>42.540999999999997</v>
      </c>
      <c r="Q56" s="33">
        <v>-0.17100000000000001</v>
      </c>
      <c r="R56" s="34">
        <f t="shared" si="68"/>
        <v>42.711999999999996</v>
      </c>
      <c r="S56" s="33">
        <v>8.6649999999999991</v>
      </c>
      <c r="T56" s="33">
        <v>1.8580000000000001</v>
      </c>
      <c r="U56" s="33">
        <v>-0.54300000000000004</v>
      </c>
      <c r="V56" s="34">
        <f t="shared" si="69"/>
        <v>52.691999999999993</v>
      </c>
      <c r="W56" s="33">
        <v>10.827999999999999</v>
      </c>
      <c r="X56" s="35">
        <f t="shared" si="70"/>
        <v>41.86399999999999</v>
      </c>
      <c r="Y56" s="33"/>
      <c r="Z56" s="36">
        <f t="shared" si="71"/>
        <v>1.9436243241601363E-2</v>
      </c>
      <c r="AA56" s="37">
        <f t="shared" si="72"/>
        <v>9.5319239414373355E-3</v>
      </c>
      <c r="AB56" s="6">
        <f t="shared" si="73"/>
        <v>0.50279690794096987</v>
      </c>
      <c r="AC56" s="6">
        <f t="shared" si="74"/>
        <v>0.51170530290749239</v>
      </c>
      <c r="AD56" s="6">
        <f t="shared" si="75"/>
        <v>0.55779505623583714</v>
      </c>
      <c r="AE56" s="37">
        <f t="shared" si="76"/>
        <v>1.6299435028248589E-2</v>
      </c>
      <c r="AF56" s="37">
        <f t="shared" si="77"/>
        <v>1.2716116882327924E-2</v>
      </c>
      <c r="AG56" s="37">
        <f>X56/DV56</f>
        <v>2.3670512616093726E-2</v>
      </c>
      <c r="AH56" s="37">
        <f>(P56+S56+T56)/DV56</f>
        <v>3.0003155012908407E-2</v>
      </c>
      <c r="AI56" s="37">
        <f>R56/DV56</f>
        <v>2.4149984111852554E-2</v>
      </c>
      <c r="AJ56" s="38">
        <f>X56/FO56</f>
        <v>8.0202152951927355E-2</v>
      </c>
      <c r="AK56" s="33"/>
      <c r="AL56" s="44">
        <f t="shared" si="78"/>
        <v>4.7344689975106519E-2</v>
      </c>
      <c r="AM56" s="6">
        <f t="shared" si="79"/>
        <v>1.7848035771724582E-2</v>
      </c>
      <c r="AN56" s="38">
        <f t="shared" si="80"/>
        <v>4.6812241043338941E-2</v>
      </c>
      <c r="AO56" s="33"/>
      <c r="AP56" s="44">
        <f t="shared" si="81"/>
        <v>0.90745702778869042</v>
      </c>
      <c r="AQ56" s="6">
        <f t="shared" si="82"/>
        <v>0.86203734626191897</v>
      </c>
      <c r="AR56" s="6">
        <f t="shared" si="83"/>
        <v>-4.5507495116939807E-2</v>
      </c>
      <c r="AS56" s="6">
        <f t="shared" si="84"/>
        <v>0.15989731997128348</v>
      </c>
      <c r="AT56" s="65">
        <v>3.02</v>
      </c>
      <c r="AU56" s="66">
        <v>1.44</v>
      </c>
      <c r="AV56" s="33"/>
      <c r="AW56" s="44">
        <f>FQ56/C56</f>
        <v>0.16245417562068426</v>
      </c>
      <c r="AX56" s="6">
        <v>0.13639999999999999</v>
      </c>
      <c r="AY56" s="6">
        <f t="shared" si="85"/>
        <v>0.25756138410014429</v>
      </c>
      <c r="AZ56" s="6">
        <f t="shared" si="86"/>
        <v>0.25756138410014429</v>
      </c>
      <c r="BA56" s="38">
        <f t="shared" si="87"/>
        <v>0.2723752962083652</v>
      </c>
      <c r="BB56" s="6"/>
      <c r="BC56" s="44">
        <f t="shared" si="88"/>
        <v>0.22688969058874264</v>
      </c>
      <c r="BD56" s="6">
        <f t="shared" si="89"/>
        <v>0.23082866752137143</v>
      </c>
      <c r="BE56" s="38">
        <f t="shared" si="90"/>
        <v>0.2469133832410389</v>
      </c>
      <c r="BF56" s="6"/>
      <c r="BG56" s="44"/>
      <c r="BH56" s="38"/>
      <c r="BI56" s="45"/>
      <c r="BJ56" s="44"/>
      <c r="BK56" s="38"/>
      <c r="BL56" s="6"/>
      <c r="BM56" s="44"/>
      <c r="BN56" s="38"/>
      <c r="BO56" s="38"/>
      <c r="BP56" s="6"/>
      <c r="BQ56" s="38"/>
      <c r="BR56" s="33"/>
      <c r="BS56" s="36">
        <f>Q56/FS56</f>
        <v>-6.6278851406884913E-5</v>
      </c>
      <c r="BT56" s="6">
        <f t="shared" si="91"/>
        <v>-3.2225237449118051E-3</v>
      </c>
      <c r="BU56" s="37">
        <f>FA56/E56</f>
        <v>9.6652196429024683E-3</v>
      </c>
      <c r="BV56" s="6">
        <f t="shared" si="92"/>
        <v>4.5932623270752759E-2</v>
      </c>
      <c r="BW56" s="6">
        <f t="shared" si="93"/>
        <v>0.67056083883180895</v>
      </c>
      <c r="BX56" s="38">
        <f t="shared" si="94"/>
        <v>0.77400309624316088</v>
      </c>
      <c r="BY56" s="33"/>
      <c r="BZ56" s="32">
        <v>2.9449999999999998</v>
      </c>
      <c r="CA56" s="33">
        <v>91.513999999999996</v>
      </c>
      <c r="CB56" s="34">
        <f t="shared" si="95"/>
        <v>94.458999999999989</v>
      </c>
      <c r="CC56" s="30">
        <v>2639.6709999999998</v>
      </c>
      <c r="CD56" s="33">
        <v>3.089</v>
      </c>
      <c r="CE56" s="33">
        <v>7.9090000000000007</v>
      </c>
      <c r="CF56" s="34">
        <f t="shared" si="96"/>
        <v>2628.6729999999998</v>
      </c>
      <c r="CG56" s="33">
        <v>441.41800000000001</v>
      </c>
      <c r="CH56" s="33">
        <v>137.53299999999999</v>
      </c>
      <c r="CI56" s="34">
        <f t="shared" si="97"/>
        <v>578.95100000000002</v>
      </c>
      <c r="CJ56" s="33">
        <v>0.64</v>
      </c>
      <c r="CK56" s="33">
        <v>0</v>
      </c>
      <c r="CL56" s="33">
        <v>43.637</v>
      </c>
      <c r="CM56" s="33">
        <v>5.0220000000004319</v>
      </c>
      <c r="CN56" s="34">
        <f t="shared" si="98"/>
        <v>3351.3820000000001</v>
      </c>
      <c r="CO56" s="33">
        <v>1.21</v>
      </c>
      <c r="CP56" s="30">
        <v>2395.3879999999999</v>
      </c>
      <c r="CQ56" s="34">
        <f t="shared" si="99"/>
        <v>2396.598</v>
      </c>
      <c r="CR56" s="33">
        <v>355.654</v>
      </c>
      <c r="CS56" s="33">
        <v>28.184000000000083</v>
      </c>
      <c r="CT56" s="34">
        <f t="shared" si="100"/>
        <v>383.83800000000008</v>
      </c>
      <c r="CU56" s="33">
        <v>26.5</v>
      </c>
      <c r="CV56" s="33">
        <v>544.44600000000003</v>
      </c>
      <c r="CW56" s="114">
        <f t="shared" si="101"/>
        <v>3351.3820000000001</v>
      </c>
      <c r="CX56" s="33"/>
      <c r="CY56" s="68">
        <v>535.87699999999995</v>
      </c>
      <c r="CZ56" s="33"/>
      <c r="DA56" s="29">
        <v>125</v>
      </c>
      <c r="DB56" s="30">
        <v>125</v>
      </c>
      <c r="DC56" s="30">
        <v>55</v>
      </c>
      <c r="DD56" s="30">
        <v>50</v>
      </c>
      <c r="DE56" s="30">
        <v>0</v>
      </c>
      <c r="DF56" s="30">
        <v>26.5</v>
      </c>
      <c r="DG56" s="31">
        <f t="shared" si="102"/>
        <v>381.5</v>
      </c>
      <c r="DH56" s="69">
        <f t="shared" si="103"/>
        <v>0.11383363639238976</v>
      </c>
      <c r="DI56" s="33"/>
      <c r="DJ56" s="61" t="s">
        <v>224</v>
      </c>
      <c r="DK56" s="56">
        <v>26.8</v>
      </c>
      <c r="DL56" s="70">
        <v>3</v>
      </c>
      <c r="DM56" s="120" t="s">
        <v>243</v>
      </c>
      <c r="DN56" s="71" t="s">
        <v>159</v>
      </c>
      <c r="DO56" s="56"/>
      <c r="DP56" s="69" t="s">
        <v>220</v>
      </c>
      <c r="DQ56" s="56"/>
      <c r="DR56" s="29">
        <v>460.74099999999999</v>
      </c>
      <c r="DS56" s="30">
        <v>460.74099999999999</v>
      </c>
      <c r="DT56" s="31">
        <v>487.24099999999999</v>
      </c>
      <c r="DU56" s="30"/>
      <c r="DV56" s="61">
        <f t="shared" si="104"/>
        <v>1768.614</v>
      </c>
      <c r="DW56" s="30">
        <v>1748.3689999999999</v>
      </c>
      <c r="DX56" s="31">
        <v>1788.8589999999999</v>
      </c>
      <c r="DY56" s="30"/>
      <c r="DZ56" s="29">
        <v>540.29899999999998</v>
      </c>
      <c r="EA56" s="30">
        <v>549.67899999999997</v>
      </c>
      <c r="EB56" s="31">
        <v>587.98199999999997</v>
      </c>
      <c r="EC56" s="72">
        <v>2381.3290000000002</v>
      </c>
      <c r="ED56" s="30"/>
      <c r="EE56" s="29">
        <v>254.58199999999999</v>
      </c>
      <c r="EF56" s="30">
        <v>37.270000000000003</v>
      </c>
      <c r="EG56" s="30">
        <v>142.24</v>
      </c>
      <c r="EH56" s="30">
        <v>65.864000000000004</v>
      </c>
      <c r="EI56" s="30">
        <v>290.339</v>
      </c>
      <c r="EJ56" s="30">
        <v>16.896999999999998</v>
      </c>
      <c r="EK56" s="30">
        <v>62.418999999999869</v>
      </c>
      <c r="EL56" s="31">
        <v>1770.06</v>
      </c>
      <c r="EM56" s="31">
        <f t="shared" si="105"/>
        <v>2639.6709999999998</v>
      </c>
      <c r="EN56" s="56"/>
      <c r="EO56" s="44">
        <f t="shared" si="106"/>
        <v>9.6444594799882266E-2</v>
      </c>
      <c r="EP56" s="6">
        <f t="shared" si="107"/>
        <v>1.4119183792222594E-2</v>
      </c>
      <c r="EQ56" s="6">
        <f t="shared" si="108"/>
        <v>5.3885503155506886E-2</v>
      </c>
      <c r="ER56" s="6">
        <f t="shared" si="109"/>
        <v>2.495159434641666E-2</v>
      </c>
      <c r="ES56" s="6">
        <f t="shared" si="110"/>
        <v>0.10999060110142515</v>
      </c>
      <c r="ET56" s="6">
        <f t="shared" si="111"/>
        <v>6.4011765102544972E-3</v>
      </c>
      <c r="EU56" s="6">
        <f t="shared" si="112"/>
        <v>2.3646507462482966E-2</v>
      </c>
      <c r="EV56" s="6">
        <f t="shared" si="113"/>
        <v>0.67056083883180895</v>
      </c>
      <c r="EW56" s="69">
        <f t="shared" si="114"/>
        <v>1</v>
      </c>
      <c r="EX56" s="56"/>
      <c r="EY56" s="32">
        <v>12.632999999999999</v>
      </c>
      <c r="EZ56" s="33">
        <v>12.879999999999999</v>
      </c>
      <c r="FA56" s="67">
        <f t="shared" si="115"/>
        <v>25.512999999999998</v>
      </c>
      <c r="FC56" s="32">
        <f>CD56</f>
        <v>3.089</v>
      </c>
      <c r="FD56" s="33">
        <f>CE56</f>
        <v>7.9090000000000007</v>
      </c>
      <c r="FE56" s="67">
        <f t="shared" si="116"/>
        <v>10.998000000000001</v>
      </c>
      <c r="FG56" s="29">
        <v>1770.06</v>
      </c>
      <c r="FH56" s="30">
        <v>869.61099999999999</v>
      </c>
      <c r="FI56" s="31">
        <v>2639.6709999999998</v>
      </c>
      <c r="FK56" s="44">
        <v>0.67056083883180895</v>
      </c>
      <c r="FL56" s="6">
        <v>0.32943916116819105</v>
      </c>
      <c r="FM56" s="38">
        <v>1</v>
      </c>
      <c r="FN56" s="56"/>
      <c r="FO56" s="61">
        <f t="shared" si="117"/>
        <v>521.98099999999999</v>
      </c>
      <c r="FP56" s="30">
        <v>499.51600000000002</v>
      </c>
      <c r="FQ56" s="31">
        <v>544.44600000000003</v>
      </c>
      <c r="FS56" s="61">
        <f t="shared" si="118"/>
        <v>2580.0084999999999</v>
      </c>
      <c r="FT56" s="30">
        <v>2520.346</v>
      </c>
      <c r="FU56" s="31">
        <v>2639.6709999999998</v>
      </c>
      <c r="FW56" s="61">
        <f t="shared" si="119"/>
        <v>1234.144</v>
      </c>
      <c r="FX56" s="30">
        <v>1260.07</v>
      </c>
      <c r="FY56" s="31">
        <v>1208.2180000000001</v>
      </c>
      <c r="GA56" s="61">
        <f t="shared" si="120"/>
        <v>3814.1525000000001</v>
      </c>
      <c r="GB56" s="56">
        <f t="shared" si="121"/>
        <v>3780.4160000000002</v>
      </c>
      <c r="GC56" s="70">
        <f t="shared" si="122"/>
        <v>3847.8890000000001</v>
      </c>
      <c r="GE56" s="61">
        <f t="shared" si="123"/>
        <v>2341.8284999999996</v>
      </c>
      <c r="GF56" s="30">
        <v>2288.2689999999998</v>
      </c>
      <c r="GG56" s="31">
        <v>2395.3879999999999</v>
      </c>
      <c r="GH56" s="30"/>
      <c r="GI56" s="61">
        <f t="shared" si="124"/>
        <v>3292.2</v>
      </c>
      <c r="GJ56" s="30">
        <v>3233.018</v>
      </c>
      <c r="GK56" s="31">
        <v>3351.3820000000001</v>
      </c>
      <c r="GL56" s="30"/>
      <c r="GM56" s="73">
        <f>DX56/C56</f>
        <v>0.53376756215793963</v>
      </c>
      <c r="GN56" s="63"/>
    </row>
    <row r="57" spans="1:196" x14ac:dyDescent="0.2">
      <c r="A57" s="1"/>
      <c r="B57" s="74" t="s">
        <v>206</v>
      </c>
      <c r="C57" s="29">
        <v>3234.3629999999998</v>
      </c>
      <c r="D57" s="30">
        <v>3092.3509999999997</v>
      </c>
      <c r="E57" s="30">
        <v>2488.681</v>
      </c>
      <c r="F57" s="30">
        <v>1223.933</v>
      </c>
      <c r="G57" s="30">
        <v>2092.6970000000001</v>
      </c>
      <c r="H57" s="30">
        <f t="shared" si="64"/>
        <v>4458.2960000000003</v>
      </c>
      <c r="I57" s="31">
        <f t="shared" si="65"/>
        <v>3712.614</v>
      </c>
      <c r="J57" s="30"/>
      <c r="K57" s="32">
        <v>58.820999999999998</v>
      </c>
      <c r="L57" s="33">
        <v>19.207999999999998</v>
      </c>
      <c r="M57" s="33">
        <v>0</v>
      </c>
      <c r="N57" s="34">
        <f t="shared" si="66"/>
        <v>78.028999999999996</v>
      </c>
      <c r="O57" s="33">
        <v>36.622</v>
      </c>
      <c r="P57" s="34">
        <f t="shared" si="67"/>
        <v>41.406999999999996</v>
      </c>
      <c r="Q57" s="33">
        <v>3.024</v>
      </c>
      <c r="R57" s="34">
        <f t="shared" si="68"/>
        <v>38.382999999999996</v>
      </c>
      <c r="S57" s="33">
        <v>2.8690000000000002</v>
      </c>
      <c r="T57" s="33">
        <v>-0.44400000000000006</v>
      </c>
      <c r="U57" s="33">
        <v>-5.7</v>
      </c>
      <c r="V57" s="34">
        <f t="shared" si="69"/>
        <v>35.10799999999999</v>
      </c>
      <c r="W57" s="33">
        <v>7.9489999999999998</v>
      </c>
      <c r="X57" s="35">
        <f t="shared" si="70"/>
        <v>27.158999999999992</v>
      </c>
      <c r="Y57" s="33"/>
      <c r="Z57" s="36">
        <f t="shared" si="71"/>
        <v>1.9021450022976047E-2</v>
      </c>
      <c r="AA57" s="37">
        <f t="shared" si="72"/>
        <v>6.2114552972802892E-3</v>
      </c>
      <c r="AB57" s="6">
        <f t="shared" si="73"/>
        <v>0.4551917866109827</v>
      </c>
      <c r="AC57" s="6">
        <f t="shared" si="74"/>
        <v>0.4526935152908601</v>
      </c>
      <c r="AD57" s="6">
        <f t="shared" si="75"/>
        <v>0.46933832293121791</v>
      </c>
      <c r="AE57" s="37">
        <f t="shared" si="76"/>
        <v>1.1842769465691315E-2</v>
      </c>
      <c r="AF57" s="37">
        <f t="shared" si="77"/>
        <v>8.7826381934004247E-3</v>
      </c>
      <c r="AG57" s="37">
        <f>X57/DV57</f>
        <v>1.6634597746100505E-2</v>
      </c>
      <c r="AH57" s="37">
        <f>(P57+S57+T57)/DV57</f>
        <v>2.6846632365222483E-2</v>
      </c>
      <c r="AI57" s="37">
        <f>R57/DV57</f>
        <v>2.3509177999505717E-2</v>
      </c>
      <c r="AJ57" s="38">
        <f>X57/FO57</f>
        <v>7.4963772616238128E-2</v>
      </c>
      <c r="AK57" s="33"/>
      <c r="AL57" s="44">
        <f t="shared" si="78"/>
        <v>5.5138636479338836E-3</v>
      </c>
      <c r="AM57" s="6">
        <f t="shared" si="79"/>
        <v>3.520740318563622E-2</v>
      </c>
      <c r="AN57" s="38">
        <f t="shared" si="80"/>
        <v>0.11835728913267476</v>
      </c>
      <c r="AO57" s="33"/>
      <c r="AP57" s="44">
        <f t="shared" si="81"/>
        <v>0.84088599543292208</v>
      </c>
      <c r="AQ57" s="6">
        <f t="shared" si="82"/>
        <v>0.73925809848569679</v>
      </c>
      <c r="AR57" s="6">
        <f t="shared" si="83"/>
        <v>2.4140147534460449E-2</v>
      </c>
      <c r="AS57" s="6">
        <f t="shared" si="84"/>
        <v>0.20406862185846175</v>
      </c>
      <c r="AT57" s="65">
        <v>4.6500000000000004</v>
      </c>
      <c r="AU57" s="66">
        <v>1.1499999999999999</v>
      </c>
      <c r="AV57" s="33"/>
      <c r="AW57" s="44">
        <f>FQ57/C57</f>
        <v>0.11598667187325604</v>
      </c>
      <c r="AX57" s="6">
        <v>0.1057</v>
      </c>
      <c r="AY57" s="6">
        <f t="shared" si="85"/>
        <v>0.18904215223084353</v>
      </c>
      <c r="AZ57" s="6">
        <f t="shared" si="86"/>
        <v>0.20118016228295202</v>
      </c>
      <c r="BA57" s="38">
        <f t="shared" si="87"/>
        <v>0.21941693393668679</v>
      </c>
      <c r="BB57" s="6"/>
      <c r="BC57" s="44">
        <f t="shared" si="88"/>
        <v>0.17068237873651904</v>
      </c>
      <c r="BD57" s="6">
        <f t="shared" si="89"/>
        <v>0.1837567604895414</v>
      </c>
      <c r="BE57" s="38">
        <f t="shared" si="90"/>
        <v>0.20252245053617965</v>
      </c>
      <c r="BF57" s="6"/>
      <c r="BG57" s="44"/>
      <c r="BH57" s="38">
        <v>3.5000000000000003E-2</v>
      </c>
      <c r="BI57" s="45"/>
      <c r="BJ57" s="44"/>
      <c r="BK57" s="38">
        <f>BC57-(4.5%+2.5%+3%+1%+BH57)</f>
        <v>2.5682378736519018E-2</v>
      </c>
      <c r="BL57" s="6"/>
      <c r="BM57" s="44"/>
      <c r="BN57" s="38">
        <f>BD57-(6%+2.5%+3%+1%+BH57)</f>
        <v>2.3756760489541423E-2</v>
      </c>
      <c r="BO57" s="6"/>
      <c r="BP57" s="44"/>
      <c r="BQ57" s="38">
        <f>BE57-(8%+2.5%+3%+1%+BH57)</f>
        <v>2.2522450536179628E-2</v>
      </c>
      <c r="BR57" s="33"/>
      <c r="BS57" s="36">
        <f>Q57/FS57</f>
        <v>1.2184422353015835E-3</v>
      </c>
      <c r="BT57" s="6">
        <f t="shared" si="91"/>
        <v>6.8990691732067899E-2</v>
      </c>
      <c r="BU57" s="37">
        <f>FA57/E57</f>
        <v>3.165250990384063E-2</v>
      </c>
      <c r="BV57" s="6">
        <f t="shared" si="92"/>
        <v>0.20048815747277976</v>
      </c>
      <c r="BW57" s="6">
        <f t="shared" si="93"/>
        <v>0.75991016928244315</v>
      </c>
      <c r="BX57" s="38">
        <f t="shared" si="94"/>
        <v>0.83906029552223849</v>
      </c>
      <c r="BY57" s="33"/>
      <c r="BZ57" s="32">
        <v>3.7429999999999999</v>
      </c>
      <c r="CA57" s="33">
        <v>207.46</v>
      </c>
      <c r="CB57" s="34">
        <f t="shared" si="95"/>
        <v>211.203</v>
      </c>
      <c r="CC57" s="30">
        <v>2488.681</v>
      </c>
      <c r="CD57" s="33">
        <v>9.4619999999999997</v>
      </c>
      <c r="CE57" s="33">
        <v>8.3010000000000002</v>
      </c>
      <c r="CF57" s="34">
        <f t="shared" si="96"/>
        <v>2470.9180000000001</v>
      </c>
      <c r="CG57" s="33">
        <v>448.82899999999995</v>
      </c>
      <c r="CH57" s="33">
        <v>79.978000000000009</v>
      </c>
      <c r="CI57" s="34">
        <f t="shared" si="97"/>
        <v>528.80700000000002</v>
      </c>
      <c r="CJ57" s="33">
        <v>4.75</v>
      </c>
      <c r="CK57" s="33">
        <v>0</v>
      </c>
      <c r="CL57" s="33">
        <v>9.7430000000000003</v>
      </c>
      <c r="CM57" s="33">
        <v>8.9419999999997177</v>
      </c>
      <c r="CN57" s="34">
        <f t="shared" si="98"/>
        <v>3234.3629999999994</v>
      </c>
      <c r="CO57" s="33">
        <v>197.05600000000001</v>
      </c>
      <c r="CP57" s="30">
        <v>2092.6970000000001</v>
      </c>
      <c r="CQ57" s="34">
        <f t="shared" si="99"/>
        <v>2289.7530000000002</v>
      </c>
      <c r="CR57" s="33">
        <v>490.82</v>
      </c>
      <c r="CS57" s="33">
        <v>28.412999999999727</v>
      </c>
      <c r="CT57" s="34">
        <f t="shared" si="100"/>
        <v>519.23299999999972</v>
      </c>
      <c r="CU57" s="33">
        <v>50.234000000000002</v>
      </c>
      <c r="CV57" s="33">
        <v>375.14299999999997</v>
      </c>
      <c r="CW57" s="114">
        <f t="shared" si="101"/>
        <v>3234.3629999999998</v>
      </c>
      <c r="CX57" s="33"/>
      <c r="CY57" s="68">
        <v>660.03199999999993</v>
      </c>
      <c r="CZ57" s="33"/>
      <c r="DA57" s="29">
        <v>150</v>
      </c>
      <c r="DB57" s="30">
        <v>170</v>
      </c>
      <c r="DC57" s="30">
        <v>225</v>
      </c>
      <c r="DD57" s="30">
        <v>125</v>
      </c>
      <c r="DE57" s="30">
        <v>65</v>
      </c>
      <c r="DF57" s="30">
        <v>0</v>
      </c>
      <c r="DG57" s="31">
        <f t="shared" si="102"/>
        <v>735</v>
      </c>
      <c r="DH57" s="69">
        <f t="shared" si="103"/>
        <v>0.22724721993171454</v>
      </c>
      <c r="DI57" s="33"/>
      <c r="DJ57" s="61" t="s">
        <v>222</v>
      </c>
      <c r="DK57" s="56">
        <v>17</v>
      </c>
      <c r="DL57" s="70">
        <v>6</v>
      </c>
      <c r="DM57" s="120" t="s">
        <v>243</v>
      </c>
      <c r="DN57" s="71" t="s">
        <v>159</v>
      </c>
      <c r="DO57" s="59" t="s">
        <v>160</v>
      </c>
      <c r="DP57" s="69">
        <v>0.50369083094087597</v>
      </c>
      <c r="DQ57" s="56"/>
      <c r="DR57" s="29">
        <v>310.97963360000006</v>
      </c>
      <c r="DS57" s="30">
        <v>330.947</v>
      </c>
      <c r="DT57" s="31">
        <v>360.947</v>
      </c>
      <c r="DU57" s="30"/>
      <c r="DV57" s="61">
        <f t="shared" si="104"/>
        <v>1632.6815000000001</v>
      </c>
      <c r="DW57" s="30">
        <v>1620.335</v>
      </c>
      <c r="DX57" s="31">
        <v>1645.028</v>
      </c>
      <c r="DY57" s="30"/>
      <c r="DZ57" s="29">
        <v>357.15100000000001</v>
      </c>
      <c r="EA57" s="30">
        <v>384.50900000000001</v>
      </c>
      <c r="EB57" s="31">
        <v>423.77600000000001</v>
      </c>
      <c r="EC57" s="72">
        <v>2092.489</v>
      </c>
      <c r="ED57" s="30"/>
      <c r="EE57" s="29">
        <v>45.205800000000004</v>
      </c>
      <c r="EF57" s="30">
        <v>16.847799999999999</v>
      </c>
      <c r="EG57" s="30">
        <v>99.380750000000006</v>
      </c>
      <c r="EH57" s="30">
        <v>24.851240000000001</v>
      </c>
      <c r="EI57" s="30">
        <v>338.21807000000001</v>
      </c>
      <c r="EJ57" s="30">
        <v>30.158799999999999</v>
      </c>
      <c r="EK57" s="30">
        <v>42.844540000000279</v>
      </c>
      <c r="EL57" s="31">
        <v>1891.174</v>
      </c>
      <c r="EM57" s="31">
        <f t="shared" si="105"/>
        <v>2488.6810000000005</v>
      </c>
      <c r="EN57" s="56"/>
      <c r="EO57" s="44">
        <f t="shared" si="106"/>
        <v>1.8164561870324076E-2</v>
      </c>
      <c r="EP57" s="6">
        <f t="shared" si="107"/>
        <v>6.7697708143389995E-3</v>
      </c>
      <c r="EQ57" s="6">
        <f t="shared" si="108"/>
        <v>3.99331011085792E-2</v>
      </c>
      <c r="ER57" s="6">
        <f t="shared" si="109"/>
        <v>9.9857072883185894E-3</v>
      </c>
      <c r="ES57" s="6">
        <f t="shared" si="110"/>
        <v>0.13590254034165083</v>
      </c>
      <c r="ET57" s="6">
        <f t="shared" si="111"/>
        <v>1.2118387209931684E-2</v>
      </c>
      <c r="EU57" s="6">
        <f t="shared" si="112"/>
        <v>1.72157620844135E-2</v>
      </c>
      <c r="EV57" s="6">
        <f t="shared" si="113"/>
        <v>0.75991016928244304</v>
      </c>
      <c r="EW57" s="69">
        <f t="shared" si="114"/>
        <v>1</v>
      </c>
      <c r="EX57" s="56"/>
      <c r="EY57" s="32">
        <v>66.582999999999998</v>
      </c>
      <c r="EZ57" s="33">
        <v>12.19</v>
      </c>
      <c r="FA57" s="67">
        <f t="shared" si="115"/>
        <v>78.772999999999996</v>
      </c>
      <c r="FC57" s="32">
        <f>CD57</f>
        <v>9.4619999999999997</v>
      </c>
      <c r="FD57" s="33">
        <f>CE57</f>
        <v>8.3010000000000002</v>
      </c>
      <c r="FE57" s="67">
        <f t="shared" si="116"/>
        <v>17.762999999999998</v>
      </c>
      <c r="FG57" s="29">
        <v>1891.174</v>
      </c>
      <c r="FH57" s="30">
        <v>597.50700000000006</v>
      </c>
      <c r="FI57" s="31">
        <v>2488.681</v>
      </c>
      <c r="FK57" s="44">
        <v>0.75991016928244315</v>
      </c>
      <c r="FL57" s="6">
        <v>0.24008983071755685</v>
      </c>
      <c r="FM57" s="38">
        <v>1</v>
      </c>
      <c r="FN57" s="56"/>
      <c r="FO57" s="61">
        <f t="shared" si="117"/>
        <v>362.29499999999996</v>
      </c>
      <c r="FP57" s="30">
        <v>349.447</v>
      </c>
      <c r="FQ57" s="31">
        <v>375.14299999999997</v>
      </c>
      <c r="FS57" s="61">
        <f t="shared" si="118"/>
        <v>2481.8575000000001</v>
      </c>
      <c r="FT57" s="30">
        <v>2475.0339999999997</v>
      </c>
      <c r="FU57" s="31">
        <v>2488.681</v>
      </c>
      <c r="FW57" s="61">
        <f t="shared" si="119"/>
        <v>1167.6235000000001</v>
      </c>
      <c r="FX57" s="30">
        <v>1111.3140000000001</v>
      </c>
      <c r="FY57" s="31">
        <v>1223.933</v>
      </c>
      <c r="GA57" s="61">
        <f t="shared" si="120"/>
        <v>3649.4809999999998</v>
      </c>
      <c r="GB57" s="56">
        <f t="shared" si="121"/>
        <v>3586.348</v>
      </c>
      <c r="GC57" s="70">
        <f t="shared" si="122"/>
        <v>3712.614</v>
      </c>
      <c r="GE57" s="61">
        <f t="shared" si="123"/>
        <v>1981.9605000000001</v>
      </c>
      <c r="GF57" s="30">
        <v>1871.2239999999999</v>
      </c>
      <c r="GG57" s="31">
        <v>2092.6970000000001</v>
      </c>
      <c r="GH57" s="30"/>
      <c r="GI57" s="61">
        <f t="shared" si="124"/>
        <v>3092.3509999999997</v>
      </c>
      <c r="GJ57" s="30">
        <v>2950.3389999999999</v>
      </c>
      <c r="GK57" s="31">
        <v>3234.3629999999998</v>
      </c>
      <c r="GL57" s="30"/>
      <c r="GM57" s="73">
        <f>DX57/C57</f>
        <v>0.5086095778365014</v>
      </c>
      <c r="GN57" s="63"/>
    </row>
    <row r="58" spans="1:196" x14ac:dyDescent="0.2">
      <c r="A58" s="1"/>
      <c r="B58" s="74" t="s">
        <v>207</v>
      </c>
      <c r="C58" s="29">
        <v>2885.078</v>
      </c>
      <c r="D58" s="30">
        <v>2747.5445</v>
      </c>
      <c r="E58" s="30">
        <v>2142.5709999999999</v>
      </c>
      <c r="F58" s="30">
        <v>116.348</v>
      </c>
      <c r="G58" s="30">
        <v>2535.9259999999999</v>
      </c>
      <c r="H58" s="30">
        <f t="shared" si="64"/>
        <v>3001.4259999999999</v>
      </c>
      <c r="I58" s="31">
        <f t="shared" si="65"/>
        <v>2258.9189999999999</v>
      </c>
      <c r="J58" s="30"/>
      <c r="K58" s="32">
        <v>36.335000000000001</v>
      </c>
      <c r="L58" s="33">
        <v>12.696</v>
      </c>
      <c r="M58" s="33">
        <v>0.156</v>
      </c>
      <c r="N58" s="34">
        <f t="shared" si="66"/>
        <v>49.186999999999998</v>
      </c>
      <c r="O58" s="33">
        <v>33.066000000000003</v>
      </c>
      <c r="P58" s="34">
        <f t="shared" si="67"/>
        <v>16.120999999999995</v>
      </c>
      <c r="Q58" s="33">
        <v>1.3640000000000001</v>
      </c>
      <c r="R58" s="34">
        <f t="shared" si="68"/>
        <v>14.756999999999994</v>
      </c>
      <c r="S58" s="33">
        <v>5.0750000000000002</v>
      </c>
      <c r="T58" s="33">
        <v>0.77300000000000002</v>
      </c>
      <c r="U58" s="33">
        <v>-2</v>
      </c>
      <c r="V58" s="34">
        <f t="shared" si="69"/>
        <v>18.604999999999993</v>
      </c>
      <c r="W58" s="33">
        <v>3.8559999999999999</v>
      </c>
      <c r="X58" s="35">
        <f t="shared" si="70"/>
        <v>14.748999999999993</v>
      </c>
      <c r="Y58" s="33"/>
      <c r="Z58" s="36">
        <f t="shared" si="71"/>
        <v>1.3224535580770394E-2</v>
      </c>
      <c r="AA58" s="37">
        <f t="shared" si="72"/>
        <v>4.6208532746239411E-3</v>
      </c>
      <c r="AB58" s="6">
        <f t="shared" si="73"/>
        <v>0.60081766148814386</v>
      </c>
      <c r="AC58" s="6">
        <f t="shared" si="74"/>
        <v>0.60937672772842877</v>
      </c>
      <c r="AD58" s="6">
        <f t="shared" si="75"/>
        <v>0.67225079797507481</v>
      </c>
      <c r="AE58" s="37">
        <f t="shared" si="76"/>
        <v>1.2034745934051296E-2</v>
      </c>
      <c r="AF58" s="37">
        <f t="shared" si="77"/>
        <v>5.3680659221351989E-3</v>
      </c>
      <c r="AG58" s="37">
        <f>X58/DV58</f>
        <v>1.1683255373671677E-2</v>
      </c>
      <c r="AH58" s="37">
        <f>(P58+S58+T58)/DV58</f>
        <v>1.7402497613681817E-2</v>
      </c>
      <c r="AI58" s="37">
        <f>R58/DV58</f>
        <v>1.1689592484186925E-2</v>
      </c>
      <c r="AJ58" s="38">
        <f>X58/FO58</f>
        <v>5.3855788155305041E-2</v>
      </c>
      <c r="AK58" s="33"/>
      <c r="AL58" s="44">
        <f t="shared" si="78"/>
        <v>6.1560017896045288E-2</v>
      </c>
      <c r="AM58" s="6">
        <f t="shared" si="79"/>
        <v>3.4778318624203879E-2</v>
      </c>
      <c r="AN58" s="38">
        <f t="shared" si="80"/>
        <v>0.10855500709041278</v>
      </c>
      <c r="AO58" s="33"/>
      <c r="AP58" s="44">
        <f t="shared" si="81"/>
        <v>1.1835901820756465</v>
      </c>
      <c r="AQ58" s="6">
        <f t="shared" si="82"/>
        <v>0.98218270138334551</v>
      </c>
      <c r="AR58" s="6">
        <f t="shared" si="83"/>
        <v>-0.21702740792449979</v>
      </c>
      <c r="AS58" s="6">
        <f t="shared" si="84"/>
        <v>0.23297255741439227</v>
      </c>
      <c r="AT58" s="65">
        <v>1.6283000000000001</v>
      </c>
      <c r="AU58" s="66">
        <v>1.5</v>
      </c>
      <c r="AV58" s="33"/>
      <c r="AW58" s="44">
        <f>FQ58/C58</f>
        <v>9.7909311290717269E-2</v>
      </c>
      <c r="AX58" s="6">
        <v>8.5900000000000004E-2</v>
      </c>
      <c r="AY58" s="6">
        <f t="shared" si="85"/>
        <v>0.19094774391933197</v>
      </c>
      <c r="AZ58" s="6">
        <f t="shared" si="86"/>
        <v>0.19094774391933197</v>
      </c>
      <c r="BA58" s="38">
        <f t="shared" si="87"/>
        <v>0.19094774391933197</v>
      </c>
      <c r="BB58" s="6"/>
      <c r="BC58" s="44">
        <f t="shared" si="88"/>
        <v>0.19398240883855364</v>
      </c>
      <c r="BD58" s="6">
        <f t="shared" si="89"/>
        <v>0.19537694850877133</v>
      </c>
      <c r="BE58" s="38">
        <f t="shared" si="90"/>
        <v>0.19712774731939259</v>
      </c>
      <c r="BF58" s="6"/>
      <c r="BG58" s="44"/>
      <c r="BH58" s="38"/>
      <c r="BI58" s="45"/>
      <c r="BJ58" s="44"/>
      <c r="BK58" s="38"/>
      <c r="BL58" s="6"/>
      <c r="BM58" s="44"/>
      <c r="BN58" s="38"/>
      <c r="BO58" s="38"/>
      <c r="BP58" s="6"/>
      <c r="BQ58" s="38"/>
      <c r="BR58" s="33"/>
      <c r="BS58" s="36">
        <f>Q58/FS58</f>
        <v>6.5562833371866718E-4</v>
      </c>
      <c r="BT58" s="6">
        <f t="shared" si="91"/>
        <v>6.2087486913377961E-2</v>
      </c>
      <c r="BU58" s="37">
        <f>FA58/E58</f>
        <v>1.8857251404970944E-2</v>
      </c>
      <c r="BV58" s="6">
        <f t="shared" si="92"/>
        <v>0.13856431959339194</v>
      </c>
      <c r="BW58" s="6">
        <f t="shared" si="93"/>
        <v>0.78409816990895531</v>
      </c>
      <c r="BX58" s="38">
        <f t="shared" si="94"/>
        <v>0.79521842084643157</v>
      </c>
      <c r="BY58" s="33"/>
      <c r="BZ58" s="32">
        <v>5.1189999999999998</v>
      </c>
      <c r="CA58" s="33">
        <v>295.98399999999998</v>
      </c>
      <c r="CB58" s="34">
        <f t="shared" si="95"/>
        <v>301.10299999999995</v>
      </c>
      <c r="CC58" s="30">
        <v>2142.5709999999999</v>
      </c>
      <c r="CD58" s="33">
        <v>4.6859999999999999</v>
      </c>
      <c r="CE58" s="33">
        <v>4.4210000000000003</v>
      </c>
      <c r="CF58" s="34">
        <f t="shared" si="96"/>
        <v>2133.4639999999999</v>
      </c>
      <c r="CG58" s="33">
        <v>371.041</v>
      </c>
      <c r="CH58" s="33">
        <v>62.245000000000005</v>
      </c>
      <c r="CI58" s="34">
        <f t="shared" si="97"/>
        <v>433.286</v>
      </c>
      <c r="CJ58" s="33">
        <v>1.1000000000000001</v>
      </c>
      <c r="CK58" s="33">
        <v>0</v>
      </c>
      <c r="CL58" s="33">
        <v>12.114000000000001</v>
      </c>
      <c r="CM58" s="33">
        <v>4.0109999999999637</v>
      </c>
      <c r="CN58" s="34">
        <f t="shared" si="98"/>
        <v>2885.078</v>
      </c>
      <c r="CO58" s="33">
        <v>46.003</v>
      </c>
      <c r="CP58" s="30">
        <v>2535.9259999999999</v>
      </c>
      <c r="CQ58" s="34">
        <f t="shared" si="99"/>
        <v>2581.9290000000001</v>
      </c>
      <c r="CR58" s="33">
        <v>0</v>
      </c>
      <c r="CS58" s="33">
        <v>20.672999999999888</v>
      </c>
      <c r="CT58" s="34">
        <f t="shared" si="100"/>
        <v>20.672999999999888</v>
      </c>
      <c r="CU58" s="33">
        <v>0</v>
      </c>
      <c r="CV58" s="33">
        <v>282.476</v>
      </c>
      <c r="CW58" s="114">
        <f t="shared" si="101"/>
        <v>2885.078</v>
      </c>
      <c r="CX58" s="33"/>
      <c r="CY58" s="68">
        <v>672.14400000000001</v>
      </c>
      <c r="CZ58" s="33"/>
      <c r="DA58" s="29">
        <v>10</v>
      </c>
      <c r="DB58" s="30">
        <v>20</v>
      </c>
      <c r="DC58" s="30">
        <v>15</v>
      </c>
      <c r="DD58" s="30">
        <v>0</v>
      </c>
      <c r="DE58" s="30">
        <v>0</v>
      </c>
      <c r="DF58" s="30">
        <v>0</v>
      </c>
      <c r="DG58" s="31">
        <f t="shared" si="102"/>
        <v>45</v>
      </c>
      <c r="DH58" s="69">
        <f t="shared" si="103"/>
        <v>1.559749857716152E-2</v>
      </c>
      <c r="DI58" s="33"/>
      <c r="DJ58" s="61" t="s">
        <v>225</v>
      </c>
      <c r="DK58" s="56">
        <v>19.8</v>
      </c>
      <c r="DL58" s="70">
        <v>4</v>
      </c>
      <c r="DM58" s="120" t="s">
        <v>243</v>
      </c>
      <c r="DN58" s="61"/>
      <c r="DO58" s="56"/>
      <c r="DP58" s="69" t="s">
        <v>220</v>
      </c>
      <c r="DQ58" s="56"/>
      <c r="DR58" s="29">
        <v>250.191</v>
      </c>
      <c r="DS58" s="30">
        <v>250.191</v>
      </c>
      <c r="DT58" s="31">
        <v>250.191</v>
      </c>
      <c r="DU58" s="30"/>
      <c r="DV58" s="61">
        <f t="shared" si="104"/>
        <v>1262.405</v>
      </c>
      <c r="DW58" s="30">
        <v>1214.5509999999999</v>
      </c>
      <c r="DX58" s="31">
        <v>1310.259</v>
      </c>
      <c r="DY58" s="30"/>
      <c r="DZ58" s="29">
        <v>279.87200000000001</v>
      </c>
      <c r="EA58" s="30">
        <v>281.88400000000001</v>
      </c>
      <c r="EB58" s="31">
        <v>284.41000000000003</v>
      </c>
      <c r="EC58" s="72">
        <v>1442.77</v>
      </c>
      <c r="ED58" s="30"/>
      <c r="EE58" s="29">
        <v>111.955</v>
      </c>
      <c r="EF58" s="30">
        <v>31.120999999999999</v>
      </c>
      <c r="EG58" s="30">
        <v>91.23</v>
      </c>
      <c r="EH58" s="30">
        <v>32.716000000000001</v>
      </c>
      <c r="EI58" s="30">
        <v>172.91499999999999</v>
      </c>
      <c r="EJ58" s="30">
        <v>7.375</v>
      </c>
      <c r="EK58" s="30">
        <v>15.272999999999911</v>
      </c>
      <c r="EL58" s="31">
        <v>1679.9860000000001</v>
      </c>
      <c r="EM58" s="31">
        <f t="shared" si="105"/>
        <v>2142.5709999999999</v>
      </c>
      <c r="EN58" s="56"/>
      <c r="EO58" s="44">
        <f t="shared" si="106"/>
        <v>5.2252644136413687E-2</v>
      </c>
      <c r="EP58" s="6">
        <f t="shared" si="107"/>
        <v>1.4525072914736549E-2</v>
      </c>
      <c r="EQ58" s="6">
        <f t="shared" si="108"/>
        <v>4.257968580737815E-2</v>
      </c>
      <c r="ER58" s="6">
        <f t="shared" si="109"/>
        <v>1.5269505654655086E-2</v>
      </c>
      <c r="ES58" s="6">
        <f t="shared" si="110"/>
        <v>8.070444340000868E-2</v>
      </c>
      <c r="ET58" s="6">
        <f t="shared" si="111"/>
        <v>3.4421263052659633E-3</v>
      </c>
      <c r="EU58" s="6">
        <f t="shared" si="112"/>
        <v>7.128351872586678E-3</v>
      </c>
      <c r="EV58" s="6">
        <f t="shared" si="113"/>
        <v>0.78409816990895531</v>
      </c>
      <c r="EW58" s="69">
        <f t="shared" si="114"/>
        <v>1</v>
      </c>
      <c r="EX58" s="56"/>
      <c r="EY58" s="32">
        <v>28.777999999999999</v>
      </c>
      <c r="EZ58" s="33">
        <v>11.625</v>
      </c>
      <c r="FA58" s="67">
        <f t="shared" si="115"/>
        <v>40.402999999999999</v>
      </c>
      <c r="FC58" s="32">
        <f>CD58</f>
        <v>4.6859999999999999</v>
      </c>
      <c r="FD58" s="33">
        <f>CE58</f>
        <v>4.4210000000000003</v>
      </c>
      <c r="FE58" s="67">
        <f t="shared" si="116"/>
        <v>9.1069999999999993</v>
      </c>
      <c r="FG58" s="29">
        <v>1679.9860000000003</v>
      </c>
      <c r="FH58" s="30">
        <v>462.5849999999997</v>
      </c>
      <c r="FI58" s="31">
        <v>2142.5709999999999</v>
      </c>
      <c r="FK58" s="44">
        <v>0.78409816990895531</v>
      </c>
      <c r="FL58" s="6">
        <v>0.21590183009104469</v>
      </c>
      <c r="FM58" s="38">
        <v>1</v>
      </c>
      <c r="FN58" s="56"/>
      <c r="FO58" s="61">
        <f t="shared" si="117"/>
        <v>273.86099999999999</v>
      </c>
      <c r="FP58" s="30">
        <v>265.24599999999998</v>
      </c>
      <c r="FQ58" s="31">
        <v>282.476</v>
      </c>
      <c r="FS58" s="61">
        <f t="shared" si="118"/>
        <v>2080.4470000000001</v>
      </c>
      <c r="FT58" s="30">
        <v>2018.3230000000001</v>
      </c>
      <c r="FU58" s="31">
        <v>2142.5709999999999</v>
      </c>
      <c r="FW58" s="61">
        <f t="shared" si="119"/>
        <v>140.51150000000001</v>
      </c>
      <c r="FX58" s="30">
        <v>164.67500000000001</v>
      </c>
      <c r="FY58" s="31">
        <v>116.348</v>
      </c>
      <c r="GA58" s="61">
        <f t="shared" si="120"/>
        <v>2220.9584999999997</v>
      </c>
      <c r="GB58" s="56">
        <f t="shared" si="121"/>
        <v>2182.998</v>
      </c>
      <c r="GC58" s="70">
        <f t="shared" si="122"/>
        <v>2258.9189999999999</v>
      </c>
      <c r="GE58" s="61">
        <f t="shared" si="123"/>
        <v>2411.761</v>
      </c>
      <c r="GF58" s="30">
        <v>2287.596</v>
      </c>
      <c r="GG58" s="31">
        <v>2535.9259999999999</v>
      </c>
      <c r="GH58" s="30"/>
      <c r="GI58" s="61">
        <f t="shared" si="124"/>
        <v>2747.5445</v>
      </c>
      <c r="GJ58" s="30">
        <v>2610.011</v>
      </c>
      <c r="GK58" s="31">
        <v>2885.078</v>
      </c>
      <c r="GL58" s="30"/>
      <c r="GM58" s="73">
        <f>DX58/C58</f>
        <v>0.45415028640473498</v>
      </c>
      <c r="GN58" s="63"/>
    </row>
    <row r="59" spans="1:196" x14ac:dyDescent="0.2">
      <c r="A59" s="1"/>
      <c r="B59" s="74" t="s">
        <v>227</v>
      </c>
      <c r="C59" s="29">
        <v>2103.029</v>
      </c>
      <c r="D59" s="30">
        <v>2022.857</v>
      </c>
      <c r="E59" s="30">
        <v>1683.62</v>
      </c>
      <c r="F59" s="30">
        <v>714</v>
      </c>
      <c r="G59" s="30">
        <v>1679.6079999999999</v>
      </c>
      <c r="H59" s="30">
        <f t="shared" si="64"/>
        <v>2817.029</v>
      </c>
      <c r="I59" s="31">
        <f t="shared" si="65"/>
        <v>2397.62</v>
      </c>
      <c r="J59" s="30"/>
      <c r="K59" s="32">
        <v>30.04</v>
      </c>
      <c r="L59" s="33">
        <v>12.234999999999999</v>
      </c>
      <c r="M59" s="33">
        <v>0.22700000000000001</v>
      </c>
      <c r="N59" s="34">
        <f t="shared" si="66"/>
        <v>42.501999999999995</v>
      </c>
      <c r="O59" s="33">
        <v>28.122999999999998</v>
      </c>
      <c r="P59" s="34">
        <f t="shared" si="67"/>
        <v>14.378999999999998</v>
      </c>
      <c r="Q59" s="33">
        <v>1.625</v>
      </c>
      <c r="R59" s="34">
        <f t="shared" si="68"/>
        <v>12.753999999999998</v>
      </c>
      <c r="S59" s="33">
        <v>3.379</v>
      </c>
      <c r="T59" s="33">
        <v>-7.9000000000000001E-2</v>
      </c>
      <c r="U59" s="33">
        <v>-1.8</v>
      </c>
      <c r="V59" s="34">
        <f t="shared" si="69"/>
        <v>14.253999999999998</v>
      </c>
      <c r="W59" s="33">
        <v>2.883</v>
      </c>
      <c r="X59" s="35">
        <f t="shared" si="70"/>
        <v>11.370999999999999</v>
      </c>
      <c r="Y59" s="33"/>
      <c r="Z59" s="36">
        <f t="shared" si="71"/>
        <v>1.4850283534624543E-2</v>
      </c>
      <c r="AA59" s="37">
        <f t="shared" si="72"/>
        <v>6.0483761333598963E-3</v>
      </c>
      <c r="AB59" s="6">
        <f t="shared" si="73"/>
        <v>0.61401248853761847</v>
      </c>
      <c r="AC59" s="6">
        <f t="shared" si="74"/>
        <v>0.61295525380876614</v>
      </c>
      <c r="AD59" s="6">
        <f t="shared" si="75"/>
        <v>0.66168650887017078</v>
      </c>
      <c r="AE59" s="37">
        <f t="shared" si="76"/>
        <v>1.3902613976173303E-2</v>
      </c>
      <c r="AF59" s="37">
        <f t="shared" si="77"/>
        <v>5.621257459128351E-3</v>
      </c>
      <c r="AG59" s="37">
        <f>X59/DV59</f>
        <v>1.2035892808472014E-2</v>
      </c>
      <c r="AH59" s="37">
        <f>(P59+S59+T59)/DV59</f>
        <v>1.8712738454047733E-2</v>
      </c>
      <c r="AI59" s="37">
        <f>R59/DV59</f>
        <v>1.3499760520556861E-2</v>
      </c>
      <c r="AJ59" s="38">
        <f>X59/FO59</f>
        <v>4.6058161035468143E-2</v>
      </c>
      <c r="AK59" s="33"/>
      <c r="AL59" s="44">
        <f t="shared" si="78"/>
        <v>7.7821004200225419E-2</v>
      </c>
      <c r="AM59" s="6">
        <f t="shared" si="79"/>
        <v>5.7558285196071951E-2</v>
      </c>
      <c r="AN59" s="38">
        <f t="shared" si="80"/>
        <v>0.14199927792482939</v>
      </c>
      <c r="AO59" s="33"/>
      <c r="AP59" s="44">
        <f t="shared" si="81"/>
        <v>0.99761703947446578</v>
      </c>
      <c r="AQ59" s="6">
        <f t="shared" si="82"/>
        <v>0.91513917175831638</v>
      </c>
      <c r="AR59" s="6">
        <f t="shared" si="83"/>
        <v>-8.5466248920010132E-2</v>
      </c>
      <c r="AS59" s="6">
        <f t="shared" si="84"/>
        <v>0.15952609307812685</v>
      </c>
      <c r="AT59" s="65">
        <v>1.57</v>
      </c>
      <c r="AU59" s="66">
        <v>1.4</v>
      </c>
      <c r="AV59" s="33"/>
      <c r="AW59" s="44">
        <f>FQ59/C59</f>
        <v>0.12041678930723257</v>
      </c>
      <c r="AX59" s="6">
        <v>0.1008</v>
      </c>
      <c r="AY59" s="6">
        <f t="shared" si="85"/>
        <v>0.22039999999999998</v>
      </c>
      <c r="AZ59" s="6">
        <f t="shared" si="86"/>
        <v>0.22039999999999998</v>
      </c>
      <c r="BA59" s="38">
        <f t="shared" si="87"/>
        <v>0.22039999999999998</v>
      </c>
      <c r="BB59" s="6"/>
      <c r="BC59" s="44">
        <f t="shared" si="88"/>
        <v>0.1978471095188368</v>
      </c>
      <c r="BD59" s="6">
        <f t="shared" si="89"/>
        <v>0.20178703981116158</v>
      </c>
      <c r="BE59" s="38">
        <f t="shared" si="90"/>
        <v>0.20674673536775184</v>
      </c>
      <c r="BF59" s="6"/>
      <c r="BG59" s="44"/>
      <c r="BH59" s="38"/>
      <c r="BI59" s="45"/>
      <c r="BJ59" s="44"/>
      <c r="BK59" s="38"/>
      <c r="BL59" s="6"/>
      <c r="BM59" s="44"/>
      <c r="BN59" s="38"/>
      <c r="BO59" s="6"/>
      <c r="BP59" s="44"/>
      <c r="BQ59" s="38"/>
      <c r="BR59" s="33"/>
      <c r="BS59" s="36">
        <f>Q59/FS59</f>
        <v>1.0013313084873765E-3</v>
      </c>
      <c r="BT59" s="6">
        <f t="shared" si="91"/>
        <v>9.1916963629164558E-2</v>
      </c>
      <c r="BU59" s="37">
        <f>FA59/E59</f>
        <v>4.5253679571399721E-3</v>
      </c>
      <c r="BV59" s="6">
        <f t="shared" si="92"/>
        <v>2.9572041825478766E-2</v>
      </c>
      <c r="BW59" s="6">
        <f t="shared" si="93"/>
        <v>0.89932704529525676</v>
      </c>
      <c r="BX59" s="38">
        <f t="shared" si="94"/>
        <v>0.9293069794212595</v>
      </c>
      <c r="BY59" s="33"/>
      <c r="BZ59" s="32">
        <v>43.545000000000002</v>
      </c>
      <c r="CA59" s="33">
        <v>60.314</v>
      </c>
      <c r="CB59" s="34">
        <f t="shared" si="95"/>
        <v>103.85900000000001</v>
      </c>
      <c r="CC59" s="30">
        <v>1683.62</v>
      </c>
      <c r="CD59" s="33">
        <v>2.4279999999999999</v>
      </c>
      <c r="CE59" s="33">
        <v>1.974</v>
      </c>
      <c r="CF59" s="34">
        <f t="shared" si="96"/>
        <v>1679.2179999999998</v>
      </c>
      <c r="CG59" s="33">
        <v>231.62899999999999</v>
      </c>
      <c r="CH59" s="33">
        <v>65.820999999999998</v>
      </c>
      <c r="CI59" s="34">
        <f t="shared" si="97"/>
        <v>297.45</v>
      </c>
      <c r="CJ59" s="33">
        <v>0</v>
      </c>
      <c r="CK59" s="33">
        <v>0</v>
      </c>
      <c r="CL59" s="33">
        <v>15.996</v>
      </c>
      <c r="CM59" s="33">
        <v>6.5060000000002365</v>
      </c>
      <c r="CN59" s="34">
        <f t="shared" si="98"/>
        <v>2103.029</v>
      </c>
      <c r="CO59" s="33">
        <v>105.73099999999999</v>
      </c>
      <c r="CP59" s="30">
        <v>1679.6079999999999</v>
      </c>
      <c r="CQ59" s="34">
        <f t="shared" si="99"/>
        <v>1785.3389999999999</v>
      </c>
      <c r="CR59" s="33">
        <v>50.018999999999998</v>
      </c>
      <c r="CS59" s="33">
        <v>14.43100000000004</v>
      </c>
      <c r="CT59" s="34">
        <f t="shared" si="100"/>
        <v>64.450000000000045</v>
      </c>
      <c r="CU59" s="33">
        <v>0</v>
      </c>
      <c r="CV59" s="33">
        <v>253.24</v>
      </c>
      <c r="CW59" s="114">
        <f t="shared" si="101"/>
        <v>2103.029</v>
      </c>
      <c r="CX59" s="33"/>
      <c r="CY59" s="68">
        <v>335.488</v>
      </c>
      <c r="CZ59" s="33"/>
      <c r="DA59" s="29">
        <v>35</v>
      </c>
      <c r="DB59" s="30">
        <v>50</v>
      </c>
      <c r="DC59" s="30">
        <v>70</v>
      </c>
      <c r="DD59" s="30">
        <v>0</v>
      </c>
      <c r="DE59" s="30">
        <v>0</v>
      </c>
      <c r="DF59" s="30">
        <v>0</v>
      </c>
      <c r="DG59" s="31">
        <f t="shared" si="102"/>
        <v>155</v>
      </c>
      <c r="DH59" s="69">
        <f t="shared" si="103"/>
        <v>7.3703215695076013E-2</v>
      </c>
      <c r="DI59" s="33"/>
      <c r="DJ59" s="61" t="s">
        <v>219</v>
      </c>
      <c r="DK59" s="56">
        <v>14.48</v>
      </c>
      <c r="DL59" s="70">
        <v>3</v>
      </c>
      <c r="DM59" s="120" t="s">
        <v>243</v>
      </c>
      <c r="DN59" s="71" t="s">
        <v>159</v>
      </c>
      <c r="DO59" s="56"/>
      <c r="DP59" s="69" t="s">
        <v>220</v>
      </c>
      <c r="DQ59" s="56"/>
      <c r="DR59" s="29">
        <v>209.35972319999999</v>
      </c>
      <c r="DS59" s="30">
        <v>209.35972319999999</v>
      </c>
      <c r="DT59" s="31">
        <v>209.35972319999999</v>
      </c>
      <c r="DU59" s="30"/>
      <c r="DV59" s="61">
        <f t="shared" si="104"/>
        <v>944.75749999999994</v>
      </c>
      <c r="DW59" s="30">
        <v>939.60699999999997</v>
      </c>
      <c r="DX59" s="31">
        <v>949.90800000000002</v>
      </c>
      <c r="DY59" s="30"/>
      <c r="DZ59" s="29">
        <v>250.27600000000001</v>
      </c>
      <c r="EA59" s="30">
        <v>255.26</v>
      </c>
      <c r="EB59" s="31">
        <v>261.53399999999999</v>
      </c>
      <c r="EC59" s="72">
        <v>1264.9970000000001</v>
      </c>
      <c r="ED59" s="30"/>
      <c r="EE59" s="29">
        <v>5.6689999999999996</v>
      </c>
      <c r="EF59" s="30">
        <v>23.055</v>
      </c>
      <c r="EG59" s="30">
        <v>38.012999999999998</v>
      </c>
      <c r="EH59" s="30">
        <v>10.602</v>
      </c>
      <c r="EI59" s="30">
        <v>87.445999999999998</v>
      </c>
      <c r="EJ59" s="30">
        <v>0</v>
      </c>
      <c r="EK59" s="30">
        <v>4.709999999999809</v>
      </c>
      <c r="EL59" s="31">
        <v>1514.125</v>
      </c>
      <c r="EM59" s="31">
        <f t="shared" si="105"/>
        <v>1683.62</v>
      </c>
      <c r="EN59" s="56"/>
      <c r="EO59" s="44">
        <f t="shared" si="106"/>
        <v>3.3671493567432082E-3</v>
      </c>
      <c r="EP59" s="6">
        <f t="shared" si="107"/>
        <v>1.3693707606229434E-2</v>
      </c>
      <c r="EQ59" s="6">
        <f t="shared" si="108"/>
        <v>2.2578135208657535E-2</v>
      </c>
      <c r="ER59" s="6">
        <f t="shared" si="109"/>
        <v>6.2971454366187148E-3</v>
      </c>
      <c r="ES59" s="6">
        <f t="shared" si="110"/>
        <v>5.1939273707843812E-2</v>
      </c>
      <c r="ET59" s="6">
        <f t="shared" si="111"/>
        <v>0</v>
      </c>
      <c r="EU59" s="6">
        <f t="shared" si="112"/>
        <v>2.7975433886505323E-3</v>
      </c>
      <c r="EV59" s="6">
        <f t="shared" si="113"/>
        <v>0.89932704529525676</v>
      </c>
      <c r="EW59" s="69">
        <f t="shared" si="114"/>
        <v>1</v>
      </c>
      <c r="EX59" s="56"/>
      <c r="EY59" s="32">
        <v>5.23</v>
      </c>
      <c r="EZ59" s="33">
        <v>2.3889999999999998</v>
      </c>
      <c r="FA59" s="67">
        <f t="shared" si="115"/>
        <v>7.6189999999999998</v>
      </c>
      <c r="FC59" s="32">
        <f>CD59</f>
        <v>2.4279999999999999</v>
      </c>
      <c r="FD59" s="33">
        <f>CE59</f>
        <v>1.974</v>
      </c>
      <c r="FE59" s="67">
        <f t="shared" si="116"/>
        <v>4.4020000000000001</v>
      </c>
      <c r="FG59" s="29">
        <v>1514.125</v>
      </c>
      <c r="FH59" s="30">
        <v>169.49499999999981</v>
      </c>
      <c r="FI59" s="31">
        <v>1683.62</v>
      </c>
      <c r="FK59" s="44">
        <v>0.89932704529525676</v>
      </c>
      <c r="FL59" s="6">
        <v>0.10067295470474324</v>
      </c>
      <c r="FM59" s="38">
        <v>1</v>
      </c>
      <c r="FN59" s="56"/>
      <c r="FO59" s="61">
        <f t="shared" si="117"/>
        <v>246.8835</v>
      </c>
      <c r="FP59" s="30">
        <v>240.52699999999999</v>
      </c>
      <c r="FQ59" s="31">
        <v>253.24</v>
      </c>
      <c r="FS59" s="61">
        <f t="shared" si="118"/>
        <v>1622.8395</v>
      </c>
      <c r="FT59" s="30">
        <v>1562.059</v>
      </c>
      <c r="FU59" s="31">
        <v>1683.62</v>
      </c>
      <c r="FW59" s="61">
        <f t="shared" si="119"/>
        <v>709.53449999999998</v>
      </c>
      <c r="FX59" s="30">
        <v>705.06899999999996</v>
      </c>
      <c r="FY59" s="31">
        <v>714</v>
      </c>
      <c r="GA59" s="61">
        <f t="shared" si="120"/>
        <v>2332.3739999999998</v>
      </c>
      <c r="GB59" s="56">
        <f t="shared" si="121"/>
        <v>2267.1279999999997</v>
      </c>
      <c r="GC59" s="70">
        <f t="shared" si="122"/>
        <v>2397.62</v>
      </c>
      <c r="GE59" s="61">
        <f t="shared" si="123"/>
        <v>1575.1844999999998</v>
      </c>
      <c r="GF59" s="30">
        <v>1470.761</v>
      </c>
      <c r="GG59" s="31">
        <v>1679.6079999999999</v>
      </c>
      <c r="GH59" s="30"/>
      <c r="GI59" s="61">
        <f t="shared" si="124"/>
        <v>2022.857</v>
      </c>
      <c r="GJ59" s="30">
        <v>1942.6849999999999</v>
      </c>
      <c r="GK59" s="31">
        <v>2103.029</v>
      </c>
      <c r="GL59" s="30"/>
      <c r="GM59" s="73">
        <f>DX59/C59</f>
        <v>0.45168564009340811</v>
      </c>
      <c r="GN59" s="63"/>
    </row>
    <row r="60" spans="1:196" x14ac:dyDescent="0.2">
      <c r="A60" s="1"/>
      <c r="B60" s="74" t="s">
        <v>241</v>
      </c>
      <c r="C60" s="29">
        <v>5746.6689999999999</v>
      </c>
      <c r="D60" s="30">
        <v>5776.3395</v>
      </c>
      <c r="E60" s="30">
        <v>5033.3040000000001</v>
      </c>
      <c r="F60" s="30">
        <v>351.12099999999998</v>
      </c>
      <c r="G60" s="30">
        <v>3970.2269999999999</v>
      </c>
      <c r="H60" s="30">
        <f t="shared" si="64"/>
        <v>6097.79</v>
      </c>
      <c r="I60" s="31">
        <f t="shared" si="65"/>
        <v>5384.4250000000002</v>
      </c>
      <c r="J60" s="30"/>
      <c r="K60" s="32">
        <v>92.10799999999999</v>
      </c>
      <c r="L60" s="33">
        <v>13.281999999999998</v>
      </c>
      <c r="M60" s="33">
        <v>0.32400000000000001</v>
      </c>
      <c r="N60" s="34">
        <f t="shared" si="66"/>
        <v>105.71399999999998</v>
      </c>
      <c r="O60" s="33">
        <v>49.675999999999995</v>
      </c>
      <c r="P60" s="34">
        <f t="shared" si="67"/>
        <v>56.03799999999999</v>
      </c>
      <c r="Q60" s="33">
        <v>0.22399999999999998</v>
      </c>
      <c r="R60" s="34">
        <f t="shared" si="68"/>
        <v>55.813999999999993</v>
      </c>
      <c r="S60" s="33">
        <v>1.7200000000000002</v>
      </c>
      <c r="T60" s="33">
        <v>2.2720000000000002</v>
      </c>
      <c r="U60" s="33">
        <v>-1.8</v>
      </c>
      <c r="V60" s="34">
        <f t="shared" si="69"/>
        <v>58.005999999999993</v>
      </c>
      <c r="W60" s="33">
        <v>13.403</v>
      </c>
      <c r="X60" s="35">
        <f t="shared" si="70"/>
        <v>44.602999999999994</v>
      </c>
      <c r="Y60" s="33"/>
      <c r="Z60" s="36">
        <f t="shared" si="71"/>
        <v>1.5945738646421317E-2</v>
      </c>
      <c r="AA60" s="37">
        <f t="shared" si="72"/>
        <v>2.2993800831824372E-3</v>
      </c>
      <c r="AB60" s="6">
        <f t="shared" si="73"/>
        <v>0.45281023827320294</v>
      </c>
      <c r="AC60" s="6">
        <f t="shared" si="74"/>
        <v>0.4623862092075135</v>
      </c>
      <c r="AD60" s="6">
        <f t="shared" si="75"/>
        <v>0.46990937813345446</v>
      </c>
      <c r="AE60" s="37">
        <f t="shared" si="76"/>
        <v>8.5999100295264842E-3</v>
      </c>
      <c r="AF60" s="37">
        <f t="shared" si="77"/>
        <v>7.7216721766440481E-3</v>
      </c>
      <c r="AG60" s="37">
        <f>X60/DV60</f>
        <v>1.5171083275141739E-2</v>
      </c>
      <c r="AH60" s="37">
        <f>(P60+S60+T60)/DV60</f>
        <v>2.0418360401918224E-2</v>
      </c>
      <c r="AI60" s="37">
        <f>R60/DV60</f>
        <v>1.8984347284235613E-2</v>
      </c>
      <c r="AJ60" s="38">
        <f>X60/FO60</f>
        <v>7.8188120938019037E-2</v>
      </c>
      <c r="AK60" s="33"/>
      <c r="AL60" s="44">
        <f t="shared" si="78"/>
        <v>2.6410372542234231E-2</v>
      </c>
      <c r="AM60" s="6">
        <f t="shared" si="79"/>
        <v>2.6193503777786575E-2</v>
      </c>
      <c r="AN60" s="38">
        <f t="shared" si="80"/>
        <v>1.4096411300117226E-2</v>
      </c>
      <c r="AO60" s="33"/>
      <c r="AP60" s="44">
        <f t="shared" si="81"/>
        <v>0.78879141812217179</v>
      </c>
      <c r="AQ60" s="6">
        <f t="shared" si="82"/>
        <v>0.77444769139029201</v>
      </c>
      <c r="AR60" s="6">
        <f t="shared" si="83"/>
        <v>8.6589814029657888E-2</v>
      </c>
      <c r="AS60" s="6">
        <f t="shared" si="84"/>
        <v>0.11462240125540553</v>
      </c>
      <c r="AT60" s="65">
        <v>3.15</v>
      </c>
      <c r="AU60" s="66">
        <v>1.31</v>
      </c>
      <c r="AV60" s="33"/>
      <c r="AW60" s="44">
        <f>FQ60/C60</f>
        <v>0.1011639960471014</v>
      </c>
      <c r="AX60" s="6">
        <v>9.9600000000000008E-2</v>
      </c>
      <c r="AY60" s="6">
        <f t="shared" si="85"/>
        <v>0.18762750680035628</v>
      </c>
      <c r="AZ60" s="6">
        <f t="shared" si="86"/>
        <v>0.20130968812359387</v>
      </c>
      <c r="BA60" s="38">
        <f t="shared" si="87"/>
        <v>0.22181842792305942</v>
      </c>
      <c r="BB60" s="6"/>
      <c r="BC60" s="44">
        <f t="shared" si="88"/>
        <v>0.17970650987161649</v>
      </c>
      <c r="BD60" s="6">
        <f t="shared" si="89"/>
        <v>0.19358137985707968</v>
      </c>
      <c r="BE60" s="38">
        <f t="shared" si="90"/>
        <v>0.21420342763960998</v>
      </c>
      <c r="BF60" s="6"/>
      <c r="BG60" s="44"/>
      <c r="BH60" s="38">
        <v>0.02</v>
      </c>
      <c r="BI60" s="45"/>
      <c r="BJ60" s="44"/>
      <c r="BK60" s="38">
        <f>BC60-(4.5%+2.5%+3%+1%+BH60)</f>
        <v>4.9706509871616483E-2</v>
      </c>
      <c r="BL60" s="6"/>
      <c r="BM60" s="44"/>
      <c r="BN60" s="38">
        <f>BD60-(6%+2.5%+3%+1%+BH60)</f>
        <v>4.8581379857079693E-2</v>
      </c>
      <c r="BO60" s="6"/>
      <c r="BP60" s="44"/>
      <c r="BQ60" s="38">
        <f>BE60-(8%+2.5%+3%+1%+BH60)</f>
        <v>4.920342763960997E-2</v>
      </c>
      <c r="BR60" s="33"/>
      <c r="BS60" s="36">
        <f>Q60/FS60</f>
        <v>4.5083589301785018E-5</v>
      </c>
      <c r="BT60" s="6">
        <f t="shared" si="91"/>
        <v>3.7314675995335669E-3</v>
      </c>
      <c r="BU60" s="37">
        <f>FA60/E60</f>
        <v>1.2927691234227061E-2</v>
      </c>
      <c r="BV60" s="6">
        <f t="shared" si="92"/>
        <v>0.1063549141073209</v>
      </c>
      <c r="BW60" s="6">
        <f t="shared" si="93"/>
        <v>0.81399851866686368</v>
      </c>
      <c r="BX60" s="38">
        <f t="shared" si="94"/>
        <v>0.82612776666032117</v>
      </c>
      <c r="BY60" s="33"/>
      <c r="BZ60" s="32">
        <v>11.715</v>
      </c>
      <c r="CA60" s="33">
        <v>201.7</v>
      </c>
      <c r="CB60" s="34">
        <f t="shared" si="95"/>
        <v>213.41499999999999</v>
      </c>
      <c r="CC60" s="30">
        <v>5033.3040000000001</v>
      </c>
      <c r="CD60" s="33">
        <v>22.242000000000001</v>
      </c>
      <c r="CE60" s="33">
        <v>8.2119999999999997</v>
      </c>
      <c r="CF60" s="34">
        <f t="shared" si="96"/>
        <v>5002.8499999999995</v>
      </c>
      <c r="CG60" s="33">
        <v>445.28199999999998</v>
      </c>
      <c r="CH60" s="33">
        <v>61.805</v>
      </c>
      <c r="CI60" s="34">
        <f t="shared" si="97"/>
        <v>507.08699999999999</v>
      </c>
      <c r="CJ60" s="33">
        <v>0</v>
      </c>
      <c r="CK60" s="33">
        <v>0</v>
      </c>
      <c r="CL60" s="33">
        <v>17.663</v>
      </c>
      <c r="CM60" s="33">
        <v>5.6540000000004618</v>
      </c>
      <c r="CN60" s="34">
        <f t="shared" si="98"/>
        <v>5746.668999999999</v>
      </c>
      <c r="CO60" s="33">
        <v>0.24</v>
      </c>
      <c r="CP60" s="30">
        <v>3970.2269999999999</v>
      </c>
      <c r="CQ60" s="34">
        <f t="shared" si="99"/>
        <v>3970.4669999999996</v>
      </c>
      <c r="CR60" s="33">
        <v>1055.8989999999999</v>
      </c>
      <c r="CS60" s="33">
        <v>38.786000000000172</v>
      </c>
      <c r="CT60" s="34">
        <f t="shared" si="100"/>
        <v>1094.6849999999999</v>
      </c>
      <c r="CU60" s="33">
        <v>100.161</v>
      </c>
      <c r="CV60" s="33">
        <v>581.35600000000011</v>
      </c>
      <c r="CW60" s="114">
        <f t="shared" si="101"/>
        <v>5746.6689999999999</v>
      </c>
      <c r="CX60" s="33"/>
      <c r="CY60" s="68">
        <v>658.697</v>
      </c>
      <c r="CZ60" s="33"/>
      <c r="DA60" s="29">
        <v>300</v>
      </c>
      <c r="DB60" s="30">
        <v>365</v>
      </c>
      <c r="DC60" s="30">
        <v>210</v>
      </c>
      <c r="DD60" s="30">
        <v>280</v>
      </c>
      <c r="DE60" s="30">
        <v>0</v>
      </c>
      <c r="DF60" s="30">
        <v>0</v>
      </c>
      <c r="DG60" s="31">
        <f t="shared" si="102"/>
        <v>1155</v>
      </c>
      <c r="DH60" s="69">
        <f t="shared" si="103"/>
        <v>0.20098599727946748</v>
      </c>
      <c r="DI60" s="33"/>
      <c r="DJ60" s="61" t="s">
        <v>208</v>
      </c>
      <c r="DK60" s="56">
        <v>21</v>
      </c>
      <c r="DL60" s="70">
        <v>1</v>
      </c>
      <c r="DM60" s="120" t="s">
        <v>243</v>
      </c>
      <c r="DN60" s="71" t="s">
        <v>159</v>
      </c>
      <c r="DO60" s="59" t="s">
        <v>209</v>
      </c>
      <c r="DP60" s="69" t="s">
        <v>220</v>
      </c>
      <c r="DQ60" s="56"/>
      <c r="DR60" s="29">
        <v>548.91965659999994</v>
      </c>
      <c r="DS60" s="30">
        <v>588.94799999999998</v>
      </c>
      <c r="DT60" s="31">
        <v>648.94799999999998</v>
      </c>
      <c r="DU60" s="30"/>
      <c r="DV60" s="61">
        <f t="shared" si="104"/>
        <v>2940.0010000000002</v>
      </c>
      <c r="DW60" s="30">
        <v>2954.42</v>
      </c>
      <c r="DX60" s="31">
        <v>2925.5819999999999</v>
      </c>
      <c r="DY60" s="30"/>
      <c r="DZ60" s="29">
        <v>549.25300000000004</v>
      </c>
      <c r="EA60" s="30">
        <v>591.66</v>
      </c>
      <c r="EB60" s="31">
        <v>654.68899999999996</v>
      </c>
      <c r="EC60" s="72">
        <v>3056.3890000000001</v>
      </c>
      <c r="ED60" s="30"/>
      <c r="EE60" s="29">
        <v>36.603136190000001</v>
      </c>
      <c r="EF60" s="30">
        <v>74.507318990000016</v>
      </c>
      <c r="EG60" s="30">
        <v>68.284555139999952</v>
      </c>
      <c r="EH60" s="30">
        <v>72.989846529999966</v>
      </c>
      <c r="EI60" s="30">
        <v>562.93187355999987</v>
      </c>
      <c r="EJ60" s="30">
        <v>23.024791740000005</v>
      </c>
      <c r="EK60" s="30">
        <v>97.86047784999937</v>
      </c>
      <c r="EL60" s="31">
        <v>4097.1019999999999</v>
      </c>
      <c r="EM60" s="31">
        <f t="shared" si="105"/>
        <v>5033.3039999999992</v>
      </c>
      <c r="EN60" s="56"/>
      <c r="EO60" s="44">
        <f t="shared" si="106"/>
        <v>7.2721886438808399E-3</v>
      </c>
      <c r="EP60" s="6">
        <f t="shared" si="107"/>
        <v>1.4802864875636366E-2</v>
      </c>
      <c r="EQ60" s="6">
        <f t="shared" si="108"/>
        <v>1.3566546971929366E-2</v>
      </c>
      <c r="ER60" s="6">
        <f t="shared" si="109"/>
        <v>1.4501378523927817E-2</v>
      </c>
      <c r="ES60" s="6">
        <f t="shared" si="110"/>
        <v>0.1118414213725219</v>
      </c>
      <c r="ET60" s="6">
        <f t="shared" si="111"/>
        <v>4.5744885943706176E-3</v>
      </c>
      <c r="EU60" s="6">
        <f t="shared" si="112"/>
        <v>1.9442592350869207E-2</v>
      </c>
      <c r="EV60" s="6">
        <f t="shared" si="113"/>
        <v>0.8139985186668639</v>
      </c>
      <c r="EW60" s="69">
        <f t="shared" si="114"/>
        <v>1</v>
      </c>
      <c r="EX60" s="56"/>
      <c r="EY60" s="32">
        <v>28.814</v>
      </c>
      <c r="EZ60" s="33">
        <v>36.255000000000003</v>
      </c>
      <c r="FA60" s="67">
        <f t="shared" si="115"/>
        <v>65.069000000000003</v>
      </c>
      <c r="FC60" s="32">
        <f>CD60</f>
        <v>22.242000000000001</v>
      </c>
      <c r="FD60" s="33">
        <f>CE60</f>
        <v>8.2119999999999997</v>
      </c>
      <c r="FE60" s="67">
        <f t="shared" si="116"/>
        <v>30.454000000000001</v>
      </c>
      <c r="FG60" s="29">
        <v>4097.1019999999999</v>
      </c>
      <c r="FH60" s="30">
        <v>936.20200000000034</v>
      </c>
      <c r="FI60" s="31">
        <v>5033.3040000000001</v>
      </c>
      <c r="FK60" s="44">
        <v>0.81399851866686368</v>
      </c>
      <c r="FL60" s="6">
        <v>0.18600148133313632</v>
      </c>
      <c r="FM60" s="38">
        <v>1</v>
      </c>
      <c r="FN60" s="56"/>
      <c r="FO60" s="61">
        <f t="shared" si="117"/>
        <v>570.45749999999998</v>
      </c>
      <c r="FP60" s="30">
        <v>559.55899999999997</v>
      </c>
      <c r="FQ60" s="31">
        <v>581.35600000000011</v>
      </c>
      <c r="FS60" s="61">
        <f t="shared" si="118"/>
        <v>4968.5484999999999</v>
      </c>
      <c r="FT60" s="30">
        <v>4903.7929999999997</v>
      </c>
      <c r="FU60" s="31">
        <v>5033.3040000000001</v>
      </c>
      <c r="FW60" s="61">
        <f t="shared" si="119"/>
        <v>347.15800000000002</v>
      </c>
      <c r="FX60" s="30">
        <v>343.19499999999999</v>
      </c>
      <c r="FY60" s="31">
        <v>351.12099999999998</v>
      </c>
      <c r="GA60" s="61">
        <f t="shared" si="120"/>
        <v>5315.7065000000002</v>
      </c>
      <c r="GB60" s="56">
        <f t="shared" si="121"/>
        <v>5246.9879999999994</v>
      </c>
      <c r="GC60" s="70">
        <f t="shared" si="122"/>
        <v>5384.4250000000002</v>
      </c>
      <c r="GE60" s="61">
        <f t="shared" si="123"/>
        <v>3942.6329999999998</v>
      </c>
      <c r="GF60" s="30">
        <v>3915.0390000000002</v>
      </c>
      <c r="GG60" s="31">
        <v>3970.2269999999999</v>
      </c>
      <c r="GH60" s="30"/>
      <c r="GI60" s="61">
        <f t="shared" si="124"/>
        <v>5776.3395</v>
      </c>
      <c r="GJ60" s="30">
        <v>5806.01</v>
      </c>
      <c r="GK60" s="31">
        <v>5746.6689999999999</v>
      </c>
      <c r="GL60" s="30"/>
      <c r="GM60" s="73">
        <f>DX60/C60</f>
        <v>0.50909178865182592</v>
      </c>
      <c r="GN60" s="63"/>
    </row>
    <row r="61" spans="1:196" ht="13.5" customHeight="1" x14ac:dyDescent="0.2">
      <c r="A61" s="1"/>
      <c r="B61" s="74" t="s">
        <v>210</v>
      </c>
      <c r="C61" s="29">
        <v>3978.49</v>
      </c>
      <c r="D61" s="30">
        <v>3785.2069999999999</v>
      </c>
      <c r="E61" s="30">
        <v>3287.9940000000001</v>
      </c>
      <c r="F61" s="30">
        <v>442.464</v>
      </c>
      <c r="G61" s="30">
        <v>2377.9119999999998</v>
      </c>
      <c r="H61" s="30">
        <f t="shared" si="64"/>
        <v>4420.9539999999997</v>
      </c>
      <c r="I61" s="31">
        <f t="shared" si="65"/>
        <v>3730.4580000000001</v>
      </c>
      <c r="J61" s="30"/>
      <c r="K61" s="32">
        <v>72.783000000000001</v>
      </c>
      <c r="L61" s="33">
        <v>16.023</v>
      </c>
      <c r="M61" s="33">
        <v>0</v>
      </c>
      <c r="N61" s="34">
        <f t="shared" si="66"/>
        <v>88.805999999999997</v>
      </c>
      <c r="O61" s="33">
        <v>60.438000000000002</v>
      </c>
      <c r="P61" s="34">
        <f t="shared" si="67"/>
        <v>28.367999999999995</v>
      </c>
      <c r="Q61" s="33">
        <v>0.61599999999999999</v>
      </c>
      <c r="R61" s="34">
        <f t="shared" si="68"/>
        <v>27.751999999999995</v>
      </c>
      <c r="S61" s="33">
        <v>3.3239999999999998</v>
      </c>
      <c r="T61" s="33">
        <v>0.59099999999999997</v>
      </c>
      <c r="U61" s="33">
        <v>-1.5</v>
      </c>
      <c r="V61" s="34">
        <f t="shared" si="69"/>
        <v>30.166999999999994</v>
      </c>
      <c r="W61" s="33">
        <v>6.7240000000000002</v>
      </c>
      <c r="X61" s="35">
        <f t="shared" si="70"/>
        <v>23.442999999999994</v>
      </c>
      <c r="Y61" s="33"/>
      <c r="Z61" s="36">
        <f t="shared" si="71"/>
        <v>1.9228274702017618E-2</v>
      </c>
      <c r="AA61" s="37">
        <f t="shared" si="72"/>
        <v>4.2330577957823707E-3</v>
      </c>
      <c r="AB61" s="6">
        <f t="shared" si="73"/>
        <v>0.65182644708318516</v>
      </c>
      <c r="AC61" s="6">
        <f t="shared" si="74"/>
        <v>0.65600781504395966</v>
      </c>
      <c r="AD61" s="6">
        <f t="shared" si="75"/>
        <v>0.68056212418079864</v>
      </c>
      <c r="AE61" s="37">
        <f t="shared" si="76"/>
        <v>1.5966894280814763E-2</v>
      </c>
      <c r="AF61" s="37">
        <f t="shared" si="77"/>
        <v>6.1933204709808459E-3</v>
      </c>
      <c r="AG61" s="37">
        <f>X61/DV61</f>
        <v>1.1953222176814172E-2</v>
      </c>
      <c r="AH61" s="37">
        <f>(P61+S61+T61)/DV61</f>
        <v>1.6460601097730322E-2</v>
      </c>
      <c r="AI61" s="37">
        <f>R61/DV61</f>
        <v>1.4150314458514137E-2</v>
      </c>
      <c r="AJ61" s="38">
        <f>X61/FO61</f>
        <v>4.2107664356489875E-2</v>
      </c>
      <c r="AK61" s="33"/>
      <c r="AL61" s="44">
        <f t="shared" si="78"/>
        <v>0.15377602668006662</v>
      </c>
      <c r="AM61" s="6">
        <f t="shared" si="79"/>
        <v>8.8212257599850158E-2</v>
      </c>
      <c r="AN61" s="38">
        <f t="shared" si="80"/>
        <v>0.11544326907335488</v>
      </c>
      <c r="AO61" s="33"/>
      <c r="AP61" s="44">
        <f t="shared" si="81"/>
        <v>0.72321056546940166</v>
      </c>
      <c r="AQ61" s="6">
        <f t="shared" si="82"/>
        <v>0.70525359224038109</v>
      </c>
      <c r="AR61" s="6">
        <f t="shared" si="83"/>
        <v>0.10918464040377127</v>
      </c>
      <c r="AS61" s="6">
        <f t="shared" si="84"/>
        <v>0.14060862286948067</v>
      </c>
      <c r="AT61" s="65">
        <v>1.46</v>
      </c>
      <c r="AU61" s="66">
        <v>1.26</v>
      </c>
      <c r="AV61" s="33"/>
      <c r="AW61" s="44">
        <f>FQ61/C61</f>
        <v>0.14254252241428284</v>
      </c>
      <c r="AX61" s="6">
        <v>0.1303</v>
      </c>
      <c r="AY61" s="6">
        <f t="shared" si="85"/>
        <v>0.25609999999999999</v>
      </c>
      <c r="AZ61" s="6">
        <f t="shared" si="86"/>
        <v>0.25609999999999999</v>
      </c>
      <c r="BA61" s="38">
        <f t="shared" si="87"/>
        <v>0.25609999999999999</v>
      </c>
      <c r="BB61" s="6"/>
      <c r="BC61" s="44">
        <f t="shared" si="88"/>
        <v>0.22924251536681581</v>
      </c>
      <c r="BD61" s="6">
        <f t="shared" si="89"/>
        <v>0.23163678249966871</v>
      </c>
      <c r="BE61" s="38">
        <f t="shared" si="90"/>
        <v>0.23470749533643895</v>
      </c>
      <c r="BF61" s="6"/>
      <c r="BG61" s="44"/>
      <c r="BH61" s="38"/>
      <c r="BI61" s="45"/>
      <c r="BJ61" s="44"/>
      <c r="BK61" s="38"/>
      <c r="BL61" s="6"/>
      <c r="BM61" s="44"/>
      <c r="BN61" s="38"/>
      <c r="BO61" s="38"/>
      <c r="BP61" s="6"/>
      <c r="BQ61" s="38"/>
      <c r="BR61" s="33"/>
      <c r="BS61" s="36">
        <f>Q61/FS61</f>
        <v>2.0072462894455664E-4</v>
      </c>
      <c r="BT61" s="6">
        <f t="shared" si="91"/>
        <v>1.9081250193600349E-2</v>
      </c>
      <c r="BU61" s="37">
        <f>FA61/E61</f>
        <v>2.8996099141300136E-2</v>
      </c>
      <c r="BV61" s="6">
        <f t="shared" si="92"/>
        <v>0.15962943615090447</v>
      </c>
      <c r="BW61" s="6">
        <f t="shared" si="93"/>
        <v>0.79568940819235079</v>
      </c>
      <c r="BX61" s="38">
        <f t="shared" si="94"/>
        <v>0.81992237950407165</v>
      </c>
      <c r="BY61" s="33"/>
      <c r="BZ61" s="32">
        <v>8.2959999999999994</v>
      </c>
      <c r="CA61" s="33">
        <v>155.61500000000001</v>
      </c>
      <c r="CB61" s="34">
        <f t="shared" si="95"/>
        <v>163.911</v>
      </c>
      <c r="CC61" s="30">
        <v>3287.9940000000001</v>
      </c>
      <c r="CD61" s="33">
        <v>18.105</v>
      </c>
      <c r="CE61" s="33">
        <v>12.042999999999999</v>
      </c>
      <c r="CF61" s="34">
        <f t="shared" si="96"/>
        <v>3257.846</v>
      </c>
      <c r="CG61" s="33">
        <v>395.49900000000002</v>
      </c>
      <c r="CH61" s="33">
        <v>94.975999999999999</v>
      </c>
      <c r="CI61" s="34">
        <f t="shared" si="97"/>
        <v>490.47500000000002</v>
      </c>
      <c r="CJ61" s="33">
        <v>1.1020000000000001</v>
      </c>
      <c r="CK61" s="33">
        <v>0</v>
      </c>
      <c r="CL61" s="33">
        <v>57.493000000000002</v>
      </c>
      <c r="CM61" s="33">
        <v>7.6629999999996912</v>
      </c>
      <c r="CN61" s="34">
        <f t="shared" si="98"/>
        <v>3978.4899999999993</v>
      </c>
      <c r="CO61" s="33">
        <v>152.24</v>
      </c>
      <c r="CP61" s="30">
        <v>2377.9119999999998</v>
      </c>
      <c r="CQ61" s="34">
        <f t="shared" si="99"/>
        <v>2530.152</v>
      </c>
      <c r="CR61" s="33">
        <v>841.56</v>
      </c>
      <c r="CS61" s="33">
        <v>39.673999999999751</v>
      </c>
      <c r="CT61" s="34">
        <f t="shared" si="100"/>
        <v>881.2339999999997</v>
      </c>
      <c r="CU61" s="33">
        <v>0</v>
      </c>
      <c r="CV61" s="33">
        <v>567.10400000000004</v>
      </c>
      <c r="CW61" s="114">
        <f t="shared" si="101"/>
        <v>3978.49</v>
      </c>
      <c r="CX61" s="33"/>
      <c r="CY61" s="68">
        <v>559.41000000000008</v>
      </c>
      <c r="CZ61" s="33"/>
      <c r="DA61" s="29">
        <v>235</v>
      </c>
      <c r="DB61" s="30">
        <v>240</v>
      </c>
      <c r="DC61" s="30">
        <v>265</v>
      </c>
      <c r="DD61" s="30">
        <v>250</v>
      </c>
      <c r="DE61" s="30">
        <v>0</v>
      </c>
      <c r="DF61" s="30">
        <v>0</v>
      </c>
      <c r="DG61" s="31">
        <f t="shared" si="102"/>
        <v>990</v>
      </c>
      <c r="DH61" s="69">
        <f t="shared" si="103"/>
        <v>0.24883812702809358</v>
      </c>
      <c r="DI61" s="33"/>
      <c r="DJ61" s="61" t="s">
        <v>221</v>
      </c>
      <c r="DK61" s="56">
        <v>31</v>
      </c>
      <c r="DL61" s="70">
        <v>1</v>
      </c>
      <c r="DM61" s="120" t="s">
        <v>244</v>
      </c>
      <c r="DN61" s="71" t="s">
        <v>159</v>
      </c>
      <c r="DO61" s="59" t="s">
        <v>162</v>
      </c>
      <c r="DP61" s="69">
        <v>7.6599337367121642E-2</v>
      </c>
      <c r="DQ61" s="56"/>
      <c r="DR61" s="29">
        <v>530.98058130000004</v>
      </c>
      <c r="DS61" s="30">
        <v>530.98058130000004</v>
      </c>
      <c r="DT61" s="31">
        <v>530.98058130000004</v>
      </c>
      <c r="DU61" s="30"/>
      <c r="DV61" s="61">
        <f t="shared" si="104"/>
        <v>1961.2285000000002</v>
      </c>
      <c r="DW61" s="30">
        <v>1849.124</v>
      </c>
      <c r="DX61" s="31">
        <v>2073.3330000000001</v>
      </c>
      <c r="DY61" s="30"/>
      <c r="DZ61" s="29">
        <v>562.22299999999996</v>
      </c>
      <c r="EA61" s="30">
        <v>568.09500000000003</v>
      </c>
      <c r="EB61" s="31">
        <v>575.62599999999998</v>
      </c>
      <c r="EC61" s="72">
        <v>2452.5250000000001</v>
      </c>
      <c r="ED61" s="30"/>
      <c r="EE61" s="29">
        <v>122.086</v>
      </c>
      <c r="EF61" s="30">
        <v>31.372</v>
      </c>
      <c r="EG61" s="30">
        <v>140.04400000000001</v>
      </c>
      <c r="EH61" s="30">
        <v>9.4079999999999995</v>
      </c>
      <c r="EI61" s="30">
        <v>240.13</v>
      </c>
      <c r="EJ61" s="30">
        <v>32.860999999999997</v>
      </c>
      <c r="EK61" s="30">
        <v>95.871000000000549</v>
      </c>
      <c r="EL61" s="31">
        <v>2616.2220000000002</v>
      </c>
      <c r="EM61" s="31">
        <f t="shared" si="105"/>
        <v>3287.9940000000006</v>
      </c>
      <c r="EN61" s="56"/>
      <c r="EO61" s="44">
        <f t="shared" si="106"/>
        <v>3.7130846345826661E-2</v>
      </c>
      <c r="EP61" s="6">
        <f t="shared" si="107"/>
        <v>9.5413799416908893E-3</v>
      </c>
      <c r="EQ61" s="6">
        <f t="shared" si="108"/>
        <v>4.2592535144528848E-2</v>
      </c>
      <c r="ER61" s="6">
        <f t="shared" si="109"/>
        <v>2.8613190899983388E-3</v>
      </c>
      <c r="ES61" s="6">
        <f t="shared" si="110"/>
        <v>7.3032371713573671E-2</v>
      </c>
      <c r="ET61" s="6">
        <f t="shared" si="111"/>
        <v>9.9942396488558044E-3</v>
      </c>
      <c r="EU61" s="6">
        <f t="shared" si="112"/>
        <v>2.9157899923175204E-2</v>
      </c>
      <c r="EV61" s="6">
        <f t="shared" si="113"/>
        <v>0.79568940819235068</v>
      </c>
      <c r="EW61" s="69">
        <f t="shared" si="114"/>
        <v>1</v>
      </c>
      <c r="EX61" s="56"/>
      <c r="EY61" s="32">
        <v>31.881</v>
      </c>
      <c r="EZ61" s="33">
        <v>63.457999999999998</v>
      </c>
      <c r="FA61" s="67">
        <f t="shared" si="115"/>
        <v>95.338999999999999</v>
      </c>
      <c r="FC61" s="32">
        <f>CD61</f>
        <v>18.105</v>
      </c>
      <c r="FD61" s="33">
        <f>CE61</f>
        <v>12.042999999999999</v>
      </c>
      <c r="FE61" s="67">
        <f t="shared" si="116"/>
        <v>30.148</v>
      </c>
      <c r="FG61" s="29">
        <v>2616.2220000000002</v>
      </c>
      <c r="FH61" s="30">
        <v>671.77199999999982</v>
      </c>
      <c r="FI61" s="31">
        <v>3287.9940000000001</v>
      </c>
      <c r="FK61" s="44">
        <v>0.79568940819235079</v>
      </c>
      <c r="FL61" s="6">
        <v>0.20431059180764921</v>
      </c>
      <c r="FM61" s="38">
        <v>1</v>
      </c>
      <c r="FN61" s="56"/>
      <c r="FO61" s="61">
        <f t="shared" si="117"/>
        <v>556.73950000000002</v>
      </c>
      <c r="FP61" s="30">
        <v>546.375</v>
      </c>
      <c r="FQ61" s="31">
        <v>567.10400000000004</v>
      </c>
      <c r="FS61" s="61">
        <f t="shared" si="118"/>
        <v>3068.8810000000003</v>
      </c>
      <c r="FT61" s="30">
        <v>2849.768</v>
      </c>
      <c r="FU61" s="31">
        <v>3287.9940000000001</v>
      </c>
      <c r="FW61" s="61">
        <f t="shared" si="119"/>
        <v>510.37850000000003</v>
      </c>
      <c r="FX61" s="30">
        <v>578.29300000000001</v>
      </c>
      <c r="FY61" s="31">
        <v>442.464</v>
      </c>
      <c r="GA61" s="61">
        <f t="shared" si="120"/>
        <v>3579.2595000000001</v>
      </c>
      <c r="GB61" s="56">
        <f t="shared" si="121"/>
        <v>3428.0610000000001</v>
      </c>
      <c r="GC61" s="70">
        <f t="shared" si="122"/>
        <v>3730.4580000000001</v>
      </c>
      <c r="GE61" s="61">
        <f t="shared" si="123"/>
        <v>2254.8604999999998</v>
      </c>
      <c r="GF61" s="30">
        <v>2131.8090000000002</v>
      </c>
      <c r="GG61" s="31">
        <v>2377.9119999999998</v>
      </c>
      <c r="GH61" s="30"/>
      <c r="GI61" s="61">
        <f t="shared" si="124"/>
        <v>3785.2069999999999</v>
      </c>
      <c r="GJ61" s="30">
        <v>3591.924</v>
      </c>
      <c r="GK61" s="31">
        <v>3978.49</v>
      </c>
      <c r="GL61" s="30"/>
      <c r="GM61" s="73">
        <f>DX61/C61</f>
        <v>0.52113565699549336</v>
      </c>
      <c r="GN61" s="63"/>
    </row>
    <row r="62" spans="1:196" ht="13.5" customHeight="1" x14ac:dyDescent="0.2">
      <c r="A62" s="1"/>
      <c r="B62" s="74" t="s">
        <v>211</v>
      </c>
      <c r="C62" s="29">
        <v>3120.4879999999998</v>
      </c>
      <c r="D62" s="30">
        <v>3057.6475</v>
      </c>
      <c r="E62" s="30">
        <v>2681.5930000000003</v>
      </c>
      <c r="F62" s="30">
        <v>828.38499999999999</v>
      </c>
      <c r="G62" s="30">
        <v>2170.29</v>
      </c>
      <c r="H62" s="30">
        <f t="shared" si="64"/>
        <v>3948.8729999999996</v>
      </c>
      <c r="I62" s="31">
        <f t="shared" si="65"/>
        <v>3509.9780000000001</v>
      </c>
      <c r="J62" s="30"/>
      <c r="K62" s="32">
        <v>51.829000000000001</v>
      </c>
      <c r="L62" s="33">
        <v>19.198</v>
      </c>
      <c r="M62" s="33">
        <v>0.60599999999999998</v>
      </c>
      <c r="N62" s="34">
        <f t="shared" si="66"/>
        <v>71.632999999999996</v>
      </c>
      <c r="O62" s="33">
        <v>40.125</v>
      </c>
      <c r="P62" s="34">
        <f t="shared" si="67"/>
        <v>31.507999999999996</v>
      </c>
      <c r="Q62" s="33">
        <v>3.6019999999999999</v>
      </c>
      <c r="R62" s="34">
        <f t="shared" si="68"/>
        <v>27.905999999999995</v>
      </c>
      <c r="S62" s="33">
        <v>2.87</v>
      </c>
      <c r="T62" s="33">
        <v>0.96499999999999997</v>
      </c>
      <c r="U62" s="33">
        <v>-1.2</v>
      </c>
      <c r="V62" s="34">
        <f t="shared" si="69"/>
        <v>30.540999999999997</v>
      </c>
      <c r="W62" s="33">
        <v>6.9260000000000002</v>
      </c>
      <c r="X62" s="35">
        <f t="shared" si="70"/>
        <v>23.614999999999995</v>
      </c>
      <c r="Y62" s="33"/>
      <c r="Z62" s="36">
        <f t="shared" si="71"/>
        <v>1.6950613175652197E-2</v>
      </c>
      <c r="AA62" s="37">
        <f t="shared" si="72"/>
        <v>6.2786832033450554E-3</v>
      </c>
      <c r="AB62" s="6">
        <f t="shared" si="73"/>
        <v>0.53168230243281922</v>
      </c>
      <c r="AC62" s="6">
        <f t="shared" si="74"/>
        <v>0.53856891668791862</v>
      </c>
      <c r="AD62" s="6">
        <f t="shared" si="75"/>
        <v>0.56014685968757416</v>
      </c>
      <c r="AE62" s="37">
        <f t="shared" si="76"/>
        <v>1.3122833812596121E-2</v>
      </c>
      <c r="AF62" s="37">
        <f t="shared" si="77"/>
        <v>7.7232578313883452E-3</v>
      </c>
      <c r="AG62" s="37">
        <f>X62/DV62</f>
        <v>1.4482514579105559E-2</v>
      </c>
      <c r="AH62" s="37">
        <f>(P62+S62+T62)/DV62</f>
        <v>2.1675016420466982E-2</v>
      </c>
      <c r="AI62" s="37">
        <f>R62/DV62</f>
        <v>1.7114082229283071E-2</v>
      </c>
      <c r="AJ62" s="38">
        <f>X62/FO62</f>
        <v>6.7970232981177561E-2</v>
      </c>
      <c r="AK62" s="33"/>
      <c r="AL62" s="44">
        <f t="shared" si="78"/>
        <v>5.4372515783584333E-2</v>
      </c>
      <c r="AM62" s="6">
        <f t="shared" si="79"/>
        <v>9.9381586151338602E-2</v>
      </c>
      <c r="AN62" s="38">
        <f t="shared" si="80"/>
        <v>3.8150024682665068E-2</v>
      </c>
      <c r="AO62" s="33"/>
      <c r="AP62" s="44">
        <f t="shared" si="81"/>
        <v>0.80932863413650014</v>
      </c>
      <c r="AQ62" s="6">
        <f t="shared" si="82"/>
        <v>0.79183186803203531</v>
      </c>
      <c r="AR62" s="6">
        <f t="shared" si="83"/>
        <v>6.8088388739197203E-2</v>
      </c>
      <c r="AS62" s="6">
        <f t="shared" si="84"/>
        <v>0.11475384619328773</v>
      </c>
      <c r="AT62" s="65">
        <v>1.86</v>
      </c>
      <c r="AU62" s="66">
        <v>1.43</v>
      </c>
      <c r="AV62" s="33"/>
      <c r="AW62" s="44">
        <f>FQ62/C62</f>
        <v>0.1149941932159329</v>
      </c>
      <c r="AX62" s="6">
        <v>0.1027</v>
      </c>
      <c r="AY62" s="6">
        <f t="shared" si="85"/>
        <v>0.19963067359370704</v>
      </c>
      <c r="AZ62" s="6">
        <f t="shared" si="86"/>
        <v>0.19963067359370704</v>
      </c>
      <c r="BA62" s="38">
        <f t="shared" si="87"/>
        <v>0.22385674156963117</v>
      </c>
      <c r="BB62" s="6"/>
      <c r="BC62" s="44">
        <f t="shared" si="88"/>
        <v>0.18489823136959369</v>
      </c>
      <c r="BD62" s="6">
        <f t="shared" si="89"/>
        <v>0.18725731110899743</v>
      </c>
      <c r="BE62" s="38">
        <f t="shared" si="90"/>
        <v>0.21113188792228521</v>
      </c>
      <c r="BF62" s="6"/>
      <c r="BG62" s="44"/>
      <c r="BH62" s="38"/>
      <c r="BI62" s="45"/>
      <c r="BJ62" s="44"/>
      <c r="BK62" s="38"/>
      <c r="BL62" s="6"/>
      <c r="BM62" s="44"/>
      <c r="BN62" s="38"/>
      <c r="BO62" s="6"/>
      <c r="BP62" s="44"/>
      <c r="BQ62" s="38"/>
      <c r="BR62" s="33"/>
      <c r="BS62" s="36">
        <f>Q62/FS62</f>
        <v>1.3787823690405558E-3</v>
      </c>
      <c r="BT62" s="6">
        <f t="shared" si="91"/>
        <v>0.10191551368021957</v>
      </c>
      <c r="BU62" s="37">
        <f>FA62/E62</f>
        <v>1.1044927399497239E-2</v>
      </c>
      <c r="BV62" s="6">
        <f t="shared" si="92"/>
        <v>8.0784662424412693E-2</v>
      </c>
      <c r="BW62" s="6">
        <f t="shared" si="93"/>
        <v>0.77291184754733477</v>
      </c>
      <c r="BX62" s="38">
        <f t="shared" si="94"/>
        <v>0.82650660488470307</v>
      </c>
      <c r="BY62" s="33"/>
      <c r="BZ62" s="32">
        <v>4.2789999999999999</v>
      </c>
      <c r="CA62" s="33">
        <v>98.564999999999998</v>
      </c>
      <c r="CB62" s="34">
        <f t="shared" si="95"/>
        <v>102.84399999999999</v>
      </c>
      <c r="CC62" s="30">
        <v>2681.5930000000003</v>
      </c>
      <c r="CD62" s="33">
        <v>4.9240000000000004</v>
      </c>
      <c r="CE62" s="33">
        <v>2.867</v>
      </c>
      <c r="CF62" s="34">
        <f t="shared" si="96"/>
        <v>2673.8020000000001</v>
      </c>
      <c r="CG62" s="33">
        <v>254.27099999999999</v>
      </c>
      <c r="CH62" s="33">
        <v>66.603999999999999</v>
      </c>
      <c r="CI62" s="34">
        <f t="shared" si="97"/>
        <v>320.875</v>
      </c>
      <c r="CJ62" s="33">
        <v>0</v>
      </c>
      <c r="CK62" s="33">
        <v>0</v>
      </c>
      <c r="CL62" s="33">
        <v>12.057</v>
      </c>
      <c r="CM62" s="33">
        <v>10.909999999999643</v>
      </c>
      <c r="CN62" s="34">
        <f t="shared" si="98"/>
        <v>3120.4879999999998</v>
      </c>
      <c r="CO62" s="33">
        <v>224.85499999999999</v>
      </c>
      <c r="CP62" s="30">
        <v>2170.29</v>
      </c>
      <c r="CQ62" s="34">
        <f t="shared" si="99"/>
        <v>2395.145</v>
      </c>
      <c r="CR62" s="33">
        <v>305.59699999999998</v>
      </c>
      <c r="CS62" s="33">
        <v>20.802999999999827</v>
      </c>
      <c r="CT62" s="34">
        <f t="shared" si="100"/>
        <v>326.39999999999981</v>
      </c>
      <c r="CU62" s="33">
        <v>40.104999999999997</v>
      </c>
      <c r="CV62" s="33">
        <v>358.83800000000002</v>
      </c>
      <c r="CW62" s="114">
        <f t="shared" si="101"/>
        <v>3120.4879999999998</v>
      </c>
      <c r="CX62" s="33"/>
      <c r="CY62" s="68">
        <v>358.08800000000002</v>
      </c>
      <c r="CZ62" s="33"/>
      <c r="DA62" s="29">
        <v>100</v>
      </c>
      <c r="DB62" s="30">
        <v>75</v>
      </c>
      <c r="DC62" s="30">
        <v>125</v>
      </c>
      <c r="DD62" s="30">
        <v>90</v>
      </c>
      <c r="DE62" s="30">
        <v>150</v>
      </c>
      <c r="DF62" s="30">
        <v>0</v>
      </c>
      <c r="DG62" s="31">
        <f t="shared" si="102"/>
        <v>540</v>
      </c>
      <c r="DH62" s="69">
        <f t="shared" si="103"/>
        <v>0.17304985630452674</v>
      </c>
      <c r="DI62" s="33"/>
      <c r="DJ62" s="61" t="s">
        <v>217</v>
      </c>
      <c r="DK62" s="56">
        <v>22.4</v>
      </c>
      <c r="DL62" s="70">
        <v>2</v>
      </c>
      <c r="DM62" s="120" t="s">
        <v>243</v>
      </c>
      <c r="DN62" s="71" t="s">
        <v>159</v>
      </c>
      <c r="DO62" s="56"/>
      <c r="DP62" s="69" t="s">
        <v>220</v>
      </c>
      <c r="DQ62" s="56"/>
      <c r="DR62" s="29">
        <v>329.613</v>
      </c>
      <c r="DS62" s="30">
        <v>329.613</v>
      </c>
      <c r="DT62" s="31">
        <v>369.613</v>
      </c>
      <c r="DU62" s="30"/>
      <c r="DV62" s="61">
        <f t="shared" si="104"/>
        <v>1630.587</v>
      </c>
      <c r="DW62" s="30">
        <v>1610.06</v>
      </c>
      <c r="DX62" s="31">
        <v>1651.114</v>
      </c>
      <c r="DY62" s="30"/>
      <c r="DZ62" s="29">
        <v>353.79500000000002</v>
      </c>
      <c r="EA62" s="30">
        <v>358.30900000000003</v>
      </c>
      <c r="EB62" s="31">
        <v>403.99200000000002</v>
      </c>
      <c r="EC62" s="72">
        <v>1913.4580000000001</v>
      </c>
      <c r="ED62" s="30"/>
      <c r="EE62" s="29">
        <v>61.822000000000003</v>
      </c>
      <c r="EF62" s="30">
        <v>21.481000000000002</v>
      </c>
      <c r="EG62" s="30">
        <v>78.224999999999994</v>
      </c>
      <c r="EH62" s="30">
        <v>76.200999999999993</v>
      </c>
      <c r="EI62" s="30">
        <v>304.25299999999999</v>
      </c>
      <c r="EJ62" s="30">
        <v>9.1240000000000006</v>
      </c>
      <c r="EK62" s="30">
        <v>57.851999999999862</v>
      </c>
      <c r="EL62" s="31">
        <v>2072.6350000000002</v>
      </c>
      <c r="EM62" s="31">
        <f t="shared" si="105"/>
        <v>2681.5929999999998</v>
      </c>
      <c r="EN62" s="56"/>
      <c r="EO62" s="44">
        <f t="shared" si="106"/>
        <v>2.3054206958326637E-2</v>
      </c>
      <c r="EP62" s="6">
        <f t="shared" si="107"/>
        <v>8.0105370203457441E-3</v>
      </c>
      <c r="EQ62" s="6">
        <f t="shared" si="108"/>
        <v>2.9171093450795851E-2</v>
      </c>
      <c r="ER62" s="6">
        <f t="shared" si="109"/>
        <v>2.8416318210854517E-2</v>
      </c>
      <c r="ES62" s="6">
        <f t="shared" si="110"/>
        <v>0.11345979796337476</v>
      </c>
      <c r="ET62" s="6">
        <f t="shared" si="111"/>
        <v>3.4024551824232839E-3</v>
      </c>
      <c r="EU62" s="6">
        <f t="shared" si="112"/>
        <v>2.1573743666544427E-2</v>
      </c>
      <c r="EV62" s="6">
        <f t="shared" si="113"/>
        <v>0.77291184754733488</v>
      </c>
      <c r="EW62" s="69">
        <f t="shared" si="114"/>
        <v>1</v>
      </c>
      <c r="EX62" s="56"/>
      <c r="EY62" s="32">
        <v>8.7949999999999999</v>
      </c>
      <c r="EZ62" s="33">
        <v>20.823</v>
      </c>
      <c r="FA62" s="67">
        <f t="shared" si="115"/>
        <v>29.618000000000002</v>
      </c>
      <c r="FC62" s="32">
        <f>CD62</f>
        <v>4.9240000000000004</v>
      </c>
      <c r="FD62" s="33">
        <f>CE62</f>
        <v>2.867</v>
      </c>
      <c r="FE62" s="67">
        <f t="shared" si="116"/>
        <v>7.7910000000000004</v>
      </c>
      <c r="FG62" s="29">
        <v>2072.6350000000002</v>
      </c>
      <c r="FH62" s="30">
        <v>608.95799999999997</v>
      </c>
      <c r="FI62" s="31">
        <v>2681.5930000000003</v>
      </c>
      <c r="FK62" s="44">
        <v>0.77291184754733477</v>
      </c>
      <c r="FL62" s="6">
        <v>0.22708815245266523</v>
      </c>
      <c r="FM62" s="38">
        <v>1</v>
      </c>
      <c r="FN62" s="56"/>
      <c r="FO62" s="61">
        <f t="shared" si="117"/>
        <v>347.43150000000003</v>
      </c>
      <c r="FP62" s="30">
        <v>336.02499999999998</v>
      </c>
      <c r="FQ62" s="31">
        <v>358.83800000000002</v>
      </c>
      <c r="FS62" s="61">
        <f t="shared" si="118"/>
        <v>2612.4499999999998</v>
      </c>
      <c r="FT62" s="30">
        <v>2543.3069999999998</v>
      </c>
      <c r="FU62" s="31">
        <v>2681.5930000000003</v>
      </c>
      <c r="FW62" s="61">
        <f t="shared" si="119"/>
        <v>738.88099999999997</v>
      </c>
      <c r="FX62" s="30">
        <v>649.37699999999995</v>
      </c>
      <c r="FY62" s="31">
        <v>828.38499999999999</v>
      </c>
      <c r="GA62" s="61">
        <f t="shared" si="120"/>
        <v>3351.3310000000001</v>
      </c>
      <c r="GB62" s="56">
        <f t="shared" si="121"/>
        <v>3192.6839999999997</v>
      </c>
      <c r="GC62" s="70">
        <f t="shared" si="122"/>
        <v>3509.9780000000001</v>
      </c>
      <c r="GE62" s="61">
        <f t="shared" si="123"/>
        <v>2130.413</v>
      </c>
      <c r="GF62" s="30">
        <v>2090.5360000000001</v>
      </c>
      <c r="GG62" s="31">
        <v>2170.29</v>
      </c>
      <c r="GH62" s="30"/>
      <c r="GI62" s="61">
        <f t="shared" si="124"/>
        <v>3057.6475</v>
      </c>
      <c r="GJ62" s="30">
        <v>2994.8069999999998</v>
      </c>
      <c r="GK62" s="31">
        <v>3120.4879999999998</v>
      </c>
      <c r="GL62" s="30"/>
      <c r="GM62" s="73">
        <f>DX62/C62</f>
        <v>0.52912044526368951</v>
      </c>
      <c r="GN62" s="63"/>
    </row>
    <row r="63" spans="1:196" ht="13.5" customHeight="1" x14ac:dyDescent="0.2">
      <c r="A63" s="1"/>
      <c r="B63" s="74" t="s">
        <v>212</v>
      </c>
      <c r="C63" s="29">
        <v>3002.1819999999998</v>
      </c>
      <c r="D63" s="30">
        <v>2878.6889999999999</v>
      </c>
      <c r="E63" s="30">
        <v>2450.0540000000001</v>
      </c>
      <c r="F63" s="30">
        <v>1260.7809999999999</v>
      </c>
      <c r="G63" s="30">
        <v>2349.4670000000001</v>
      </c>
      <c r="H63" s="30">
        <f t="shared" si="64"/>
        <v>4262.9629999999997</v>
      </c>
      <c r="I63" s="31">
        <f t="shared" si="65"/>
        <v>3710.835</v>
      </c>
      <c r="J63" s="30"/>
      <c r="K63" s="32">
        <v>49.283999999999999</v>
      </c>
      <c r="L63" s="33">
        <v>29.056999999999999</v>
      </c>
      <c r="M63" s="33">
        <v>0.156</v>
      </c>
      <c r="N63" s="34">
        <f t="shared" si="66"/>
        <v>78.497</v>
      </c>
      <c r="O63" s="33">
        <v>49.399000000000001</v>
      </c>
      <c r="P63" s="34">
        <f t="shared" si="67"/>
        <v>29.097999999999999</v>
      </c>
      <c r="Q63" s="33">
        <v>-0.01</v>
      </c>
      <c r="R63" s="34">
        <f t="shared" si="68"/>
        <v>29.108000000000001</v>
      </c>
      <c r="S63" s="33">
        <v>7.1820000000000004</v>
      </c>
      <c r="T63" s="33">
        <v>4.3999999999999997E-2</v>
      </c>
      <c r="U63" s="33">
        <v>-2.4</v>
      </c>
      <c r="V63" s="34">
        <f t="shared" si="69"/>
        <v>33.933999999999997</v>
      </c>
      <c r="W63" s="33">
        <v>6.7169999999999996</v>
      </c>
      <c r="X63" s="35">
        <f t="shared" si="70"/>
        <v>27.216999999999999</v>
      </c>
      <c r="Y63" s="33"/>
      <c r="Z63" s="36">
        <f t="shared" si="71"/>
        <v>1.7120293300179352E-2</v>
      </c>
      <c r="AA63" s="37">
        <f t="shared" si="72"/>
        <v>1.0093830907055261E-2</v>
      </c>
      <c r="AB63" s="6">
        <f t="shared" si="73"/>
        <v>0.57626307992020809</v>
      </c>
      <c r="AC63" s="6">
        <f t="shared" si="74"/>
        <v>0.57655901679524735</v>
      </c>
      <c r="AD63" s="6">
        <f t="shared" si="75"/>
        <v>0.62931067429328513</v>
      </c>
      <c r="AE63" s="37">
        <f t="shared" si="76"/>
        <v>1.7160242040734516E-2</v>
      </c>
      <c r="AF63" s="37">
        <f t="shared" si="77"/>
        <v>9.4546510581726608E-3</v>
      </c>
      <c r="AG63" s="37">
        <f>X63/DV63</f>
        <v>1.9813750598773185E-2</v>
      </c>
      <c r="AH63" s="37">
        <f>(P63+S63+T63)/DV63</f>
        <v>2.6443571177934277E-2</v>
      </c>
      <c r="AI63" s="37">
        <f>R63/DV63</f>
        <v>2.1190382938203696E-2</v>
      </c>
      <c r="AJ63" s="38">
        <f>X63/FO63</f>
        <v>8.2990677003529481E-2</v>
      </c>
      <c r="AK63" s="33"/>
      <c r="AL63" s="44">
        <f t="shared" si="78"/>
        <v>9.2519660461291744E-2</v>
      </c>
      <c r="AM63" s="6">
        <f t="shared" si="79"/>
        <v>8.5360956330047449E-2</v>
      </c>
      <c r="AN63" s="38">
        <f t="shared" si="80"/>
        <v>9.2673704771649282E-2</v>
      </c>
      <c r="AO63" s="33"/>
      <c r="AP63" s="44">
        <f t="shared" si="81"/>
        <v>0.95894498651866444</v>
      </c>
      <c r="AQ63" s="6">
        <f t="shared" si="82"/>
        <v>0.89296982103485611</v>
      </c>
      <c r="AR63" s="6">
        <f t="shared" si="83"/>
        <v>-4.4981283613052085E-2</v>
      </c>
      <c r="AS63" s="6">
        <f t="shared" si="84"/>
        <v>0.13878105990909279</v>
      </c>
      <c r="AT63" s="65">
        <v>2.12</v>
      </c>
      <c r="AU63" s="66">
        <v>1.33</v>
      </c>
      <c r="AV63" s="33"/>
      <c r="AW63" s="44">
        <f>FQ63/C63</f>
        <v>0.11344448804236387</v>
      </c>
      <c r="AX63" s="6">
        <v>8.9900000000000008E-2</v>
      </c>
      <c r="AY63" s="6">
        <f t="shared" si="85"/>
        <v>0.16940666913846009</v>
      </c>
      <c r="AZ63" s="6">
        <f t="shared" si="86"/>
        <v>0.18669999999999998</v>
      </c>
      <c r="BA63" s="38">
        <f t="shared" si="87"/>
        <v>0.20739999999999997</v>
      </c>
      <c r="BB63" s="6"/>
      <c r="BC63" s="44">
        <f t="shared" si="88"/>
        <v>0.16544583375501215</v>
      </c>
      <c r="BD63" s="6">
        <f t="shared" si="89"/>
        <v>0.1822300636481608</v>
      </c>
      <c r="BE63" s="38">
        <f t="shared" si="90"/>
        <v>0.20262419667067322</v>
      </c>
      <c r="BF63" s="6"/>
      <c r="BG63" s="44"/>
      <c r="BH63" s="38">
        <v>2.1999999999999999E-2</v>
      </c>
      <c r="BI63" s="45"/>
      <c r="BJ63" s="44"/>
      <c r="BK63" s="38">
        <f>BC63-(4.5%+2.5%+3%+1%+BH63)</f>
        <v>3.3445833755012144E-2</v>
      </c>
      <c r="BL63" s="6"/>
      <c r="BM63" s="44"/>
      <c r="BN63" s="38">
        <f>BD63-(6%+2.5%+3%+1%+BH63)</f>
        <v>3.5230063648160809E-2</v>
      </c>
      <c r="BO63" s="6"/>
      <c r="BP63" s="44"/>
      <c r="BQ63" s="38">
        <f>BE63-(8%+2.5%+3%+1%+BH63)</f>
        <v>3.5624196670673208E-2</v>
      </c>
      <c r="BR63" s="33"/>
      <c r="BS63" s="36">
        <f>Q63/FS63</f>
        <v>-4.2620059642511462E-6</v>
      </c>
      <c r="BT63" s="6">
        <f t="shared" si="91"/>
        <v>-2.7530007708402159E-4</v>
      </c>
      <c r="BU63" s="37">
        <f>FA63/E63</f>
        <v>1.1574846921741317E-2</v>
      </c>
      <c r="BV63" s="6">
        <f t="shared" si="92"/>
        <v>7.964221523253201E-2</v>
      </c>
      <c r="BW63" s="6">
        <f t="shared" si="93"/>
        <v>0.82992742200784142</v>
      </c>
      <c r="BX63" s="38">
        <f t="shared" si="94"/>
        <v>0.88771071739918372</v>
      </c>
      <c r="BY63" s="33"/>
      <c r="BZ63" s="32">
        <v>5.4790000000000001</v>
      </c>
      <c r="CA63" s="33">
        <v>72.349000000000004</v>
      </c>
      <c r="CB63" s="34">
        <f t="shared" si="95"/>
        <v>77.828000000000003</v>
      </c>
      <c r="CC63" s="30">
        <v>2450.0540000000001</v>
      </c>
      <c r="CD63" s="33">
        <v>5.9829999999999997</v>
      </c>
      <c r="CE63" s="33">
        <v>9.516</v>
      </c>
      <c r="CF63" s="34">
        <f t="shared" si="96"/>
        <v>2434.5549999999998</v>
      </c>
      <c r="CG63" s="33">
        <v>338.81799999999998</v>
      </c>
      <c r="CH63" s="33">
        <v>125.319</v>
      </c>
      <c r="CI63" s="34">
        <f t="shared" si="97"/>
        <v>464.137</v>
      </c>
      <c r="CJ63" s="33">
        <v>0</v>
      </c>
      <c r="CK63" s="33">
        <v>0</v>
      </c>
      <c r="CL63" s="33">
        <v>17.588999999999999</v>
      </c>
      <c r="CM63" s="33">
        <v>8.0729999999999791</v>
      </c>
      <c r="CN63" s="34">
        <f t="shared" si="98"/>
        <v>3002.1819999999998</v>
      </c>
      <c r="CO63" s="33">
        <v>31.146000000000001</v>
      </c>
      <c r="CP63" s="30">
        <v>2349.4670000000001</v>
      </c>
      <c r="CQ63" s="34">
        <f t="shared" si="99"/>
        <v>2380.6130000000003</v>
      </c>
      <c r="CR63" s="33">
        <v>195.327</v>
      </c>
      <c r="CS63" s="33">
        <v>30.529999999999518</v>
      </c>
      <c r="CT63" s="34">
        <f t="shared" si="100"/>
        <v>225.85699999999952</v>
      </c>
      <c r="CU63" s="33">
        <v>55.131</v>
      </c>
      <c r="CV63" s="33">
        <v>340.58100000000002</v>
      </c>
      <c r="CW63" s="114">
        <f t="shared" si="101"/>
        <v>3002.1819999999998</v>
      </c>
      <c r="CX63" s="33"/>
      <c r="CY63" s="68">
        <v>416.64599999999996</v>
      </c>
      <c r="CZ63" s="33"/>
      <c r="DA63" s="29">
        <v>100</v>
      </c>
      <c r="DB63" s="30">
        <v>65</v>
      </c>
      <c r="DC63" s="30">
        <v>15</v>
      </c>
      <c r="DD63" s="30">
        <v>55</v>
      </c>
      <c r="DE63" s="30">
        <v>15</v>
      </c>
      <c r="DF63" s="30">
        <v>0</v>
      </c>
      <c r="DG63" s="31">
        <f t="shared" si="102"/>
        <v>250</v>
      </c>
      <c r="DH63" s="69">
        <f t="shared" si="103"/>
        <v>8.3272766274662902E-2</v>
      </c>
      <c r="DI63" s="33"/>
      <c r="DJ63" s="61" t="s">
        <v>219</v>
      </c>
      <c r="DK63" s="56">
        <v>24</v>
      </c>
      <c r="DL63" s="70">
        <v>4</v>
      </c>
      <c r="DM63" s="120" t="s">
        <v>243</v>
      </c>
      <c r="DN63" s="71" t="s">
        <v>159</v>
      </c>
      <c r="DO63" s="59" t="s">
        <v>162</v>
      </c>
      <c r="DP63" s="69">
        <v>0.13868698047007633</v>
      </c>
      <c r="DQ63" s="56"/>
      <c r="DR63" s="29">
        <v>244.90173479999999</v>
      </c>
      <c r="DS63" s="30">
        <v>269.90173479999999</v>
      </c>
      <c r="DT63" s="31">
        <v>299.82656559999998</v>
      </c>
      <c r="DU63" s="30"/>
      <c r="DV63" s="61">
        <f t="shared" si="104"/>
        <v>1373.6420000000001</v>
      </c>
      <c r="DW63" s="30">
        <v>1301.6400000000001</v>
      </c>
      <c r="DX63" s="31">
        <v>1445.644</v>
      </c>
      <c r="DY63" s="30"/>
      <c r="DZ63" s="29">
        <v>331.863</v>
      </c>
      <c r="EA63" s="30">
        <v>365.53</v>
      </c>
      <c r="EB63" s="31">
        <v>406.43799999999999</v>
      </c>
      <c r="EC63" s="72">
        <v>2005.8710000000001</v>
      </c>
      <c r="ED63" s="30"/>
      <c r="EE63" s="29">
        <v>16.885000000000002</v>
      </c>
      <c r="EF63" s="30">
        <v>21.210999999999999</v>
      </c>
      <c r="EG63" s="30">
        <v>44.021999999999998</v>
      </c>
      <c r="EH63" s="30">
        <v>39.073</v>
      </c>
      <c r="EI63" s="30">
        <v>210.55199999999999</v>
      </c>
      <c r="EJ63" s="30">
        <v>7.9539999999999997</v>
      </c>
      <c r="EK63" s="30">
        <v>76.990000000000165</v>
      </c>
      <c r="EL63" s="31">
        <v>2033.367</v>
      </c>
      <c r="EM63" s="31">
        <f t="shared" si="105"/>
        <v>2450.0540000000001</v>
      </c>
      <c r="EN63" s="56"/>
      <c r="EO63" s="44">
        <f t="shared" si="106"/>
        <v>6.8916848363342201E-3</v>
      </c>
      <c r="EP63" s="6">
        <f t="shared" si="107"/>
        <v>8.657360205122009E-3</v>
      </c>
      <c r="EQ63" s="6">
        <f t="shared" si="108"/>
        <v>1.7967767241048562E-2</v>
      </c>
      <c r="ER63" s="6">
        <f t="shared" si="109"/>
        <v>1.5947811762516254E-2</v>
      </c>
      <c r="ES63" s="6">
        <f t="shared" si="110"/>
        <v>8.5937697699724161E-2</v>
      </c>
      <c r="ET63" s="6">
        <f t="shared" si="111"/>
        <v>3.2464590576370966E-3</v>
      </c>
      <c r="EU63" s="6">
        <f t="shared" si="112"/>
        <v>3.1423797189776288E-2</v>
      </c>
      <c r="EV63" s="6">
        <f t="shared" si="113"/>
        <v>0.82992742200784142</v>
      </c>
      <c r="EW63" s="69">
        <f t="shared" si="114"/>
        <v>1</v>
      </c>
      <c r="EX63" s="56"/>
      <c r="EY63" s="32">
        <v>14.098000000000001</v>
      </c>
      <c r="EZ63" s="33">
        <v>14.260999999999999</v>
      </c>
      <c r="FA63" s="67">
        <f t="shared" si="115"/>
        <v>28.359000000000002</v>
      </c>
      <c r="FC63" s="32">
        <f>CD63</f>
        <v>5.9829999999999997</v>
      </c>
      <c r="FD63" s="33">
        <f>CE63</f>
        <v>9.516</v>
      </c>
      <c r="FE63" s="67">
        <f t="shared" si="116"/>
        <v>15.498999999999999</v>
      </c>
      <c r="FG63" s="29">
        <v>2033.367</v>
      </c>
      <c r="FH63" s="30">
        <v>416.68700000000013</v>
      </c>
      <c r="FI63" s="31">
        <v>2450.0540000000001</v>
      </c>
      <c r="FK63" s="44">
        <v>0.82992742200784142</v>
      </c>
      <c r="FL63" s="6">
        <v>0.17007257799215858</v>
      </c>
      <c r="FM63" s="38">
        <v>1</v>
      </c>
      <c r="FN63" s="56"/>
      <c r="FO63" s="61">
        <f t="shared" si="117"/>
        <v>327.95249999999999</v>
      </c>
      <c r="FP63" s="30">
        <v>315.32400000000001</v>
      </c>
      <c r="FQ63" s="31">
        <v>340.58100000000002</v>
      </c>
      <c r="FS63" s="61">
        <f t="shared" si="118"/>
        <v>2346.3130000000001</v>
      </c>
      <c r="FT63" s="30">
        <v>2242.5720000000001</v>
      </c>
      <c r="FU63" s="31">
        <v>2450.0540000000001</v>
      </c>
      <c r="FW63" s="61">
        <f t="shared" si="119"/>
        <v>1218.598</v>
      </c>
      <c r="FX63" s="30">
        <v>1176.415</v>
      </c>
      <c r="FY63" s="31">
        <v>1260.7809999999999</v>
      </c>
      <c r="GA63" s="61">
        <f t="shared" si="120"/>
        <v>3564.9110000000001</v>
      </c>
      <c r="GB63" s="56">
        <f t="shared" si="121"/>
        <v>3418.9870000000001</v>
      </c>
      <c r="GC63" s="70">
        <f t="shared" si="122"/>
        <v>3710.835</v>
      </c>
      <c r="GE63" s="61">
        <f t="shared" si="123"/>
        <v>2249.8334999999997</v>
      </c>
      <c r="GF63" s="30">
        <v>2150.1999999999998</v>
      </c>
      <c r="GG63" s="31">
        <v>2349.4670000000001</v>
      </c>
      <c r="GH63" s="30"/>
      <c r="GI63" s="61">
        <f t="shared" si="124"/>
        <v>2878.6889999999999</v>
      </c>
      <c r="GJ63" s="30">
        <v>2755.1959999999999</v>
      </c>
      <c r="GK63" s="31">
        <v>3002.1819999999998</v>
      </c>
      <c r="GL63" s="30"/>
      <c r="GM63" s="73">
        <f>DX63/C63</f>
        <v>0.48153109971347507</v>
      </c>
      <c r="GN63" s="63"/>
    </row>
    <row r="64" spans="1:196" ht="13.5" customHeight="1" x14ac:dyDescent="0.2">
      <c r="A64" s="1"/>
      <c r="B64" s="74" t="s">
        <v>213</v>
      </c>
      <c r="C64" s="29">
        <v>2815.3670000000002</v>
      </c>
      <c r="D64" s="30">
        <v>2710.7224999999999</v>
      </c>
      <c r="E64" s="30">
        <v>2161.8310000000001</v>
      </c>
      <c r="F64" s="30">
        <v>402.137</v>
      </c>
      <c r="G64" s="30">
        <v>2112.5160000000001</v>
      </c>
      <c r="H64" s="30">
        <f t="shared" si="64"/>
        <v>3217.5040000000004</v>
      </c>
      <c r="I64" s="31">
        <f t="shared" si="65"/>
        <v>2563.9680000000003</v>
      </c>
      <c r="J64" s="30"/>
      <c r="K64" s="32">
        <v>49.371000000000002</v>
      </c>
      <c r="L64" s="33">
        <v>14.195</v>
      </c>
      <c r="M64" s="33">
        <v>1.121</v>
      </c>
      <c r="N64" s="34">
        <f t="shared" si="66"/>
        <v>64.686999999999998</v>
      </c>
      <c r="O64" s="33">
        <v>42.911000000000001</v>
      </c>
      <c r="P64" s="34">
        <f t="shared" si="67"/>
        <v>21.775999999999996</v>
      </c>
      <c r="Q64" s="33">
        <v>0.61099999999999999</v>
      </c>
      <c r="R64" s="34">
        <f t="shared" si="68"/>
        <v>21.164999999999996</v>
      </c>
      <c r="S64" s="33">
        <v>2.2530000000000001</v>
      </c>
      <c r="T64" s="33">
        <v>-0.14299999999999999</v>
      </c>
      <c r="U64" s="33">
        <v>2.21</v>
      </c>
      <c r="V64" s="34">
        <f t="shared" si="69"/>
        <v>25.484999999999996</v>
      </c>
      <c r="W64" s="33">
        <v>5.7549999999999999</v>
      </c>
      <c r="X64" s="35">
        <f t="shared" si="70"/>
        <v>19.729999999999997</v>
      </c>
      <c r="Y64" s="33"/>
      <c r="Z64" s="36">
        <f t="shared" si="71"/>
        <v>1.8213225440818825E-2</v>
      </c>
      <c r="AA64" s="37">
        <f t="shared" si="72"/>
        <v>5.2366112724559601E-3</v>
      </c>
      <c r="AB64" s="6">
        <f t="shared" si="73"/>
        <v>0.64240909022860315</v>
      </c>
      <c r="AC64" s="6">
        <f t="shared" si="74"/>
        <v>0.64103674932775623</v>
      </c>
      <c r="AD64" s="6">
        <f t="shared" si="75"/>
        <v>0.66336358155425357</v>
      </c>
      <c r="AE64" s="37">
        <f t="shared" si="76"/>
        <v>1.5830096957545454E-2</v>
      </c>
      <c r="AF64" s="37">
        <f t="shared" si="77"/>
        <v>7.2785023181089169E-3</v>
      </c>
      <c r="AG64" s="37">
        <f>X64/DV64</f>
        <v>1.4272940876892447E-2</v>
      </c>
      <c r="AH64" s="37">
        <f>(P64+S64+T64)/DV64</f>
        <v>1.7279445807676277E-2</v>
      </c>
      <c r="AI64" s="37">
        <f>R64/DV64</f>
        <v>1.5311038705495621E-2</v>
      </c>
      <c r="AJ64" s="38">
        <f>X64/FO64</f>
        <v>7.6195551848118673E-2</v>
      </c>
      <c r="AK64" s="33"/>
      <c r="AL64" s="44">
        <f t="shared" si="78"/>
        <v>8.6677061781565951E-2</v>
      </c>
      <c r="AM64" s="6">
        <f t="shared" si="79"/>
        <v>7.8674375105702285E-2</v>
      </c>
      <c r="AN64" s="38">
        <f t="shared" si="80"/>
        <v>6.2518892574495291E-2</v>
      </c>
      <c r="AO64" s="33"/>
      <c r="AP64" s="44">
        <f t="shared" si="81"/>
        <v>0.97718831860584843</v>
      </c>
      <c r="AQ64" s="6">
        <f t="shared" si="82"/>
        <v>0.83354910089833223</v>
      </c>
      <c r="AR64" s="6">
        <f t="shared" si="83"/>
        <v>-5.0140887493531065E-2</v>
      </c>
      <c r="AS64" s="6">
        <f t="shared" si="84"/>
        <v>0.19997819112037615</v>
      </c>
      <c r="AT64" s="65">
        <v>2.2999999999999998</v>
      </c>
      <c r="AU64" s="66">
        <v>1.4</v>
      </c>
      <c r="AV64" s="33"/>
      <c r="AW64" s="44">
        <f>FQ64/C64</f>
        <v>9.4767751415712392E-2</v>
      </c>
      <c r="AX64" s="6">
        <v>0.10189999999999999</v>
      </c>
      <c r="AY64" s="6">
        <f t="shared" si="85"/>
        <v>0.17061497708830847</v>
      </c>
      <c r="AZ64" s="6">
        <f t="shared" si="86"/>
        <v>0.20559999999999998</v>
      </c>
      <c r="BA64" s="38">
        <f t="shared" si="87"/>
        <v>0.22660000000000002</v>
      </c>
      <c r="BB64" s="6"/>
      <c r="BC64" s="44">
        <f t="shared" si="88"/>
        <v>0.16176298397372679</v>
      </c>
      <c r="BD64" s="6">
        <f t="shared" si="89"/>
        <v>0.19483302182440915</v>
      </c>
      <c r="BE64" s="38">
        <f t="shared" si="90"/>
        <v>0.21583655017172124</v>
      </c>
      <c r="BF64" s="6"/>
      <c r="BG64" s="44"/>
      <c r="BH64" s="38">
        <v>3.3000000000000002E-2</v>
      </c>
      <c r="BI64" s="45"/>
      <c r="BJ64" s="44"/>
      <c r="BK64" s="38">
        <f>BC64-(4.5%+2.5%+3%+1%+BH64)</f>
        <v>1.8762983973726777E-2</v>
      </c>
      <c r="BL64" s="6"/>
      <c r="BM64" s="44"/>
      <c r="BN64" s="38">
        <f>BD64-(6%+2.5%+3%+1%+BH64)</f>
        <v>3.6833021824409173E-2</v>
      </c>
      <c r="BO64" s="38"/>
      <c r="BP64" s="6"/>
      <c r="BQ64" s="38">
        <f>BE64-(8%+2.5%+3%+1%+BH64)</f>
        <v>3.7836550171721217E-2</v>
      </c>
      <c r="BR64" s="33"/>
      <c r="BS64" s="36">
        <f>Q64/FS64</f>
        <v>2.9437079687523715E-4</v>
      </c>
      <c r="BT64" s="6">
        <f t="shared" si="91"/>
        <v>2.5579837561751657E-2</v>
      </c>
      <c r="BU64" s="37">
        <f>FA64/E64</f>
        <v>3.0962642315703681E-2</v>
      </c>
      <c r="BV64" s="6">
        <f t="shared" si="92"/>
        <v>0.23485574139764012</v>
      </c>
      <c r="BW64" s="6">
        <f t="shared" si="93"/>
        <v>0.72474675402471322</v>
      </c>
      <c r="BX64" s="38">
        <f t="shared" si="94"/>
        <v>0.76791793033298372</v>
      </c>
      <c r="BY64" s="33"/>
      <c r="BZ64" s="32">
        <v>2.8210000000000002</v>
      </c>
      <c r="CA64" s="33">
        <v>116.735</v>
      </c>
      <c r="CB64" s="34">
        <f t="shared" si="95"/>
        <v>119.556</v>
      </c>
      <c r="CC64" s="30">
        <v>2161.8310000000001</v>
      </c>
      <c r="CD64" s="33">
        <v>11.968</v>
      </c>
      <c r="CE64" s="33">
        <v>6.2350000000000003</v>
      </c>
      <c r="CF64" s="34">
        <f t="shared" si="96"/>
        <v>2143.6280000000002</v>
      </c>
      <c r="CG64" s="33">
        <v>443.45600000000002</v>
      </c>
      <c r="CH64" s="33">
        <v>45.82</v>
      </c>
      <c r="CI64" s="34">
        <f t="shared" si="97"/>
        <v>489.27600000000001</v>
      </c>
      <c r="CJ64" s="33">
        <v>0</v>
      </c>
      <c r="CK64" s="33">
        <v>0.03</v>
      </c>
      <c r="CL64" s="33">
        <v>57.658000000000001</v>
      </c>
      <c r="CM64" s="33">
        <v>5.2189999999999799</v>
      </c>
      <c r="CN64" s="34">
        <f t="shared" si="98"/>
        <v>2815.3670000000002</v>
      </c>
      <c r="CO64" s="33">
        <v>16.106999999999999</v>
      </c>
      <c r="CP64" s="30">
        <v>2112.5160000000001</v>
      </c>
      <c r="CQ64" s="34">
        <f t="shared" si="99"/>
        <v>2128.623</v>
      </c>
      <c r="CR64" s="33">
        <v>325.53399999999999</v>
      </c>
      <c r="CS64" s="33">
        <v>14.19800000000015</v>
      </c>
      <c r="CT64" s="34">
        <f t="shared" si="100"/>
        <v>339.73200000000014</v>
      </c>
      <c r="CU64" s="33">
        <v>80.206000000000003</v>
      </c>
      <c r="CV64" s="33">
        <v>266.80599999999998</v>
      </c>
      <c r="CW64" s="114">
        <f t="shared" si="101"/>
        <v>2815.3670000000002</v>
      </c>
      <c r="CX64" s="33"/>
      <c r="CY64" s="68">
        <v>563.01200000000006</v>
      </c>
      <c r="CZ64" s="33"/>
      <c r="DA64" s="29">
        <v>125</v>
      </c>
      <c r="DB64" s="30">
        <v>105</v>
      </c>
      <c r="DC64" s="30">
        <v>150</v>
      </c>
      <c r="DD64" s="30">
        <v>0</v>
      </c>
      <c r="DE64" s="30">
        <v>0</v>
      </c>
      <c r="DF64" s="30">
        <v>0</v>
      </c>
      <c r="DG64" s="31">
        <f t="shared" si="102"/>
        <v>380</v>
      </c>
      <c r="DH64" s="69">
        <f t="shared" si="103"/>
        <v>0.13497352210209182</v>
      </c>
      <c r="DI64" s="33"/>
      <c r="DJ64" s="61" t="s">
        <v>218</v>
      </c>
      <c r="DK64" s="120">
        <v>22</v>
      </c>
      <c r="DL64" s="70">
        <v>1</v>
      </c>
      <c r="DM64" s="120" t="s">
        <v>243</v>
      </c>
      <c r="DN64" s="61"/>
      <c r="DO64" s="122" t="s">
        <v>162</v>
      </c>
      <c r="DP64" s="69">
        <v>0.16845821829307084</v>
      </c>
      <c r="DQ64" s="56"/>
      <c r="DR64" s="29">
        <v>243.84002479999998</v>
      </c>
      <c r="DS64" s="30">
        <v>293.84002479999998</v>
      </c>
      <c r="DT64" s="31">
        <v>323.85286780000001</v>
      </c>
      <c r="DU64" s="30"/>
      <c r="DV64" s="61">
        <f t="shared" si="104"/>
        <v>1382.336</v>
      </c>
      <c r="DW64" s="30">
        <v>1335.489</v>
      </c>
      <c r="DX64" s="31">
        <v>1429.183</v>
      </c>
      <c r="DY64" s="30"/>
      <c r="DZ64" s="29">
        <v>258.346</v>
      </c>
      <c r="EA64" s="30">
        <v>311.161</v>
      </c>
      <c r="EB64" s="31">
        <v>344.70499999999998</v>
      </c>
      <c r="EC64" s="72">
        <v>1597.0650000000001</v>
      </c>
      <c r="ED64" s="30"/>
      <c r="EE64" s="29">
        <v>102.35480899999999</v>
      </c>
      <c r="EF64" s="30">
        <v>37.748366000000004</v>
      </c>
      <c r="EG64" s="30">
        <v>60.802329</v>
      </c>
      <c r="EH64" s="30">
        <v>25.129270000000002</v>
      </c>
      <c r="EI64" s="30">
        <v>279.880155</v>
      </c>
      <c r="EJ64" s="30">
        <v>14.554193</v>
      </c>
      <c r="EK64" s="30">
        <v>74.581878000000188</v>
      </c>
      <c r="EL64" s="31">
        <v>1566.78</v>
      </c>
      <c r="EM64" s="31">
        <f t="shared" si="105"/>
        <v>2161.8310000000001</v>
      </c>
      <c r="EN64" s="56"/>
      <c r="EO64" s="44">
        <f t="shared" si="106"/>
        <v>4.7346350847961745E-2</v>
      </c>
      <c r="EP64" s="6">
        <f t="shared" si="107"/>
        <v>1.7461293690394855E-2</v>
      </c>
      <c r="EQ64" s="6">
        <f t="shared" si="108"/>
        <v>2.8125384916767311E-2</v>
      </c>
      <c r="ER64" s="6">
        <f t="shared" si="109"/>
        <v>1.1624067746276188E-2</v>
      </c>
      <c r="ES64" s="6">
        <f t="shared" si="110"/>
        <v>0.12946440077878427</v>
      </c>
      <c r="ET64" s="6">
        <f t="shared" si="111"/>
        <v>6.7323454053531467E-3</v>
      </c>
      <c r="EU64" s="6">
        <f t="shared" si="112"/>
        <v>3.4499402589749234E-2</v>
      </c>
      <c r="EV64" s="6">
        <f t="shared" si="113"/>
        <v>0.72474675402471322</v>
      </c>
      <c r="EW64" s="69">
        <f t="shared" si="114"/>
        <v>1</v>
      </c>
      <c r="EX64" s="56"/>
      <c r="EY64" s="32">
        <v>10.659000000000001</v>
      </c>
      <c r="EZ64" s="33">
        <v>56.277000000000001</v>
      </c>
      <c r="FA64" s="67">
        <f t="shared" si="115"/>
        <v>66.936000000000007</v>
      </c>
      <c r="FC64" s="32">
        <f>CD64</f>
        <v>11.968</v>
      </c>
      <c r="FD64" s="33">
        <f>CE64</f>
        <v>6.2350000000000003</v>
      </c>
      <c r="FE64" s="67">
        <f t="shared" si="116"/>
        <v>18.202999999999999</v>
      </c>
      <c r="FG64" s="29">
        <v>1566.78</v>
      </c>
      <c r="FH64" s="30">
        <v>595.05100000000027</v>
      </c>
      <c r="FI64" s="31">
        <v>2161.8310000000001</v>
      </c>
      <c r="FK64" s="44">
        <v>0.72474675402471322</v>
      </c>
      <c r="FL64" s="6">
        <v>0.27525324597528678</v>
      </c>
      <c r="FM64" s="38">
        <v>1</v>
      </c>
      <c r="FN64" s="56"/>
      <c r="FO64" s="61">
        <f t="shared" si="117"/>
        <v>258.93899999999996</v>
      </c>
      <c r="FP64" s="30">
        <v>251.072</v>
      </c>
      <c r="FQ64" s="31">
        <v>266.80599999999998</v>
      </c>
      <c r="FS64" s="61">
        <f t="shared" si="118"/>
        <v>2075.6134999999999</v>
      </c>
      <c r="FT64" s="30">
        <v>1989.396</v>
      </c>
      <c r="FU64" s="31">
        <v>2161.8310000000001</v>
      </c>
      <c r="FW64" s="61">
        <f t="shared" si="119"/>
        <v>394.85149999999999</v>
      </c>
      <c r="FX64" s="30">
        <v>387.56599999999997</v>
      </c>
      <c r="FY64" s="31">
        <v>402.137</v>
      </c>
      <c r="GA64" s="61">
        <f t="shared" si="120"/>
        <v>2470.4650000000001</v>
      </c>
      <c r="GB64" s="120">
        <f t="shared" si="121"/>
        <v>2376.962</v>
      </c>
      <c r="GC64" s="70">
        <f t="shared" si="122"/>
        <v>2563.9680000000003</v>
      </c>
      <c r="GE64" s="61">
        <f t="shared" si="123"/>
        <v>2050.3654999999999</v>
      </c>
      <c r="GF64" s="30">
        <v>1988.2149999999999</v>
      </c>
      <c r="GG64" s="31">
        <v>2112.5160000000001</v>
      </c>
      <c r="GH64" s="30"/>
      <c r="GI64" s="61">
        <f t="shared" si="124"/>
        <v>2710.7224999999999</v>
      </c>
      <c r="GJ64" s="30">
        <v>2606.078</v>
      </c>
      <c r="GK64" s="31">
        <v>2815.3670000000002</v>
      </c>
      <c r="GL64" s="30"/>
      <c r="GM64" s="73">
        <f>DX64/C64</f>
        <v>0.507636482206405</v>
      </c>
      <c r="GN64" s="63"/>
    </row>
    <row r="65" spans="1:196" ht="13.5" customHeight="1" x14ac:dyDescent="0.2">
      <c r="A65" s="1"/>
      <c r="B65" s="77" t="s">
        <v>158</v>
      </c>
      <c r="C65" s="78">
        <v>4939.42</v>
      </c>
      <c r="D65" s="79">
        <v>4509.2650000000003</v>
      </c>
      <c r="E65" s="79">
        <v>4138.5600000000004</v>
      </c>
      <c r="F65" s="79">
        <v>1325.3610000000001</v>
      </c>
      <c r="G65" s="79">
        <v>3355.1950000000002</v>
      </c>
      <c r="H65" s="79">
        <f t="shared" si="64"/>
        <v>6264.7809999999999</v>
      </c>
      <c r="I65" s="80">
        <f t="shared" si="65"/>
        <v>5463.9210000000003</v>
      </c>
      <c r="J65" s="30"/>
      <c r="K65" s="81">
        <v>87.905000000000001</v>
      </c>
      <c r="L65" s="82">
        <v>25.785</v>
      </c>
      <c r="M65" s="82">
        <v>0.32400000000000001</v>
      </c>
      <c r="N65" s="83">
        <f t="shared" si="66"/>
        <v>114.014</v>
      </c>
      <c r="O65" s="82">
        <v>63.194000000000003</v>
      </c>
      <c r="P65" s="83">
        <f t="shared" si="67"/>
        <v>50.819999999999993</v>
      </c>
      <c r="Q65" s="82">
        <v>4.1950000000000003</v>
      </c>
      <c r="R65" s="83">
        <f t="shared" si="68"/>
        <v>46.624999999999993</v>
      </c>
      <c r="S65" s="82">
        <v>5.2830000000000004</v>
      </c>
      <c r="T65" s="82">
        <v>0.89400000000000002</v>
      </c>
      <c r="U65" s="82">
        <v>-0.7</v>
      </c>
      <c r="V65" s="83">
        <f t="shared" si="69"/>
        <v>52.10199999999999</v>
      </c>
      <c r="W65" s="82">
        <v>11.382999999999999</v>
      </c>
      <c r="X65" s="84">
        <f t="shared" si="70"/>
        <v>40.718999999999994</v>
      </c>
      <c r="Y65" s="33"/>
      <c r="Z65" s="85">
        <f t="shared" si="71"/>
        <v>1.9494307830655328E-2</v>
      </c>
      <c r="AA65" s="86">
        <f t="shared" si="72"/>
        <v>5.7182268063642296E-3</v>
      </c>
      <c r="AB65" s="87">
        <f t="shared" si="73"/>
        <v>0.52577980048422923</v>
      </c>
      <c r="AC65" s="87">
        <f t="shared" si="74"/>
        <v>0.52971994266410727</v>
      </c>
      <c r="AD65" s="87">
        <f t="shared" si="75"/>
        <v>0.55426526566912837</v>
      </c>
      <c r="AE65" s="86">
        <f t="shared" si="76"/>
        <v>1.4014257312444489E-2</v>
      </c>
      <c r="AF65" s="86">
        <f t="shared" si="77"/>
        <v>9.0300747461060701E-3</v>
      </c>
      <c r="AG65" s="86">
        <f>X65/DV65</f>
        <v>1.8470666550239333E-2</v>
      </c>
      <c r="AH65" s="86">
        <f>(P65+S65+T65)/DV65</f>
        <v>2.5854578485817219E-2</v>
      </c>
      <c r="AI65" s="86">
        <f>R65/DV65</f>
        <v>2.1149704754657751E-2</v>
      </c>
      <c r="AJ65" s="88">
        <f>X65/FO65</f>
        <v>7.9671367105796073E-2</v>
      </c>
      <c r="AK65" s="33"/>
      <c r="AL65" s="89">
        <f t="shared" si="78"/>
        <v>0.19230917711836737</v>
      </c>
      <c r="AM65" s="87">
        <f t="shared" si="79"/>
        <v>0.12166620751042757</v>
      </c>
      <c r="AN65" s="88">
        <f t="shared" si="80"/>
        <v>0.20699758902303994</v>
      </c>
      <c r="AO65" s="33"/>
      <c r="AP65" s="89">
        <f t="shared" si="81"/>
        <v>0.81071556290110569</v>
      </c>
      <c r="AQ65" s="87">
        <f t="shared" si="82"/>
        <v>0.7694907207793994</v>
      </c>
      <c r="AR65" s="87">
        <f t="shared" si="83"/>
        <v>7.6018844317753881E-2</v>
      </c>
      <c r="AS65" s="87">
        <f t="shared" si="84"/>
        <v>0.12746354835183077</v>
      </c>
      <c r="AT65" s="90">
        <v>1.56</v>
      </c>
      <c r="AU65" s="91">
        <v>1.42</v>
      </c>
      <c r="AV65" s="33"/>
      <c r="AW65" s="89">
        <f>FQ65/C65</f>
        <v>0.10696822703880213</v>
      </c>
      <c r="AX65" s="87">
        <v>9.5199999999999993E-2</v>
      </c>
      <c r="AY65" s="87">
        <f t="shared" si="85"/>
        <v>0.18916656738326793</v>
      </c>
      <c r="AZ65" s="87">
        <f t="shared" si="86"/>
        <v>0.20660000000000001</v>
      </c>
      <c r="BA65" s="88">
        <f t="shared" si="87"/>
        <v>0.23049999999999998</v>
      </c>
      <c r="BB65" s="6"/>
      <c r="BC65" s="89">
        <f t="shared" si="88"/>
        <v>0.17615855174059608</v>
      </c>
      <c r="BD65" s="87">
        <f t="shared" si="89"/>
        <v>0.19300718274187911</v>
      </c>
      <c r="BE65" s="88">
        <f t="shared" si="90"/>
        <v>0.21579318614890369</v>
      </c>
      <c r="BF65" s="6"/>
      <c r="BG65" s="89"/>
      <c r="BH65" s="88">
        <v>2.5999999999999999E-2</v>
      </c>
      <c r="BI65" s="45"/>
      <c r="BJ65" s="89"/>
      <c r="BK65" s="88">
        <f>BC65-(4.5%+2.5%+3%+1%+BH65)</f>
        <v>4.0158551740596071E-2</v>
      </c>
      <c r="BL65" s="6"/>
      <c r="BM65" s="89"/>
      <c r="BN65" s="88">
        <f>BD65-(6%+2.5%+3%+1%+BH65)</f>
        <v>4.2007182741879118E-2</v>
      </c>
      <c r="BO65" s="38"/>
      <c r="BP65" s="89"/>
      <c r="BQ65" s="88">
        <f>BE65-(8%+2.5%+3%+1%+BH65)</f>
        <v>4.479318614890368E-2</v>
      </c>
      <c r="BR65" s="33"/>
      <c r="BS65" s="85">
        <f>Q65/FS65</f>
        <v>1.1025537984489606E-3</v>
      </c>
      <c r="BT65" s="87">
        <f t="shared" si="91"/>
        <v>7.3600364931487638E-2</v>
      </c>
      <c r="BU65" s="86">
        <f>FA65/E65</f>
        <v>1.760274105002706E-2</v>
      </c>
      <c r="BV65" s="87">
        <f t="shared" si="92"/>
        <v>0.12989814986519835</v>
      </c>
      <c r="BW65" s="87">
        <f t="shared" si="93"/>
        <v>0.74</v>
      </c>
      <c r="BX65" s="88">
        <f t="shared" si="94"/>
        <v>0.80306713804976315</v>
      </c>
      <c r="BY65" s="81"/>
      <c r="BZ65" s="81">
        <v>12.061999999999999</v>
      </c>
      <c r="CA65" s="82">
        <v>240.827</v>
      </c>
      <c r="CB65" s="83">
        <f t="shared" si="95"/>
        <v>252.88900000000001</v>
      </c>
      <c r="CC65" s="79">
        <v>4138.5600000000004</v>
      </c>
      <c r="CD65" s="82">
        <v>19.149999999999999</v>
      </c>
      <c r="CE65" s="82">
        <v>13.313000000000001</v>
      </c>
      <c r="CF65" s="83">
        <f t="shared" si="96"/>
        <v>4106.0970000000007</v>
      </c>
      <c r="CG65" s="82">
        <v>376.70699999999999</v>
      </c>
      <c r="CH65" s="82">
        <v>136.90799999999999</v>
      </c>
      <c r="CI65" s="83">
        <f t="shared" si="97"/>
        <v>513.61500000000001</v>
      </c>
      <c r="CJ65" s="82">
        <v>8.6</v>
      </c>
      <c r="CK65" s="82">
        <v>0</v>
      </c>
      <c r="CL65" s="82">
        <v>27.841000000000001</v>
      </c>
      <c r="CM65" s="82">
        <v>30.377999999999275</v>
      </c>
      <c r="CN65" s="83">
        <f t="shared" si="98"/>
        <v>4939.420000000001</v>
      </c>
      <c r="CO65" s="82">
        <v>87.956000000000003</v>
      </c>
      <c r="CP65" s="79">
        <v>3355.1950000000002</v>
      </c>
      <c r="CQ65" s="83">
        <f t="shared" si="99"/>
        <v>3443.1510000000003</v>
      </c>
      <c r="CR65" s="82">
        <v>822.03099999999995</v>
      </c>
      <c r="CS65" s="82">
        <v>50.778999999999883</v>
      </c>
      <c r="CT65" s="83">
        <f t="shared" si="100"/>
        <v>872.80999999999983</v>
      </c>
      <c r="CU65" s="82">
        <v>95.097999999999999</v>
      </c>
      <c r="CV65" s="82">
        <v>528.36099999999999</v>
      </c>
      <c r="CW65" s="115">
        <f t="shared" si="101"/>
        <v>4939.42</v>
      </c>
      <c r="CX65" s="33"/>
      <c r="CY65" s="93">
        <v>629.596</v>
      </c>
      <c r="CZ65" s="33"/>
      <c r="DA65" s="78">
        <v>210</v>
      </c>
      <c r="DB65" s="79">
        <v>150</v>
      </c>
      <c r="DC65" s="79">
        <v>215</v>
      </c>
      <c r="DD65" s="79">
        <v>185</v>
      </c>
      <c r="DE65" s="79">
        <v>155</v>
      </c>
      <c r="DF65" s="79">
        <v>0</v>
      </c>
      <c r="DG65" s="80">
        <f t="shared" si="102"/>
        <v>915</v>
      </c>
      <c r="DH65" s="94">
        <f t="shared" si="103"/>
        <v>0.18524442140980116</v>
      </c>
      <c r="DI65" s="33"/>
      <c r="DJ65" s="95" t="s">
        <v>217</v>
      </c>
      <c r="DK65" s="96">
        <v>32.700000000000003</v>
      </c>
      <c r="DL65" s="97">
        <v>3</v>
      </c>
      <c r="DM65" s="96" t="s">
        <v>244</v>
      </c>
      <c r="DN65" s="121" t="s">
        <v>159</v>
      </c>
      <c r="DO65" s="98" t="s">
        <v>160</v>
      </c>
      <c r="DP65" s="94">
        <v>0.23047621753477365</v>
      </c>
      <c r="DQ65" s="56"/>
      <c r="DR65" s="78">
        <v>434.0317172</v>
      </c>
      <c r="DS65" s="79">
        <v>474.0317172</v>
      </c>
      <c r="DT65" s="80">
        <v>528.86888099999999</v>
      </c>
      <c r="DU65" s="30"/>
      <c r="DV65" s="95">
        <f t="shared" si="104"/>
        <v>2204.5225</v>
      </c>
      <c r="DW65" s="79">
        <v>2114.6030000000001</v>
      </c>
      <c r="DX65" s="80">
        <v>2294.442</v>
      </c>
      <c r="DY65" s="30"/>
      <c r="DZ65" s="78">
        <v>533.69399999999996</v>
      </c>
      <c r="EA65" s="79">
        <v>584.73900000000003</v>
      </c>
      <c r="EB65" s="80">
        <v>653.77200000000005</v>
      </c>
      <c r="EC65" s="99">
        <v>3029.623</v>
      </c>
      <c r="ED65" s="30"/>
      <c r="EE65" s="78">
        <v>431.96499999999997</v>
      </c>
      <c r="EF65" s="79">
        <v>26.206</v>
      </c>
      <c r="EG65" s="79">
        <v>268.78500000000003</v>
      </c>
      <c r="EH65" s="79">
        <v>22.527000000000001</v>
      </c>
      <c r="EI65" s="79">
        <v>230.8116</v>
      </c>
      <c r="EJ65" s="79">
        <v>0</v>
      </c>
      <c r="EK65" s="79">
        <v>95.730999999999995</v>
      </c>
      <c r="EL65" s="80">
        <v>3062.5344000000005</v>
      </c>
      <c r="EM65" s="80">
        <f t="shared" si="105"/>
        <v>4138.5600000000004</v>
      </c>
      <c r="EN65" s="56"/>
      <c r="EO65" s="89">
        <f t="shared" si="106"/>
        <v>0.10437567656382894</v>
      </c>
      <c r="EP65" s="87">
        <f t="shared" si="107"/>
        <v>6.3321541792314227E-3</v>
      </c>
      <c r="EQ65" s="87">
        <f t="shared" si="108"/>
        <v>6.4946503131524003E-2</v>
      </c>
      <c r="ER65" s="87">
        <f t="shared" si="109"/>
        <v>5.4431976339596377E-3</v>
      </c>
      <c r="ES65" s="87">
        <f t="shared" si="110"/>
        <v>5.5770992809093013E-2</v>
      </c>
      <c r="ET65" s="87">
        <f t="shared" si="111"/>
        <v>0</v>
      </c>
      <c r="EU65" s="87">
        <f t="shared" si="112"/>
        <v>2.3131475682362942E-2</v>
      </c>
      <c r="EV65" s="87">
        <f t="shared" si="113"/>
        <v>0.74</v>
      </c>
      <c r="EW65" s="94">
        <f t="shared" si="114"/>
        <v>1</v>
      </c>
      <c r="EX65" s="56"/>
      <c r="EY65" s="81">
        <v>18.22</v>
      </c>
      <c r="EZ65" s="82">
        <v>54.63</v>
      </c>
      <c r="FA65" s="92">
        <f t="shared" si="115"/>
        <v>72.849999999999994</v>
      </c>
      <c r="FC65" s="81">
        <f>CD65</f>
        <v>19.149999999999999</v>
      </c>
      <c r="FD65" s="82">
        <f>CE65</f>
        <v>13.313000000000001</v>
      </c>
      <c r="FE65" s="92">
        <f t="shared" si="116"/>
        <v>32.463000000000001</v>
      </c>
      <c r="FG65" s="78">
        <v>3062.5344000000005</v>
      </c>
      <c r="FH65" s="79">
        <v>1076.0256000000002</v>
      </c>
      <c r="FI65" s="80">
        <v>4138.5600000000004</v>
      </c>
      <c r="FK65" s="89">
        <v>0.74</v>
      </c>
      <c r="FL65" s="87">
        <v>0.26</v>
      </c>
      <c r="FM65" s="88">
        <v>1</v>
      </c>
      <c r="FN65" s="56"/>
      <c r="FO65" s="95">
        <f t="shared" si="117"/>
        <v>511.08699999999999</v>
      </c>
      <c r="FP65" s="79">
        <v>493.81299999999999</v>
      </c>
      <c r="FQ65" s="80">
        <v>528.36099999999999</v>
      </c>
      <c r="FS65" s="95">
        <f t="shared" si="118"/>
        <v>3804.8029999999999</v>
      </c>
      <c r="FT65" s="79">
        <v>3471.0459999999998</v>
      </c>
      <c r="FU65" s="80">
        <v>4138.5600000000004</v>
      </c>
      <c r="FW65" s="95">
        <f t="shared" si="119"/>
        <v>1362.7845000000002</v>
      </c>
      <c r="FX65" s="79">
        <v>1400.2080000000001</v>
      </c>
      <c r="FY65" s="80">
        <v>1325.3610000000001</v>
      </c>
      <c r="GA65" s="95">
        <f t="shared" si="120"/>
        <v>5167.5874999999996</v>
      </c>
      <c r="GB65" s="96">
        <f t="shared" si="121"/>
        <v>4871.2539999999999</v>
      </c>
      <c r="GC65" s="97">
        <f t="shared" si="122"/>
        <v>5463.9210000000003</v>
      </c>
      <c r="GE65" s="95">
        <f t="shared" si="123"/>
        <v>3067.4904999999999</v>
      </c>
      <c r="GF65" s="79">
        <v>2779.7860000000001</v>
      </c>
      <c r="GG65" s="80">
        <v>3355.1950000000002</v>
      </c>
      <c r="GH65" s="30"/>
      <c r="GI65" s="95">
        <f t="shared" si="124"/>
        <v>4509.2650000000003</v>
      </c>
      <c r="GJ65" s="79">
        <v>4079.11</v>
      </c>
      <c r="GK65" s="80">
        <v>4939.42</v>
      </c>
      <c r="GL65" s="30"/>
      <c r="GM65" s="100">
        <f>DX65/C65</f>
        <v>0.46451648169218246</v>
      </c>
      <c r="GN65" s="63"/>
    </row>
    <row r="66" spans="1:196" ht="13.5" customHeight="1" x14ac:dyDescent="0.2">
      <c r="A66" s="1"/>
      <c r="B66" s="101" t="s">
        <v>214</v>
      </c>
      <c r="C66" s="30">
        <f>SUM(C5:C65)</f>
        <v>353014.50099999993</v>
      </c>
      <c r="D66" s="30">
        <f t="shared" ref="D66:I66" si="125">SUM(D5:D65)</f>
        <v>341399.47150000004</v>
      </c>
      <c r="E66" s="30">
        <f t="shared" si="125"/>
        <v>286033.07199999993</v>
      </c>
      <c r="F66" s="30">
        <f t="shared" si="125"/>
        <v>94554.355999999985</v>
      </c>
      <c r="G66" s="30">
        <f t="shared" si="125"/>
        <v>240909.83999999997</v>
      </c>
      <c r="H66" s="30">
        <f t="shared" si="125"/>
        <v>447568.8569999999</v>
      </c>
      <c r="I66" s="30">
        <f t="shared" si="125"/>
        <v>380587.42800000001</v>
      </c>
      <c r="J66" s="30"/>
      <c r="K66" s="33">
        <f t="shared" ref="K66:M66" si="126">SUM(K5:K65)</f>
        <v>5772.4430000000002</v>
      </c>
      <c r="L66" s="33">
        <f t="shared" si="126"/>
        <v>1933.4620000000004</v>
      </c>
      <c r="M66" s="33">
        <f t="shared" si="126"/>
        <v>31.046000000000006</v>
      </c>
      <c r="N66" s="34">
        <f>SUM(N5:N65)</f>
        <v>7736.9509999999982</v>
      </c>
      <c r="O66" s="33">
        <f>SUM(O5:O65)</f>
        <v>4254.1920000000009</v>
      </c>
      <c r="P66" s="34">
        <f>SUM(P5:P65)</f>
        <v>3482.7589999999996</v>
      </c>
      <c r="Q66" s="33">
        <f>SUM(Q5:Q65)</f>
        <v>-15.398000000000007</v>
      </c>
      <c r="R66" s="34">
        <f>SUM(R5:R65)</f>
        <v>3498.1569999999992</v>
      </c>
      <c r="S66" s="33">
        <f t="shared" ref="S66:U66" si="127">SUM(S5:S65)</f>
        <v>618.47900000000027</v>
      </c>
      <c r="T66" s="33">
        <f t="shared" si="127"/>
        <v>25.866999999999997</v>
      </c>
      <c r="U66" s="33">
        <f t="shared" si="127"/>
        <v>-161.23099999999997</v>
      </c>
      <c r="V66" s="34">
        <f>SUM(V5:V65)</f>
        <v>3981.2719999999999</v>
      </c>
      <c r="W66" s="33">
        <f>SUM(W5:W65)</f>
        <v>839.60100000000011</v>
      </c>
      <c r="X66" s="34">
        <f>SUM(X5:X65)</f>
        <v>3141.6710000000003</v>
      </c>
      <c r="Y66" s="33"/>
      <c r="Z66" s="37">
        <f t="shared" ref="Z66" si="128">K66/D66</f>
        <v>1.6908177902671413E-2</v>
      </c>
      <c r="AA66" s="37">
        <f t="shared" ref="AA66" si="129">L66/D66</f>
        <v>5.6633421003992393E-3</v>
      </c>
      <c r="AB66" s="37">
        <f t="shared" ref="AB66" si="130">O66/(N66+S66+T66)</f>
        <v>0.50758158313683455</v>
      </c>
      <c r="AC66" s="37">
        <f t="shared" ref="AC66" si="131">O66/(N66+S66)</f>
        <v>0.50915296998478854</v>
      </c>
      <c r="AD66" s="37">
        <f t="shared" ref="AD66" si="132">O66/N66</f>
        <v>0.54985381192151817</v>
      </c>
      <c r="AE66" s="37">
        <f t="shared" ref="AE66" si="133">O66/D66</f>
        <v>1.2461038622316673E-2</v>
      </c>
      <c r="AF66" s="37">
        <f t="shared" ref="AF66" si="134">X66/D66</f>
        <v>9.2023311758407337E-3</v>
      </c>
      <c r="AG66" s="37">
        <f>X66/DV66</f>
        <v>1.8182641437371069E-2</v>
      </c>
      <c r="AH66" s="37">
        <f>(P66+S66+T66)/DV66</f>
        <v>2.3885909883428695E-2</v>
      </c>
      <c r="AI66" s="37">
        <f>R66/DV66</f>
        <v>2.0245829185369709E-2</v>
      </c>
      <c r="AJ66" s="6">
        <f>X66/FO66</f>
        <v>7.79487680547086E-2</v>
      </c>
      <c r="AK66" s="33"/>
      <c r="AL66" s="6">
        <f t="shared" ref="AL66" si="135">(FU66-FT66)/FT66</f>
        <v>7.5315995634661376E-2</v>
      </c>
      <c r="AM66" s="6">
        <f t="shared" ref="AM66" si="136">(GC66-GB66)/GB66</f>
        <v>7.2821080558309437E-2</v>
      </c>
      <c r="AN66" s="6">
        <f t="shared" ref="AN66" si="137">(GG66-GF66)/GF66</f>
        <v>7.3595944377773045E-2</v>
      </c>
      <c r="AO66" s="33"/>
      <c r="AP66" s="6">
        <f t="shared" ref="AP66" si="138">G66/E66</f>
        <v>0.84224470378726002</v>
      </c>
      <c r="AQ66" s="6">
        <f t="shared" ref="AQ66" si="139">CP66/(CP66+CO66+CR66+CU66)</f>
        <v>0.78141246274802301</v>
      </c>
      <c r="AR66" s="6">
        <f t="shared" ref="AR66" si="140">((CO66+CR66+CU66)-CY66)/CN66</f>
        <v>3.5883263616980944E-2</v>
      </c>
      <c r="AS66" s="6">
        <f t="shared" ref="AS66" si="141">CY66/CW66</f>
        <v>0.15501723256405275</v>
      </c>
      <c r="AT66" s="6"/>
      <c r="AU66" s="6"/>
      <c r="AV66" s="33"/>
      <c r="AW66" s="6">
        <f>FQ66/C66</f>
        <v>0.11832919294156702</v>
      </c>
      <c r="AX66" s="6"/>
      <c r="AY66" s="6">
        <f t="shared" ref="AY66" si="142">(DR66)/DX66</f>
        <v>0.19650145535804076</v>
      </c>
      <c r="AZ66" s="6">
        <f t="shared" ref="AZ66" si="143">(DS66)/DX66</f>
        <v>0.20830544652093519</v>
      </c>
      <c r="BA66" s="38">
        <f t="shared" ref="BA66" si="144">(DT66)/DX66</f>
        <v>0.22595873475497677</v>
      </c>
      <c r="BB66" s="33"/>
      <c r="BC66" s="6">
        <f t="shared" ref="BC66:BE66" si="145">DZ66/$EC66</f>
        <v>0.18456939990007984</v>
      </c>
      <c r="BD66" s="6">
        <f t="shared" si="145"/>
        <v>0.19689370000701278</v>
      </c>
      <c r="BE66" s="6">
        <f t="shared" si="145"/>
        <v>0.21484237206681076</v>
      </c>
      <c r="BF66" s="33"/>
      <c r="BG66" s="6">
        <v>2.75E-2</v>
      </c>
      <c r="BH66" s="6">
        <v>2.4947368421052645E-2</v>
      </c>
      <c r="BI66" s="37"/>
      <c r="BJ66" s="6">
        <f>AVERAGE(BJ5:BJ65)</f>
        <v>6.0587478228005628E-2</v>
      </c>
      <c r="BK66" s="6">
        <f>AVERAGE(BK5:BK65)</f>
        <v>4.7791535494412243E-2</v>
      </c>
      <c r="BL66" s="6"/>
      <c r="BM66" s="6">
        <f>AVERAGE(BM5:BM65)</f>
        <v>5.9721087579479207E-2</v>
      </c>
      <c r="BN66" s="6">
        <f>AVERAGE(BN5:BN65)</f>
        <v>4.7502760102943672E-2</v>
      </c>
      <c r="BO66" s="6"/>
      <c r="BP66" s="6">
        <f>AVERAGE(BP5:BP65)</f>
        <v>5.5450710382579413E-2</v>
      </c>
      <c r="BQ66" s="6">
        <f>AVERAGE(BQ5:BQ65)</f>
        <v>4.6468138586415395E-2</v>
      </c>
      <c r="BR66" s="33"/>
      <c r="BS66" s="36">
        <f>Q66/FS66</f>
        <v>-5.5786605098466028E-5</v>
      </c>
      <c r="BT66" s="37">
        <f t="shared" ref="BT66" si="146">Q66/(P66+S66+T66)</f>
        <v>-3.7309445725272334E-3</v>
      </c>
      <c r="BU66" s="37">
        <f>FA66/E66</f>
        <v>1.1354029718633378E-2</v>
      </c>
      <c r="BV66" s="6">
        <f t="shared" ref="BV66" si="147">FA66/(FQ66+FE66)</f>
        <v>7.5191708145887243E-2</v>
      </c>
      <c r="BW66" s="6">
        <f t="shared" ref="BW66" si="148">FG66/FI66</f>
        <v>0.746920249138184</v>
      </c>
      <c r="BX66" s="38">
        <f t="shared" ref="BX66" si="149">(BW66*E66+F66)/(E66+F66)</f>
        <v>0.80979619064032804</v>
      </c>
      <c r="BY66" s="33"/>
      <c r="BZ66" s="32">
        <v>860.34600000000023</v>
      </c>
      <c r="CA66" s="33">
        <v>14191.604000000001</v>
      </c>
      <c r="CB66" s="34">
        <f>SUM(CB5:CB65)</f>
        <v>15051.949999999997</v>
      </c>
      <c r="CC66" s="33">
        <v>286033.07199999993</v>
      </c>
      <c r="CD66" s="33">
        <v>750.40999999999963</v>
      </c>
      <c r="CE66" s="33">
        <v>668.97400000000016</v>
      </c>
      <c r="CF66" s="34">
        <f>SUM(CF5:CF65)</f>
        <v>284613.68800000014</v>
      </c>
      <c r="CG66" s="33">
        <v>38903.339999999997</v>
      </c>
      <c r="CH66" s="33">
        <v>10958.733000000002</v>
      </c>
      <c r="CI66" s="34">
        <f>SUM(CI5:CI65)</f>
        <v>49862.072999999997</v>
      </c>
      <c r="CJ66" s="33">
        <v>601.23800000000006</v>
      </c>
      <c r="CK66" s="33">
        <v>19.167000000000002</v>
      </c>
      <c r="CL66" s="33">
        <v>2092.6279999999997</v>
      </c>
      <c r="CM66" s="33">
        <v>773.75699999999631</v>
      </c>
      <c r="CN66" s="34">
        <f>SUM(CN5:CN65)</f>
        <v>353014.50099999993</v>
      </c>
      <c r="CO66" s="33">
        <v>3930.0160000000005</v>
      </c>
      <c r="CP66" s="33">
        <v>240909.83999999997</v>
      </c>
      <c r="CQ66" s="34">
        <f>SUM(CQ5:CQ65)</f>
        <v>244839.85600000003</v>
      </c>
      <c r="CR66" s="33">
        <v>58151.455999999991</v>
      </c>
      <c r="CS66" s="33">
        <v>2942.0965999999989</v>
      </c>
      <c r="CT66" s="34">
        <f>SUM(CT5:CT65)</f>
        <v>61093.55260000001</v>
      </c>
      <c r="CU66" s="33">
        <v>5309.1713999999993</v>
      </c>
      <c r="CV66" s="33">
        <v>41771.920999999995</v>
      </c>
      <c r="CW66" s="116">
        <f>SUM(CW5:CW65)</f>
        <v>353014.50099999993</v>
      </c>
      <c r="CX66" s="33"/>
      <c r="CY66" s="30">
        <v>54723.33100000002</v>
      </c>
      <c r="CZ66" s="33"/>
      <c r="DA66" s="30">
        <v>13184</v>
      </c>
      <c r="DB66" s="30">
        <v>13608</v>
      </c>
      <c r="DC66" s="30">
        <v>16319</v>
      </c>
      <c r="DD66" s="30">
        <v>11500</v>
      </c>
      <c r="DE66" s="30">
        <v>10125</v>
      </c>
      <c r="DF66" s="30">
        <v>1616.5</v>
      </c>
      <c r="DG66" s="102">
        <f>SUM(DG5:DG65)</f>
        <v>66402.5</v>
      </c>
      <c r="DH66" s="6">
        <f t="shared" ref="DH66" si="150">DG66/C66</f>
        <v>0.18810133808072665</v>
      </c>
      <c r="DI66" s="33"/>
      <c r="DJ66" s="56"/>
      <c r="DK66" s="30">
        <v>2080.83</v>
      </c>
      <c r="DL66" s="30">
        <v>215</v>
      </c>
      <c r="DM66" s="30"/>
      <c r="DN66" s="103">
        <v>52</v>
      </c>
      <c r="DO66" s="103">
        <v>38</v>
      </c>
      <c r="DP66" s="30"/>
      <c r="DQ66" s="56"/>
      <c r="DR66" s="30">
        <v>34901.995066300013</v>
      </c>
      <c r="DS66" s="30">
        <v>36998.584328600009</v>
      </c>
      <c r="DT66" s="30">
        <v>40134.108071800008</v>
      </c>
      <c r="DU66" s="30"/>
      <c r="DV66" s="30">
        <f>SUM(DV5:DV65)</f>
        <v>172784.08150000003</v>
      </c>
      <c r="DW66" s="30">
        <v>167951.18300000005</v>
      </c>
      <c r="DX66" s="30">
        <v>177616.97999999998</v>
      </c>
      <c r="DY66" s="30"/>
      <c r="DZ66" s="30">
        <v>40815.229198552093</v>
      </c>
      <c r="EA66" s="30">
        <v>43540.595016767504</v>
      </c>
      <c r="EB66" s="30">
        <v>47509.720799952032</v>
      </c>
      <c r="EC66" s="30">
        <v>221137.57329572615</v>
      </c>
      <c r="ED66" s="30"/>
      <c r="EE66" s="30">
        <v>13254.884831189996</v>
      </c>
      <c r="EF66" s="30">
        <v>2726.0594090799996</v>
      </c>
      <c r="EG66" s="30">
        <v>12992.572780010005</v>
      </c>
      <c r="EH66" s="30">
        <v>3089.4510378999989</v>
      </c>
      <c r="EI66" s="30">
        <v>32476.565286929992</v>
      </c>
      <c r="EJ66" s="30">
        <v>1417.90373759</v>
      </c>
      <c r="EK66" s="30">
        <v>6431.741517299999</v>
      </c>
      <c r="EL66" s="30">
        <v>213643.89340000003</v>
      </c>
      <c r="EM66" s="29">
        <f t="shared" ref="EM66" si="151">SUM(EM5:EM65)</f>
        <v>286033.07199999999</v>
      </c>
      <c r="EN66" s="29"/>
      <c r="EO66" s="6">
        <f t="shared" ref="EO66:ER66" si="152">EE66/$EM66</f>
        <v>4.6340392523526078E-2</v>
      </c>
      <c r="EP66" s="6">
        <f t="shared" si="152"/>
        <v>9.5305741745835594E-3</v>
      </c>
      <c r="EQ66" s="6">
        <f t="shared" si="152"/>
        <v>4.5423323565919695E-2</v>
      </c>
      <c r="ER66" s="6">
        <f t="shared" si="152"/>
        <v>1.0801027364765705E-2</v>
      </c>
      <c r="ES66" s="6">
        <f t="shared" ref="ES66:EV66" si="153">EI66/$EM66</f>
        <v>0.11354129457774727</v>
      </c>
      <c r="ET66" s="6">
        <f t="shared" si="153"/>
        <v>4.9571321514527526E-3</v>
      </c>
      <c r="EU66" s="6">
        <f t="shared" si="153"/>
        <v>2.2486006503821345E-2</v>
      </c>
      <c r="EV66" s="6">
        <f t="shared" si="153"/>
        <v>0.74692024913818367</v>
      </c>
      <c r="EW66" s="38">
        <f t="shared" ref="EW66" si="154">EO66+EP66+EQ66+ER66+ES66+ET66+EU66+EV66</f>
        <v>1</v>
      </c>
      <c r="EX66" s="56"/>
      <c r="EY66" s="33">
        <v>1406.0070000000005</v>
      </c>
      <c r="EZ66" s="33">
        <v>1841.6210000000003</v>
      </c>
      <c r="FA66" s="33">
        <f>SUM(FA5:FA65)</f>
        <v>3247.6280000000002</v>
      </c>
      <c r="FC66" s="30">
        <f>SUM(FC5:FC65)</f>
        <v>750.40999999999974</v>
      </c>
      <c r="FD66" s="30">
        <f>SUM(FD5:FD65)</f>
        <v>668.97400000000016</v>
      </c>
      <c r="FE66" s="30">
        <f>SUM(FE5:FE65)</f>
        <v>1419.3839999999993</v>
      </c>
      <c r="FG66" s="30">
        <v>213643.89340000003</v>
      </c>
      <c r="FH66" s="30">
        <v>72389.178600000014</v>
      </c>
      <c r="FI66" s="30">
        <v>286033.07199999987</v>
      </c>
      <c r="FK66" s="6">
        <v>0.746920249138184</v>
      </c>
      <c r="FL66" s="6">
        <v>0.25307975086181661</v>
      </c>
      <c r="FM66" s="38">
        <v>1.0000000000000007</v>
      </c>
      <c r="FN66" s="56"/>
      <c r="FO66" s="30">
        <f>SUM(FO5:FO65)</f>
        <v>40304.306000000004</v>
      </c>
      <c r="FP66" s="30">
        <v>38836.691000000013</v>
      </c>
      <c r="FQ66" s="30">
        <v>41771.920999999995</v>
      </c>
      <c r="FS66" s="30">
        <f>SUM(FS5:FS65)</f>
        <v>276016.07900000009</v>
      </c>
      <c r="FT66" s="30">
        <v>265999.08600000001</v>
      </c>
      <c r="FU66" s="30">
        <v>286033.07199999993</v>
      </c>
      <c r="FW66" s="30">
        <f>SUM(FW5:FW65)</f>
        <v>91654.568999999989</v>
      </c>
      <c r="FX66" s="30">
        <v>88754.782000000036</v>
      </c>
      <c r="FY66" s="30">
        <v>94554.355999999985</v>
      </c>
      <c r="GA66" s="30">
        <f>SUM(GA5:GA65)</f>
        <v>367670.64799999999</v>
      </c>
      <c r="GB66" s="30">
        <f>SUM(GB5:GB65)</f>
        <v>354753.86800000013</v>
      </c>
      <c r="GC66" s="30">
        <f>SUM(GC5:GC65)</f>
        <v>380587.42800000001</v>
      </c>
      <c r="GE66" s="30">
        <f>SUM(GE5:GE65)</f>
        <v>232652.54950000002</v>
      </c>
      <c r="GF66" s="30">
        <v>224395.25899999999</v>
      </c>
      <c r="GG66" s="30">
        <v>240909.83999999997</v>
      </c>
      <c r="GH66" s="30"/>
      <c r="GI66" s="30">
        <f>SUM(GI5:GI65)</f>
        <v>341399.47150000004</v>
      </c>
      <c r="GJ66" s="30">
        <v>329784.44199999992</v>
      </c>
      <c r="GK66" s="30">
        <v>353014.50099999999</v>
      </c>
      <c r="GL66" s="30"/>
      <c r="GM66" s="104">
        <f>DX66/C66</f>
        <v>0.50314358049557861</v>
      </c>
      <c r="GN66" s="1"/>
    </row>
    <row r="67" spans="1:196" ht="13.5" customHeight="1" x14ac:dyDescent="0.2">
      <c r="A67" s="1"/>
      <c r="B67" s="1"/>
      <c r="C67" s="105"/>
      <c r="D67" s="105"/>
      <c r="E67" s="105"/>
      <c r="F67" s="105"/>
      <c r="G67" s="105"/>
      <c r="H67" s="105"/>
      <c r="I67" s="105"/>
      <c r="J67" s="1"/>
      <c r="K67" s="106"/>
      <c r="L67" s="106"/>
      <c r="M67" s="106"/>
      <c r="N67" s="105"/>
      <c r="O67" s="106"/>
      <c r="P67" s="1"/>
      <c r="Q67" s="106"/>
      <c r="R67" s="1"/>
      <c r="S67" s="106"/>
      <c r="T67" s="106"/>
      <c r="U67" s="106"/>
      <c r="V67" s="106"/>
      <c r="W67" s="106"/>
      <c r="X67" s="106"/>
      <c r="Y67" s="1"/>
      <c r="Z67" s="10"/>
      <c r="AA67" s="10"/>
      <c r="AB67" s="10"/>
      <c r="AC67" s="10"/>
      <c r="AD67" s="10"/>
      <c r="AE67" s="107"/>
      <c r="AF67" s="107"/>
      <c r="AG67" s="107"/>
      <c r="AH67" s="107"/>
      <c r="AI67" s="107"/>
      <c r="AJ67" s="108"/>
      <c r="AL67" s="104"/>
      <c r="AM67" s="104"/>
      <c r="AN67" s="104"/>
      <c r="AP67" s="104"/>
      <c r="AQ67" s="104"/>
      <c r="AR67" s="104"/>
      <c r="AS67" s="104"/>
      <c r="AT67" s="109"/>
      <c r="AU67" s="109"/>
      <c r="AW67" s="10"/>
      <c r="AX67" s="109"/>
      <c r="AY67" s="10"/>
      <c r="AZ67" s="10"/>
      <c r="BA67" s="10"/>
      <c r="BC67" s="104"/>
      <c r="BD67" s="104"/>
      <c r="BE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S67" s="10"/>
      <c r="BT67" s="10"/>
      <c r="BU67" s="10"/>
      <c r="BV67" s="10"/>
      <c r="BW67" s="10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33"/>
      <c r="DA67" s="6"/>
      <c r="DB67" s="6"/>
      <c r="DC67" s="6"/>
      <c r="DD67" s="6"/>
      <c r="DE67" s="6"/>
      <c r="DF67" s="6"/>
      <c r="DG67" s="6"/>
      <c r="DH67" s="1"/>
      <c r="DK67" s="8"/>
      <c r="DL67" s="8"/>
      <c r="DM67" s="8"/>
      <c r="DN67" s="1"/>
      <c r="DO67" s="1"/>
      <c r="DP67" s="1"/>
      <c r="DQ67" s="1"/>
      <c r="DR67" s="105"/>
      <c r="DS67" s="105"/>
      <c r="DT67" s="105"/>
      <c r="DU67" s="105"/>
      <c r="DV67" s="1"/>
      <c r="DW67" s="105"/>
      <c r="DX67" s="105"/>
      <c r="DY67" s="105"/>
      <c r="DZ67" s="105"/>
      <c r="EA67" s="105"/>
      <c r="EB67" s="105"/>
      <c r="EC67" s="105"/>
      <c r="ED67" s="105"/>
      <c r="EE67" s="1"/>
      <c r="EF67" s="1"/>
      <c r="EG67" s="1"/>
      <c r="EH67" s="1"/>
      <c r="EI67" s="1"/>
      <c r="EJ67" s="1"/>
      <c r="EK67" s="1"/>
      <c r="EL67" s="30"/>
      <c r="EM67" s="30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06"/>
      <c r="EZ67" s="106"/>
      <c r="FA67" s="106"/>
      <c r="FC67" s="105"/>
      <c r="FD67" s="105"/>
      <c r="FE67" s="30"/>
      <c r="FG67" s="105"/>
      <c r="FH67" s="105"/>
      <c r="FI67" s="105"/>
      <c r="FM67" s="110"/>
      <c r="FN67" s="1"/>
      <c r="FO67" s="1"/>
      <c r="FP67" s="105"/>
      <c r="FQ67" s="105"/>
      <c r="FS67" s="1"/>
      <c r="FT67" s="105"/>
      <c r="FU67" s="105"/>
      <c r="FW67" s="1"/>
      <c r="FX67" s="105"/>
      <c r="FY67" s="105"/>
      <c r="GA67" s="1"/>
      <c r="GE67" s="1"/>
      <c r="GF67" s="105"/>
      <c r="GG67" s="105"/>
      <c r="GH67" s="1"/>
      <c r="GI67" s="1"/>
      <c r="GJ67" s="105"/>
      <c r="GK67" s="105"/>
      <c r="GL67" s="1"/>
      <c r="GM67" s="104"/>
      <c r="GN67" s="1"/>
    </row>
    <row r="68" spans="1:196" ht="13.5" customHeight="1" x14ac:dyDescent="0.2">
      <c r="A68" s="1"/>
      <c r="B68" s="9" t="s">
        <v>215</v>
      </c>
      <c r="C68" s="111"/>
      <c r="D68" s="111"/>
      <c r="E68" s="111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I68"/>
      <c r="DJ68"/>
      <c r="FB68"/>
      <c r="FF68"/>
      <c r="FG68"/>
      <c r="FH68"/>
      <c r="FI68"/>
      <c r="FJ68"/>
      <c r="FK68"/>
      <c r="FL68"/>
      <c r="FM68"/>
      <c r="FR68"/>
      <c r="FV68"/>
      <c r="FZ68"/>
      <c r="GB68"/>
      <c r="GC68"/>
      <c r="GD68"/>
    </row>
    <row r="69" spans="1:196" ht="13.5" customHeight="1" x14ac:dyDescent="0.2">
      <c r="A69" s="1"/>
      <c r="B69" s="117" t="s">
        <v>237</v>
      </c>
      <c r="C69" s="1"/>
      <c r="D69" s="1"/>
      <c r="E69" s="1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I69"/>
      <c r="DJ69"/>
      <c r="FB69"/>
      <c r="FF69"/>
      <c r="FG69"/>
      <c r="FH69"/>
      <c r="FI69"/>
      <c r="FJ69"/>
      <c r="FK69"/>
      <c r="FL69"/>
      <c r="FM69"/>
      <c r="FR69"/>
      <c r="FV69"/>
      <c r="FZ69"/>
      <c r="GB69"/>
      <c r="GC69"/>
      <c r="GD69"/>
    </row>
    <row r="70" spans="1:196" ht="13.5" customHeight="1" x14ac:dyDescent="0.2">
      <c r="A70" s="1"/>
      <c r="B70" s="118" t="s">
        <v>238</v>
      </c>
      <c r="C70" s="1"/>
      <c r="D70" s="1"/>
      <c r="E70" s="1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I70"/>
      <c r="DJ70"/>
      <c r="FB70"/>
      <c r="FF70"/>
      <c r="FG70"/>
      <c r="FH70"/>
      <c r="FI70"/>
      <c r="FJ70"/>
      <c r="FK70"/>
      <c r="FL70"/>
      <c r="FM70"/>
      <c r="FR70"/>
      <c r="FV70"/>
      <c r="FZ70"/>
      <c r="GB70"/>
      <c r="GC70"/>
      <c r="GD70"/>
    </row>
    <row r="71" spans="1:196" x14ac:dyDescent="0.2">
      <c r="A71" s="119"/>
      <c r="B71" s="117" t="s">
        <v>239</v>
      </c>
      <c r="C71" s="119"/>
      <c r="D71" s="119"/>
      <c r="E71" s="119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I71"/>
      <c r="DJ71"/>
      <c r="FB71"/>
      <c r="FF71"/>
      <c r="FG71"/>
      <c r="FH71"/>
      <c r="FI71"/>
      <c r="FJ71"/>
      <c r="FK71"/>
      <c r="FL71"/>
      <c r="FM71"/>
      <c r="FR71"/>
      <c r="FV71"/>
      <c r="FZ71"/>
      <c r="GB71"/>
      <c r="GC71"/>
      <c r="GD71"/>
    </row>
    <row r="72" spans="1:196" x14ac:dyDescent="0.2">
      <c r="A72" s="119"/>
      <c r="B72" s="119"/>
      <c r="C72" s="119"/>
      <c r="D72" s="119"/>
      <c r="E72" s="119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I72"/>
      <c r="DJ72"/>
      <c r="FB72"/>
      <c r="FF72"/>
      <c r="FG72"/>
      <c r="FH72"/>
      <c r="FI72"/>
      <c r="FJ72"/>
      <c r="FK72"/>
      <c r="FL72"/>
      <c r="FM72"/>
      <c r="FR72"/>
      <c r="FV72"/>
      <c r="FZ72"/>
      <c r="GB72"/>
      <c r="GC72"/>
      <c r="GD72"/>
    </row>
    <row r="73" spans="1:196" x14ac:dyDescent="0.2"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I73"/>
      <c r="DJ73"/>
      <c r="FB73"/>
      <c r="FF73"/>
      <c r="FG73"/>
      <c r="FH73"/>
      <c r="FI73"/>
      <c r="FJ73"/>
      <c r="FK73"/>
      <c r="FL73"/>
      <c r="FM73"/>
      <c r="FR73"/>
      <c r="FV73"/>
      <c r="FZ73"/>
      <c r="GB73"/>
      <c r="GC73"/>
      <c r="GD73"/>
    </row>
    <row r="74" spans="1:196" x14ac:dyDescent="0.2"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I74"/>
      <c r="DJ74"/>
      <c r="FB74"/>
      <c r="FF74"/>
      <c r="FG74"/>
      <c r="FH74"/>
      <c r="FI74"/>
      <c r="FJ74"/>
      <c r="FK74"/>
      <c r="FL74"/>
      <c r="FM74"/>
      <c r="FR74"/>
      <c r="FV74"/>
      <c r="FZ74"/>
      <c r="GB74"/>
      <c r="GC74"/>
      <c r="GD74"/>
    </row>
    <row r="75" spans="1:196" x14ac:dyDescent="0.2"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I75"/>
      <c r="DJ75"/>
      <c r="FB75"/>
      <c r="FF75"/>
      <c r="FG75"/>
      <c r="FH75"/>
      <c r="FI75"/>
      <c r="FJ75"/>
      <c r="FK75"/>
      <c r="FL75"/>
      <c r="FM75"/>
      <c r="FR75"/>
      <c r="FV75"/>
      <c r="FZ75"/>
      <c r="GB75"/>
      <c r="GC75"/>
      <c r="GD75"/>
    </row>
    <row r="76" spans="1:196" x14ac:dyDescent="0.2"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I76"/>
      <c r="DJ76"/>
      <c r="FB76"/>
      <c r="FF76"/>
      <c r="FG76"/>
      <c r="FH76"/>
      <c r="FI76"/>
      <c r="FJ76"/>
      <c r="FK76"/>
      <c r="FL76"/>
      <c r="FM76"/>
      <c r="FR76"/>
      <c r="FV76"/>
      <c r="FZ76"/>
      <c r="GB76"/>
      <c r="GC76"/>
      <c r="GD76"/>
    </row>
    <row r="77" spans="1:196" x14ac:dyDescent="0.2"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I77"/>
      <c r="DJ77"/>
      <c r="FB77"/>
      <c r="FF77"/>
      <c r="FG77"/>
      <c r="FH77"/>
      <c r="FI77"/>
      <c r="FJ77"/>
      <c r="FK77"/>
      <c r="FL77"/>
      <c r="FM77"/>
      <c r="FR77"/>
      <c r="FV77"/>
      <c r="FZ77"/>
      <c r="GB77"/>
      <c r="GC77"/>
      <c r="GD77"/>
    </row>
    <row r="78" spans="1:196" x14ac:dyDescent="0.2"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I78"/>
      <c r="DJ78"/>
      <c r="FB78"/>
      <c r="FF78"/>
      <c r="FG78"/>
      <c r="FH78"/>
      <c r="FI78"/>
      <c r="FJ78"/>
      <c r="FK78"/>
      <c r="FL78"/>
      <c r="FM78"/>
      <c r="FR78"/>
      <c r="FV78"/>
      <c r="FZ78"/>
      <c r="GB78"/>
      <c r="GC78"/>
      <c r="GD78"/>
    </row>
    <row r="79" spans="1:196" x14ac:dyDescent="0.2"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I79"/>
      <c r="DJ79"/>
      <c r="FB79"/>
      <c r="FF79"/>
      <c r="FG79"/>
      <c r="FH79"/>
      <c r="FI79"/>
      <c r="FJ79"/>
      <c r="FK79"/>
      <c r="FL79"/>
      <c r="FM79"/>
      <c r="FR79"/>
      <c r="FV79"/>
      <c r="FZ79"/>
      <c r="GB79"/>
      <c r="GC79"/>
      <c r="GD79"/>
    </row>
    <row r="80" spans="1:196" x14ac:dyDescent="0.2"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I80"/>
      <c r="DJ80"/>
      <c r="FB80"/>
      <c r="FF80"/>
      <c r="FG80"/>
      <c r="FH80"/>
      <c r="FI80"/>
      <c r="FJ80"/>
      <c r="FK80"/>
      <c r="FL80"/>
      <c r="FM80"/>
      <c r="FR80"/>
      <c r="FV80"/>
      <c r="FZ80"/>
      <c r="GB80"/>
      <c r="GC80"/>
      <c r="GD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spans="158:178" customFormat="1" x14ac:dyDescent="0.2"/>
    <row r="146" spans="158:178" customFormat="1" x14ac:dyDescent="0.2"/>
    <row r="147" spans="158:178" customFormat="1" x14ac:dyDescent="0.2"/>
    <row r="148" spans="158:178" customFormat="1" x14ac:dyDescent="0.2"/>
    <row r="149" spans="158:178" customFormat="1" x14ac:dyDescent="0.2"/>
    <row r="150" spans="158:178" customFormat="1" x14ac:dyDescent="0.2"/>
    <row r="151" spans="158:178" customFormat="1" x14ac:dyDescent="0.2"/>
    <row r="152" spans="158:178" customFormat="1" x14ac:dyDescent="0.2"/>
    <row r="153" spans="158:178" customFormat="1" x14ac:dyDescent="0.2"/>
    <row r="154" spans="158:178" customFormat="1" x14ac:dyDescent="0.2"/>
    <row r="155" spans="158:178" customFormat="1" x14ac:dyDescent="0.2"/>
    <row r="156" spans="158:178" customFormat="1" x14ac:dyDescent="0.2"/>
    <row r="157" spans="158:178" customFormat="1" x14ac:dyDescent="0.2"/>
    <row r="158" spans="158:178" customFormat="1" x14ac:dyDescent="0.2"/>
    <row r="159" spans="158:178" customFormat="1" x14ac:dyDescent="0.2">
      <c r="FV159" s="1"/>
    </row>
    <row r="160" spans="158:178" customFormat="1" x14ac:dyDescent="0.2">
      <c r="FB160" s="1"/>
      <c r="FF160" s="1"/>
      <c r="FG160" s="1"/>
      <c r="FH160" s="1"/>
      <c r="FI160" s="1"/>
      <c r="FJ160" s="1"/>
      <c r="FK160" s="1"/>
      <c r="FL160" s="1"/>
      <c r="FM160" s="1"/>
      <c r="FR160" s="1"/>
      <c r="FV160" s="1"/>
    </row>
    <row r="161" spans="158:178" customFormat="1" x14ac:dyDescent="0.2">
      <c r="FB161" s="1"/>
      <c r="FF161" s="1"/>
      <c r="FG161" s="1"/>
      <c r="FH161" s="1"/>
      <c r="FI161" s="1"/>
      <c r="FJ161" s="1"/>
      <c r="FK161" s="1"/>
      <c r="FL161" s="1"/>
      <c r="FM161" s="1"/>
      <c r="FR161" s="1"/>
      <c r="FV161" s="1"/>
    </row>
    <row r="162" spans="158:178" customFormat="1" x14ac:dyDescent="0.2">
      <c r="FB162" s="1"/>
      <c r="FF162" s="1"/>
      <c r="FG162" s="1"/>
      <c r="FH162" s="1"/>
      <c r="FI162" s="1"/>
      <c r="FJ162" s="1"/>
      <c r="FK162" s="1"/>
      <c r="FL162" s="1"/>
      <c r="FM162" s="1"/>
      <c r="FR162" s="1"/>
      <c r="FV162" s="1"/>
    </row>
    <row r="163" spans="158:178" customFormat="1" x14ac:dyDescent="0.2">
      <c r="FB163" s="1"/>
      <c r="FF163" s="1"/>
      <c r="FG163" s="1"/>
      <c r="FH163" s="1"/>
      <c r="FI163" s="1"/>
      <c r="FJ163" s="1"/>
      <c r="FK163" s="1"/>
      <c r="FL163" s="1"/>
      <c r="FM163" s="1"/>
      <c r="FR163" s="1"/>
      <c r="FV163" s="1"/>
    </row>
    <row r="164" spans="158:178" customFormat="1" x14ac:dyDescent="0.2">
      <c r="FB164" s="1"/>
      <c r="FF164" s="1"/>
      <c r="FG164" s="1"/>
      <c r="FH164" s="1"/>
      <c r="FI164" s="1"/>
      <c r="FJ164" s="1"/>
      <c r="FK164" s="1"/>
      <c r="FL164" s="1"/>
      <c r="FM164" s="1"/>
      <c r="FR164" s="1"/>
      <c r="FV164" s="1"/>
    </row>
    <row r="165" spans="158:178" customFormat="1" x14ac:dyDescent="0.2">
      <c r="FB165" s="1"/>
      <c r="FF165" s="1"/>
      <c r="FG165" s="1"/>
      <c r="FH165" s="1"/>
      <c r="FI165" s="1"/>
      <c r="FJ165" s="1"/>
      <c r="FK165" s="1"/>
      <c r="FL165" s="1"/>
      <c r="FM165" s="1"/>
      <c r="FR165" s="1"/>
      <c r="FV165" s="1"/>
    </row>
    <row r="166" spans="158:178" customFormat="1" x14ac:dyDescent="0.2">
      <c r="FB166" s="1"/>
      <c r="FF166" s="1"/>
      <c r="FG166" s="1"/>
      <c r="FH166" s="1"/>
      <c r="FI166" s="1"/>
      <c r="FJ166" s="1"/>
      <c r="FK166" s="1"/>
      <c r="FL166" s="1"/>
      <c r="FM166" s="1"/>
      <c r="FR166" s="1"/>
      <c r="FV166" s="1"/>
    </row>
    <row r="167" spans="158:178" customFormat="1" x14ac:dyDescent="0.2">
      <c r="FB167" s="1"/>
      <c r="FF167" s="1"/>
      <c r="FG167" s="1"/>
      <c r="FH167" s="1"/>
      <c r="FI167" s="1"/>
      <c r="FJ167" s="1"/>
      <c r="FK167" s="1"/>
      <c r="FL167" s="1"/>
      <c r="FM167" s="1"/>
      <c r="FR167" s="1"/>
      <c r="FV167" s="1"/>
    </row>
    <row r="168" spans="158:178" customFormat="1" x14ac:dyDescent="0.2">
      <c r="FB168" s="1"/>
      <c r="FF168" s="1"/>
      <c r="FG168" s="1"/>
      <c r="FH168" s="1"/>
      <c r="FI168" s="1"/>
      <c r="FJ168" s="1"/>
      <c r="FK168" s="1"/>
      <c r="FL168" s="1"/>
      <c r="FM168" s="1"/>
      <c r="FR168" s="1"/>
      <c r="FV168" s="1"/>
    </row>
    <row r="169" spans="158:178" customFormat="1" x14ac:dyDescent="0.2">
      <c r="FB169" s="1"/>
      <c r="FF169" s="1"/>
      <c r="FG169" s="1"/>
      <c r="FH169" s="1"/>
      <c r="FI169" s="1"/>
      <c r="FJ169" s="1"/>
      <c r="FK169" s="1"/>
      <c r="FL169" s="1"/>
      <c r="FM169" s="1"/>
      <c r="FR169" s="1"/>
      <c r="FV169" s="1"/>
    </row>
    <row r="170" spans="158:178" customFormat="1" x14ac:dyDescent="0.2">
      <c r="FB170" s="1"/>
      <c r="FF170" s="1"/>
      <c r="FG170" s="1"/>
      <c r="FH170" s="1"/>
      <c r="FI170" s="1"/>
      <c r="FJ170" s="1"/>
      <c r="FK170" s="1"/>
      <c r="FL170" s="1"/>
      <c r="FM170" s="1"/>
      <c r="FR170" s="1"/>
      <c r="FV170" s="1"/>
    </row>
    <row r="171" spans="158:178" customFormat="1" x14ac:dyDescent="0.2">
      <c r="FB171" s="1"/>
      <c r="FF171" s="1"/>
      <c r="FG171" s="1"/>
      <c r="FH171" s="1"/>
      <c r="FI171" s="1"/>
      <c r="FJ171" s="1"/>
      <c r="FK171" s="1"/>
      <c r="FL171" s="1"/>
      <c r="FM171" s="1"/>
      <c r="FR171" s="1"/>
      <c r="FV171" s="1"/>
    </row>
    <row r="172" spans="158:178" customFormat="1" x14ac:dyDescent="0.2">
      <c r="FB172" s="1"/>
      <c r="FF172" s="1"/>
      <c r="FG172" s="1"/>
      <c r="FH172" s="1"/>
      <c r="FI172" s="1"/>
      <c r="FJ172" s="1"/>
      <c r="FK172" s="1"/>
      <c r="FL172" s="1"/>
      <c r="FM172" s="1"/>
      <c r="FR172" s="1"/>
      <c r="FV172" s="1"/>
    </row>
    <row r="173" spans="158:178" customFormat="1" x14ac:dyDescent="0.2">
      <c r="FB173" s="1"/>
      <c r="FF173" s="1"/>
      <c r="FG173" s="1"/>
      <c r="FH173" s="1"/>
      <c r="FI173" s="1"/>
      <c r="FJ173" s="1"/>
      <c r="FK173" s="1"/>
      <c r="FL173" s="1"/>
      <c r="FM173" s="1"/>
      <c r="FR173" s="1"/>
      <c r="FV173" s="1"/>
    </row>
    <row r="174" spans="158:178" customFormat="1" x14ac:dyDescent="0.2">
      <c r="FB174" s="1"/>
      <c r="FF174" s="1"/>
      <c r="FG174" s="1"/>
      <c r="FH174" s="1"/>
      <c r="FI174" s="1"/>
      <c r="FJ174" s="1"/>
      <c r="FK174" s="1"/>
      <c r="FL174" s="1"/>
      <c r="FM174" s="1"/>
      <c r="FR174" s="1"/>
      <c r="FV174" s="1"/>
    </row>
    <row r="175" spans="158:178" customFormat="1" x14ac:dyDescent="0.2">
      <c r="FB175" s="1"/>
      <c r="FF175" s="1"/>
      <c r="FG175" s="1"/>
      <c r="FH175" s="1"/>
      <c r="FI175" s="1"/>
      <c r="FJ175" s="1"/>
      <c r="FK175" s="1"/>
      <c r="FL175" s="1"/>
      <c r="FM175" s="1"/>
      <c r="FR175" s="1"/>
      <c r="FV175" s="1"/>
    </row>
    <row r="176" spans="158:178" customFormat="1" x14ac:dyDescent="0.2">
      <c r="FB176" s="1"/>
      <c r="FF176" s="1"/>
      <c r="FG176" s="1"/>
      <c r="FH176" s="1"/>
      <c r="FI176" s="1"/>
      <c r="FJ176" s="1"/>
      <c r="FK176" s="1"/>
      <c r="FL176" s="1"/>
      <c r="FM176" s="1"/>
      <c r="FR176" s="1"/>
      <c r="FV176" s="1"/>
    </row>
    <row r="177" spans="158:178" customFormat="1" x14ac:dyDescent="0.2">
      <c r="FB177" s="1"/>
      <c r="FF177" s="1"/>
      <c r="FG177" s="1"/>
      <c r="FH177" s="1"/>
      <c r="FI177" s="1"/>
      <c r="FJ177" s="1"/>
      <c r="FK177" s="1"/>
      <c r="FL177" s="1"/>
      <c r="FM177" s="1"/>
      <c r="FR177" s="1"/>
      <c r="FV177" s="1"/>
    </row>
    <row r="178" spans="158:178" customFormat="1" x14ac:dyDescent="0.2">
      <c r="FB178" s="1"/>
      <c r="FF178" s="1"/>
      <c r="FG178" s="1"/>
      <c r="FH178" s="1"/>
      <c r="FI178" s="1"/>
      <c r="FJ178" s="1"/>
      <c r="FK178" s="1"/>
      <c r="FL178" s="1"/>
      <c r="FM178" s="1"/>
      <c r="FR178" s="1"/>
      <c r="FV178" s="1"/>
    </row>
    <row r="179" spans="158:178" customFormat="1" x14ac:dyDescent="0.2">
      <c r="FB179" s="1"/>
      <c r="FF179" s="1"/>
      <c r="FG179" s="1"/>
      <c r="FH179" s="1"/>
      <c r="FI179" s="1"/>
      <c r="FJ179" s="1"/>
      <c r="FK179" s="1"/>
      <c r="FL179" s="1"/>
      <c r="FM179" s="1"/>
      <c r="FR179" s="1"/>
      <c r="FV179" s="1"/>
    </row>
    <row r="180" spans="158:178" customFormat="1" x14ac:dyDescent="0.2">
      <c r="FB180" s="1"/>
      <c r="FF180" s="1"/>
      <c r="FG180" s="1"/>
      <c r="FH180" s="1"/>
      <c r="FI180" s="1"/>
      <c r="FJ180" s="1"/>
      <c r="FK180" s="1"/>
      <c r="FL180" s="1"/>
      <c r="FM180" s="1"/>
      <c r="FR180" s="1"/>
      <c r="FV180" s="1"/>
    </row>
    <row r="181" spans="158:178" customFormat="1" x14ac:dyDescent="0.2">
      <c r="FB181" s="1"/>
      <c r="FF181" s="1"/>
      <c r="FG181" s="1"/>
      <c r="FH181" s="1"/>
      <c r="FI181" s="1"/>
      <c r="FJ181" s="1"/>
      <c r="FK181" s="1"/>
      <c r="FL181" s="1"/>
      <c r="FM181" s="1"/>
      <c r="FR181" s="1"/>
      <c r="FV181" s="1"/>
    </row>
    <row r="182" spans="158:178" customFormat="1" x14ac:dyDescent="0.2">
      <c r="FB182" s="1"/>
      <c r="FF182" s="1"/>
      <c r="FG182" s="1"/>
      <c r="FH182" s="1"/>
      <c r="FI182" s="1"/>
      <c r="FJ182" s="1"/>
      <c r="FK182" s="1"/>
      <c r="FL182" s="1"/>
      <c r="FM182" s="1"/>
      <c r="FR182" s="1"/>
      <c r="FV182" s="1"/>
    </row>
    <row r="183" spans="158:178" customFormat="1" x14ac:dyDescent="0.2">
      <c r="FB183" s="1"/>
      <c r="FF183" s="1"/>
      <c r="FG183" s="1"/>
      <c r="FH183" s="1"/>
      <c r="FI183" s="1"/>
      <c r="FJ183" s="1"/>
      <c r="FK183" s="1"/>
      <c r="FL183" s="1"/>
      <c r="FM183" s="1"/>
      <c r="FR183" s="1"/>
      <c r="FV183" s="1"/>
    </row>
    <row r="184" spans="158:178" customFormat="1" x14ac:dyDescent="0.2">
      <c r="FB184" s="1"/>
      <c r="FF184" s="1"/>
      <c r="FG184" s="1"/>
      <c r="FH184" s="1"/>
      <c r="FI184" s="1"/>
      <c r="FJ184" s="1"/>
      <c r="FK184" s="1"/>
      <c r="FL184" s="1"/>
      <c r="FM184" s="1"/>
      <c r="FR184" s="1"/>
      <c r="FV184" s="1"/>
    </row>
    <row r="185" spans="158:178" customFormat="1" x14ac:dyDescent="0.2">
      <c r="FB185" s="1"/>
      <c r="FF185" s="1"/>
      <c r="FG185" s="1"/>
      <c r="FH185" s="1"/>
      <c r="FI185" s="1"/>
      <c r="FJ185" s="1"/>
      <c r="FK185" s="1"/>
      <c r="FL185" s="1"/>
      <c r="FM185" s="1"/>
      <c r="FR185" s="1"/>
      <c r="FV185" s="1"/>
    </row>
    <row r="186" spans="158:178" customFormat="1" x14ac:dyDescent="0.2">
      <c r="FB186" s="1"/>
      <c r="FF186" s="1"/>
      <c r="FG186" s="1"/>
      <c r="FH186" s="1"/>
      <c r="FI186" s="1"/>
      <c r="FJ186" s="1"/>
      <c r="FK186" s="1"/>
      <c r="FL186" s="1"/>
      <c r="FM186" s="1"/>
      <c r="FR186" s="1"/>
      <c r="FV186" s="1"/>
    </row>
    <row r="187" spans="158:178" customFormat="1" x14ac:dyDescent="0.2">
      <c r="FB187" s="1"/>
      <c r="FF187" s="1"/>
      <c r="FG187" s="1"/>
      <c r="FH187" s="1"/>
      <c r="FI187" s="1"/>
      <c r="FJ187" s="1"/>
      <c r="FK187" s="1"/>
      <c r="FL187" s="1"/>
      <c r="FM187" s="1"/>
      <c r="FR187" s="1"/>
      <c r="FV187" s="1"/>
    </row>
    <row r="188" spans="158:178" customFormat="1" x14ac:dyDescent="0.2">
      <c r="FB188" s="1"/>
      <c r="FF188" s="1"/>
      <c r="FG188" s="1"/>
      <c r="FH188" s="1"/>
      <c r="FI188" s="1"/>
      <c r="FJ188" s="1"/>
      <c r="FK188" s="1"/>
      <c r="FL188" s="1"/>
      <c r="FM188" s="1"/>
      <c r="FR188" s="1"/>
      <c r="FV188" s="1"/>
    </row>
    <row r="189" spans="158:178" customFormat="1" x14ac:dyDescent="0.2">
      <c r="FB189" s="1"/>
      <c r="FF189" s="1"/>
      <c r="FG189" s="1"/>
      <c r="FH189" s="1"/>
      <c r="FI189" s="1"/>
      <c r="FJ189" s="1"/>
      <c r="FK189" s="1"/>
      <c r="FL189" s="1"/>
      <c r="FM189" s="1"/>
      <c r="FR189" s="1"/>
      <c r="FV189" s="1"/>
    </row>
    <row r="190" spans="158:178" customFormat="1" x14ac:dyDescent="0.2">
      <c r="FB190" s="1"/>
      <c r="FF190" s="1"/>
      <c r="FG190" s="1"/>
      <c r="FH190" s="1"/>
      <c r="FI190" s="1"/>
      <c r="FJ190" s="1"/>
      <c r="FK190" s="1"/>
      <c r="FL190" s="1"/>
      <c r="FM190" s="1"/>
      <c r="FR190" s="1"/>
      <c r="FV190" s="1"/>
    </row>
    <row r="191" spans="158:178" customFormat="1" x14ac:dyDescent="0.2">
      <c r="FB191" s="1"/>
      <c r="FF191" s="1"/>
      <c r="FG191" s="1"/>
      <c r="FH191" s="1"/>
      <c r="FI191" s="1"/>
      <c r="FJ191" s="1"/>
      <c r="FK191" s="1"/>
      <c r="FL191" s="1"/>
      <c r="FM191" s="1"/>
      <c r="FR191" s="1"/>
      <c r="FV191" s="1"/>
    </row>
    <row r="192" spans="158:178" customFormat="1" x14ac:dyDescent="0.2">
      <c r="FB192" s="1"/>
      <c r="FF192" s="1"/>
      <c r="FG192" s="1"/>
      <c r="FH192" s="1"/>
      <c r="FI192" s="1"/>
      <c r="FJ192" s="1"/>
      <c r="FK192" s="1"/>
      <c r="FL192" s="1"/>
      <c r="FM192" s="1"/>
      <c r="FR192" s="1"/>
      <c r="FV192" s="1"/>
    </row>
    <row r="193" spans="158:178" customFormat="1" x14ac:dyDescent="0.2">
      <c r="FB193" s="1"/>
      <c r="FF193" s="1"/>
      <c r="FG193" s="1"/>
      <c r="FH193" s="1"/>
      <c r="FI193" s="1"/>
      <c r="FJ193" s="1"/>
      <c r="FK193" s="1"/>
      <c r="FL193" s="1"/>
      <c r="FM193" s="1"/>
      <c r="FR193" s="1"/>
      <c r="FV193" s="1"/>
    </row>
    <row r="194" spans="158:178" customFormat="1" x14ac:dyDescent="0.2">
      <c r="FB194" s="1"/>
      <c r="FF194" s="1"/>
      <c r="FG194" s="1"/>
      <c r="FH194" s="1"/>
      <c r="FI194" s="1"/>
      <c r="FJ194" s="1"/>
      <c r="FK194" s="1"/>
      <c r="FL194" s="1"/>
      <c r="FM194" s="1"/>
      <c r="FR194" s="1"/>
      <c r="FV194" s="1"/>
    </row>
    <row r="195" spans="158:178" customFormat="1" x14ac:dyDescent="0.2">
      <c r="FB195" s="1"/>
      <c r="FF195" s="1"/>
      <c r="FG195" s="1"/>
      <c r="FH195" s="1"/>
      <c r="FI195" s="1"/>
      <c r="FJ195" s="1"/>
      <c r="FK195" s="1"/>
      <c r="FL195" s="1"/>
      <c r="FM195" s="1"/>
      <c r="FR195" s="1"/>
      <c r="FV195" s="1"/>
    </row>
    <row r="196" spans="158:178" customFormat="1" x14ac:dyDescent="0.2">
      <c r="FB196" s="1"/>
      <c r="FF196" s="1"/>
      <c r="FG196" s="1"/>
      <c r="FH196" s="1"/>
      <c r="FI196" s="1"/>
      <c r="FJ196" s="1"/>
      <c r="FK196" s="1"/>
      <c r="FL196" s="1"/>
      <c r="FM196" s="1"/>
      <c r="FR196" s="1"/>
      <c r="FV196" s="1"/>
    </row>
    <row r="197" spans="158:178" customFormat="1" x14ac:dyDescent="0.2">
      <c r="FB197" s="1"/>
      <c r="FF197" s="1"/>
      <c r="FG197" s="1"/>
      <c r="FH197" s="1"/>
      <c r="FI197" s="1"/>
      <c r="FJ197" s="1"/>
      <c r="FK197" s="1"/>
      <c r="FL197" s="1"/>
      <c r="FM197" s="1"/>
      <c r="FR197" s="1"/>
      <c r="FV197" s="1"/>
    </row>
    <row r="198" spans="158:178" customFormat="1" x14ac:dyDescent="0.2">
      <c r="FB198" s="1"/>
      <c r="FF198" s="1"/>
      <c r="FG198" s="1"/>
      <c r="FH198" s="1"/>
      <c r="FI198" s="1"/>
      <c r="FJ198" s="1"/>
      <c r="FK198" s="1"/>
      <c r="FL198" s="1"/>
      <c r="FM198" s="1"/>
      <c r="FR198" s="1"/>
      <c r="FV198" s="1"/>
    </row>
    <row r="199" spans="158:178" customFormat="1" x14ac:dyDescent="0.2">
      <c r="FB199" s="1"/>
      <c r="FF199" s="1"/>
      <c r="FG199" s="1"/>
      <c r="FH199" s="1"/>
      <c r="FI199" s="1"/>
      <c r="FJ199" s="1"/>
      <c r="FK199" s="1"/>
      <c r="FL199" s="1"/>
      <c r="FM199" s="1"/>
      <c r="FR199" s="1"/>
      <c r="FV199" s="1"/>
    </row>
    <row r="200" spans="158:178" customFormat="1" x14ac:dyDescent="0.2">
      <c r="FB200" s="1"/>
      <c r="FF200" s="1"/>
      <c r="FG200" s="1"/>
      <c r="FH200" s="1"/>
      <c r="FI200" s="1"/>
      <c r="FJ200" s="1"/>
      <c r="FK200" s="1"/>
      <c r="FL200" s="1"/>
      <c r="FM200" s="1"/>
      <c r="FR200" s="1"/>
      <c r="FV200" s="1"/>
    </row>
    <row r="201" spans="158:178" customFormat="1" x14ac:dyDescent="0.2">
      <c r="FB201" s="1"/>
      <c r="FF201" s="1"/>
      <c r="FG201" s="1"/>
      <c r="FH201" s="1"/>
      <c r="FI201" s="1"/>
      <c r="FJ201" s="1"/>
      <c r="FK201" s="1"/>
      <c r="FL201" s="1"/>
      <c r="FM201" s="1"/>
      <c r="FR201" s="1"/>
      <c r="FV201" s="1"/>
    </row>
    <row r="202" spans="158:178" customFormat="1" x14ac:dyDescent="0.2">
      <c r="FB202" s="1"/>
      <c r="FF202" s="1"/>
      <c r="FG202" s="1"/>
      <c r="FH202" s="1"/>
      <c r="FI202" s="1"/>
      <c r="FJ202" s="1"/>
      <c r="FK202" s="1"/>
      <c r="FL202" s="1"/>
      <c r="FM202" s="1"/>
      <c r="FR202" s="1"/>
      <c r="FV202" s="1"/>
    </row>
    <row r="203" spans="158:178" customFormat="1" x14ac:dyDescent="0.2">
      <c r="FB203" s="1"/>
      <c r="FF203" s="1"/>
      <c r="FG203" s="1"/>
      <c r="FH203" s="1"/>
      <c r="FI203" s="1"/>
      <c r="FJ203" s="1"/>
      <c r="FK203" s="1"/>
      <c r="FL203" s="1"/>
      <c r="FM203" s="1"/>
      <c r="FR203" s="1"/>
      <c r="FV203" s="1"/>
    </row>
    <row r="204" spans="158:178" customFormat="1" x14ac:dyDescent="0.2">
      <c r="FB204" s="1"/>
      <c r="FF204" s="1"/>
      <c r="FG204" s="1"/>
      <c r="FH204" s="1"/>
      <c r="FI204" s="1"/>
      <c r="FJ204" s="1"/>
      <c r="FK204" s="1"/>
      <c r="FL204" s="1"/>
      <c r="FM204" s="1"/>
      <c r="FR204" s="1"/>
      <c r="FV204" s="1"/>
    </row>
    <row r="205" spans="158:178" customFormat="1" x14ac:dyDescent="0.2">
      <c r="FB205" s="1"/>
      <c r="FF205" s="1"/>
      <c r="FG205" s="1"/>
      <c r="FH205" s="1"/>
      <c r="FI205" s="1"/>
      <c r="FJ205" s="1"/>
      <c r="FK205" s="1"/>
      <c r="FL205" s="1"/>
      <c r="FM205" s="1"/>
      <c r="FR205" s="1"/>
      <c r="FV205" s="1"/>
    </row>
    <row r="206" spans="158:178" customFormat="1" x14ac:dyDescent="0.2">
      <c r="FB206" s="1"/>
      <c r="FF206" s="1"/>
      <c r="FG206" s="1"/>
      <c r="FH206" s="1"/>
      <c r="FI206" s="1"/>
      <c r="FJ206" s="1"/>
      <c r="FK206" s="1"/>
      <c r="FL206" s="1"/>
      <c r="FM206" s="1"/>
      <c r="FR206" s="1"/>
      <c r="FV206" s="1"/>
    </row>
    <row r="207" spans="158:178" customFormat="1" x14ac:dyDescent="0.2">
      <c r="FB207" s="1"/>
      <c r="FF207" s="1"/>
      <c r="FG207" s="1"/>
      <c r="FH207" s="1"/>
      <c r="FI207" s="1"/>
      <c r="FJ207" s="1"/>
      <c r="FK207" s="1"/>
      <c r="FL207" s="1"/>
      <c r="FM207" s="1"/>
      <c r="FR207" s="1"/>
      <c r="FV207" s="1"/>
    </row>
    <row r="208" spans="158:178" customFormat="1" x14ac:dyDescent="0.2">
      <c r="FB208" s="1"/>
      <c r="FF208" s="1"/>
      <c r="FG208" s="1"/>
      <c r="FH208" s="1"/>
      <c r="FI208" s="1"/>
      <c r="FJ208" s="1"/>
      <c r="FK208" s="1"/>
      <c r="FL208" s="1"/>
      <c r="FM208" s="1"/>
      <c r="FR208" s="1"/>
      <c r="FV208" s="1"/>
    </row>
    <row r="209" spans="158:178" customFormat="1" x14ac:dyDescent="0.2">
      <c r="FB209" s="1"/>
      <c r="FF209" s="1"/>
      <c r="FG209" s="1"/>
      <c r="FH209" s="1"/>
      <c r="FI209" s="1"/>
      <c r="FJ209" s="1"/>
      <c r="FK209" s="1"/>
      <c r="FL209" s="1"/>
      <c r="FM209" s="1"/>
      <c r="FR209" s="1"/>
      <c r="FV209" s="1"/>
    </row>
    <row r="210" spans="158:178" customFormat="1" x14ac:dyDescent="0.2">
      <c r="FB210" s="1"/>
      <c r="FF210" s="1"/>
      <c r="FG210" s="1"/>
      <c r="FH210" s="1"/>
      <c r="FI210" s="1"/>
      <c r="FJ210" s="1"/>
      <c r="FK210" s="1"/>
      <c r="FL210" s="1"/>
      <c r="FM210" s="1"/>
      <c r="FR210" s="1"/>
      <c r="FV210" s="1"/>
    </row>
    <row r="211" spans="158:178" customFormat="1" x14ac:dyDescent="0.2">
      <c r="FB211" s="1"/>
      <c r="FF211" s="1"/>
      <c r="FG211" s="1"/>
      <c r="FH211" s="1"/>
      <c r="FI211" s="1"/>
      <c r="FJ211" s="1"/>
      <c r="FK211" s="1"/>
      <c r="FL211" s="1"/>
      <c r="FM211" s="1"/>
      <c r="FR211" s="1"/>
      <c r="FV211" s="1"/>
    </row>
    <row r="212" spans="158:178" customFormat="1" x14ac:dyDescent="0.2">
      <c r="FB212" s="1"/>
      <c r="FF212" s="1"/>
      <c r="FG212" s="1"/>
      <c r="FH212" s="1"/>
      <c r="FI212" s="1"/>
      <c r="FJ212" s="1"/>
      <c r="FK212" s="1"/>
      <c r="FL212" s="1"/>
      <c r="FM212" s="1"/>
      <c r="FR212" s="1"/>
      <c r="FV212" s="1"/>
    </row>
    <row r="213" spans="158:178" customFormat="1" x14ac:dyDescent="0.2">
      <c r="FB213" s="1"/>
      <c r="FF213" s="1"/>
      <c r="FG213" s="1"/>
      <c r="FH213" s="1"/>
      <c r="FI213" s="1"/>
      <c r="FJ213" s="1"/>
      <c r="FK213" s="1"/>
      <c r="FL213" s="1"/>
      <c r="FM213" s="1"/>
      <c r="FR213" s="1"/>
      <c r="FV213" s="1"/>
    </row>
    <row r="214" spans="158:178" customFormat="1" x14ac:dyDescent="0.2">
      <c r="FB214" s="1"/>
      <c r="FF214" s="1"/>
      <c r="FG214" s="1"/>
      <c r="FH214" s="1"/>
      <c r="FI214" s="1"/>
      <c r="FJ214" s="1"/>
      <c r="FK214" s="1"/>
      <c r="FL214" s="1"/>
      <c r="FM214" s="1"/>
      <c r="FR214" s="1"/>
      <c r="FV214" s="1"/>
    </row>
    <row r="215" spans="158:178" customFormat="1" x14ac:dyDescent="0.2">
      <c r="FB215" s="1"/>
      <c r="FF215" s="1"/>
      <c r="FG215" s="1"/>
      <c r="FH215" s="1"/>
      <c r="FI215" s="1"/>
      <c r="FJ215" s="1"/>
      <c r="FK215" s="1"/>
      <c r="FL215" s="1"/>
      <c r="FM215" s="1"/>
      <c r="FR215" s="1"/>
      <c r="FV215" s="1"/>
    </row>
    <row r="216" spans="158:178" customFormat="1" x14ac:dyDescent="0.2">
      <c r="FB216" s="1"/>
      <c r="FF216" s="1"/>
      <c r="FG216" s="1"/>
      <c r="FH216" s="1"/>
      <c r="FI216" s="1"/>
      <c r="FJ216" s="1"/>
      <c r="FK216" s="1"/>
      <c r="FL216" s="1"/>
      <c r="FM216" s="1"/>
      <c r="FR216" s="1"/>
      <c r="FV216" s="1"/>
    </row>
    <row r="217" spans="158:178" customFormat="1" x14ac:dyDescent="0.2">
      <c r="FB217" s="1"/>
      <c r="FF217" s="1"/>
      <c r="FG217" s="1"/>
      <c r="FH217" s="1"/>
      <c r="FI217" s="1"/>
      <c r="FJ217" s="1"/>
      <c r="FK217" s="1"/>
      <c r="FL217" s="1"/>
      <c r="FM217" s="1"/>
      <c r="FR217" s="1"/>
      <c r="FV217" s="1"/>
    </row>
    <row r="218" spans="158:178" customFormat="1" x14ac:dyDescent="0.2">
      <c r="FB218" s="1"/>
      <c r="FF218" s="1"/>
      <c r="FG218" s="1"/>
      <c r="FH218" s="1"/>
      <c r="FI218" s="1"/>
      <c r="FJ218" s="1"/>
      <c r="FK218" s="1"/>
      <c r="FL218" s="1"/>
      <c r="FM218" s="1"/>
      <c r="FR218" s="1"/>
      <c r="FV218" s="1"/>
    </row>
    <row r="219" spans="158:178" customFormat="1" x14ac:dyDescent="0.2">
      <c r="FB219" s="1"/>
      <c r="FF219" s="1"/>
      <c r="FG219" s="1"/>
      <c r="FH219" s="1"/>
      <c r="FI219" s="1"/>
      <c r="FJ219" s="1"/>
      <c r="FK219" s="1"/>
      <c r="FL219" s="1"/>
      <c r="FM219" s="1"/>
      <c r="FR219" s="1"/>
      <c r="FV219" s="1"/>
    </row>
    <row r="220" spans="158:178" customFormat="1" x14ac:dyDescent="0.2">
      <c r="FB220" s="1"/>
      <c r="FF220" s="1"/>
      <c r="FG220" s="1"/>
      <c r="FH220" s="1"/>
      <c r="FI220" s="1"/>
      <c r="FJ220" s="1"/>
      <c r="FK220" s="1"/>
      <c r="FL220" s="1"/>
      <c r="FM220" s="1"/>
      <c r="FR220" s="1"/>
      <c r="FV220" s="1"/>
    </row>
    <row r="221" spans="158:178" customFormat="1" x14ac:dyDescent="0.2">
      <c r="FB221" s="1"/>
      <c r="FF221" s="1"/>
      <c r="FG221" s="1"/>
      <c r="FH221" s="1"/>
      <c r="FI221" s="1"/>
      <c r="FJ221" s="1"/>
      <c r="FK221" s="1"/>
      <c r="FL221" s="1"/>
      <c r="FM221" s="1"/>
      <c r="FR221" s="1"/>
      <c r="FV221" s="1"/>
    </row>
    <row r="222" spans="158:178" customFormat="1" x14ac:dyDescent="0.2">
      <c r="FB222" s="1"/>
      <c r="FF222" s="1"/>
      <c r="FG222" s="1"/>
      <c r="FH222" s="1"/>
      <c r="FI222" s="1"/>
      <c r="FJ222" s="1"/>
      <c r="FK222" s="1"/>
      <c r="FL222" s="1"/>
      <c r="FM222" s="1"/>
      <c r="FR222" s="1"/>
      <c r="FV222" s="1"/>
    </row>
    <row r="223" spans="158:178" customFormat="1" x14ac:dyDescent="0.2">
      <c r="FB223" s="1"/>
      <c r="FF223" s="1"/>
      <c r="FG223" s="1"/>
      <c r="FH223" s="1"/>
      <c r="FI223" s="1"/>
      <c r="FJ223" s="1"/>
      <c r="FK223" s="1"/>
      <c r="FL223" s="1"/>
      <c r="FM223" s="1"/>
      <c r="FR223" s="1"/>
      <c r="FV223" s="1"/>
    </row>
    <row r="224" spans="158:178" customFormat="1" x14ac:dyDescent="0.2">
      <c r="FB224" s="1"/>
      <c r="FF224" s="1"/>
      <c r="FG224" s="1"/>
      <c r="FH224" s="1"/>
      <c r="FI224" s="1"/>
      <c r="FJ224" s="1"/>
      <c r="FK224" s="1"/>
      <c r="FL224" s="1"/>
      <c r="FM224" s="1"/>
      <c r="FR224" s="1"/>
      <c r="FV224" s="1"/>
    </row>
    <row r="225" spans="158:178" customFormat="1" x14ac:dyDescent="0.2">
      <c r="FB225" s="1"/>
      <c r="FF225" s="1"/>
      <c r="FG225" s="1"/>
      <c r="FH225" s="1"/>
      <c r="FI225" s="1"/>
      <c r="FJ225" s="1"/>
      <c r="FK225" s="1"/>
      <c r="FL225" s="1"/>
      <c r="FM225" s="1"/>
      <c r="FR225" s="1"/>
      <c r="FV225" s="1"/>
    </row>
    <row r="226" spans="158:178" customFormat="1" x14ac:dyDescent="0.2">
      <c r="FB226" s="1"/>
      <c r="FF226" s="1"/>
      <c r="FG226" s="1"/>
      <c r="FH226" s="1"/>
      <c r="FI226" s="1"/>
      <c r="FJ226" s="1"/>
      <c r="FK226" s="1"/>
      <c r="FL226" s="1"/>
      <c r="FM226" s="1"/>
      <c r="FR226" s="1"/>
      <c r="FV226" s="1"/>
    </row>
    <row r="227" spans="158:178" customFormat="1" x14ac:dyDescent="0.2">
      <c r="FB227" s="1"/>
      <c r="FF227" s="1"/>
      <c r="FG227" s="1"/>
      <c r="FH227" s="1"/>
      <c r="FI227" s="1"/>
      <c r="FJ227" s="1"/>
      <c r="FK227" s="1"/>
      <c r="FL227" s="1"/>
      <c r="FM227" s="1"/>
      <c r="FR227" s="1"/>
      <c r="FV227" s="1"/>
    </row>
    <row r="228" spans="158:178" customFormat="1" x14ac:dyDescent="0.2">
      <c r="FB228" s="1"/>
      <c r="FF228" s="1"/>
      <c r="FG228" s="1"/>
      <c r="FH228" s="1"/>
      <c r="FI228" s="1"/>
      <c r="FJ228" s="1"/>
      <c r="FK228" s="1"/>
      <c r="FL228" s="1"/>
      <c r="FM228" s="1"/>
      <c r="FR228" s="1"/>
      <c r="FV228" s="1"/>
    </row>
    <row r="229" spans="158:178" customFormat="1" x14ac:dyDescent="0.2">
      <c r="FB229" s="1"/>
      <c r="FF229" s="1"/>
      <c r="FG229" s="1"/>
      <c r="FH229" s="1"/>
      <c r="FI229" s="1"/>
      <c r="FJ229" s="1"/>
      <c r="FK229" s="1"/>
      <c r="FL229" s="1"/>
      <c r="FM229" s="1"/>
      <c r="FR229" s="1"/>
      <c r="FV229" s="1"/>
    </row>
    <row r="230" spans="158:178" customFormat="1" x14ac:dyDescent="0.2">
      <c r="FB230" s="1"/>
      <c r="FF230" s="1"/>
      <c r="FG230" s="1"/>
      <c r="FH230" s="1"/>
      <c r="FI230" s="1"/>
      <c r="FJ230" s="1"/>
      <c r="FK230" s="1"/>
      <c r="FL230" s="1"/>
      <c r="FM230" s="1"/>
      <c r="FR230" s="1"/>
      <c r="FV230" s="1"/>
    </row>
    <row r="231" spans="158:178" customFormat="1" x14ac:dyDescent="0.2">
      <c r="FB231" s="1"/>
      <c r="FF231" s="1"/>
      <c r="FG231" s="1"/>
      <c r="FH231" s="1"/>
      <c r="FI231" s="1"/>
      <c r="FJ231" s="1"/>
      <c r="FK231" s="1"/>
      <c r="FL231" s="1"/>
      <c r="FM231" s="1"/>
      <c r="FR231" s="1"/>
      <c r="FV231" s="1"/>
    </row>
    <row r="232" spans="158:178" customFormat="1" x14ac:dyDescent="0.2">
      <c r="FB232" s="1"/>
      <c r="FF232" s="1"/>
      <c r="FG232" s="1"/>
      <c r="FH232" s="1"/>
      <c r="FI232" s="1"/>
      <c r="FJ232" s="1"/>
      <c r="FK232" s="1"/>
      <c r="FL232" s="1"/>
      <c r="FM232" s="1"/>
      <c r="FR232" s="1"/>
      <c r="FV232" s="1"/>
    </row>
    <row r="233" spans="158:178" customFormat="1" x14ac:dyDescent="0.2">
      <c r="FB233" s="1"/>
      <c r="FF233" s="1"/>
      <c r="FG233" s="1"/>
      <c r="FH233" s="1"/>
      <c r="FI233" s="1"/>
      <c r="FJ233" s="1"/>
      <c r="FK233" s="1"/>
      <c r="FL233" s="1"/>
      <c r="FM233" s="1"/>
      <c r="FR233" s="1"/>
      <c r="FV233" s="1"/>
    </row>
    <row r="234" spans="158:178" customFormat="1" x14ac:dyDescent="0.2">
      <c r="FB234" s="1"/>
      <c r="FF234" s="1"/>
      <c r="FG234" s="1"/>
      <c r="FH234" s="1"/>
      <c r="FI234" s="1"/>
      <c r="FJ234" s="1"/>
      <c r="FK234" s="1"/>
      <c r="FL234" s="1"/>
      <c r="FM234" s="1"/>
      <c r="FR234" s="1"/>
      <c r="FV234" s="1"/>
    </row>
    <row r="235" spans="158:178" customFormat="1" x14ac:dyDescent="0.2">
      <c r="FB235" s="1"/>
      <c r="FF235" s="1"/>
      <c r="FG235" s="1"/>
      <c r="FH235" s="1"/>
      <c r="FI235" s="1"/>
      <c r="FJ235" s="1"/>
      <c r="FK235" s="1"/>
      <c r="FL235" s="1"/>
      <c r="FM235" s="1"/>
      <c r="FR235" s="1"/>
      <c r="FV235" s="1"/>
    </row>
    <row r="236" spans="158:178" customFormat="1" x14ac:dyDescent="0.2">
      <c r="FB236" s="1"/>
      <c r="FF236" s="1"/>
      <c r="FG236" s="1"/>
      <c r="FH236" s="1"/>
      <c r="FI236" s="1"/>
      <c r="FJ236" s="1"/>
      <c r="FK236" s="1"/>
      <c r="FL236" s="1"/>
      <c r="FM236" s="1"/>
      <c r="FR236" s="1"/>
      <c r="FV236" s="1"/>
    </row>
    <row r="237" spans="158:178" customFormat="1" x14ac:dyDescent="0.2">
      <c r="FB237" s="1"/>
      <c r="FF237" s="1"/>
      <c r="FG237" s="1"/>
      <c r="FH237" s="1"/>
      <c r="FI237" s="1"/>
      <c r="FJ237" s="1"/>
      <c r="FK237" s="1"/>
      <c r="FL237" s="1"/>
      <c r="FM237" s="1"/>
      <c r="FR237" s="1"/>
      <c r="FV237" s="1"/>
    </row>
    <row r="238" spans="158:178" customFormat="1" x14ac:dyDescent="0.2">
      <c r="FB238" s="1"/>
      <c r="FF238" s="1"/>
      <c r="FG238" s="1"/>
      <c r="FH238" s="1"/>
      <c r="FI238" s="1"/>
      <c r="FJ238" s="1"/>
      <c r="FK238" s="1"/>
      <c r="FL238" s="1"/>
      <c r="FM238" s="1"/>
      <c r="FR238" s="1"/>
      <c r="FV238" s="1"/>
    </row>
    <row r="239" spans="158:178" customFormat="1" x14ac:dyDescent="0.2">
      <c r="FB239" s="1"/>
      <c r="FF239" s="1"/>
      <c r="FG239" s="1"/>
      <c r="FH239" s="1"/>
      <c r="FI239" s="1"/>
      <c r="FJ239" s="1"/>
      <c r="FK239" s="1"/>
      <c r="FL239" s="1"/>
      <c r="FM239" s="1"/>
      <c r="FR239" s="1"/>
      <c r="FV239" s="1"/>
    </row>
    <row r="240" spans="158:178" customFormat="1" x14ac:dyDescent="0.2">
      <c r="FB240" s="1"/>
      <c r="FF240" s="1"/>
      <c r="FG240" s="1"/>
      <c r="FH240" s="1"/>
      <c r="FI240" s="1"/>
      <c r="FJ240" s="1"/>
      <c r="FK240" s="1"/>
      <c r="FL240" s="1"/>
      <c r="FM240" s="1"/>
      <c r="FR240" s="1"/>
      <c r="FV240" s="1"/>
    </row>
    <row r="241" spans="158:178" customFormat="1" x14ac:dyDescent="0.2">
      <c r="FB241" s="1"/>
      <c r="FF241" s="1"/>
      <c r="FG241" s="1"/>
      <c r="FH241" s="1"/>
      <c r="FI241" s="1"/>
      <c r="FJ241" s="1"/>
      <c r="FK241" s="1"/>
      <c r="FL241" s="1"/>
      <c r="FM241" s="1"/>
      <c r="FR241" s="1"/>
      <c r="FV241" s="1"/>
    </row>
    <row r="242" spans="158:178" customFormat="1" x14ac:dyDescent="0.2">
      <c r="FB242" s="1"/>
      <c r="FF242" s="1"/>
      <c r="FG242" s="1"/>
      <c r="FH242" s="1"/>
      <c r="FI242" s="1"/>
      <c r="FJ242" s="1"/>
      <c r="FK242" s="1"/>
      <c r="FL242" s="1"/>
      <c r="FM242" s="1"/>
      <c r="FR242" s="1"/>
      <c r="FV242" s="1"/>
    </row>
    <row r="243" spans="158:178" customFormat="1" x14ac:dyDescent="0.2">
      <c r="FB243" s="1"/>
      <c r="FF243" s="1"/>
      <c r="FG243" s="1"/>
      <c r="FH243" s="1"/>
      <c r="FI243" s="1"/>
      <c r="FJ243" s="1"/>
      <c r="FK243" s="1"/>
      <c r="FL243" s="1"/>
      <c r="FM243" s="1"/>
      <c r="FR243" s="1"/>
      <c r="FV243" s="1"/>
    </row>
    <row r="244" spans="158:178" customFormat="1" x14ac:dyDescent="0.2">
      <c r="FB244" s="1"/>
      <c r="FF244" s="1"/>
      <c r="FG244" s="1"/>
      <c r="FH244" s="1"/>
      <c r="FI244" s="1"/>
      <c r="FJ244" s="1"/>
      <c r="FK244" s="1"/>
      <c r="FL244" s="1"/>
      <c r="FM244" s="1"/>
      <c r="FR244" s="1"/>
      <c r="FV244" s="1"/>
    </row>
    <row r="245" spans="158:178" customFormat="1" x14ac:dyDescent="0.2">
      <c r="FB245" s="1"/>
      <c r="FF245" s="1"/>
      <c r="FG245" s="1"/>
      <c r="FH245" s="1"/>
      <c r="FI245" s="1"/>
      <c r="FJ245" s="1"/>
      <c r="FK245" s="1"/>
      <c r="FL245" s="1"/>
      <c r="FM245" s="1"/>
      <c r="FR245" s="1"/>
      <c r="FV245" s="1"/>
    </row>
    <row r="246" spans="158:178" customFormat="1" x14ac:dyDescent="0.2">
      <c r="FB246" s="1"/>
      <c r="FF246" s="1"/>
      <c r="FG246" s="1"/>
      <c r="FH246" s="1"/>
      <c r="FI246" s="1"/>
      <c r="FJ246" s="1"/>
      <c r="FK246" s="1"/>
      <c r="FL246" s="1"/>
      <c r="FM246" s="1"/>
      <c r="FR246" s="1"/>
      <c r="FV246" s="1"/>
    </row>
    <row r="247" spans="158:178" customFormat="1" x14ac:dyDescent="0.2">
      <c r="FB247" s="1"/>
      <c r="FF247" s="1"/>
      <c r="FG247" s="1"/>
      <c r="FH247" s="1"/>
      <c r="FI247" s="1"/>
      <c r="FJ247" s="1"/>
      <c r="FK247" s="1"/>
      <c r="FL247" s="1"/>
      <c r="FM247" s="1"/>
      <c r="FR247" s="1"/>
      <c r="FV247" s="1"/>
    </row>
    <row r="248" spans="158:178" customFormat="1" x14ac:dyDescent="0.2">
      <c r="FB248" s="1"/>
      <c r="FF248" s="1"/>
      <c r="FG248" s="1"/>
      <c r="FH248" s="1"/>
      <c r="FI248" s="1"/>
      <c r="FJ248" s="1"/>
      <c r="FK248" s="1"/>
      <c r="FL248" s="1"/>
      <c r="FM248" s="1"/>
      <c r="FR248" s="1"/>
      <c r="FV248" s="1"/>
    </row>
    <row r="249" spans="158:178" customFormat="1" x14ac:dyDescent="0.2">
      <c r="FB249" s="1"/>
      <c r="FF249" s="1"/>
      <c r="FG249" s="1"/>
      <c r="FH249" s="1"/>
      <c r="FI249" s="1"/>
      <c r="FJ249" s="1"/>
      <c r="FK249" s="1"/>
      <c r="FL249" s="1"/>
      <c r="FM249" s="1"/>
      <c r="FR249" s="1"/>
      <c r="FV249" s="1"/>
    </row>
    <row r="250" spans="158:178" customFormat="1" x14ac:dyDescent="0.2">
      <c r="FB250" s="1"/>
      <c r="FF250" s="1"/>
      <c r="FG250" s="1"/>
      <c r="FH250" s="1"/>
      <c r="FI250" s="1"/>
      <c r="FJ250" s="1"/>
      <c r="FK250" s="1"/>
      <c r="FL250" s="1"/>
      <c r="FM250" s="1"/>
      <c r="FR250" s="1"/>
      <c r="FV250" s="1"/>
    </row>
    <row r="251" spans="158:178" customFormat="1" x14ac:dyDescent="0.2">
      <c r="FB251" s="1"/>
      <c r="FF251" s="1"/>
      <c r="FG251" s="1"/>
      <c r="FH251" s="1"/>
      <c r="FI251" s="1"/>
      <c r="FJ251" s="1"/>
      <c r="FK251" s="1"/>
      <c r="FL251" s="1"/>
      <c r="FM251" s="1"/>
      <c r="FR251" s="1"/>
      <c r="FV251" s="1"/>
    </row>
    <row r="252" spans="158:178" customFormat="1" x14ac:dyDescent="0.2">
      <c r="FB252" s="1"/>
      <c r="FF252" s="1"/>
      <c r="FG252" s="1"/>
      <c r="FH252" s="1"/>
      <c r="FI252" s="1"/>
      <c r="FJ252" s="1"/>
      <c r="FK252" s="1"/>
      <c r="FL252" s="1"/>
      <c r="FM252" s="1"/>
      <c r="FR252" s="1"/>
      <c r="FV252" s="1"/>
    </row>
    <row r="253" spans="158:178" customFormat="1" x14ac:dyDescent="0.2">
      <c r="FB253" s="1"/>
      <c r="FF253" s="1"/>
      <c r="FG253" s="1"/>
      <c r="FH253" s="1"/>
      <c r="FI253" s="1"/>
      <c r="FJ253" s="1"/>
      <c r="FK253" s="1"/>
      <c r="FL253" s="1"/>
      <c r="FM253" s="1"/>
      <c r="FR253" s="1"/>
      <c r="FV253" s="1"/>
    </row>
    <row r="254" spans="158:178" customFormat="1" x14ac:dyDescent="0.2">
      <c r="FB254" s="1"/>
      <c r="FF254" s="1"/>
      <c r="FG254" s="1"/>
      <c r="FH254" s="1"/>
      <c r="FI254" s="1"/>
      <c r="FJ254" s="1"/>
      <c r="FK254" s="1"/>
      <c r="FL254" s="1"/>
      <c r="FM254" s="1"/>
      <c r="FR254" s="1"/>
      <c r="FV254" s="1"/>
    </row>
    <row r="255" spans="158:178" customFormat="1" x14ac:dyDescent="0.2">
      <c r="FB255" s="1"/>
      <c r="FF255" s="1"/>
      <c r="FG255" s="1"/>
      <c r="FH255" s="1"/>
      <c r="FI255" s="1"/>
      <c r="FJ255" s="1"/>
      <c r="FK255" s="1"/>
      <c r="FL255" s="1"/>
      <c r="FM255" s="1"/>
      <c r="FR255" s="1"/>
      <c r="FV255" s="1"/>
    </row>
    <row r="256" spans="158:178" customFormat="1" x14ac:dyDescent="0.2">
      <c r="FB256" s="1"/>
      <c r="FF256" s="1"/>
      <c r="FG256" s="1"/>
      <c r="FH256" s="1"/>
      <c r="FI256" s="1"/>
      <c r="FJ256" s="1"/>
      <c r="FK256" s="1"/>
      <c r="FL256" s="1"/>
      <c r="FM256" s="1"/>
      <c r="FR256" s="1"/>
      <c r="FV256" s="1"/>
    </row>
    <row r="257" spans="158:178" customFormat="1" x14ac:dyDescent="0.2">
      <c r="FB257" s="1"/>
      <c r="FF257" s="1"/>
      <c r="FG257" s="1"/>
      <c r="FH257" s="1"/>
      <c r="FI257" s="1"/>
      <c r="FJ257" s="1"/>
      <c r="FK257" s="1"/>
      <c r="FL257" s="1"/>
      <c r="FM257" s="1"/>
      <c r="FR257" s="1"/>
      <c r="FV257" s="1"/>
    </row>
    <row r="258" spans="158:178" customFormat="1" x14ac:dyDescent="0.2">
      <c r="FB258" s="1"/>
      <c r="FF258" s="1"/>
      <c r="FG258" s="1"/>
      <c r="FH258" s="1"/>
      <c r="FI258" s="1"/>
      <c r="FJ258" s="1"/>
      <c r="FK258" s="1"/>
      <c r="FL258" s="1"/>
      <c r="FM258" s="1"/>
      <c r="FR258" s="1"/>
      <c r="FV258" s="1"/>
    </row>
    <row r="259" spans="158:178" customFormat="1" x14ac:dyDescent="0.2">
      <c r="FB259" s="1"/>
      <c r="FF259" s="1"/>
      <c r="FG259" s="1"/>
      <c r="FH259" s="1"/>
      <c r="FI259" s="1"/>
      <c r="FJ259" s="1"/>
      <c r="FK259" s="1"/>
      <c r="FL259" s="1"/>
      <c r="FM259" s="1"/>
      <c r="FR259" s="1"/>
      <c r="FV259" s="1"/>
    </row>
    <row r="260" spans="158:178" customFormat="1" x14ac:dyDescent="0.2">
      <c r="FB260" s="1"/>
      <c r="FF260" s="1"/>
      <c r="FG260" s="1"/>
      <c r="FH260" s="1"/>
      <c r="FI260" s="1"/>
      <c r="FJ260" s="1"/>
      <c r="FK260" s="1"/>
      <c r="FL260" s="1"/>
      <c r="FM260" s="1"/>
      <c r="FR260" s="1"/>
      <c r="FV260" s="1"/>
    </row>
    <row r="261" spans="158:178" customFormat="1" x14ac:dyDescent="0.2">
      <c r="FB261" s="1"/>
      <c r="FF261" s="1"/>
      <c r="FG261" s="1"/>
      <c r="FH261" s="1"/>
      <c r="FI261" s="1"/>
      <c r="FJ261" s="1"/>
      <c r="FK261" s="1"/>
      <c r="FL261" s="1"/>
      <c r="FM261" s="1"/>
      <c r="FR261" s="1"/>
      <c r="FV261" s="1"/>
    </row>
    <row r="262" spans="158:178" customFormat="1" x14ac:dyDescent="0.2">
      <c r="FB262" s="1"/>
      <c r="FF262" s="1"/>
      <c r="FG262" s="1"/>
      <c r="FH262" s="1"/>
      <c r="FI262" s="1"/>
      <c r="FJ262" s="1"/>
      <c r="FK262" s="1"/>
      <c r="FL262" s="1"/>
      <c r="FM262" s="1"/>
      <c r="FR262" s="1"/>
      <c r="FV262" s="1"/>
    </row>
    <row r="263" spans="158:178" customFormat="1" x14ac:dyDescent="0.2">
      <c r="FB263" s="1"/>
      <c r="FF263" s="1"/>
      <c r="FG263" s="1"/>
      <c r="FH263" s="1"/>
      <c r="FI263" s="1"/>
      <c r="FJ263" s="1"/>
      <c r="FK263" s="1"/>
      <c r="FL263" s="1"/>
      <c r="FM263" s="1"/>
      <c r="FR263" s="1"/>
      <c r="FV263" s="1"/>
    </row>
    <row r="264" spans="158:178" customFormat="1" x14ac:dyDescent="0.2">
      <c r="FB264" s="1"/>
      <c r="FF264" s="1"/>
      <c r="FG264" s="1"/>
      <c r="FH264" s="1"/>
      <c r="FI264" s="1"/>
      <c r="FJ264" s="1"/>
      <c r="FK264" s="1"/>
      <c r="FL264" s="1"/>
      <c r="FM264" s="1"/>
      <c r="FR264" s="1"/>
      <c r="FV264" s="1"/>
    </row>
    <row r="265" spans="158:178" customFormat="1" x14ac:dyDescent="0.2">
      <c r="FB265" s="1"/>
      <c r="FF265" s="1"/>
      <c r="FG265" s="1"/>
      <c r="FH265" s="1"/>
      <c r="FI265" s="1"/>
      <c r="FJ265" s="1"/>
      <c r="FK265" s="1"/>
      <c r="FL265" s="1"/>
      <c r="FM265" s="1"/>
      <c r="FR265" s="1"/>
      <c r="FV265" s="1"/>
    </row>
    <row r="266" spans="158:178" customFormat="1" x14ac:dyDescent="0.2">
      <c r="FB266" s="1"/>
      <c r="FF266" s="1"/>
      <c r="FG266" s="1"/>
      <c r="FH266" s="1"/>
      <c r="FI266" s="1"/>
      <c r="FJ266" s="1"/>
      <c r="FK266" s="1"/>
      <c r="FL266" s="1"/>
      <c r="FM266" s="1"/>
      <c r="FR266" s="1"/>
      <c r="FV266" s="1"/>
    </row>
    <row r="267" spans="158:178" customFormat="1" x14ac:dyDescent="0.2">
      <c r="FB267" s="1"/>
      <c r="FF267" s="1"/>
      <c r="FG267" s="1"/>
      <c r="FH267" s="1"/>
      <c r="FI267" s="1"/>
      <c r="FJ267" s="1"/>
      <c r="FK267" s="1"/>
      <c r="FL267" s="1"/>
      <c r="FM267" s="1"/>
      <c r="FR267" s="1"/>
      <c r="FV267" s="1"/>
    </row>
    <row r="268" spans="158:178" customFormat="1" x14ac:dyDescent="0.2">
      <c r="FB268" s="1"/>
      <c r="FF268" s="1"/>
      <c r="FG268" s="1"/>
      <c r="FH268" s="1"/>
      <c r="FI268" s="1"/>
      <c r="FJ268" s="1"/>
      <c r="FK268" s="1"/>
      <c r="FL268" s="1"/>
      <c r="FM268" s="1"/>
      <c r="FR268" s="1"/>
      <c r="FV268" s="1"/>
    </row>
    <row r="269" spans="158:178" customFormat="1" x14ac:dyDescent="0.2">
      <c r="FB269" s="1"/>
      <c r="FF269" s="1"/>
      <c r="FG269" s="1"/>
      <c r="FH269" s="1"/>
      <c r="FI269" s="1"/>
      <c r="FJ269" s="1"/>
      <c r="FK269" s="1"/>
      <c r="FL269" s="1"/>
      <c r="FM269" s="1"/>
      <c r="FR269" s="1"/>
      <c r="FV269" s="1"/>
    </row>
    <row r="270" spans="158:178" customFormat="1" x14ac:dyDescent="0.2">
      <c r="FB270" s="1"/>
      <c r="FF270" s="1"/>
      <c r="FG270" s="1"/>
      <c r="FH270" s="1"/>
      <c r="FI270" s="1"/>
      <c r="FJ270" s="1"/>
      <c r="FK270" s="1"/>
      <c r="FL270" s="1"/>
      <c r="FM270" s="1"/>
      <c r="FR270" s="1"/>
      <c r="FV270" s="1"/>
    </row>
    <row r="271" spans="158:178" customFormat="1" x14ac:dyDescent="0.2">
      <c r="FB271" s="1"/>
      <c r="FF271" s="1"/>
      <c r="FG271" s="1"/>
      <c r="FH271" s="1"/>
      <c r="FI271" s="1"/>
      <c r="FJ271" s="1"/>
      <c r="FK271" s="1"/>
      <c r="FL271" s="1"/>
      <c r="FM271" s="1"/>
      <c r="FR271" s="1"/>
      <c r="FV271" s="1"/>
    </row>
    <row r="272" spans="158:178" customFormat="1" x14ac:dyDescent="0.2">
      <c r="FB272" s="1"/>
      <c r="FF272" s="1"/>
      <c r="FG272" s="1"/>
      <c r="FH272" s="1"/>
      <c r="FI272" s="1"/>
      <c r="FJ272" s="1"/>
      <c r="FK272" s="1"/>
      <c r="FL272" s="1"/>
      <c r="FM272" s="1"/>
      <c r="FR272" s="1"/>
      <c r="FV272" s="1"/>
    </row>
    <row r="273" spans="158:178" customFormat="1" x14ac:dyDescent="0.2">
      <c r="FB273" s="1"/>
      <c r="FF273" s="1"/>
      <c r="FG273" s="1"/>
      <c r="FH273" s="1"/>
      <c r="FI273" s="1"/>
      <c r="FJ273" s="1"/>
      <c r="FK273" s="1"/>
      <c r="FL273" s="1"/>
      <c r="FM273" s="1"/>
      <c r="FR273" s="1"/>
      <c r="FV273" s="1"/>
    </row>
    <row r="274" spans="158:178" customFormat="1" x14ac:dyDescent="0.2">
      <c r="FB274" s="1"/>
      <c r="FF274" s="1"/>
      <c r="FG274" s="1"/>
      <c r="FH274" s="1"/>
      <c r="FI274" s="1"/>
      <c r="FJ274" s="1"/>
      <c r="FK274" s="1"/>
      <c r="FL274" s="1"/>
      <c r="FM274" s="1"/>
      <c r="FR274" s="1"/>
      <c r="FV274" s="1"/>
    </row>
    <row r="275" spans="158:178" customFormat="1" x14ac:dyDescent="0.2">
      <c r="FB275" s="1"/>
      <c r="FF275" s="1"/>
      <c r="FG275" s="1"/>
      <c r="FH275" s="1"/>
      <c r="FI275" s="1"/>
      <c r="FJ275" s="1"/>
      <c r="FK275" s="1"/>
      <c r="FL275" s="1"/>
      <c r="FM275" s="1"/>
      <c r="FR275" s="1"/>
      <c r="FV275" s="1"/>
    </row>
    <row r="276" spans="158:178" customFormat="1" x14ac:dyDescent="0.2">
      <c r="FB276" s="1"/>
      <c r="FF276" s="1"/>
      <c r="FG276" s="1"/>
      <c r="FH276" s="1"/>
      <c r="FI276" s="1"/>
      <c r="FJ276" s="1"/>
      <c r="FK276" s="1"/>
      <c r="FL276" s="1"/>
      <c r="FM276" s="1"/>
      <c r="FR276" s="1"/>
      <c r="FV276" s="1"/>
    </row>
    <row r="277" spans="158:178" customFormat="1" x14ac:dyDescent="0.2">
      <c r="FB277" s="1"/>
      <c r="FF277" s="1"/>
      <c r="FG277" s="1"/>
      <c r="FH277" s="1"/>
      <c r="FI277" s="1"/>
      <c r="FJ277" s="1"/>
      <c r="FK277" s="1"/>
      <c r="FL277" s="1"/>
      <c r="FM277" s="1"/>
      <c r="FR277" s="1"/>
      <c r="FV277" s="1"/>
    </row>
    <row r="278" spans="158:178" customFormat="1" x14ac:dyDescent="0.2">
      <c r="FB278" s="1"/>
      <c r="FF278" s="1"/>
      <c r="FG278" s="1"/>
      <c r="FH278" s="1"/>
      <c r="FI278" s="1"/>
      <c r="FJ278" s="1"/>
      <c r="FK278" s="1"/>
      <c r="FL278" s="1"/>
      <c r="FM278" s="1"/>
      <c r="FR278" s="1"/>
      <c r="FV278" s="1"/>
    </row>
    <row r="279" spans="158:178" customFormat="1" x14ac:dyDescent="0.2">
      <c r="FB279" s="1"/>
      <c r="FF279" s="1"/>
      <c r="FG279" s="1"/>
      <c r="FH279" s="1"/>
      <c r="FI279" s="1"/>
      <c r="FJ279" s="1"/>
      <c r="FK279" s="1"/>
      <c r="FL279" s="1"/>
      <c r="FM279" s="1"/>
      <c r="FR279" s="1"/>
      <c r="FV279" s="1"/>
    </row>
    <row r="280" spans="158:178" customFormat="1" x14ac:dyDescent="0.2">
      <c r="FB280" s="1"/>
      <c r="FF280" s="1"/>
      <c r="FG280" s="1"/>
      <c r="FH280" s="1"/>
      <c r="FI280" s="1"/>
      <c r="FJ280" s="1"/>
      <c r="FK280" s="1"/>
      <c r="FL280" s="1"/>
      <c r="FM280" s="1"/>
      <c r="FR280" s="1"/>
      <c r="FV280" s="1"/>
    </row>
    <row r="281" spans="158:178" customFormat="1" x14ac:dyDescent="0.2">
      <c r="FB281" s="1"/>
      <c r="FF281" s="1"/>
      <c r="FG281" s="1"/>
      <c r="FH281" s="1"/>
      <c r="FI281" s="1"/>
      <c r="FJ281" s="1"/>
      <c r="FK281" s="1"/>
      <c r="FL281" s="1"/>
      <c r="FM281" s="1"/>
      <c r="FR281" s="1"/>
      <c r="FV281" s="1"/>
    </row>
    <row r="282" spans="158:178" customFormat="1" x14ac:dyDescent="0.2">
      <c r="FB282" s="1"/>
      <c r="FF282" s="1"/>
      <c r="FG282" s="1"/>
      <c r="FH282" s="1"/>
      <c r="FI282" s="1"/>
      <c r="FJ282" s="1"/>
      <c r="FK282" s="1"/>
      <c r="FL282" s="1"/>
      <c r="FM282" s="1"/>
      <c r="FR282" s="1"/>
      <c r="FV282" s="1"/>
    </row>
    <row r="283" spans="158:178" customFormat="1" x14ac:dyDescent="0.2">
      <c r="FB283" s="1"/>
      <c r="FF283" s="1"/>
      <c r="FG283" s="1"/>
      <c r="FH283" s="1"/>
      <c r="FI283" s="1"/>
      <c r="FJ283" s="1"/>
      <c r="FK283" s="1"/>
      <c r="FL283" s="1"/>
      <c r="FM283" s="1"/>
      <c r="FR283" s="1"/>
      <c r="FV283" s="1"/>
    </row>
    <row r="284" spans="158:178" customFormat="1" x14ac:dyDescent="0.2">
      <c r="FB284" s="1"/>
      <c r="FF284" s="1"/>
      <c r="FG284" s="1"/>
      <c r="FH284" s="1"/>
      <c r="FI284" s="1"/>
      <c r="FJ284" s="1"/>
      <c r="FK284" s="1"/>
      <c r="FL284" s="1"/>
      <c r="FM284" s="1"/>
      <c r="FR284" s="1"/>
      <c r="FV284" s="1"/>
    </row>
    <row r="285" spans="158:178" customFormat="1" x14ac:dyDescent="0.2">
      <c r="FB285" s="1"/>
      <c r="FF285" s="1"/>
      <c r="FG285" s="1"/>
      <c r="FH285" s="1"/>
      <c r="FI285" s="1"/>
      <c r="FJ285" s="1"/>
      <c r="FK285" s="1"/>
      <c r="FL285" s="1"/>
      <c r="FM285" s="1"/>
      <c r="FR285" s="1"/>
      <c r="FV285" s="1"/>
    </row>
    <row r="286" spans="158:178" customFormat="1" x14ac:dyDescent="0.2">
      <c r="FB286" s="1"/>
      <c r="FF286" s="1"/>
      <c r="FG286" s="1"/>
      <c r="FH286" s="1"/>
      <c r="FI286" s="1"/>
      <c r="FJ286" s="1"/>
      <c r="FK286" s="1"/>
      <c r="FL286" s="1"/>
      <c r="FM286" s="1"/>
      <c r="FR286" s="1"/>
      <c r="FV286" s="1"/>
    </row>
    <row r="287" spans="158:178" customFormat="1" x14ac:dyDescent="0.2">
      <c r="FB287" s="1"/>
      <c r="FF287" s="1"/>
      <c r="FG287" s="1"/>
      <c r="FH287" s="1"/>
      <c r="FI287" s="1"/>
      <c r="FJ287" s="1"/>
      <c r="FK287" s="1"/>
      <c r="FL287" s="1"/>
      <c r="FM287" s="1"/>
      <c r="FR287" s="1"/>
      <c r="FV287" s="1"/>
    </row>
    <row r="288" spans="158:178" customFormat="1" x14ac:dyDescent="0.2">
      <c r="FB288" s="1"/>
      <c r="FF288" s="1"/>
      <c r="FG288" s="1"/>
      <c r="FH288" s="1"/>
      <c r="FI288" s="1"/>
      <c r="FJ288" s="1"/>
      <c r="FK288" s="1"/>
      <c r="FL288" s="1"/>
      <c r="FM288" s="1"/>
      <c r="FR288" s="1"/>
      <c r="FV288" s="1"/>
    </row>
    <row r="289" spans="158:178" customFormat="1" x14ac:dyDescent="0.2">
      <c r="FB289" s="1"/>
      <c r="FF289" s="1"/>
      <c r="FG289" s="1"/>
      <c r="FH289" s="1"/>
      <c r="FI289" s="1"/>
      <c r="FJ289" s="1"/>
      <c r="FK289" s="1"/>
      <c r="FL289" s="1"/>
      <c r="FM289" s="1"/>
      <c r="FR289" s="1"/>
      <c r="FV289" s="1"/>
    </row>
    <row r="290" spans="158:178" customFormat="1" x14ac:dyDescent="0.2">
      <c r="FB290" s="1"/>
      <c r="FF290" s="1"/>
      <c r="FG290" s="1"/>
      <c r="FH290" s="1"/>
      <c r="FI290" s="1"/>
      <c r="FJ290" s="1"/>
      <c r="FK290" s="1"/>
      <c r="FL290" s="1"/>
      <c r="FM290" s="1"/>
      <c r="FR290" s="1"/>
      <c r="FV290" s="1"/>
    </row>
    <row r="291" spans="158:178" customFormat="1" x14ac:dyDescent="0.2">
      <c r="FB291" s="1"/>
      <c r="FF291" s="1"/>
      <c r="FG291" s="1"/>
      <c r="FH291" s="1"/>
      <c r="FI291" s="1"/>
      <c r="FJ291" s="1"/>
      <c r="FK291" s="1"/>
      <c r="FL291" s="1"/>
      <c r="FM291" s="1"/>
      <c r="FR291" s="1"/>
      <c r="FV291" s="1"/>
    </row>
    <row r="292" spans="158:178" customFormat="1" x14ac:dyDescent="0.2">
      <c r="FB292" s="1"/>
      <c r="FF292" s="1"/>
      <c r="FG292" s="1"/>
      <c r="FH292" s="1"/>
      <c r="FI292" s="1"/>
      <c r="FJ292" s="1"/>
      <c r="FK292" s="1"/>
      <c r="FL292" s="1"/>
      <c r="FM292" s="1"/>
      <c r="FR292" s="1"/>
      <c r="FV292" s="1"/>
    </row>
    <row r="293" spans="158:178" customFormat="1" x14ac:dyDescent="0.2">
      <c r="FB293" s="1"/>
      <c r="FF293" s="1"/>
      <c r="FG293" s="1"/>
      <c r="FH293" s="1"/>
      <c r="FI293" s="1"/>
      <c r="FJ293" s="1"/>
      <c r="FK293" s="1"/>
      <c r="FL293" s="1"/>
      <c r="FM293" s="1"/>
      <c r="FR293" s="1"/>
      <c r="FV293" s="1"/>
    </row>
    <row r="294" spans="158:178" customFormat="1" x14ac:dyDescent="0.2">
      <c r="FB294" s="1"/>
      <c r="FF294" s="1"/>
      <c r="FG294" s="1"/>
      <c r="FH294" s="1"/>
      <c r="FI294" s="1"/>
      <c r="FJ294" s="1"/>
      <c r="FK294" s="1"/>
      <c r="FL294" s="1"/>
      <c r="FM294" s="1"/>
      <c r="FR294" s="1"/>
      <c r="FV294" s="1"/>
    </row>
    <row r="295" spans="158:178" customFormat="1" x14ac:dyDescent="0.2">
      <c r="FB295" s="1"/>
      <c r="FF295" s="1"/>
      <c r="FG295" s="1"/>
      <c r="FH295" s="1"/>
      <c r="FI295" s="1"/>
      <c r="FJ295" s="1"/>
      <c r="FK295" s="1"/>
      <c r="FL295" s="1"/>
      <c r="FM295" s="1"/>
      <c r="FR295" s="1"/>
      <c r="FV295" s="1"/>
    </row>
    <row r="296" spans="158:178" customFormat="1" x14ac:dyDescent="0.2">
      <c r="FB296" s="1"/>
      <c r="FF296" s="1"/>
      <c r="FG296" s="1"/>
      <c r="FH296" s="1"/>
      <c r="FI296" s="1"/>
      <c r="FJ296" s="1"/>
      <c r="FK296" s="1"/>
      <c r="FL296" s="1"/>
      <c r="FM296" s="1"/>
      <c r="FR296" s="1"/>
      <c r="FV296" s="1"/>
    </row>
    <row r="297" spans="158:178" customFormat="1" x14ac:dyDescent="0.2">
      <c r="FB297" s="1"/>
      <c r="FF297" s="1"/>
      <c r="FG297" s="1"/>
      <c r="FH297" s="1"/>
      <c r="FI297" s="1"/>
      <c r="FJ297" s="1"/>
      <c r="FK297" s="1"/>
      <c r="FL297" s="1"/>
      <c r="FM297" s="1"/>
      <c r="FR297" s="1"/>
      <c r="FV297" s="1"/>
    </row>
    <row r="298" spans="158:178" customFormat="1" x14ac:dyDescent="0.2">
      <c r="FB298" s="1"/>
      <c r="FF298" s="1"/>
      <c r="FG298" s="1"/>
      <c r="FH298" s="1"/>
      <c r="FI298" s="1"/>
      <c r="FJ298" s="1"/>
      <c r="FK298" s="1"/>
      <c r="FL298" s="1"/>
      <c r="FM298" s="1"/>
      <c r="FR298" s="1"/>
      <c r="FV298" s="1"/>
    </row>
    <row r="299" spans="158:178" customFormat="1" x14ac:dyDescent="0.2">
      <c r="FB299" s="1"/>
      <c r="FF299" s="1"/>
      <c r="FG299" s="1"/>
      <c r="FH299" s="1"/>
      <c r="FI299" s="1"/>
      <c r="FJ299" s="1"/>
      <c r="FK299" s="1"/>
      <c r="FL299" s="1"/>
      <c r="FM299" s="1"/>
      <c r="FR299" s="1"/>
      <c r="FV299" s="1"/>
    </row>
    <row r="300" spans="158:178" customFormat="1" x14ac:dyDescent="0.2">
      <c r="FB300" s="1"/>
      <c r="FF300" s="1"/>
      <c r="FG300" s="1"/>
      <c r="FH300" s="1"/>
      <c r="FI300" s="1"/>
      <c r="FJ300" s="1"/>
      <c r="FK300" s="1"/>
      <c r="FL300" s="1"/>
      <c r="FM300" s="1"/>
      <c r="FR300" s="1"/>
      <c r="FV300" s="1"/>
    </row>
    <row r="301" spans="158:178" customFormat="1" x14ac:dyDescent="0.2">
      <c r="FB301" s="1"/>
      <c r="FF301" s="1"/>
      <c r="FG301" s="1"/>
      <c r="FH301" s="1"/>
      <c r="FI301" s="1"/>
      <c r="FJ301" s="1"/>
      <c r="FK301" s="1"/>
      <c r="FL301" s="1"/>
      <c r="FM301" s="1"/>
      <c r="FR301" s="1"/>
      <c r="FV301" s="1"/>
    </row>
    <row r="302" spans="158:178" customFormat="1" x14ac:dyDescent="0.2">
      <c r="FB302" s="1"/>
      <c r="FF302" s="1"/>
      <c r="FG302" s="1"/>
      <c r="FH302" s="1"/>
      <c r="FI302" s="1"/>
      <c r="FJ302" s="1"/>
      <c r="FK302" s="1"/>
      <c r="FL302" s="1"/>
      <c r="FM302" s="1"/>
      <c r="FR302" s="1"/>
      <c r="FV302" s="1"/>
    </row>
    <row r="303" spans="158:178" customFormat="1" x14ac:dyDescent="0.2">
      <c r="FB303" s="1"/>
      <c r="FF303" s="1"/>
      <c r="FG303" s="1"/>
      <c r="FH303" s="1"/>
      <c r="FI303" s="1"/>
      <c r="FJ303" s="1"/>
      <c r="FK303" s="1"/>
      <c r="FL303" s="1"/>
      <c r="FM303" s="1"/>
      <c r="FR303" s="1"/>
      <c r="FV303" s="1"/>
    </row>
    <row r="304" spans="158:178" customFormat="1" x14ac:dyDescent="0.2">
      <c r="FB304" s="1"/>
      <c r="FF304" s="1"/>
      <c r="FG304" s="1"/>
      <c r="FH304" s="1"/>
      <c r="FI304" s="1"/>
      <c r="FJ304" s="1"/>
      <c r="FK304" s="1"/>
      <c r="FL304" s="1"/>
      <c r="FM304" s="1"/>
      <c r="FR304" s="1"/>
      <c r="FV304" s="1"/>
    </row>
    <row r="305" spans="158:178" customFormat="1" x14ac:dyDescent="0.2">
      <c r="FB305" s="1"/>
      <c r="FF305" s="1"/>
      <c r="FG305" s="1"/>
      <c r="FH305" s="1"/>
      <c r="FI305" s="1"/>
      <c r="FJ305" s="1"/>
      <c r="FK305" s="1"/>
      <c r="FL305" s="1"/>
      <c r="FM305" s="1"/>
      <c r="FR305" s="1"/>
      <c r="FV305" s="1"/>
    </row>
    <row r="306" spans="158:178" customFormat="1" x14ac:dyDescent="0.2">
      <c r="FB306" s="1"/>
      <c r="FF306" s="1"/>
      <c r="FG306" s="1"/>
      <c r="FH306" s="1"/>
      <c r="FI306" s="1"/>
      <c r="FJ306" s="1"/>
      <c r="FK306" s="1"/>
      <c r="FL306" s="1"/>
      <c r="FM306" s="1"/>
      <c r="FR306" s="1"/>
      <c r="FV306" s="1"/>
    </row>
    <row r="307" spans="158:178" customFormat="1" x14ac:dyDescent="0.2">
      <c r="FB307" s="1"/>
      <c r="FF307" s="1"/>
      <c r="FG307" s="1"/>
      <c r="FH307" s="1"/>
      <c r="FI307" s="1"/>
      <c r="FJ307" s="1"/>
      <c r="FK307" s="1"/>
      <c r="FL307" s="1"/>
      <c r="FM307" s="1"/>
      <c r="FR307" s="1"/>
      <c r="FV307" s="1"/>
    </row>
    <row r="308" spans="158:178" customFormat="1" x14ac:dyDescent="0.2">
      <c r="FB308" s="1"/>
      <c r="FF308" s="1"/>
      <c r="FG308" s="1"/>
      <c r="FH308" s="1"/>
      <c r="FI308" s="1"/>
      <c r="FJ308" s="1"/>
      <c r="FK308" s="1"/>
      <c r="FL308" s="1"/>
      <c r="FM308" s="1"/>
      <c r="FR308" s="1"/>
      <c r="FV308" s="1"/>
    </row>
    <row r="309" spans="158:178" customFormat="1" x14ac:dyDescent="0.2">
      <c r="FB309" s="1"/>
      <c r="FF309" s="1"/>
      <c r="FG309" s="1"/>
      <c r="FH309" s="1"/>
      <c r="FI309" s="1"/>
      <c r="FJ309" s="1"/>
      <c r="FK309" s="1"/>
      <c r="FL309" s="1"/>
      <c r="FM309" s="1"/>
      <c r="FR309" s="1"/>
      <c r="FV309" s="1"/>
    </row>
    <row r="310" spans="158:178" customFormat="1" x14ac:dyDescent="0.2">
      <c r="FB310" s="1"/>
      <c r="FF310" s="1"/>
      <c r="FG310" s="1"/>
      <c r="FH310" s="1"/>
      <c r="FI310" s="1"/>
      <c r="FJ310" s="1"/>
      <c r="FK310" s="1"/>
      <c r="FL310" s="1"/>
      <c r="FM310" s="1"/>
      <c r="FR310" s="1"/>
      <c r="FV310" s="1"/>
    </row>
    <row r="311" spans="158:178" customFormat="1" x14ac:dyDescent="0.2">
      <c r="FB311" s="1"/>
      <c r="FF311" s="1"/>
      <c r="FG311" s="1"/>
      <c r="FH311" s="1"/>
      <c r="FI311" s="1"/>
      <c r="FJ311" s="1"/>
      <c r="FK311" s="1"/>
      <c r="FL311" s="1"/>
      <c r="FM311" s="1"/>
      <c r="FR311" s="1"/>
      <c r="FV311" s="1"/>
    </row>
    <row r="312" spans="158:178" customFormat="1" x14ac:dyDescent="0.2">
      <c r="FB312" s="1"/>
      <c r="FF312" s="1"/>
      <c r="FG312" s="1"/>
      <c r="FH312" s="1"/>
      <c r="FI312" s="1"/>
      <c r="FJ312" s="1"/>
      <c r="FK312" s="1"/>
      <c r="FL312" s="1"/>
      <c r="FM312" s="1"/>
      <c r="FR312" s="1"/>
      <c r="FV312" s="1"/>
    </row>
    <row r="313" spans="158:178" customFormat="1" x14ac:dyDescent="0.2">
      <c r="FB313" s="1"/>
      <c r="FF313" s="1"/>
      <c r="FG313" s="1"/>
      <c r="FH313" s="1"/>
      <c r="FI313" s="1"/>
      <c r="FJ313" s="1"/>
      <c r="FK313" s="1"/>
      <c r="FL313" s="1"/>
      <c r="FM313" s="1"/>
      <c r="FR313" s="1"/>
      <c r="FV313" s="1"/>
    </row>
    <row r="314" spans="158:178" customFormat="1" x14ac:dyDescent="0.2">
      <c r="FB314" s="1"/>
      <c r="FF314" s="1"/>
      <c r="FG314" s="1"/>
      <c r="FH314" s="1"/>
      <c r="FI314" s="1"/>
      <c r="FJ314" s="1"/>
      <c r="FK314" s="1"/>
      <c r="FL314" s="1"/>
      <c r="FM314" s="1"/>
      <c r="FR314" s="1"/>
      <c r="FV314" s="1"/>
    </row>
    <row r="315" spans="158:178" customFormat="1" x14ac:dyDescent="0.2">
      <c r="FB315" s="1"/>
      <c r="FF315" s="1"/>
      <c r="FG315" s="1"/>
      <c r="FH315" s="1"/>
      <c r="FI315" s="1"/>
      <c r="FJ315" s="1"/>
      <c r="FK315" s="1"/>
      <c r="FL315" s="1"/>
      <c r="FM315" s="1"/>
      <c r="FR315" s="1"/>
      <c r="FV315" s="1"/>
    </row>
    <row r="316" spans="158:178" customFormat="1" x14ac:dyDescent="0.2">
      <c r="FB316" s="1"/>
      <c r="FF316" s="1"/>
      <c r="FG316" s="1"/>
      <c r="FH316" s="1"/>
      <c r="FI316" s="1"/>
      <c r="FJ316" s="1"/>
      <c r="FK316" s="1"/>
      <c r="FL316" s="1"/>
      <c r="FM316" s="1"/>
      <c r="FR316" s="1"/>
      <c r="FV316" s="1"/>
    </row>
    <row r="317" spans="158:178" customFormat="1" x14ac:dyDescent="0.2">
      <c r="FB317" s="1"/>
      <c r="FF317" s="1"/>
      <c r="FG317" s="1"/>
      <c r="FH317" s="1"/>
      <c r="FI317" s="1"/>
      <c r="FJ317" s="1"/>
      <c r="FK317" s="1"/>
      <c r="FL317" s="1"/>
      <c r="FM317" s="1"/>
      <c r="FR317" s="1"/>
      <c r="FV317" s="1"/>
    </row>
    <row r="318" spans="158:178" customFormat="1" x14ac:dyDescent="0.2">
      <c r="FB318" s="1"/>
      <c r="FF318" s="1"/>
      <c r="FG318" s="1"/>
      <c r="FH318" s="1"/>
      <c r="FI318" s="1"/>
      <c r="FJ318" s="1"/>
      <c r="FK318" s="1"/>
      <c r="FL318" s="1"/>
      <c r="FM318" s="1"/>
      <c r="FR318" s="1"/>
      <c r="FV318" s="1"/>
    </row>
    <row r="319" spans="158:178" customFormat="1" x14ac:dyDescent="0.2">
      <c r="FB319" s="1"/>
      <c r="FF319" s="1"/>
      <c r="FG319" s="1"/>
      <c r="FH319" s="1"/>
      <c r="FI319" s="1"/>
      <c r="FJ319" s="1"/>
      <c r="FK319" s="1"/>
      <c r="FL319" s="1"/>
      <c r="FM319" s="1"/>
      <c r="FR319" s="1"/>
      <c r="FV319" s="1"/>
    </row>
    <row r="320" spans="158:178" customFormat="1" x14ac:dyDescent="0.2">
      <c r="FB320" s="1"/>
      <c r="FF320" s="1"/>
      <c r="FG320" s="1"/>
      <c r="FH320" s="1"/>
      <c r="FI320" s="1"/>
      <c r="FJ320" s="1"/>
      <c r="FK320" s="1"/>
      <c r="FL320" s="1"/>
      <c r="FM320" s="1"/>
      <c r="FR320" s="1"/>
      <c r="FV320" s="1"/>
    </row>
    <row r="321" spans="158:178" customFormat="1" x14ac:dyDescent="0.2">
      <c r="FB321" s="1"/>
      <c r="FF321" s="1"/>
      <c r="FG321" s="1"/>
      <c r="FH321" s="1"/>
      <c r="FI321" s="1"/>
      <c r="FJ321" s="1"/>
      <c r="FK321" s="1"/>
      <c r="FL321" s="1"/>
      <c r="FM321" s="1"/>
      <c r="FR321" s="1"/>
      <c r="FV321" s="1"/>
    </row>
    <row r="322" spans="158:178" customFormat="1" x14ac:dyDescent="0.2">
      <c r="FB322" s="1"/>
      <c r="FF322" s="1"/>
      <c r="FG322" s="1"/>
      <c r="FH322" s="1"/>
      <c r="FI322" s="1"/>
      <c r="FJ322" s="1"/>
      <c r="FK322" s="1"/>
      <c r="FL322" s="1"/>
      <c r="FM322" s="1"/>
      <c r="FR322" s="1"/>
      <c r="FV322" s="1"/>
    </row>
    <row r="323" spans="158:178" customFormat="1" x14ac:dyDescent="0.2">
      <c r="FB323" s="1"/>
      <c r="FF323" s="1"/>
      <c r="FG323" s="1"/>
      <c r="FH323" s="1"/>
      <c r="FI323" s="1"/>
      <c r="FJ323" s="1"/>
      <c r="FK323" s="1"/>
      <c r="FL323" s="1"/>
      <c r="FM323" s="1"/>
      <c r="FR323" s="1"/>
      <c r="FV323" s="1"/>
    </row>
    <row r="324" spans="158:178" customFormat="1" x14ac:dyDescent="0.2">
      <c r="FB324" s="1"/>
      <c r="FF324" s="1"/>
      <c r="FG324" s="1"/>
      <c r="FH324" s="1"/>
      <c r="FI324" s="1"/>
      <c r="FJ324" s="1"/>
      <c r="FK324" s="1"/>
      <c r="FL324" s="1"/>
      <c r="FM324" s="1"/>
      <c r="FR324" s="1"/>
      <c r="FV324" s="1"/>
    </row>
    <row r="325" spans="158:178" customFormat="1" x14ac:dyDescent="0.2">
      <c r="FB325" s="1"/>
      <c r="FF325" s="1"/>
      <c r="FG325" s="1"/>
      <c r="FH325" s="1"/>
      <c r="FI325" s="1"/>
      <c r="FJ325" s="1"/>
      <c r="FK325" s="1"/>
      <c r="FL325" s="1"/>
      <c r="FM325" s="1"/>
      <c r="FR325" s="1"/>
      <c r="FV325" s="1"/>
    </row>
    <row r="326" spans="158:178" customFormat="1" x14ac:dyDescent="0.2">
      <c r="FB326" s="1"/>
      <c r="FF326" s="1"/>
      <c r="FG326" s="1"/>
      <c r="FH326" s="1"/>
      <c r="FI326" s="1"/>
      <c r="FJ326" s="1"/>
      <c r="FK326" s="1"/>
      <c r="FL326" s="1"/>
      <c r="FM326" s="1"/>
      <c r="FR326" s="1"/>
      <c r="FV326" s="1"/>
    </row>
    <row r="327" spans="158:178" customFormat="1" x14ac:dyDescent="0.2">
      <c r="FB327" s="1"/>
      <c r="FF327" s="1"/>
      <c r="FG327" s="1"/>
      <c r="FH327" s="1"/>
      <c r="FI327" s="1"/>
      <c r="FJ327" s="1"/>
      <c r="FK327" s="1"/>
      <c r="FL327" s="1"/>
      <c r="FM327" s="1"/>
      <c r="FR327" s="1"/>
      <c r="FV327" s="1"/>
    </row>
    <row r="328" spans="158:178" customFormat="1" x14ac:dyDescent="0.2">
      <c r="FB328" s="1"/>
      <c r="FF328" s="1"/>
      <c r="FG328" s="1"/>
      <c r="FH328" s="1"/>
      <c r="FI328" s="1"/>
      <c r="FJ328" s="1"/>
      <c r="FK328" s="1"/>
      <c r="FL328" s="1"/>
      <c r="FM328" s="1"/>
      <c r="FR328" s="1"/>
      <c r="FV328" s="1"/>
    </row>
    <row r="329" spans="158:178" customFormat="1" x14ac:dyDescent="0.2">
      <c r="FB329" s="1"/>
      <c r="FF329" s="1"/>
      <c r="FG329" s="1"/>
      <c r="FH329" s="1"/>
      <c r="FI329" s="1"/>
      <c r="FJ329" s="1"/>
      <c r="FK329" s="1"/>
      <c r="FL329" s="1"/>
      <c r="FM329" s="1"/>
      <c r="FR329" s="1"/>
      <c r="FV329" s="1"/>
    </row>
    <row r="330" spans="158:178" customFormat="1" x14ac:dyDescent="0.2">
      <c r="FB330" s="1"/>
      <c r="FF330" s="1"/>
      <c r="FG330" s="1"/>
      <c r="FH330" s="1"/>
      <c r="FI330" s="1"/>
      <c r="FJ330" s="1"/>
      <c r="FK330" s="1"/>
      <c r="FL330" s="1"/>
      <c r="FM330" s="1"/>
      <c r="FR330" s="1"/>
      <c r="FV330" s="1"/>
    </row>
    <row r="331" spans="158:178" customFormat="1" x14ac:dyDescent="0.2">
      <c r="FB331" s="1"/>
      <c r="FF331" s="1"/>
      <c r="FG331" s="1"/>
      <c r="FH331" s="1"/>
      <c r="FI331" s="1"/>
      <c r="FJ331" s="1"/>
      <c r="FK331" s="1"/>
      <c r="FL331" s="1"/>
      <c r="FM331" s="1"/>
      <c r="FR331" s="1"/>
      <c r="FV331" s="1"/>
    </row>
    <row r="332" spans="158:178" customFormat="1" x14ac:dyDescent="0.2">
      <c r="FB332" s="1"/>
      <c r="FF332" s="1"/>
      <c r="FG332" s="1"/>
      <c r="FH332" s="1"/>
      <c r="FI332" s="1"/>
      <c r="FJ332" s="1"/>
      <c r="FK332" s="1"/>
      <c r="FL332" s="1"/>
      <c r="FM332" s="1"/>
      <c r="FR332" s="1"/>
      <c r="FV332" s="1"/>
    </row>
    <row r="333" spans="158:178" customFormat="1" x14ac:dyDescent="0.2">
      <c r="FB333" s="1"/>
      <c r="FF333" s="1"/>
      <c r="FG333" s="1"/>
      <c r="FH333" s="1"/>
      <c r="FI333" s="1"/>
      <c r="FJ333" s="1"/>
      <c r="FK333" s="1"/>
      <c r="FL333" s="1"/>
      <c r="FM333" s="1"/>
      <c r="FR333" s="1"/>
      <c r="FV333" s="1"/>
    </row>
    <row r="334" spans="158:178" customFormat="1" x14ac:dyDescent="0.2">
      <c r="FB334" s="1"/>
      <c r="FF334" s="1"/>
      <c r="FG334" s="1"/>
      <c r="FH334" s="1"/>
      <c r="FI334" s="1"/>
      <c r="FJ334" s="1"/>
      <c r="FK334" s="1"/>
      <c r="FL334" s="1"/>
      <c r="FM334" s="1"/>
      <c r="FR334" s="1"/>
      <c r="FV334" s="1"/>
    </row>
    <row r="335" spans="158:178" customFormat="1" x14ac:dyDescent="0.2">
      <c r="FB335" s="1"/>
      <c r="FF335" s="1"/>
      <c r="FG335" s="1"/>
      <c r="FH335" s="1"/>
      <c r="FI335" s="1"/>
      <c r="FJ335" s="1"/>
      <c r="FK335" s="1"/>
      <c r="FL335" s="1"/>
      <c r="FM335" s="1"/>
      <c r="FR335" s="1"/>
      <c r="FV335" s="1"/>
    </row>
    <row r="336" spans="158:178" customFormat="1" x14ac:dyDescent="0.2">
      <c r="FB336" s="1"/>
      <c r="FF336" s="1"/>
      <c r="FG336" s="1"/>
      <c r="FH336" s="1"/>
      <c r="FI336" s="1"/>
      <c r="FJ336" s="1"/>
      <c r="FK336" s="1"/>
      <c r="FL336" s="1"/>
      <c r="FM336" s="1"/>
      <c r="FR336" s="1"/>
      <c r="FV336" s="1"/>
    </row>
    <row r="337" spans="158:178" customFormat="1" x14ac:dyDescent="0.2">
      <c r="FB337" s="1"/>
      <c r="FF337" s="1"/>
      <c r="FG337" s="1"/>
      <c r="FH337" s="1"/>
      <c r="FI337" s="1"/>
      <c r="FJ337" s="1"/>
      <c r="FK337" s="1"/>
      <c r="FL337" s="1"/>
      <c r="FM337" s="1"/>
      <c r="FR337" s="1"/>
      <c r="FV337" s="1"/>
    </row>
    <row r="338" spans="158:178" customFormat="1" x14ac:dyDescent="0.2">
      <c r="FB338" s="1"/>
      <c r="FF338" s="1"/>
      <c r="FG338" s="1"/>
      <c r="FH338" s="1"/>
      <c r="FI338" s="1"/>
      <c r="FJ338" s="1"/>
      <c r="FK338" s="1"/>
      <c r="FL338" s="1"/>
      <c r="FM338" s="1"/>
      <c r="FR338" s="1"/>
      <c r="FV338" s="1"/>
    </row>
    <row r="339" spans="158:178" customFormat="1" x14ac:dyDescent="0.2">
      <c r="FB339" s="1"/>
      <c r="FF339" s="1"/>
      <c r="FG339" s="1"/>
      <c r="FH339" s="1"/>
      <c r="FI339" s="1"/>
      <c r="FJ339" s="1"/>
      <c r="FK339" s="1"/>
      <c r="FL339" s="1"/>
      <c r="FM339" s="1"/>
      <c r="FR339" s="1"/>
      <c r="FV339" s="1"/>
    </row>
    <row r="340" spans="158:178" customFormat="1" x14ac:dyDescent="0.2">
      <c r="FB340" s="1"/>
      <c r="FF340" s="1"/>
      <c r="FG340" s="1"/>
      <c r="FH340" s="1"/>
      <c r="FI340" s="1"/>
      <c r="FJ340" s="1"/>
      <c r="FK340" s="1"/>
      <c r="FL340" s="1"/>
      <c r="FM340" s="1"/>
      <c r="FR340" s="1"/>
      <c r="FV340" s="1"/>
    </row>
    <row r="341" spans="158:178" customFormat="1" x14ac:dyDescent="0.2">
      <c r="FB341" s="1"/>
      <c r="FF341" s="1"/>
      <c r="FG341" s="1"/>
      <c r="FH341" s="1"/>
      <c r="FI341" s="1"/>
      <c r="FJ341" s="1"/>
      <c r="FK341" s="1"/>
      <c r="FL341" s="1"/>
      <c r="FM341" s="1"/>
      <c r="FR341" s="1"/>
      <c r="FV341" s="1"/>
    </row>
    <row r="342" spans="158:178" customFormat="1" x14ac:dyDescent="0.2">
      <c r="FB342" s="1"/>
      <c r="FF342" s="1"/>
      <c r="FG342" s="1"/>
      <c r="FH342" s="1"/>
      <c r="FI342" s="1"/>
      <c r="FJ342" s="1"/>
      <c r="FK342" s="1"/>
      <c r="FL342" s="1"/>
      <c r="FM342" s="1"/>
      <c r="FR342" s="1"/>
      <c r="FV342" s="1"/>
    </row>
    <row r="343" spans="158:178" customFormat="1" x14ac:dyDescent="0.2">
      <c r="FB343" s="1"/>
      <c r="FF343" s="1"/>
      <c r="FG343" s="1"/>
      <c r="FH343" s="1"/>
      <c r="FI343" s="1"/>
      <c r="FJ343" s="1"/>
      <c r="FK343" s="1"/>
      <c r="FL343" s="1"/>
      <c r="FM343" s="1"/>
      <c r="FR343" s="1"/>
      <c r="FV343" s="1"/>
    </row>
    <row r="344" spans="158:178" customFormat="1" x14ac:dyDescent="0.2">
      <c r="FB344" s="1"/>
      <c r="FF344" s="1"/>
      <c r="FG344" s="1"/>
      <c r="FH344" s="1"/>
      <c r="FI344" s="1"/>
      <c r="FJ344" s="1"/>
      <c r="FK344" s="1"/>
      <c r="FL344" s="1"/>
      <c r="FM344" s="1"/>
      <c r="FR344" s="1"/>
      <c r="FV344" s="1"/>
    </row>
    <row r="345" spans="158:178" customFormat="1" x14ac:dyDescent="0.2">
      <c r="FB345" s="1"/>
      <c r="FF345" s="1"/>
      <c r="FG345" s="1"/>
      <c r="FH345" s="1"/>
      <c r="FI345" s="1"/>
      <c r="FJ345" s="1"/>
      <c r="FK345" s="1"/>
      <c r="FL345" s="1"/>
      <c r="FM345" s="1"/>
      <c r="FR345" s="1"/>
      <c r="FV345" s="1"/>
    </row>
    <row r="346" spans="158:178" customFormat="1" x14ac:dyDescent="0.2">
      <c r="FB346" s="1"/>
      <c r="FF346" s="1"/>
      <c r="FG346" s="1"/>
      <c r="FH346" s="1"/>
      <c r="FI346" s="1"/>
      <c r="FJ346" s="1"/>
      <c r="FK346" s="1"/>
      <c r="FL346" s="1"/>
      <c r="FM346" s="1"/>
      <c r="FR346" s="1"/>
      <c r="FV346" s="1"/>
    </row>
    <row r="347" spans="158:178" customFormat="1" x14ac:dyDescent="0.2">
      <c r="FB347" s="1"/>
      <c r="FF347" s="1"/>
      <c r="FG347" s="1"/>
      <c r="FH347" s="1"/>
      <c r="FI347" s="1"/>
      <c r="FJ347" s="1"/>
      <c r="FK347" s="1"/>
      <c r="FL347" s="1"/>
      <c r="FM347" s="1"/>
      <c r="FR347" s="1"/>
      <c r="FV347" s="1"/>
    </row>
    <row r="348" spans="158:178" customFormat="1" x14ac:dyDescent="0.2">
      <c r="FB348" s="1"/>
      <c r="FF348" s="1"/>
      <c r="FG348" s="1"/>
      <c r="FH348" s="1"/>
      <c r="FI348" s="1"/>
      <c r="FJ348" s="1"/>
      <c r="FK348" s="1"/>
      <c r="FL348" s="1"/>
      <c r="FM348" s="1"/>
      <c r="FR348" s="1"/>
      <c r="FV348" s="1"/>
    </row>
    <row r="349" spans="158:178" customFormat="1" x14ac:dyDescent="0.2">
      <c r="FB349" s="1"/>
      <c r="FF349" s="1"/>
      <c r="FG349" s="1"/>
      <c r="FH349" s="1"/>
      <c r="FI349" s="1"/>
      <c r="FJ349" s="1"/>
      <c r="FK349" s="1"/>
      <c r="FL349" s="1"/>
      <c r="FM349" s="1"/>
      <c r="FR349" s="1"/>
      <c r="FV349" s="1"/>
    </row>
    <row r="350" spans="158:178" customFormat="1" x14ac:dyDescent="0.2">
      <c r="FB350" s="1"/>
      <c r="FF350" s="1"/>
      <c r="FG350" s="1"/>
      <c r="FH350" s="1"/>
      <c r="FI350" s="1"/>
      <c r="FJ350" s="1"/>
      <c r="FK350" s="1"/>
      <c r="FL350" s="1"/>
      <c r="FM350" s="1"/>
      <c r="FR350" s="1"/>
      <c r="FV350" s="1"/>
    </row>
    <row r="351" spans="158:178" customFormat="1" x14ac:dyDescent="0.2">
      <c r="FB351" s="1"/>
      <c r="FF351" s="1"/>
      <c r="FG351" s="1"/>
      <c r="FH351" s="1"/>
      <c r="FI351" s="1"/>
      <c r="FJ351" s="1"/>
      <c r="FK351" s="1"/>
      <c r="FL351" s="1"/>
      <c r="FM351" s="1"/>
      <c r="FR351" s="1"/>
      <c r="FV351" s="1"/>
    </row>
    <row r="352" spans="158:178" customFormat="1" x14ac:dyDescent="0.2">
      <c r="FB352" s="1"/>
      <c r="FF352" s="1"/>
      <c r="FG352" s="1"/>
      <c r="FH352" s="1"/>
      <c r="FI352" s="1"/>
      <c r="FJ352" s="1"/>
      <c r="FK352" s="1"/>
      <c r="FL352" s="1"/>
      <c r="FM352" s="1"/>
      <c r="FR352" s="1"/>
      <c r="FV352" s="1"/>
    </row>
    <row r="353" spans="158:178" customFormat="1" x14ac:dyDescent="0.2">
      <c r="FB353" s="1"/>
      <c r="FF353" s="1"/>
      <c r="FG353" s="1"/>
      <c r="FH353" s="1"/>
      <c r="FI353" s="1"/>
      <c r="FJ353" s="1"/>
      <c r="FK353" s="1"/>
      <c r="FL353" s="1"/>
      <c r="FM353" s="1"/>
      <c r="FR353" s="1"/>
      <c r="FV353" s="1"/>
    </row>
    <row r="354" spans="158:178" customFormat="1" x14ac:dyDescent="0.2">
      <c r="FB354" s="1"/>
      <c r="FF354" s="1"/>
      <c r="FG354" s="1"/>
      <c r="FH354" s="1"/>
      <c r="FI354" s="1"/>
      <c r="FJ354" s="1"/>
      <c r="FK354" s="1"/>
      <c r="FL354" s="1"/>
      <c r="FM354" s="1"/>
      <c r="FR354" s="1"/>
      <c r="FV354" s="1"/>
    </row>
    <row r="355" spans="158:178" customFormat="1" x14ac:dyDescent="0.2">
      <c r="FB355" s="1"/>
      <c r="FF355" s="1"/>
      <c r="FG355" s="1"/>
      <c r="FH355" s="1"/>
      <c r="FI355" s="1"/>
      <c r="FJ355" s="1"/>
      <c r="FK355" s="1"/>
      <c r="FL355" s="1"/>
      <c r="FM355" s="1"/>
      <c r="FR355" s="1"/>
      <c r="FV355" s="1"/>
    </row>
    <row r="356" spans="158:178" customFormat="1" x14ac:dyDescent="0.2">
      <c r="FB356" s="1"/>
      <c r="FF356" s="1"/>
      <c r="FG356" s="1"/>
      <c r="FH356" s="1"/>
      <c r="FI356" s="1"/>
      <c r="FJ356" s="1"/>
      <c r="FK356" s="1"/>
      <c r="FL356" s="1"/>
      <c r="FM356" s="1"/>
      <c r="FR356" s="1"/>
      <c r="FV356" s="1"/>
    </row>
    <row r="357" spans="158:178" customFormat="1" x14ac:dyDescent="0.2">
      <c r="FB357" s="1"/>
      <c r="FF357" s="1"/>
      <c r="FG357" s="1"/>
      <c r="FH357" s="1"/>
      <c r="FI357" s="1"/>
      <c r="FJ357" s="1"/>
      <c r="FK357" s="1"/>
      <c r="FL357" s="1"/>
      <c r="FM357" s="1"/>
      <c r="FR357" s="1"/>
      <c r="FV357" s="1"/>
    </row>
    <row r="358" spans="158:178" customFormat="1" x14ac:dyDescent="0.2">
      <c r="FB358" s="1"/>
      <c r="FF358" s="1"/>
      <c r="FG358" s="1"/>
      <c r="FH358" s="1"/>
      <c r="FI358" s="1"/>
      <c r="FJ358" s="1"/>
      <c r="FK358" s="1"/>
      <c r="FL358" s="1"/>
      <c r="FM358" s="1"/>
      <c r="FR358" s="1"/>
      <c r="FV358" s="1"/>
    </row>
    <row r="359" spans="158:178" customFormat="1" x14ac:dyDescent="0.2">
      <c r="FB359" s="1"/>
      <c r="FF359" s="1"/>
      <c r="FG359" s="1"/>
      <c r="FH359" s="1"/>
      <c r="FI359" s="1"/>
      <c r="FJ359" s="1"/>
      <c r="FK359" s="1"/>
      <c r="FL359" s="1"/>
      <c r="FM359" s="1"/>
      <c r="FR359" s="1"/>
      <c r="FV359" s="1"/>
    </row>
    <row r="360" spans="158:178" customFormat="1" x14ac:dyDescent="0.2">
      <c r="FB360" s="1"/>
      <c r="FF360" s="1"/>
      <c r="FG360" s="1"/>
      <c r="FH360" s="1"/>
      <c r="FI360" s="1"/>
      <c r="FJ360" s="1"/>
      <c r="FK360" s="1"/>
      <c r="FL360" s="1"/>
      <c r="FM360" s="1"/>
      <c r="FR360" s="1"/>
      <c r="FV360" s="1"/>
    </row>
    <row r="361" spans="158:178" customFormat="1" x14ac:dyDescent="0.2">
      <c r="FB361" s="1"/>
      <c r="FF361" s="1"/>
      <c r="FG361" s="1"/>
      <c r="FH361" s="1"/>
      <c r="FI361" s="1"/>
      <c r="FJ361" s="1"/>
      <c r="FK361" s="1"/>
      <c r="FL361" s="1"/>
      <c r="FM361" s="1"/>
      <c r="FR361" s="1"/>
      <c r="FV361" s="1"/>
    </row>
    <row r="362" spans="158:178" customFormat="1" x14ac:dyDescent="0.2">
      <c r="FB362" s="1"/>
      <c r="FF362" s="1"/>
      <c r="FG362" s="1"/>
      <c r="FH362" s="1"/>
      <c r="FI362" s="1"/>
      <c r="FJ362" s="1"/>
      <c r="FK362" s="1"/>
      <c r="FL362" s="1"/>
      <c r="FM362" s="1"/>
      <c r="FR362" s="1"/>
      <c r="FV362" s="1"/>
    </row>
    <row r="363" spans="158:178" customFormat="1" x14ac:dyDescent="0.2">
      <c r="FB363" s="1"/>
      <c r="FF363" s="1"/>
      <c r="FG363" s="1"/>
      <c r="FH363" s="1"/>
      <c r="FI363" s="1"/>
      <c r="FJ363" s="1"/>
      <c r="FK363" s="1"/>
      <c r="FL363" s="1"/>
      <c r="FM363" s="1"/>
      <c r="FR363" s="1"/>
      <c r="FV363" s="1"/>
    </row>
    <row r="364" spans="158:178" customFormat="1" x14ac:dyDescent="0.2">
      <c r="FB364" s="1"/>
      <c r="FF364" s="1"/>
      <c r="FG364" s="1"/>
      <c r="FH364" s="1"/>
      <c r="FI364" s="1"/>
      <c r="FJ364" s="1"/>
      <c r="FK364" s="1"/>
      <c r="FL364" s="1"/>
      <c r="FM364" s="1"/>
      <c r="FR364" s="1"/>
      <c r="FV364" s="1"/>
    </row>
    <row r="365" spans="158:178" customFormat="1" x14ac:dyDescent="0.2">
      <c r="FB365" s="1"/>
      <c r="FF365" s="1"/>
      <c r="FG365" s="1"/>
      <c r="FH365" s="1"/>
      <c r="FI365" s="1"/>
      <c r="FJ365" s="1"/>
      <c r="FK365" s="1"/>
      <c r="FL365" s="1"/>
      <c r="FM365" s="1"/>
      <c r="FR365" s="1"/>
      <c r="FV365" s="1"/>
    </row>
    <row r="366" spans="158:178" customFormat="1" x14ac:dyDescent="0.2">
      <c r="FB366" s="1"/>
      <c r="FF366" s="1"/>
      <c r="FG366" s="1"/>
      <c r="FH366" s="1"/>
      <c r="FI366" s="1"/>
      <c r="FJ366" s="1"/>
      <c r="FK366" s="1"/>
      <c r="FL366" s="1"/>
      <c r="FM366" s="1"/>
      <c r="FR366" s="1"/>
      <c r="FV366" s="1"/>
    </row>
    <row r="367" spans="158:178" customFormat="1" x14ac:dyDescent="0.2">
      <c r="FB367" s="1"/>
      <c r="FF367" s="1"/>
      <c r="FG367" s="1"/>
      <c r="FH367" s="1"/>
      <c r="FI367" s="1"/>
      <c r="FJ367" s="1"/>
      <c r="FK367" s="1"/>
      <c r="FL367" s="1"/>
      <c r="FM367" s="1"/>
      <c r="FR367" s="1"/>
      <c r="FV367" s="1"/>
    </row>
    <row r="368" spans="158:178" customFormat="1" x14ac:dyDescent="0.2">
      <c r="FB368" s="1"/>
      <c r="FF368" s="1"/>
      <c r="FG368" s="1"/>
      <c r="FH368" s="1"/>
      <c r="FI368" s="1"/>
      <c r="FJ368" s="1"/>
      <c r="FK368" s="1"/>
      <c r="FL368" s="1"/>
      <c r="FM368" s="1"/>
      <c r="FR368" s="1"/>
      <c r="FV368" s="1"/>
    </row>
    <row r="369" spans="158:178" customFormat="1" x14ac:dyDescent="0.2">
      <c r="FB369" s="1"/>
      <c r="FF369" s="1"/>
      <c r="FG369" s="1"/>
      <c r="FH369" s="1"/>
      <c r="FI369" s="1"/>
      <c r="FJ369" s="1"/>
      <c r="FK369" s="1"/>
      <c r="FL369" s="1"/>
      <c r="FM369" s="1"/>
      <c r="FR369" s="1"/>
      <c r="FV369" s="1"/>
    </row>
    <row r="370" spans="158:178" customFormat="1" x14ac:dyDescent="0.2">
      <c r="FB370" s="1"/>
      <c r="FF370" s="1"/>
      <c r="FG370" s="1"/>
      <c r="FH370" s="1"/>
      <c r="FI370" s="1"/>
      <c r="FJ370" s="1"/>
      <c r="FK370" s="1"/>
      <c r="FL370" s="1"/>
      <c r="FM370" s="1"/>
      <c r="FR370" s="1"/>
      <c r="FV370" s="1"/>
    </row>
    <row r="371" spans="158:178" customFormat="1" x14ac:dyDescent="0.2">
      <c r="FB371" s="1"/>
      <c r="FF371" s="1"/>
      <c r="FG371" s="1"/>
      <c r="FH371" s="1"/>
      <c r="FI371" s="1"/>
      <c r="FJ371" s="1"/>
      <c r="FK371" s="1"/>
      <c r="FL371" s="1"/>
      <c r="FM371" s="1"/>
      <c r="FR371" s="1"/>
      <c r="FV371" s="1"/>
    </row>
    <row r="372" spans="158:178" customFormat="1" x14ac:dyDescent="0.2">
      <c r="FB372" s="1"/>
      <c r="FF372" s="1"/>
      <c r="FG372" s="1"/>
      <c r="FH372" s="1"/>
      <c r="FI372" s="1"/>
      <c r="FJ372" s="1"/>
      <c r="FK372" s="1"/>
      <c r="FL372" s="1"/>
      <c r="FM372" s="1"/>
      <c r="FR372" s="1"/>
      <c r="FV372" s="1"/>
    </row>
    <row r="373" spans="158:178" customFormat="1" x14ac:dyDescent="0.2">
      <c r="FB373" s="1"/>
      <c r="FF373" s="1"/>
      <c r="FG373" s="1"/>
      <c r="FH373" s="1"/>
      <c r="FI373" s="1"/>
      <c r="FJ373" s="1"/>
      <c r="FK373" s="1"/>
      <c r="FL373" s="1"/>
      <c r="FM373" s="1"/>
      <c r="FR373" s="1"/>
      <c r="FV373" s="1"/>
    </row>
    <row r="374" spans="158:178" customFormat="1" x14ac:dyDescent="0.2">
      <c r="FB374" s="1"/>
      <c r="FF374" s="1"/>
      <c r="FG374" s="1"/>
      <c r="FH374" s="1"/>
      <c r="FI374" s="1"/>
      <c r="FJ374" s="1"/>
      <c r="FK374" s="1"/>
      <c r="FL374" s="1"/>
      <c r="FM374" s="1"/>
      <c r="FR374" s="1"/>
      <c r="FV374" s="1"/>
    </row>
    <row r="375" spans="158:178" customFormat="1" x14ac:dyDescent="0.2">
      <c r="FB375" s="1"/>
      <c r="FF375" s="1"/>
      <c r="FG375" s="1"/>
      <c r="FH375" s="1"/>
      <c r="FI375" s="1"/>
      <c r="FJ375" s="1"/>
      <c r="FK375" s="1"/>
      <c r="FL375" s="1"/>
      <c r="FM375" s="1"/>
      <c r="FR375" s="1"/>
      <c r="FV375" s="1"/>
    </row>
    <row r="376" spans="158:178" customFormat="1" x14ac:dyDescent="0.2">
      <c r="FB376" s="1"/>
      <c r="FF376" s="1"/>
      <c r="FG376" s="1"/>
      <c r="FH376" s="1"/>
      <c r="FI376" s="1"/>
      <c r="FJ376" s="1"/>
      <c r="FK376" s="1"/>
      <c r="FL376" s="1"/>
      <c r="FM376" s="1"/>
      <c r="FR376" s="1"/>
      <c r="FV376" s="1"/>
    </row>
    <row r="377" spans="158:178" customFormat="1" x14ac:dyDescent="0.2">
      <c r="FB377" s="1"/>
      <c r="FF377" s="1"/>
      <c r="FG377" s="1"/>
      <c r="FH377" s="1"/>
      <c r="FI377" s="1"/>
      <c r="FJ377" s="1"/>
      <c r="FK377" s="1"/>
      <c r="FL377" s="1"/>
      <c r="FM377" s="1"/>
      <c r="FR377" s="1"/>
      <c r="FV377" s="1"/>
    </row>
    <row r="378" spans="158:178" customFormat="1" x14ac:dyDescent="0.2">
      <c r="FB378" s="1"/>
      <c r="FF378" s="1"/>
      <c r="FG378" s="1"/>
      <c r="FH378" s="1"/>
      <c r="FI378" s="1"/>
      <c r="FJ378" s="1"/>
      <c r="FK378" s="1"/>
      <c r="FL378" s="1"/>
      <c r="FM378" s="1"/>
      <c r="FR378" s="1"/>
      <c r="FV378" s="1"/>
    </row>
    <row r="379" spans="158:178" customFormat="1" x14ac:dyDescent="0.2">
      <c r="FB379" s="1"/>
      <c r="FF379" s="1"/>
      <c r="FG379" s="1"/>
      <c r="FH379" s="1"/>
      <c r="FI379" s="1"/>
      <c r="FJ379" s="1"/>
      <c r="FK379" s="1"/>
      <c r="FL379" s="1"/>
      <c r="FM379" s="1"/>
      <c r="FR379" s="1"/>
      <c r="FV379" s="1"/>
    </row>
    <row r="380" spans="158:178" customFormat="1" x14ac:dyDescent="0.2">
      <c r="FB380" s="1"/>
      <c r="FF380" s="1"/>
      <c r="FG380" s="1"/>
      <c r="FH380" s="1"/>
      <c r="FI380" s="1"/>
      <c r="FJ380" s="1"/>
      <c r="FK380" s="1"/>
      <c r="FL380" s="1"/>
      <c r="FM380" s="1"/>
      <c r="FR380" s="1"/>
      <c r="FV380" s="1"/>
    </row>
    <row r="381" spans="158:178" customFormat="1" x14ac:dyDescent="0.2">
      <c r="FB381" s="1"/>
      <c r="FF381" s="1"/>
      <c r="FG381" s="1"/>
      <c r="FH381" s="1"/>
      <c r="FI381" s="1"/>
      <c r="FJ381" s="1"/>
      <c r="FK381" s="1"/>
      <c r="FL381" s="1"/>
      <c r="FM381" s="1"/>
      <c r="FR381" s="1"/>
      <c r="FV381" s="1"/>
    </row>
    <row r="382" spans="158:178" customFormat="1" x14ac:dyDescent="0.2">
      <c r="FB382" s="1"/>
      <c r="FF382" s="1"/>
      <c r="FG382" s="1"/>
      <c r="FH382" s="1"/>
      <c r="FI382" s="1"/>
      <c r="FJ382" s="1"/>
      <c r="FK382" s="1"/>
      <c r="FL382" s="1"/>
      <c r="FM382" s="1"/>
      <c r="FR382" s="1"/>
      <c r="FV382" s="1"/>
    </row>
    <row r="383" spans="158:178" customFormat="1" x14ac:dyDescent="0.2">
      <c r="FB383" s="1"/>
      <c r="FF383" s="1"/>
      <c r="FG383" s="1"/>
      <c r="FH383" s="1"/>
      <c r="FI383" s="1"/>
      <c r="FJ383" s="1"/>
      <c r="FK383" s="1"/>
      <c r="FL383" s="1"/>
      <c r="FM383" s="1"/>
      <c r="FR383" s="1"/>
      <c r="FV383" s="1"/>
    </row>
    <row r="384" spans="158:178" customFormat="1" x14ac:dyDescent="0.2">
      <c r="FB384" s="1"/>
      <c r="FF384" s="1"/>
      <c r="FG384" s="1"/>
      <c r="FH384" s="1"/>
      <c r="FI384" s="1"/>
      <c r="FJ384" s="1"/>
      <c r="FK384" s="1"/>
      <c r="FL384" s="1"/>
      <c r="FM384" s="1"/>
      <c r="FR384" s="1"/>
      <c r="FV384" s="1"/>
    </row>
    <row r="385" spans="158:178" customFormat="1" x14ac:dyDescent="0.2">
      <c r="FB385" s="1"/>
      <c r="FF385" s="1"/>
      <c r="FG385" s="1"/>
      <c r="FH385" s="1"/>
      <c r="FI385" s="1"/>
      <c r="FJ385" s="1"/>
      <c r="FK385" s="1"/>
      <c r="FL385" s="1"/>
      <c r="FM385" s="1"/>
      <c r="FR385" s="1"/>
      <c r="FV385" s="1"/>
    </row>
    <row r="386" spans="158:178" customFormat="1" x14ac:dyDescent="0.2">
      <c r="FB386" s="1"/>
      <c r="FF386" s="1"/>
      <c r="FG386" s="1"/>
      <c r="FH386" s="1"/>
      <c r="FI386" s="1"/>
      <c r="FJ386" s="1"/>
      <c r="FK386" s="1"/>
      <c r="FL386" s="1"/>
      <c r="FM386" s="1"/>
      <c r="FR386" s="1"/>
      <c r="FV386" s="1"/>
    </row>
    <row r="387" spans="158:178" customFormat="1" x14ac:dyDescent="0.2">
      <c r="FB387" s="1"/>
      <c r="FF387" s="1"/>
      <c r="FG387" s="1"/>
      <c r="FH387" s="1"/>
      <c r="FI387" s="1"/>
      <c r="FJ387" s="1"/>
      <c r="FK387" s="1"/>
      <c r="FL387" s="1"/>
      <c r="FM387" s="1"/>
      <c r="FR387" s="1"/>
      <c r="FV387" s="1"/>
    </row>
    <row r="388" spans="158:178" customFormat="1" x14ac:dyDescent="0.2">
      <c r="FB388" s="1"/>
      <c r="FF388" s="1"/>
      <c r="FG388" s="1"/>
      <c r="FH388" s="1"/>
      <c r="FI388" s="1"/>
      <c r="FJ388" s="1"/>
      <c r="FK388" s="1"/>
      <c r="FL388" s="1"/>
      <c r="FM388" s="1"/>
      <c r="FR388" s="1"/>
      <c r="FV388" s="1"/>
    </row>
    <row r="389" spans="158:178" customFormat="1" x14ac:dyDescent="0.2">
      <c r="FB389" s="1"/>
      <c r="FF389" s="1"/>
      <c r="FG389" s="1"/>
      <c r="FH389" s="1"/>
      <c r="FI389" s="1"/>
      <c r="FJ389" s="1"/>
      <c r="FK389" s="1"/>
      <c r="FL389" s="1"/>
      <c r="FM389" s="1"/>
      <c r="FR389" s="1"/>
      <c r="FV389" s="1"/>
    </row>
    <row r="390" spans="158:178" customFormat="1" x14ac:dyDescent="0.2">
      <c r="FB390" s="1"/>
      <c r="FF390" s="1"/>
      <c r="FG390" s="1"/>
      <c r="FH390" s="1"/>
      <c r="FI390" s="1"/>
      <c r="FJ390" s="1"/>
      <c r="FK390" s="1"/>
      <c r="FL390" s="1"/>
      <c r="FM390" s="1"/>
      <c r="FR390" s="1"/>
      <c r="FV390" s="1"/>
    </row>
    <row r="391" spans="158:178" customFormat="1" x14ac:dyDescent="0.2">
      <c r="FB391" s="1"/>
      <c r="FF391" s="1"/>
      <c r="FG391" s="1"/>
      <c r="FH391" s="1"/>
      <c r="FI391" s="1"/>
      <c r="FJ391" s="1"/>
      <c r="FK391" s="1"/>
      <c r="FL391" s="1"/>
      <c r="FM391" s="1"/>
      <c r="FR391" s="1"/>
      <c r="FV391" s="1"/>
    </row>
    <row r="392" spans="158:178" customFormat="1" x14ac:dyDescent="0.2">
      <c r="FB392" s="1"/>
      <c r="FF392" s="1"/>
      <c r="FG392" s="1"/>
      <c r="FH392" s="1"/>
      <c r="FI392" s="1"/>
      <c r="FJ392" s="1"/>
      <c r="FK392" s="1"/>
      <c r="FL392" s="1"/>
      <c r="FM392" s="1"/>
      <c r="FR392" s="1"/>
      <c r="FV392" s="1"/>
    </row>
    <row r="393" spans="158:178" customFormat="1" x14ac:dyDescent="0.2">
      <c r="FB393" s="1"/>
      <c r="FF393" s="1"/>
      <c r="FG393" s="1"/>
      <c r="FH393" s="1"/>
      <c r="FI393" s="1"/>
      <c r="FJ393" s="1"/>
      <c r="FK393" s="1"/>
      <c r="FL393" s="1"/>
      <c r="FM393" s="1"/>
      <c r="FR393" s="1"/>
      <c r="FV393" s="1"/>
    </row>
    <row r="394" spans="158:178" customFormat="1" x14ac:dyDescent="0.2">
      <c r="FB394" s="1"/>
      <c r="FF394" s="1"/>
      <c r="FG394" s="1"/>
      <c r="FH394" s="1"/>
      <c r="FI394" s="1"/>
      <c r="FJ394" s="1"/>
      <c r="FK394" s="1"/>
      <c r="FL394" s="1"/>
      <c r="FM394" s="1"/>
      <c r="FR394" s="1"/>
      <c r="FV394" s="1"/>
    </row>
    <row r="395" spans="158:178" customFormat="1" x14ac:dyDescent="0.2">
      <c r="FB395" s="1"/>
      <c r="FF395" s="1"/>
      <c r="FG395" s="1"/>
      <c r="FH395" s="1"/>
      <c r="FI395" s="1"/>
      <c r="FJ395" s="1"/>
      <c r="FK395" s="1"/>
      <c r="FL395" s="1"/>
      <c r="FM395" s="1"/>
      <c r="FR395" s="1"/>
      <c r="FV395" s="1"/>
    </row>
    <row r="396" spans="158:178" customFormat="1" x14ac:dyDescent="0.2">
      <c r="FB396" s="1"/>
      <c r="FF396" s="1"/>
      <c r="FG396" s="1"/>
      <c r="FH396" s="1"/>
      <c r="FI396" s="1"/>
      <c r="FJ396" s="1"/>
      <c r="FK396" s="1"/>
      <c r="FL396" s="1"/>
      <c r="FM396" s="1"/>
      <c r="FR396" s="1"/>
      <c r="FV396" s="1"/>
    </row>
    <row r="397" spans="158:178" customFormat="1" x14ac:dyDescent="0.2">
      <c r="FB397" s="1"/>
      <c r="FF397" s="1"/>
      <c r="FG397" s="1"/>
      <c r="FH397" s="1"/>
      <c r="FI397" s="1"/>
      <c r="FJ397" s="1"/>
      <c r="FK397" s="1"/>
      <c r="FL397" s="1"/>
      <c r="FM397" s="1"/>
      <c r="FR397" s="1"/>
      <c r="FV397" s="1"/>
    </row>
    <row r="398" spans="158:178" customFormat="1" x14ac:dyDescent="0.2">
      <c r="FB398" s="1"/>
      <c r="FF398" s="1"/>
      <c r="FG398" s="1"/>
      <c r="FH398" s="1"/>
      <c r="FI398" s="1"/>
      <c r="FJ398" s="1"/>
      <c r="FK398" s="1"/>
      <c r="FL398" s="1"/>
      <c r="FM398" s="1"/>
      <c r="FR398" s="1"/>
      <c r="FV398" s="1"/>
    </row>
    <row r="399" spans="158:178" customFormat="1" x14ac:dyDescent="0.2">
      <c r="FB399" s="1"/>
      <c r="FF399" s="1"/>
      <c r="FG399" s="1"/>
      <c r="FH399" s="1"/>
      <c r="FI399" s="1"/>
      <c r="FJ399" s="1"/>
      <c r="FK399" s="1"/>
      <c r="FL399" s="1"/>
      <c r="FM399" s="1"/>
      <c r="FR399" s="1"/>
      <c r="FV399" s="1"/>
    </row>
    <row r="400" spans="158:178" customFormat="1" x14ac:dyDescent="0.2">
      <c r="FB400" s="1"/>
      <c r="FF400" s="1"/>
      <c r="FG400" s="1"/>
      <c r="FH400" s="1"/>
      <c r="FI400" s="1"/>
      <c r="FJ400" s="1"/>
      <c r="FK400" s="1"/>
      <c r="FL400" s="1"/>
      <c r="FM400" s="1"/>
      <c r="FR400" s="1"/>
      <c r="FV400" s="1"/>
    </row>
    <row r="401" spans="158:178" customFormat="1" x14ac:dyDescent="0.2">
      <c r="FB401" s="1"/>
      <c r="FF401" s="1"/>
      <c r="FG401" s="1"/>
      <c r="FH401" s="1"/>
      <c r="FI401" s="1"/>
      <c r="FJ401" s="1"/>
      <c r="FK401" s="1"/>
      <c r="FL401" s="1"/>
      <c r="FM401" s="1"/>
      <c r="FR401" s="1"/>
      <c r="FV401" s="1"/>
    </row>
    <row r="402" spans="158:178" customFormat="1" x14ac:dyDescent="0.2">
      <c r="FB402" s="1"/>
      <c r="FF402" s="1"/>
      <c r="FG402" s="1"/>
      <c r="FH402" s="1"/>
      <c r="FI402" s="1"/>
      <c r="FJ402" s="1"/>
      <c r="FK402" s="1"/>
      <c r="FL402" s="1"/>
      <c r="FM402" s="1"/>
      <c r="FR402" s="1"/>
      <c r="FV402" s="1"/>
    </row>
    <row r="403" spans="158:178" customFormat="1" x14ac:dyDescent="0.2">
      <c r="FB403" s="1"/>
      <c r="FF403" s="1"/>
      <c r="FG403" s="1"/>
      <c r="FH403" s="1"/>
      <c r="FI403" s="1"/>
      <c r="FJ403" s="1"/>
      <c r="FK403" s="1"/>
      <c r="FL403" s="1"/>
      <c r="FM403" s="1"/>
      <c r="FR403" s="1"/>
      <c r="FV403" s="1"/>
    </row>
    <row r="404" spans="158:178" customFormat="1" x14ac:dyDescent="0.2">
      <c r="FB404" s="1"/>
      <c r="FF404" s="1"/>
      <c r="FG404" s="1"/>
      <c r="FH404" s="1"/>
      <c r="FI404" s="1"/>
      <c r="FJ404" s="1"/>
      <c r="FK404" s="1"/>
      <c r="FL404" s="1"/>
      <c r="FM404" s="1"/>
      <c r="FR404" s="1"/>
      <c r="FV404" s="1"/>
    </row>
    <row r="405" spans="158:178" customFormat="1" x14ac:dyDescent="0.2">
      <c r="FB405" s="1"/>
      <c r="FF405" s="1"/>
      <c r="FG405" s="1"/>
      <c r="FH405" s="1"/>
      <c r="FI405" s="1"/>
      <c r="FJ405" s="1"/>
      <c r="FK405" s="1"/>
      <c r="FL405" s="1"/>
      <c r="FM405" s="1"/>
      <c r="FR405" s="1"/>
      <c r="FV405" s="1"/>
    </row>
    <row r="406" spans="158:178" customFormat="1" x14ac:dyDescent="0.2">
      <c r="FB406" s="1"/>
      <c r="FF406" s="1"/>
      <c r="FG406" s="1"/>
      <c r="FH406" s="1"/>
      <c r="FI406" s="1"/>
      <c r="FJ406" s="1"/>
      <c r="FK406" s="1"/>
      <c r="FL406" s="1"/>
      <c r="FM406" s="1"/>
      <c r="FR406" s="1"/>
      <c r="FV406" s="1"/>
    </row>
    <row r="407" spans="158:178" customFormat="1" x14ac:dyDescent="0.2">
      <c r="FB407" s="1"/>
      <c r="FF407" s="1"/>
      <c r="FG407" s="1"/>
      <c r="FH407" s="1"/>
      <c r="FI407" s="1"/>
      <c r="FJ407" s="1"/>
      <c r="FK407" s="1"/>
      <c r="FL407" s="1"/>
      <c r="FM407" s="1"/>
      <c r="FR407" s="1"/>
      <c r="FV407" s="1"/>
    </row>
    <row r="408" spans="158:178" customFormat="1" x14ac:dyDescent="0.2">
      <c r="FB408" s="1"/>
      <c r="FF408" s="1"/>
      <c r="FG408" s="1"/>
      <c r="FH408" s="1"/>
      <c r="FI408" s="1"/>
      <c r="FJ408" s="1"/>
      <c r="FK408" s="1"/>
      <c r="FL408" s="1"/>
      <c r="FM408" s="1"/>
      <c r="FR408" s="1"/>
      <c r="FV408" s="1"/>
    </row>
    <row r="409" spans="158:178" customFormat="1" x14ac:dyDescent="0.2">
      <c r="FB409" s="1"/>
      <c r="FF409" s="1"/>
      <c r="FG409" s="1"/>
      <c r="FH409" s="1"/>
      <c r="FI409" s="1"/>
      <c r="FJ409" s="1"/>
      <c r="FK409" s="1"/>
      <c r="FL409" s="1"/>
      <c r="FM409" s="1"/>
      <c r="FR409" s="1"/>
      <c r="FV409" s="1"/>
    </row>
    <row r="410" spans="158:178" customFormat="1" x14ac:dyDescent="0.2">
      <c r="FB410" s="1"/>
      <c r="FF410" s="1"/>
      <c r="FG410" s="1"/>
      <c r="FH410" s="1"/>
      <c r="FI410" s="1"/>
      <c r="FJ410" s="1"/>
      <c r="FK410" s="1"/>
      <c r="FL410" s="1"/>
      <c r="FM410" s="1"/>
      <c r="FR410" s="1"/>
      <c r="FV410" s="1"/>
    </row>
    <row r="411" spans="158:178" customFormat="1" x14ac:dyDescent="0.2">
      <c r="FB411" s="1"/>
      <c r="FF411" s="1"/>
      <c r="FG411" s="1"/>
      <c r="FH411" s="1"/>
      <c r="FI411" s="1"/>
      <c r="FJ411" s="1"/>
      <c r="FK411" s="1"/>
      <c r="FL411" s="1"/>
      <c r="FM411" s="1"/>
      <c r="FR411" s="1"/>
      <c r="FV411" s="1"/>
    </row>
    <row r="412" spans="158:178" customFormat="1" x14ac:dyDescent="0.2">
      <c r="FB412" s="1"/>
      <c r="FF412" s="1"/>
      <c r="FG412" s="1"/>
      <c r="FH412" s="1"/>
      <c r="FI412" s="1"/>
      <c r="FJ412" s="1"/>
      <c r="FK412" s="1"/>
      <c r="FL412" s="1"/>
      <c r="FM412" s="1"/>
      <c r="FR412" s="1"/>
      <c r="FV412" s="1"/>
    </row>
    <row r="413" spans="158:178" customFormat="1" x14ac:dyDescent="0.2">
      <c r="FB413" s="1"/>
      <c r="FF413" s="1"/>
      <c r="FG413" s="1"/>
      <c r="FH413" s="1"/>
      <c r="FI413" s="1"/>
      <c r="FJ413" s="1"/>
      <c r="FK413" s="1"/>
      <c r="FL413" s="1"/>
      <c r="FM413" s="1"/>
      <c r="FR413" s="1"/>
      <c r="FV413" s="1"/>
    </row>
    <row r="414" spans="158:178" customFormat="1" x14ac:dyDescent="0.2">
      <c r="FB414" s="1"/>
      <c r="FF414" s="1"/>
      <c r="FG414" s="1"/>
      <c r="FH414" s="1"/>
      <c r="FI414" s="1"/>
      <c r="FJ414" s="1"/>
      <c r="FK414" s="1"/>
      <c r="FL414" s="1"/>
      <c r="FM414" s="1"/>
      <c r="FR414" s="1"/>
      <c r="FV414" s="1"/>
    </row>
    <row r="415" spans="158:178" customFormat="1" x14ac:dyDescent="0.2">
      <c r="FB415" s="1"/>
      <c r="FF415" s="1"/>
      <c r="FG415" s="1"/>
      <c r="FH415" s="1"/>
      <c r="FI415" s="1"/>
      <c r="FJ415" s="1"/>
      <c r="FK415" s="1"/>
      <c r="FL415" s="1"/>
      <c r="FM415" s="1"/>
      <c r="FR415" s="1"/>
      <c r="FV415" s="1"/>
    </row>
    <row r="416" spans="158:178" customFormat="1" x14ac:dyDescent="0.2">
      <c r="FB416" s="1"/>
      <c r="FF416" s="1"/>
      <c r="FG416" s="1"/>
      <c r="FH416" s="1"/>
      <c r="FI416" s="1"/>
      <c r="FJ416" s="1"/>
      <c r="FK416" s="1"/>
      <c r="FL416" s="1"/>
      <c r="FM416" s="1"/>
      <c r="FR416" s="1"/>
      <c r="FV416" s="1"/>
    </row>
    <row r="417" spans="158:178" customFormat="1" x14ac:dyDescent="0.2">
      <c r="FB417" s="1"/>
      <c r="FF417" s="1"/>
      <c r="FG417" s="1"/>
      <c r="FH417" s="1"/>
      <c r="FI417" s="1"/>
      <c r="FJ417" s="1"/>
      <c r="FK417" s="1"/>
      <c r="FL417" s="1"/>
      <c r="FM417" s="1"/>
      <c r="FR417" s="1"/>
      <c r="FV417" s="1"/>
    </row>
    <row r="418" spans="158:178" customFormat="1" x14ac:dyDescent="0.2">
      <c r="FB418" s="1"/>
      <c r="FF418" s="1"/>
      <c r="FG418" s="1"/>
      <c r="FH418" s="1"/>
      <c r="FI418" s="1"/>
      <c r="FJ418" s="1"/>
      <c r="FK418" s="1"/>
      <c r="FL418" s="1"/>
      <c r="FM418" s="1"/>
      <c r="FR418" s="1"/>
      <c r="FV418" s="1"/>
    </row>
    <row r="419" spans="158:178" customFormat="1" x14ac:dyDescent="0.2">
      <c r="FB419" s="1"/>
      <c r="FF419" s="1"/>
      <c r="FG419" s="1"/>
      <c r="FH419" s="1"/>
      <c r="FI419" s="1"/>
      <c r="FJ419" s="1"/>
      <c r="FK419" s="1"/>
      <c r="FL419" s="1"/>
      <c r="FM419" s="1"/>
      <c r="FR419" s="1"/>
      <c r="FV419" s="1"/>
    </row>
    <row r="420" spans="158:178" customFormat="1" x14ac:dyDescent="0.2">
      <c r="FB420" s="1"/>
      <c r="FF420" s="1"/>
      <c r="FG420" s="1"/>
      <c r="FH420" s="1"/>
      <c r="FI420" s="1"/>
      <c r="FJ420" s="1"/>
      <c r="FK420" s="1"/>
      <c r="FL420" s="1"/>
      <c r="FM420" s="1"/>
      <c r="FR420" s="1"/>
      <c r="FV420" s="1"/>
    </row>
    <row r="421" spans="158:178" customFormat="1" x14ac:dyDescent="0.2">
      <c r="FB421" s="1"/>
      <c r="FF421" s="1"/>
      <c r="FG421" s="1"/>
      <c r="FH421" s="1"/>
      <c r="FI421" s="1"/>
      <c r="FJ421" s="1"/>
      <c r="FK421" s="1"/>
      <c r="FL421" s="1"/>
      <c r="FM421" s="1"/>
      <c r="FR421" s="1"/>
      <c r="FV421" s="1"/>
    </row>
    <row r="422" spans="158:178" customFormat="1" x14ac:dyDescent="0.2">
      <c r="FB422" s="1"/>
      <c r="FF422" s="1"/>
      <c r="FG422" s="1"/>
      <c r="FH422" s="1"/>
      <c r="FI422" s="1"/>
      <c r="FJ422" s="1"/>
      <c r="FK422" s="1"/>
      <c r="FL422" s="1"/>
      <c r="FM422" s="1"/>
      <c r="FR422" s="1"/>
      <c r="FV422" s="1"/>
    </row>
    <row r="423" spans="158:178" customFormat="1" x14ac:dyDescent="0.2">
      <c r="FB423" s="1"/>
      <c r="FF423" s="1"/>
      <c r="FG423" s="1"/>
      <c r="FH423" s="1"/>
      <c r="FI423" s="1"/>
      <c r="FJ423" s="1"/>
      <c r="FK423" s="1"/>
      <c r="FL423" s="1"/>
      <c r="FM423" s="1"/>
      <c r="FR423" s="1"/>
      <c r="FV423" s="1"/>
    </row>
    <row r="424" spans="158:178" customFormat="1" x14ac:dyDescent="0.2">
      <c r="FB424" s="1"/>
      <c r="FF424" s="1"/>
      <c r="FG424" s="1"/>
      <c r="FH424" s="1"/>
      <c r="FI424" s="1"/>
      <c r="FJ424" s="1"/>
      <c r="FK424" s="1"/>
      <c r="FL424" s="1"/>
      <c r="FM424" s="1"/>
      <c r="FR424" s="1"/>
      <c r="FV424" s="1"/>
    </row>
    <row r="425" spans="158:178" customFormat="1" x14ac:dyDescent="0.2">
      <c r="FB425" s="1"/>
      <c r="FF425" s="1"/>
      <c r="FG425" s="1"/>
      <c r="FH425" s="1"/>
      <c r="FI425" s="1"/>
      <c r="FJ425" s="1"/>
      <c r="FK425" s="1"/>
      <c r="FL425" s="1"/>
      <c r="FM425" s="1"/>
      <c r="FR425" s="1"/>
      <c r="FV425" s="1"/>
    </row>
    <row r="426" spans="158:178" customFormat="1" x14ac:dyDescent="0.2">
      <c r="FB426" s="1"/>
      <c r="FF426" s="1"/>
      <c r="FG426" s="1"/>
      <c r="FH426" s="1"/>
      <c r="FI426" s="1"/>
      <c r="FJ426" s="1"/>
      <c r="FK426" s="1"/>
      <c r="FL426" s="1"/>
      <c r="FM426" s="1"/>
      <c r="FR426" s="1"/>
      <c r="FV426" s="1"/>
    </row>
    <row r="427" spans="158:178" customFormat="1" x14ac:dyDescent="0.2">
      <c r="FB427" s="1"/>
      <c r="FF427" s="1"/>
      <c r="FG427" s="1"/>
      <c r="FH427" s="1"/>
      <c r="FI427" s="1"/>
      <c r="FJ427" s="1"/>
      <c r="FK427" s="1"/>
      <c r="FL427" s="1"/>
      <c r="FM427" s="1"/>
      <c r="FR427" s="1"/>
      <c r="FV427" s="1"/>
    </row>
    <row r="428" spans="158:178" customFormat="1" x14ac:dyDescent="0.2">
      <c r="FB428" s="1"/>
      <c r="FF428" s="1"/>
      <c r="FG428" s="1"/>
      <c r="FH428" s="1"/>
      <c r="FI428" s="1"/>
      <c r="FJ428" s="1"/>
      <c r="FK428" s="1"/>
      <c r="FL428" s="1"/>
      <c r="FM428" s="1"/>
      <c r="FR428" s="1"/>
      <c r="FV428" s="1"/>
    </row>
    <row r="429" spans="158:178" customFormat="1" x14ac:dyDescent="0.2">
      <c r="FB429" s="1"/>
      <c r="FF429" s="1"/>
      <c r="FG429" s="1"/>
      <c r="FH429" s="1"/>
      <c r="FI429" s="1"/>
      <c r="FJ429" s="1"/>
      <c r="FK429" s="1"/>
      <c r="FL429" s="1"/>
      <c r="FM429" s="1"/>
      <c r="FR429" s="1"/>
      <c r="FV429" s="1"/>
    </row>
    <row r="430" spans="158:178" customFormat="1" x14ac:dyDescent="0.2">
      <c r="FB430" s="1"/>
      <c r="FF430" s="1"/>
      <c r="FG430" s="1"/>
      <c r="FH430" s="1"/>
      <c r="FI430" s="1"/>
      <c r="FJ430" s="1"/>
      <c r="FK430" s="1"/>
      <c r="FL430" s="1"/>
      <c r="FM430" s="1"/>
      <c r="FR430" s="1"/>
      <c r="FV430" s="1"/>
    </row>
    <row r="431" spans="158:178" customFormat="1" x14ac:dyDescent="0.2">
      <c r="FB431" s="1"/>
      <c r="FF431" s="1"/>
      <c r="FG431" s="1"/>
      <c r="FH431" s="1"/>
      <c r="FI431" s="1"/>
      <c r="FJ431" s="1"/>
      <c r="FK431" s="1"/>
      <c r="FL431" s="1"/>
      <c r="FM431" s="1"/>
      <c r="FR431" s="1"/>
      <c r="FV431" s="1"/>
    </row>
    <row r="432" spans="158:178" customFormat="1" x14ac:dyDescent="0.2">
      <c r="FB432" s="1"/>
      <c r="FF432" s="1"/>
      <c r="FG432" s="1"/>
      <c r="FH432" s="1"/>
      <c r="FI432" s="1"/>
      <c r="FJ432" s="1"/>
      <c r="FK432" s="1"/>
      <c r="FL432" s="1"/>
      <c r="FM432" s="1"/>
      <c r="FR432" s="1"/>
      <c r="FV432" s="1"/>
    </row>
    <row r="433" spans="158:178" customFormat="1" x14ac:dyDescent="0.2">
      <c r="FB433" s="1"/>
      <c r="FF433" s="1"/>
      <c r="FG433" s="1"/>
      <c r="FH433" s="1"/>
      <c r="FI433" s="1"/>
      <c r="FJ433" s="1"/>
      <c r="FK433" s="1"/>
      <c r="FL433" s="1"/>
      <c r="FM433" s="1"/>
      <c r="FR433" s="1"/>
      <c r="FV433" s="1"/>
    </row>
    <row r="434" spans="158:178" customFormat="1" x14ac:dyDescent="0.2">
      <c r="FB434" s="1"/>
      <c r="FF434" s="1"/>
      <c r="FG434" s="1"/>
      <c r="FH434" s="1"/>
      <c r="FI434" s="1"/>
      <c r="FJ434" s="1"/>
      <c r="FK434" s="1"/>
      <c r="FL434" s="1"/>
      <c r="FM434" s="1"/>
      <c r="FR434" s="1"/>
      <c r="FV434" s="1"/>
    </row>
    <row r="435" spans="158:178" customFormat="1" x14ac:dyDescent="0.2">
      <c r="FB435" s="1"/>
      <c r="FF435" s="1"/>
      <c r="FG435" s="1"/>
      <c r="FH435" s="1"/>
      <c r="FI435" s="1"/>
      <c r="FJ435" s="1"/>
      <c r="FK435" s="1"/>
      <c r="FL435" s="1"/>
      <c r="FM435" s="1"/>
      <c r="FR435" s="1"/>
      <c r="FV435" s="1"/>
    </row>
    <row r="436" spans="158:178" customFormat="1" x14ac:dyDescent="0.2">
      <c r="FB436" s="1"/>
      <c r="FF436" s="1"/>
      <c r="FG436" s="1"/>
      <c r="FH436" s="1"/>
      <c r="FI436" s="1"/>
      <c r="FJ436" s="1"/>
      <c r="FK436" s="1"/>
      <c r="FL436" s="1"/>
      <c r="FM436" s="1"/>
      <c r="FR436" s="1"/>
      <c r="FV436" s="1"/>
    </row>
    <row r="437" spans="158:178" customFormat="1" x14ac:dyDescent="0.2">
      <c r="FB437" s="1"/>
      <c r="FF437" s="1"/>
      <c r="FG437" s="1"/>
      <c r="FH437" s="1"/>
      <c r="FI437" s="1"/>
      <c r="FJ437" s="1"/>
      <c r="FK437" s="1"/>
      <c r="FL437" s="1"/>
      <c r="FM437" s="1"/>
      <c r="FR437" s="1"/>
      <c r="FV437" s="1"/>
    </row>
    <row r="438" spans="158:178" customFormat="1" x14ac:dyDescent="0.2">
      <c r="FB438" s="1"/>
      <c r="FF438" s="1"/>
      <c r="FG438" s="1"/>
      <c r="FH438" s="1"/>
      <c r="FI438" s="1"/>
      <c r="FJ438" s="1"/>
      <c r="FK438" s="1"/>
      <c r="FL438" s="1"/>
      <c r="FM438" s="1"/>
      <c r="FR438" s="1"/>
      <c r="FV438" s="1"/>
    </row>
    <row r="439" spans="158:178" customFormat="1" x14ac:dyDescent="0.2">
      <c r="FB439" s="1"/>
      <c r="FF439" s="1"/>
      <c r="FG439" s="1"/>
      <c r="FH439" s="1"/>
      <c r="FI439" s="1"/>
      <c r="FJ439" s="1"/>
      <c r="FK439" s="1"/>
      <c r="FL439" s="1"/>
      <c r="FM439" s="1"/>
      <c r="FR439" s="1"/>
      <c r="FV439" s="1"/>
    </row>
    <row r="440" spans="158:178" customFormat="1" x14ac:dyDescent="0.2">
      <c r="FB440" s="1"/>
      <c r="FF440" s="1"/>
      <c r="FG440" s="1"/>
      <c r="FH440" s="1"/>
      <c r="FI440" s="1"/>
      <c r="FJ440" s="1"/>
      <c r="FK440" s="1"/>
      <c r="FL440" s="1"/>
      <c r="FM440" s="1"/>
      <c r="FR440" s="1"/>
      <c r="FV440" s="1"/>
    </row>
    <row r="441" spans="158:178" customFormat="1" x14ac:dyDescent="0.2">
      <c r="FB441" s="1"/>
      <c r="FF441" s="1"/>
      <c r="FG441" s="1"/>
      <c r="FH441" s="1"/>
      <c r="FI441" s="1"/>
      <c r="FJ441" s="1"/>
      <c r="FK441" s="1"/>
      <c r="FL441" s="1"/>
      <c r="FM441" s="1"/>
      <c r="FR441" s="1"/>
      <c r="FV441" s="1"/>
    </row>
    <row r="442" spans="158:178" customFormat="1" x14ac:dyDescent="0.2">
      <c r="FB442" s="1"/>
      <c r="FF442" s="1"/>
      <c r="FG442" s="1"/>
      <c r="FH442" s="1"/>
      <c r="FI442" s="1"/>
      <c r="FJ442" s="1"/>
      <c r="FK442" s="1"/>
      <c r="FL442" s="1"/>
      <c r="FM442" s="1"/>
      <c r="FR442" s="1"/>
      <c r="FV442" s="1"/>
    </row>
    <row r="443" spans="158:178" customFormat="1" x14ac:dyDescent="0.2">
      <c r="FB443" s="1"/>
      <c r="FF443" s="1"/>
      <c r="FG443" s="1"/>
      <c r="FH443" s="1"/>
      <c r="FI443" s="1"/>
      <c r="FJ443" s="1"/>
      <c r="FK443" s="1"/>
      <c r="FL443" s="1"/>
      <c r="FM443" s="1"/>
      <c r="FR443" s="1"/>
      <c r="FV443" s="1"/>
    </row>
    <row r="444" spans="158:178" customFormat="1" x14ac:dyDescent="0.2">
      <c r="FB444" s="1"/>
      <c r="FF444" s="1"/>
      <c r="FG444" s="1"/>
      <c r="FH444" s="1"/>
      <c r="FI444" s="1"/>
      <c r="FJ444" s="1"/>
      <c r="FK444" s="1"/>
      <c r="FL444" s="1"/>
      <c r="FM444" s="1"/>
      <c r="FR444" s="1"/>
      <c r="FV444" s="1"/>
    </row>
    <row r="445" spans="158:178" customFormat="1" x14ac:dyDescent="0.2">
      <c r="FB445" s="1"/>
      <c r="FF445" s="1"/>
      <c r="FG445" s="1"/>
      <c r="FH445" s="1"/>
      <c r="FI445" s="1"/>
      <c r="FJ445" s="1"/>
      <c r="FK445" s="1"/>
      <c r="FL445" s="1"/>
      <c r="FM445" s="1"/>
      <c r="FR445" s="1"/>
      <c r="FV445" s="1"/>
    </row>
    <row r="446" spans="158:178" customFormat="1" x14ac:dyDescent="0.2">
      <c r="FB446" s="1"/>
      <c r="FF446" s="1"/>
      <c r="FG446" s="1"/>
      <c r="FH446" s="1"/>
      <c r="FI446" s="1"/>
      <c r="FJ446" s="1"/>
      <c r="FK446" s="1"/>
      <c r="FL446" s="1"/>
      <c r="FM446" s="1"/>
      <c r="FR446" s="1"/>
      <c r="FV446" s="1"/>
    </row>
    <row r="447" spans="158:178" customFormat="1" x14ac:dyDescent="0.2">
      <c r="FB447" s="1"/>
      <c r="FF447" s="1"/>
      <c r="FG447" s="1"/>
      <c r="FH447" s="1"/>
      <c r="FI447" s="1"/>
      <c r="FJ447" s="1"/>
      <c r="FK447" s="1"/>
      <c r="FL447" s="1"/>
      <c r="FM447" s="1"/>
      <c r="FR447" s="1"/>
      <c r="FV447" s="1"/>
    </row>
    <row r="448" spans="158:178" customFormat="1" x14ac:dyDescent="0.2">
      <c r="FB448" s="1"/>
      <c r="FF448" s="1"/>
      <c r="FG448" s="1"/>
      <c r="FH448" s="1"/>
      <c r="FI448" s="1"/>
      <c r="FJ448" s="1"/>
      <c r="FK448" s="1"/>
      <c r="FL448" s="1"/>
      <c r="FM448" s="1"/>
      <c r="FR448" s="1"/>
      <c r="FV448" s="1"/>
    </row>
    <row r="449" spans="158:178" customFormat="1" x14ac:dyDescent="0.2">
      <c r="FB449" s="1"/>
      <c r="FF449" s="1"/>
      <c r="FG449" s="1"/>
      <c r="FH449" s="1"/>
      <c r="FI449" s="1"/>
      <c r="FJ449" s="1"/>
      <c r="FK449" s="1"/>
      <c r="FL449" s="1"/>
      <c r="FM449" s="1"/>
      <c r="FR449" s="1"/>
      <c r="FV449" s="1"/>
    </row>
    <row r="450" spans="158:178" customFormat="1" x14ac:dyDescent="0.2">
      <c r="FB450" s="1"/>
      <c r="FF450" s="1"/>
      <c r="FG450" s="1"/>
      <c r="FH450" s="1"/>
      <c r="FI450" s="1"/>
      <c r="FJ450" s="1"/>
      <c r="FK450" s="1"/>
      <c r="FL450" s="1"/>
      <c r="FM450" s="1"/>
      <c r="FR450" s="1"/>
      <c r="FV450" s="1"/>
    </row>
    <row r="451" spans="158:178" customFormat="1" x14ac:dyDescent="0.2">
      <c r="FB451" s="1"/>
      <c r="FF451" s="1"/>
      <c r="FG451" s="1"/>
      <c r="FH451" s="1"/>
      <c r="FI451" s="1"/>
      <c r="FJ451" s="1"/>
      <c r="FK451" s="1"/>
      <c r="FL451" s="1"/>
      <c r="FM451" s="1"/>
      <c r="FR451" s="1"/>
      <c r="FV451" s="1"/>
    </row>
    <row r="452" spans="158:178" customFormat="1" x14ac:dyDescent="0.2">
      <c r="FB452" s="1"/>
      <c r="FF452" s="1"/>
      <c r="FG452" s="1"/>
      <c r="FH452" s="1"/>
      <c r="FI452" s="1"/>
      <c r="FJ452" s="1"/>
      <c r="FK452" s="1"/>
      <c r="FL452" s="1"/>
      <c r="FM452" s="1"/>
      <c r="FR452" s="1"/>
      <c r="FV452" s="1"/>
    </row>
    <row r="453" spans="158:178" customFormat="1" x14ac:dyDescent="0.2">
      <c r="FB453" s="1"/>
      <c r="FF453" s="1"/>
      <c r="FG453" s="1"/>
      <c r="FH453" s="1"/>
      <c r="FI453" s="1"/>
      <c r="FJ453" s="1"/>
      <c r="FK453" s="1"/>
      <c r="FL453" s="1"/>
      <c r="FM453" s="1"/>
      <c r="FR453" s="1"/>
      <c r="FV453" s="1"/>
    </row>
    <row r="454" spans="158:178" customFormat="1" x14ac:dyDescent="0.2">
      <c r="FB454" s="1"/>
      <c r="FF454" s="1"/>
      <c r="FG454" s="1"/>
      <c r="FH454" s="1"/>
      <c r="FI454" s="1"/>
      <c r="FJ454" s="1"/>
      <c r="FK454" s="1"/>
      <c r="FL454" s="1"/>
      <c r="FM454" s="1"/>
      <c r="FR454" s="1"/>
      <c r="FV454" s="1"/>
    </row>
    <row r="455" spans="158:178" customFormat="1" x14ac:dyDescent="0.2">
      <c r="FB455" s="1"/>
      <c r="FF455" s="1"/>
      <c r="FG455" s="1"/>
      <c r="FH455" s="1"/>
      <c r="FI455" s="1"/>
      <c r="FJ455" s="1"/>
      <c r="FK455" s="1"/>
      <c r="FL455" s="1"/>
      <c r="FM455" s="1"/>
      <c r="FR455" s="1"/>
      <c r="FV455" s="1"/>
    </row>
    <row r="456" spans="158:178" customFormat="1" x14ac:dyDescent="0.2">
      <c r="FB456" s="1"/>
      <c r="FF456" s="1"/>
      <c r="FG456" s="1"/>
      <c r="FH456" s="1"/>
      <c r="FI456" s="1"/>
      <c r="FJ456" s="1"/>
      <c r="FK456" s="1"/>
      <c r="FL456" s="1"/>
      <c r="FM456" s="1"/>
      <c r="FR456" s="1"/>
      <c r="FV456" s="1"/>
    </row>
    <row r="457" spans="158:178" customFormat="1" x14ac:dyDescent="0.2">
      <c r="FB457" s="1"/>
      <c r="FF457" s="1"/>
      <c r="FG457" s="1"/>
      <c r="FH457" s="1"/>
      <c r="FI457" s="1"/>
      <c r="FJ457" s="1"/>
      <c r="FK457" s="1"/>
      <c r="FL457" s="1"/>
      <c r="FM457" s="1"/>
      <c r="FR457" s="1"/>
      <c r="FV457" s="1"/>
    </row>
    <row r="458" spans="158:178" customFormat="1" x14ac:dyDescent="0.2">
      <c r="FB458" s="1"/>
      <c r="FF458" s="1"/>
      <c r="FG458" s="1"/>
      <c r="FH458" s="1"/>
      <c r="FI458" s="1"/>
      <c r="FJ458" s="1"/>
      <c r="FK458" s="1"/>
      <c r="FL458" s="1"/>
      <c r="FM458" s="1"/>
      <c r="FR458" s="1"/>
      <c r="FV458" s="1"/>
    </row>
    <row r="459" spans="158:178" customFormat="1" x14ac:dyDescent="0.2">
      <c r="FB459" s="1"/>
      <c r="FF459" s="1"/>
      <c r="FG459" s="1"/>
      <c r="FH459" s="1"/>
      <c r="FI459" s="1"/>
      <c r="FJ459" s="1"/>
      <c r="FK459" s="1"/>
      <c r="FL459" s="1"/>
      <c r="FM459" s="1"/>
      <c r="FR459" s="1"/>
      <c r="FV459" s="1"/>
    </row>
    <row r="460" spans="158:178" customFormat="1" x14ac:dyDescent="0.2">
      <c r="FB460" s="1"/>
      <c r="FF460" s="1"/>
      <c r="FG460" s="1"/>
      <c r="FH460" s="1"/>
      <c r="FI460" s="1"/>
      <c r="FJ460" s="1"/>
      <c r="FK460" s="1"/>
      <c r="FL460" s="1"/>
      <c r="FM460" s="1"/>
      <c r="FR460" s="1"/>
      <c r="FV460" s="1"/>
    </row>
    <row r="461" spans="158:178" customFormat="1" x14ac:dyDescent="0.2">
      <c r="FB461" s="1"/>
      <c r="FF461" s="1"/>
      <c r="FG461" s="1"/>
      <c r="FH461" s="1"/>
      <c r="FI461" s="1"/>
      <c r="FJ461" s="1"/>
      <c r="FK461" s="1"/>
      <c r="FL461" s="1"/>
      <c r="FM461" s="1"/>
      <c r="FR461" s="1"/>
      <c r="FV461" s="1"/>
    </row>
    <row r="462" spans="158:178" customFormat="1" x14ac:dyDescent="0.2">
      <c r="FB462" s="1"/>
      <c r="FF462" s="1"/>
      <c r="FG462" s="1"/>
      <c r="FH462" s="1"/>
      <c r="FI462" s="1"/>
      <c r="FJ462" s="1"/>
      <c r="FK462" s="1"/>
      <c r="FL462" s="1"/>
      <c r="FM462" s="1"/>
      <c r="FR462" s="1"/>
      <c r="FV462" s="1"/>
    </row>
    <row r="463" spans="158:178" customFormat="1" x14ac:dyDescent="0.2">
      <c r="FB463" s="1"/>
      <c r="FF463" s="1"/>
      <c r="FG463" s="1"/>
      <c r="FH463" s="1"/>
      <c r="FI463" s="1"/>
      <c r="FJ463" s="1"/>
      <c r="FK463" s="1"/>
      <c r="FL463" s="1"/>
      <c r="FM463" s="1"/>
      <c r="FR463" s="1"/>
      <c r="FV463" s="1"/>
    </row>
    <row r="464" spans="158:178" customFormat="1" x14ac:dyDescent="0.2">
      <c r="FB464" s="1"/>
      <c r="FF464" s="1"/>
      <c r="FG464" s="1"/>
      <c r="FH464" s="1"/>
      <c r="FI464" s="1"/>
      <c r="FJ464" s="1"/>
      <c r="FK464" s="1"/>
      <c r="FL464" s="1"/>
      <c r="FM464" s="1"/>
      <c r="FR464" s="1"/>
      <c r="FV464" s="1"/>
    </row>
    <row r="465" spans="158:178" customFormat="1" x14ac:dyDescent="0.2">
      <c r="FB465" s="1"/>
      <c r="FF465" s="1"/>
      <c r="FG465" s="1"/>
      <c r="FH465" s="1"/>
      <c r="FI465" s="1"/>
      <c r="FJ465" s="1"/>
      <c r="FK465" s="1"/>
      <c r="FL465" s="1"/>
      <c r="FM465" s="1"/>
      <c r="FR465" s="1"/>
      <c r="FV465" s="1"/>
    </row>
    <row r="466" spans="158:178" customFormat="1" x14ac:dyDescent="0.2">
      <c r="FB466" s="1"/>
      <c r="FF466" s="1"/>
      <c r="FG466" s="1"/>
      <c r="FH466" s="1"/>
      <c r="FI466" s="1"/>
      <c r="FJ466" s="1"/>
      <c r="FK466" s="1"/>
      <c r="FL466" s="1"/>
      <c r="FM466" s="1"/>
      <c r="FR466" s="1"/>
      <c r="FV466" s="1"/>
    </row>
    <row r="467" spans="158:178" customFormat="1" x14ac:dyDescent="0.2">
      <c r="FB467" s="1"/>
      <c r="FF467" s="1"/>
      <c r="FG467" s="1"/>
      <c r="FH467" s="1"/>
      <c r="FI467" s="1"/>
      <c r="FJ467" s="1"/>
      <c r="FK467" s="1"/>
      <c r="FL467" s="1"/>
      <c r="FM467" s="1"/>
      <c r="FR467" s="1"/>
      <c r="FV467" s="1"/>
    </row>
    <row r="468" spans="158:178" customFormat="1" x14ac:dyDescent="0.2">
      <c r="FB468" s="1"/>
      <c r="FF468" s="1"/>
      <c r="FG468" s="1"/>
      <c r="FH468" s="1"/>
      <c r="FI468" s="1"/>
      <c r="FJ468" s="1"/>
      <c r="FK468" s="1"/>
      <c r="FL468" s="1"/>
      <c r="FM468" s="1"/>
      <c r="FR468" s="1"/>
      <c r="FV468" s="1"/>
    </row>
    <row r="469" spans="158:178" customFormat="1" x14ac:dyDescent="0.2">
      <c r="FB469" s="1"/>
      <c r="FF469" s="1"/>
      <c r="FG469" s="1"/>
      <c r="FH469" s="1"/>
      <c r="FI469" s="1"/>
      <c r="FJ469" s="1"/>
      <c r="FK469" s="1"/>
      <c r="FL469" s="1"/>
      <c r="FM469" s="1"/>
      <c r="FR469" s="1"/>
      <c r="FV469" s="1"/>
    </row>
    <row r="470" spans="158:178" customFormat="1" x14ac:dyDescent="0.2">
      <c r="FB470" s="1"/>
      <c r="FF470" s="1"/>
      <c r="FG470" s="1"/>
      <c r="FH470" s="1"/>
      <c r="FI470" s="1"/>
      <c r="FJ470" s="1"/>
      <c r="FK470" s="1"/>
      <c r="FL470" s="1"/>
      <c r="FM470" s="1"/>
      <c r="FR470" s="1"/>
      <c r="FV470" s="1"/>
    </row>
    <row r="471" spans="158:178" customFormat="1" x14ac:dyDescent="0.2">
      <c r="FB471" s="1"/>
      <c r="FF471" s="1"/>
      <c r="FG471" s="1"/>
      <c r="FH471" s="1"/>
      <c r="FI471" s="1"/>
      <c r="FJ471" s="1"/>
      <c r="FK471" s="1"/>
      <c r="FL471" s="1"/>
      <c r="FM471" s="1"/>
      <c r="FR471" s="1"/>
      <c r="FV471" s="1"/>
    </row>
    <row r="472" spans="158:178" customFormat="1" x14ac:dyDescent="0.2">
      <c r="FB472" s="1"/>
      <c r="FF472" s="1"/>
      <c r="FG472" s="1"/>
      <c r="FH472" s="1"/>
      <c r="FI472" s="1"/>
      <c r="FJ472" s="1"/>
      <c r="FK472" s="1"/>
      <c r="FL472" s="1"/>
      <c r="FM472" s="1"/>
      <c r="FR472" s="1"/>
      <c r="FV472" s="1"/>
    </row>
    <row r="473" spans="158:178" customFormat="1" x14ac:dyDescent="0.2">
      <c r="FB473" s="1"/>
      <c r="FF473" s="1"/>
      <c r="FG473" s="1"/>
      <c r="FH473" s="1"/>
      <c r="FI473" s="1"/>
      <c r="FJ473" s="1"/>
      <c r="FK473" s="1"/>
      <c r="FL473" s="1"/>
      <c r="FM473" s="1"/>
      <c r="FR473" s="1"/>
      <c r="FV473" s="1"/>
    </row>
    <row r="474" spans="158:178" customFormat="1" x14ac:dyDescent="0.2">
      <c r="FB474" s="1"/>
      <c r="FF474" s="1"/>
      <c r="FG474" s="1"/>
      <c r="FH474" s="1"/>
      <c r="FI474" s="1"/>
      <c r="FJ474" s="1"/>
      <c r="FK474" s="1"/>
      <c r="FL474" s="1"/>
      <c r="FM474" s="1"/>
      <c r="FR474" s="1"/>
      <c r="FV474" s="1"/>
    </row>
    <row r="475" spans="158:178" customFormat="1" x14ac:dyDescent="0.2">
      <c r="FB475" s="1"/>
      <c r="FF475" s="1"/>
      <c r="FG475" s="1"/>
      <c r="FH475" s="1"/>
      <c r="FI475" s="1"/>
      <c r="FJ475" s="1"/>
      <c r="FK475" s="1"/>
      <c r="FL475" s="1"/>
      <c r="FM475" s="1"/>
      <c r="FR475" s="1"/>
      <c r="FV475" s="1"/>
    </row>
    <row r="476" spans="158:178" customFormat="1" x14ac:dyDescent="0.2">
      <c r="FB476" s="1"/>
      <c r="FF476" s="1"/>
      <c r="FG476" s="1"/>
      <c r="FH476" s="1"/>
      <c r="FI476" s="1"/>
      <c r="FJ476" s="1"/>
      <c r="FK476" s="1"/>
      <c r="FL476" s="1"/>
      <c r="FM476" s="1"/>
      <c r="FR476" s="1"/>
      <c r="FV476" s="1"/>
    </row>
    <row r="477" spans="158:178" customFormat="1" x14ac:dyDescent="0.2">
      <c r="FB477" s="1"/>
      <c r="FF477" s="1"/>
      <c r="FG477" s="1"/>
      <c r="FH477" s="1"/>
      <c r="FI477" s="1"/>
      <c r="FJ477" s="1"/>
      <c r="FK477" s="1"/>
      <c r="FL477" s="1"/>
      <c r="FM477" s="1"/>
      <c r="FR477" s="1"/>
      <c r="FV477" s="1"/>
    </row>
    <row r="478" spans="158:178" customFormat="1" x14ac:dyDescent="0.2">
      <c r="FB478" s="1"/>
      <c r="FF478" s="1"/>
      <c r="FG478" s="1"/>
      <c r="FH478" s="1"/>
      <c r="FI478" s="1"/>
      <c r="FJ478" s="1"/>
      <c r="FK478" s="1"/>
      <c r="FL478" s="1"/>
      <c r="FM478" s="1"/>
      <c r="FR478" s="1"/>
      <c r="FV478" s="1"/>
    </row>
    <row r="479" spans="158:178" customFormat="1" x14ac:dyDescent="0.2">
      <c r="FB479" s="1"/>
      <c r="FF479" s="1"/>
      <c r="FG479" s="1"/>
      <c r="FH479" s="1"/>
      <c r="FI479" s="1"/>
      <c r="FJ479" s="1"/>
      <c r="FK479" s="1"/>
      <c r="FL479" s="1"/>
      <c r="FM479" s="1"/>
      <c r="FR479" s="1"/>
      <c r="FV479" s="1"/>
    </row>
    <row r="480" spans="158:178" customFormat="1" x14ac:dyDescent="0.2">
      <c r="FB480" s="1"/>
      <c r="FF480" s="1"/>
      <c r="FG480" s="1"/>
      <c r="FH480" s="1"/>
      <c r="FI480" s="1"/>
      <c r="FJ480" s="1"/>
      <c r="FK480" s="1"/>
      <c r="FL480" s="1"/>
      <c r="FM480" s="1"/>
      <c r="FR480" s="1"/>
      <c r="FV480" s="1"/>
    </row>
    <row r="481" spans="158:178" customFormat="1" x14ac:dyDescent="0.2">
      <c r="FB481" s="1"/>
      <c r="FF481" s="1"/>
      <c r="FG481" s="1"/>
      <c r="FH481" s="1"/>
      <c r="FI481" s="1"/>
      <c r="FJ481" s="1"/>
      <c r="FK481" s="1"/>
      <c r="FL481" s="1"/>
      <c r="FM481" s="1"/>
      <c r="FR481" s="1"/>
      <c r="FV481" s="1"/>
    </row>
    <row r="482" spans="158:178" customFormat="1" x14ac:dyDescent="0.2">
      <c r="FB482" s="1"/>
      <c r="FF482" s="1"/>
      <c r="FG482" s="1"/>
      <c r="FH482" s="1"/>
      <c r="FI482" s="1"/>
      <c r="FJ482" s="1"/>
      <c r="FK482" s="1"/>
      <c r="FL482" s="1"/>
      <c r="FM482" s="1"/>
      <c r="FR482" s="1"/>
      <c r="FV482" s="1"/>
    </row>
    <row r="483" spans="158:178" customFormat="1" x14ac:dyDescent="0.2">
      <c r="FB483" s="1"/>
      <c r="FF483" s="1"/>
      <c r="FG483" s="1"/>
      <c r="FH483" s="1"/>
      <c r="FI483" s="1"/>
      <c r="FJ483" s="1"/>
      <c r="FK483" s="1"/>
      <c r="FL483" s="1"/>
      <c r="FM483" s="1"/>
      <c r="FR483" s="1"/>
      <c r="FV483" s="1"/>
    </row>
    <row r="484" spans="158:178" customFormat="1" x14ac:dyDescent="0.2">
      <c r="FB484" s="1"/>
      <c r="FF484" s="1"/>
      <c r="FG484" s="1"/>
      <c r="FH484" s="1"/>
      <c r="FI484" s="1"/>
      <c r="FJ484" s="1"/>
      <c r="FK484" s="1"/>
      <c r="FL484" s="1"/>
      <c r="FM484" s="1"/>
      <c r="FR484" s="1"/>
      <c r="FV484" s="1"/>
    </row>
    <row r="485" spans="158:178" customFormat="1" x14ac:dyDescent="0.2">
      <c r="FB485" s="1"/>
      <c r="FF485" s="1"/>
      <c r="FG485" s="1"/>
      <c r="FH485" s="1"/>
      <c r="FI485" s="1"/>
      <c r="FJ485" s="1"/>
      <c r="FK485" s="1"/>
      <c r="FL485" s="1"/>
      <c r="FM485" s="1"/>
      <c r="FR485" s="1"/>
      <c r="FV485" s="1"/>
    </row>
    <row r="486" spans="158:178" customFormat="1" x14ac:dyDescent="0.2">
      <c r="FB486" s="1"/>
      <c r="FF486" s="1"/>
      <c r="FG486" s="1"/>
      <c r="FH486" s="1"/>
      <c r="FI486" s="1"/>
      <c r="FJ486" s="1"/>
      <c r="FK486" s="1"/>
      <c r="FL486" s="1"/>
      <c r="FM486" s="1"/>
      <c r="FR486" s="1"/>
      <c r="FV486" s="1"/>
    </row>
    <row r="487" spans="158:178" customFormat="1" x14ac:dyDescent="0.2">
      <c r="FB487" s="1"/>
      <c r="FF487" s="1"/>
      <c r="FG487" s="1"/>
      <c r="FH487" s="1"/>
      <c r="FI487" s="1"/>
      <c r="FJ487" s="1"/>
      <c r="FK487" s="1"/>
      <c r="FL487" s="1"/>
      <c r="FM487" s="1"/>
      <c r="FR487" s="1"/>
      <c r="FV487" s="1"/>
    </row>
    <row r="488" spans="158:178" customFormat="1" x14ac:dyDescent="0.2">
      <c r="FB488" s="1"/>
      <c r="FF488" s="1"/>
      <c r="FG488" s="1"/>
      <c r="FH488" s="1"/>
      <c r="FI488" s="1"/>
      <c r="FJ488" s="1"/>
      <c r="FK488" s="1"/>
      <c r="FL488" s="1"/>
      <c r="FM488" s="1"/>
      <c r="FR488" s="1"/>
      <c r="FV488" s="1"/>
    </row>
    <row r="489" spans="158:178" customFormat="1" x14ac:dyDescent="0.2">
      <c r="FB489" s="1"/>
      <c r="FF489" s="1"/>
      <c r="FG489" s="1"/>
      <c r="FH489" s="1"/>
      <c r="FI489" s="1"/>
      <c r="FJ489" s="1"/>
      <c r="FK489" s="1"/>
      <c r="FL489" s="1"/>
      <c r="FM489" s="1"/>
      <c r="FR489" s="1"/>
      <c r="FV489" s="1"/>
    </row>
    <row r="490" spans="158:178" customFormat="1" x14ac:dyDescent="0.2">
      <c r="FB490" s="1"/>
      <c r="FF490" s="1"/>
      <c r="FG490" s="1"/>
      <c r="FH490" s="1"/>
      <c r="FI490" s="1"/>
      <c r="FJ490" s="1"/>
      <c r="FK490" s="1"/>
      <c r="FL490" s="1"/>
      <c r="FM490" s="1"/>
      <c r="FR490" s="1"/>
      <c r="FV490" s="1"/>
    </row>
    <row r="491" spans="158:178" customFormat="1" x14ac:dyDescent="0.2">
      <c r="FB491" s="1"/>
      <c r="FF491" s="1"/>
      <c r="FG491" s="1"/>
      <c r="FH491" s="1"/>
      <c r="FI491" s="1"/>
      <c r="FJ491" s="1"/>
      <c r="FK491" s="1"/>
      <c r="FL491" s="1"/>
      <c r="FM491" s="1"/>
      <c r="FR491" s="1"/>
      <c r="FV491" s="1"/>
    </row>
    <row r="492" spans="158:178" customFormat="1" x14ac:dyDescent="0.2">
      <c r="FB492" s="1"/>
      <c r="FF492" s="1"/>
      <c r="FG492" s="1"/>
      <c r="FH492" s="1"/>
      <c r="FI492" s="1"/>
      <c r="FJ492" s="1"/>
      <c r="FK492" s="1"/>
      <c r="FL492" s="1"/>
      <c r="FM492" s="1"/>
      <c r="FR492" s="1"/>
      <c r="FV492" s="1"/>
    </row>
    <row r="493" spans="158:178" customFormat="1" x14ac:dyDescent="0.2">
      <c r="FB493" s="1"/>
      <c r="FF493" s="1"/>
      <c r="FG493" s="1"/>
      <c r="FH493" s="1"/>
      <c r="FI493" s="1"/>
      <c r="FJ493" s="1"/>
      <c r="FK493" s="1"/>
      <c r="FL493" s="1"/>
      <c r="FM493" s="1"/>
      <c r="FR493" s="1"/>
      <c r="FV493" s="1"/>
    </row>
    <row r="494" spans="158:178" customFormat="1" x14ac:dyDescent="0.2">
      <c r="FB494" s="1"/>
      <c r="FF494" s="1"/>
      <c r="FG494" s="1"/>
      <c r="FH494" s="1"/>
      <c r="FI494" s="1"/>
      <c r="FJ494" s="1"/>
      <c r="FK494" s="1"/>
      <c r="FL494" s="1"/>
      <c r="FM494" s="1"/>
      <c r="FR494" s="1"/>
      <c r="FV494" s="1"/>
    </row>
    <row r="495" spans="158:178" customFormat="1" x14ac:dyDescent="0.2">
      <c r="FB495" s="1"/>
      <c r="FF495" s="1"/>
      <c r="FG495" s="1"/>
      <c r="FH495" s="1"/>
      <c r="FI495" s="1"/>
      <c r="FJ495" s="1"/>
      <c r="FK495" s="1"/>
      <c r="FL495" s="1"/>
      <c r="FM495" s="1"/>
      <c r="FR495" s="1"/>
      <c r="FV495" s="1"/>
    </row>
    <row r="496" spans="158:178" customFormat="1" x14ac:dyDescent="0.2">
      <c r="FB496" s="1"/>
      <c r="FF496" s="1"/>
      <c r="FG496" s="1"/>
      <c r="FH496" s="1"/>
      <c r="FI496" s="1"/>
      <c r="FJ496" s="1"/>
      <c r="FK496" s="1"/>
      <c r="FL496" s="1"/>
      <c r="FM496" s="1"/>
      <c r="FR496" s="1"/>
      <c r="FV496" s="1"/>
    </row>
    <row r="497" spans="158:178" customFormat="1" x14ac:dyDescent="0.2">
      <c r="FB497" s="1"/>
      <c r="FF497" s="1"/>
      <c r="FG497" s="1"/>
      <c r="FH497" s="1"/>
      <c r="FI497" s="1"/>
      <c r="FJ497" s="1"/>
      <c r="FK497" s="1"/>
      <c r="FL497" s="1"/>
      <c r="FM497" s="1"/>
      <c r="FR497" s="1"/>
      <c r="FV497" s="1"/>
    </row>
    <row r="498" spans="158:178" customFormat="1" x14ac:dyDescent="0.2">
      <c r="FB498" s="1"/>
      <c r="FF498" s="1"/>
      <c r="FG498" s="1"/>
      <c r="FH498" s="1"/>
      <c r="FI498" s="1"/>
      <c r="FJ498" s="1"/>
      <c r="FK498" s="1"/>
      <c r="FL498" s="1"/>
      <c r="FM498" s="1"/>
      <c r="FR498" s="1"/>
      <c r="FV498" s="1"/>
    </row>
    <row r="499" spans="158:178" customFormat="1" x14ac:dyDescent="0.2">
      <c r="FB499" s="1"/>
      <c r="FF499" s="1"/>
      <c r="FG499" s="1"/>
      <c r="FH499" s="1"/>
      <c r="FI499" s="1"/>
      <c r="FJ499" s="1"/>
      <c r="FK499" s="1"/>
      <c r="FL499" s="1"/>
      <c r="FM499" s="1"/>
      <c r="FR499" s="1"/>
      <c r="FV499" s="1"/>
    </row>
    <row r="500" spans="158:178" customFormat="1" x14ac:dyDescent="0.2">
      <c r="FB500" s="1"/>
      <c r="FF500" s="1"/>
      <c r="FG500" s="1"/>
      <c r="FH500" s="1"/>
      <c r="FI500" s="1"/>
      <c r="FJ500" s="1"/>
      <c r="FK500" s="1"/>
      <c r="FL500" s="1"/>
      <c r="FM500" s="1"/>
      <c r="FR500" s="1"/>
      <c r="FV500" s="1"/>
    </row>
    <row r="501" spans="158:178" customFormat="1" x14ac:dyDescent="0.2">
      <c r="FB501" s="1"/>
      <c r="FF501" s="1"/>
      <c r="FG501" s="1"/>
      <c r="FH501" s="1"/>
      <c r="FI501" s="1"/>
      <c r="FJ501" s="1"/>
      <c r="FK501" s="1"/>
      <c r="FL501" s="1"/>
      <c r="FM501" s="1"/>
      <c r="FR501" s="1"/>
      <c r="FV501" s="1"/>
    </row>
    <row r="502" spans="158:178" customFormat="1" x14ac:dyDescent="0.2">
      <c r="FB502" s="1"/>
      <c r="FF502" s="1"/>
      <c r="FG502" s="1"/>
      <c r="FH502" s="1"/>
      <c r="FI502" s="1"/>
      <c r="FJ502" s="1"/>
      <c r="FK502" s="1"/>
      <c r="FL502" s="1"/>
      <c r="FM502" s="1"/>
      <c r="FR502" s="1"/>
      <c r="FV502" s="1"/>
    </row>
    <row r="503" spans="158:178" customFormat="1" x14ac:dyDescent="0.2">
      <c r="FB503" s="1"/>
      <c r="FF503" s="1"/>
      <c r="FG503" s="1"/>
      <c r="FH503" s="1"/>
      <c r="FI503" s="1"/>
      <c r="FJ503" s="1"/>
      <c r="FK503" s="1"/>
      <c r="FL503" s="1"/>
      <c r="FM503" s="1"/>
      <c r="FR503" s="1"/>
      <c r="FV503" s="1"/>
    </row>
    <row r="504" spans="158:178" customFormat="1" x14ac:dyDescent="0.2">
      <c r="FB504" s="1"/>
      <c r="FF504" s="1"/>
      <c r="FG504" s="1"/>
      <c r="FH504" s="1"/>
      <c r="FI504" s="1"/>
      <c r="FJ504" s="1"/>
      <c r="FK504" s="1"/>
      <c r="FL504" s="1"/>
      <c r="FM504" s="1"/>
      <c r="FR504" s="1"/>
      <c r="FV504" s="1"/>
    </row>
    <row r="505" spans="158:178" customFormat="1" x14ac:dyDescent="0.2">
      <c r="FB505" s="1"/>
      <c r="FF505" s="1"/>
      <c r="FG505" s="1"/>
      <c r="FH505" s="1"/>
      <c r="FI505" s="1"/>
      <c r="FJ505" s="1"/>
      <c r="FK505" s="1"/>
      <c r="FL505" s="1"/>
      <c r="FM505" s="1"/>
      <c r="FR505" s="1"/>
      <c r="FV505" s="1"/>
    </row>
    <row r="506" spans="158:178" customFormat="1" x14ac:dyDescent="0.2">
      <c r="FB506" s="1"/>
      <c r="FF506" s="1"/>
      <c r="FG506" s="1"/>
      <c r="FH506" s="1"/>
      <c r="FI506" s="1"/>
      <c r="FJ506" s="1"/>
      <c r="FK506" s="1"/>
      <c r="FL506" s="1"/>
      <c r="FM506" s="1"/>
      <c r="FR506" s="1"/>
      <c r="FV506" s="1"/>
    </row>
    <row r="507" spans="158:178" customFormat="1" x14ac:dyDescent="0.2">
      <c r="FB507" s="1"/>
      <c r="FF507" s="1"/>
      <c r="FG507" s="1"/>
      <c r="FH507" s="1"/>
      <c r="FI507" s="1"/>
      <c r="FJ507" s="1"/>
      <c r="FK507" s="1"/>
      <c r="FL507" s="1"/>
      <c r="FM507" s="1"/>
      <c r="FR507" s="1"/>
      <c r="FV507" s="1"/>
    </row>
    <row r="508" spans="158:178" customFormat="1" x14ac:dyDescent="0.2">
      <c r="FB508" s="1"/>
      <c r="FF508" s="1"/>
      <c r="FG508" s="1"/>
      <c r="FH508" s="1"/>
      <c r="FI508" s="1"/>
      <c r="FJ508" s="1"/>
      <c r="FK508" s="1"/>
      <c r="FL508" s="1"/>
      <c r="FM508" s="1"/>
      <c r="FR508" s="1"/>
      <c r="FV508" s="1"/>
    </row>
    <row r="509" spans="158:178" customFormat="1" x14ac:dyDescent="0.2">
      <c r="FB509" s="1"/>
      <c r="FF509" s="1"/>
      <c r="FG509" s="1"/>
      <c r="FH509" s="1"/>
      <c r="FI509" s="1"/>
      <c r="FJ509" s="1"/>
      <c r="FK509" s="1"/>
      <c r="FL509" s="1"/>
      <c r="FM509" s="1"/>
      <c r="FR509" s="1"/>
      <c r="FV509" s="1"/>
    </row>
    <row r="510" spans="158:178" customFormat="1" x14ac:dyDescent="0.2">
      <c r="FB510" s="1"/>
      <c r="FF510" s="1"/>
      <c r="FG510" s="1"/>
      <c r="FH510" s="1"/>
      <c r="FI510" s="1"/>
      <c r="FJ510" s="1"/>
      <c r="FK510" s="1"/>
      <c r="FL510" s="1"/>
      <c r="FM510" s="1"/>
      <c r="FR510" s="1"/>
      <c r="FV510" s="1"/>
    </row>
    <row r="511" spans="158:178" customFormat="1" x14ac:dyDescent="0.2">
      <c r="FB511" s="1"/>
      <c r="FF511" s="1"/>
      <c r="FG511" s="1"/>
      <c r="FH511" s="1"/>
      <c r="FI511" s="1"/>
      <c r="FJ511" s="1"/>
      <c r="FK511" s="1"/>
      <c r="FL511" s="1"/>
      <c r="FM511" s="1"/>
      <c r="FR511" s="1"/>
      <c r="FV511" s="1"/>
    </row>
    <row r="512" spans="158:178" customFormat="1" x14ac:dyDescent="0.2">
      <c r="FB512" s="1"/>
      <c r="FF512" s="1"/>
      <c r="FG512" s="1"/>
      <c r="FH512" s="1"/>
      <c r="FI512" s="1"/>
      <c r="FJ512" s="1"/>
      <c r="FK512" s="1"/>
      <c r="FL512" s="1"/>
      <c r="FM512" s="1"/>
      <c r="FR512" s="1"/>
      <c r="FV512" s="1"/>
    </row>
    <row r="513" spans="158:178" customFormat="1" x14ac:dyDescent="0.2">
      <c r="FB513" s="1"/>
      <c r="FF513" s="1"/>
      <c r="FG513" s="1"/>
      <c r="FH513" s="1"/>
      <c r="FI513" s="1"/>
      <c r="FJ513" s="1"/>
      <c r="FK513" s="1"/>
      <c r="FL513" s="1"/>
      <c r="FM513" s="1"/>
      <c r="FR513" s="1"/>
      <c r="FV513" s="1"/>
    </row>
    <row r="514" spans="158:178" customFormat="1" x14ac:dyDescent="0.2">
      <c r="FB514" s="1"/>
      <c r="FF514" s="1"/>
      <c r="FG514" s="1"/>
      <c r="FH514" s="1"/>
      <c r="FI514" s="1"/>
      <c r="FJ514" s="1"/>
      <c r="FK514" s="1"/>
      <c r="FL514" s="1"/>
      <c r="FM514" s="1"/>
      <c r="FR514" s="1"/>
      <c r="FV514" s="1"/>
    </row>
    <row r="515" spans="158:178" customFormat="1" x14ac:dyDescent="0.2">
      <c r="FB515" s="1"/>
      <c r="FF515" s="1"/>
      <c r="FG515" s="1"/>
      <c r="FH515" s="1"/>
      <c r="FI515" s="1"/>
      <c r="FJ515" s="1"/>
      <c r="FK515" s="1"/>
      <c r="FL515" s="1"/>
      <c r="FM515" s="1"/>
      <c r="FR515" s="1"/>
      <c r="FV515" s="1"/>
    </row>
    <row r="516" spans="158:178" customFormat="1" x14ac:dyDescent="0.2">
      <c r="FB516" s="1"/>
      <c r="FF516" s="1"/>
      <c r="FG516" s="1"/>
      <c r="FH516" s="1"/>
      <c r="FI516" s="1"/>
      <c r="FJ516" s="1"/>
      <c r="FK516" s="1"/>
      <c r="FL516" s="1"/>
      <c r="FM516" s="1"/>
      <c r="FR516" s="1"/>
      <c r="FV516" s="1"/>
    </row>
    <row r="517" spans="158:178" customFormat="1" x14ac:dyDescent="0.2">
      <c r="FB517" s="1"/>
      <c r="FF517" s="1"/>
      <c r="FG517" s="1"/>
      <c r="FH517" s="1"/>
      <c r="FI517" s="1"/>
      <c r="FJ517" s="1"/>
      <c r="FK517" s="1"/>
      <c r="FL517" s="1"/>
      <c r="FM517" s="1"/>
      <c r="FR517" s="1"/>
      <c r="FV517" s="1"/>
    </row>
    <row r="518" spans="158:178" customFormat="1" x14ac:dyDescent="0.2">
      <c r="FB518" s="1"/>
      <c r="FF518" s="1"/>
      <c r="FG518" s="1"/>
      <c r="FH518" s="1"/>
      <c r="FI518" s="1"/>
      <c r="FJ518" s="1"/>
      <c r="FK518" s="1"/>
      <c r="FL518" s="1"/>
      <c r="FM518" s="1"/>
      <c r="FR518" s="1"/>
      <c r="FV518" s="1"/>
    </row>
    <row r="519" spans="158:178" customFormat="1" x14ac:dyDescent="0.2">
      <c r="FB519" s="1"/>
      <c r="FF519" s="1"/>
      <c r="FG519" s="1"/>
      <c r="FH519" s="1"/>
      <c r="FI519" s="1"/>
      <c r="FJ519" s="1"/>
      <c r="FK519" s="1"/>
      <c r="FL519" s="1"/>
      <c r="FM519" s="1"/>
      <c r="FR519" s="1"/>
      <c r="FV519" s="1"/>
    </row>
    <row r="520" spans="158:178" customFormat="1" x14ac:dyDescent="0.2">
      <c r="FB520" s="1"/>
      <c r="FF520" s="1"/>
      <c r="FG520" s="1"/>
      <c r="FH520" s="1"/>
      <c r="FI520" s="1"/>
      <c r="FJ520" s="1"/>
      <c r="FK520" s="1"/>
      <c r="FL520" s="1"/>
      <c r="FM520" s="1"/>
      <c r="FR520" s="1"/>
      <c r="FV520" s="1"/>
    </row>
    <row r="521" spans="158:178" customFormat="1" x14ac:dyDescent="0.2">
      <c r="FB521" s="1"/>
      <c r="FF521" s="1"/>
      <c r="FG521" s="1"/>
      <c r="FH521" s="1"/>
      <c r="FI521" s="1"/>
      <c r="FJ521" s="1"/>
      <c r="FK521" s="1"/>
      <c r="FL521" s="1"/>
      <c r="FM521" s="1"/>
      <c r="FR521" s="1"/>
      <c r="FV521" s="1"/>
    </row>
    <row r="522" spans="158:178" customFormat="1" x14ac:dyDescent="0.2">
      <c r="FB522" s="1"/>
      <c r="FF522" s="1"/>
      <c r="FG522" s="1"/>
      <c r="FH522" s="1"/>
      <c r="FI522" s="1"/>
      <c r="FJ522" s="1"/>
      <c r="FK522" s="1"/>
      <c r="FL522" s="1"/>
      <c r="FM522" s="1"/>
      <c r="FR522" s="1"/>
      <c r="FV522" s="1"/>
    </row>
    <row r="523" spans="158:178" customFormat="1" x14ac:dyDescent="0.2">
      <c r="FB523" s="1"/>
      <c r="FF523" s="1"/>
      <c r="FG523" s="1"/>
      <c r="FH523" s="1"/>
      <c r="FI523" s="1"/>
      <c r="FJ523" s="1"/>
      <c r="FK523" s="1"/>
      <c r="FL523" s="1"/>
      <c r="FM523" s="1"/>
      <c r="FR523" s="1"/>
      <c r="FV523" s="1"/>
    </row>
    <row r="524" spans="158:178" customFormat="1" x14ac:dyDescent="0.2">
      <c r="FB524" s="1"/>
      <c r="FF524" s="1"/>
      <c r="FG524" s="1"/>
      <c r="FH524" s="1"/>
      <c r="FI524" s="1"/>
      <c r="FJ524" s="1"/>
      <c r="FK524" s="1"/>
      <c r="FL524" s="1"/>
      <c r="FM524" s="1"/>
      <c r="FR524" s="1"/>
      <c r="FV524" s="1"/>
    </row>
    <row r="525" spans="158:178" customFormat="1" x14ac:dyDescent="0.2">
      <c r="FB525" s="1"/>
      <c r="FF525" s="1"/>
      <c r="FG525" s="1"/>
      <c r="FH525" s="1"/>
      <c r="FI525" s="1"/>
      <c r="FJ525" s="1"/>
      <c r="FK525" s="1"/>
      <c r="FL525" s="1"/>
      <c r="FM525" s="1"/>
      <c r="FR525" s="1"/>
      <c r="FV525" s="1"/>
    </row>
    <row r="526" spans="158:178" customFormat="1" x14ac:dyDescent="0.2">
      <c r="FB526" s="1"/>
      <c r="FF526" s="1"/>
      <c r="FG526" s="1"/>
      <c r="FH526" s="1"/>
      <c r="FI526" s="1"/>
      <c r="FJ526" s="1"/>
      <c r="FK526" s="1"/>
      <c r="FL526" s="1"/>
      <c r="FM526" s="1"/>
      <c r="FR526" s="1"/>
      <c r="FV526" s="1"/>
    </row>
    <row r="527" spans="158:178" customFormat="1" x14ac:dyDescent="0.2">
      <c r="FB527" s="1"/>
      <c r="FF527" s="1"/>
      <c r="FG527" s="1"/>
      <c r="FH527" s="1"/>
      <c r="FI527" s="1"/>
      <c r="FJ527" s="1"/>
      <c r="FK527" s="1"/>
      <c r="FL527" s="1"/>
      <c r="FM527" s="1"/>
      <c r="FR527" s="1"/>
      <c r="FV527" s="1"/>
    </row>
    <row r="528" spans="158:178" customFormat="1" x14ac:dyDescent="0.2">
      <c r="FB528" s="1"/>
      <c r="FF528" s="1"/>
      <c r="FG528" s="1"/>
      <c r="FH528" s="1"/>
      <c r="FI528" s="1"/>
      <c r="FJ528" s="1"/>
      <c r="FK528" s="1"/>
      <c r="FL528" s="1"/>
      <c r="FM528" s="1"/>
      <c r="FR528" s="1"/>
      <c r="FV528" s="1"/>
    </row>
    <row r="529" spans="158:178" customFormat="1" x14ac:dyDescent="0.2">
      <c r="FB529" s="1"/>
      <c r="FF529" s="1"/>
      <c r="FG529" s="1"/>
      <c r="FH529" s="1"/>
      <c r="FI529" s="1"/>
      <c r="FJ529" s="1"/>
      <c r="FK529" s="1"/>
      <c r="FL529" s="1"/>
      <c r="FM529" s="1"/>
      <c r="FR529" s="1"/>
      <c r="FV529" s="1"/>
    </row>
    <row r="530" spans="158:178" customFormat="1" x14ac:dyDescent="0.2">
      <c r="FB530" s="1"/>
      <c r="FF530" s="1"/>
      <c r="FG530" s="1"/>
      <c r="FH530" s="1"/>
      <c r="FI530" s="1"/>
      <c r="FJ530" s="1"/>
      <c r="FK530" s="1"/>
      <c r="FL530" s="1"/>
      <c r="FM530" s="1"/>
      <c r="FR530" s="1"/>
      <c r="FV530" s="1"/>
    </row>
    <row r="531" spans="158:178" customFormat="1" x14ac:dyDescent="0.2">
      <c r="FB531" s="1"/>
      <c r="FF531" s="1"/>
      <c r="FG531" s="1"/>
      <c r="FH531" s="1"/>
      <c r="FI531" s="1"/>
      <c r="FJ531" s="1"/>
      <c r="FK531" s="1"/>
      <c r="FL531" s="1"/>
      <c r="FM531" s="1"/>
      <c r="FR531" s="1"/>
      <c r="FV531" s="1"/>
    </row>
    <row r="532" spans="158:178" customFormat="1" x14ac:dyDescent="0.2">
      <c r="FB532" s="1"/>
      <c r="FF532" s="1"/>
      <c r="FG532" s="1"/>
      <c r="FH532" s="1"/>
      <c r="FI532" s="1"/>
      <c r="FJ532" s="1"/>
      <c r="FK532" s="1"/>
      <c r="FL532" s="1"/>
      <c r="FM532" s="1"/>
      <c r="FR532" s="1"/>
      <c r="FV532" s="1"/>
    </row>
    <row r="533" spans="158:178" customFormat="1" x14ac:dyDescent="0.2">
      <c r="FB533" s="1"/>
      <c r="FF533" s="1"/>
      <c r="FG533" s="1"/>
      <c r="FH533" s="1"/>
      <c r="FI533" s="1"/>
      <c r="FJ533" s="1"/>
      <c r="FK533" s="1"/>
      <c r="FL533" s="1"/>
      <c r="FM533" s="1"/>
      <c r="FR533" s="1"/>
      <c r="FV533" s="1"/>
    </row>
    <row r="534" spans="158:178" customFormat="1" x14ac:dyDescent="0.2">
      <c r="FB534" s="1"/>
      <c r="FF534" s="1"/>
      <c r="FG534" s="1"/>
      <c r="FH534" s="1"/>
      <c r="FI534" s="1"/>
      <c r="FJ534" s="1"/>
      <c r="FK534" s="1"/>
      <c r="FL534" s="1"/>
      <c r="FM534" s="1"/>
      <c r="FR534" s="1"/>
      <c r="FV534" s="1"/>
    </row>
    <row r="535" spans="158:178" customFormat="1" x14ac:dyDescent="0.2">
      <c r="FB535" s="1"/>
      <c r="FF535" s="1"/>
      <c r="FG535" s="1"/>
      <c r="FH535" s="1"/>
      <c r="FI535" s="1"/>
      <c r="FJ535" s="1"/>
      <c r="FK535" s="1"/>
      <c r="FL535" s="1"/>
      <c r="FM535" s="1"/>
      <c r="FR535" s="1"/>
      <c r="FV535" s="1"/>
    </row>
    <row r="536" spans="158:178" customFormat="1" x14ac:dyDescent="0.2">
      <c r="FB536" s="1"/>
      <c r="FF536" s="1"/>
      <c r="FG536" s="1"/>
      <c r="FH536" s="1"/>
      <c r="FI536" s="1"/>
      <c r="FJ536" s="1"/>
      <c r="FK536" s="1"/>
      <c r="FL536" s="1"/>
      <c r="FM536" s="1"/>
      <c r="FR536" s="1"/>
      <c r="FV536" s="1"/>
    </row>
    <row r="537" spans="158:178" customFormat="1" x14ac:dyDescent="0.2">
      <c r="FB537" s="1"/>
      <c r="FF537" s="1"/>
      <c r="FG537" s="1"/>
      <c r="FH537" s="1"/>
      <c r="FI537" s="1"/>
      <c r="FJ537" s="1"/>
      <c r="FK537" s="1"/>
      <c r="FL537" s="1"/>
      <c r="FM537" s="1"/>
      <c r="FR537" s="1"/>
      <c r="FV537" s="1"/>
    </row>
    <row r="538" spans="158:178" customFormat="1" x14ac:dyDescent="0.2">
      <c r="FB538" s="1"/>
      <c r="FF538" s="1"/>
      <c r="FG538" s="1"/>
      <c r="FH538" s="1"/>
      <c r="FI538" s="1"/>
      <c r="FJ538" s="1"/>
      <c r="FK538" s="1"/>
      <c r="FL538" s="1"/>
      <c r="FM538" s="1"/>
      <c r="FR538" s="1"/>
      <c r="FV538" s="1"/>
    </row>
    <row r="539" spans="158:178" customFormat="1" x14ac:dyDescent="0.2">
      <c r="FB539" s="1"/>
      <c r="FF539" s="1"/>
      <c r="FG539" s="1"/>
      <c r="FH539" s="1"/>
      <c r="FI539" s="1"/>
      <c r="FJ539" s="1"/>
      <c r="FK539" s="1"/>
      <c r="FL539" s="1"/>
      <c r="FM539" s="1"/>
      <c r="FR539" s="1"/>
      <c r="FV539" s="1"/>
    </row>
    <row r="540" spans="158:178" customFormat="1" x14ac:dyDescent="0.2">
      <c r="FB540" s="1"/>
      <c r="FF540" s="1"/>
      <c r="FG540" s="1"/>
      <c r="FH540" s="1"/>
      <c r="FI540" s="1"/>
      <c r="FJ540" s="1"/>
      <c r="FK540" s="1"/>
      <c r="FL540" s="1"/>
      <c r="FM540" s="1"/>
      <c r="FR540" s="1"/>
      <c r="FV540" s="1"/>
    </row>
    <row r="541" spans="158:178" customFormat="1" x14ac:dyDescent="0.2">
      <c r="FB541" s="1"/>
      <c r="FF541" s="1"/>
      <c r="FG541" s="1"/>
      <c r="FH541" s="1"/>
      <c r="FI541" s="1"/>
      <c r="FJ541" s="1"/>
      <c r="FK541" s="1"/>
      <c r="FL541" s="1"/>
      <c r="FM541" s="1"/>
      <c r="FR541" s="1"/>
      <c r="FV541" s="1"/>
    </row>
    <row r="542" spans="158:178" customFormat="1" x14ac:dyDescent="0.2">
      <c r="FB542" s="1"/>
      <c r="FF542" s="1"/>
      <c r="FG542" s="1"/>
      <c r="FH542" s="1"/>
      <c r="FI542" s="1"/>
      <c r="FJ542" s="1"/>
      <c r="FK542" s="1"/>
      <c r="FL542" s="1"/>
      <c r="FM542" s="1"/>
      <c r="FR542" s="1"/>
      <c r="FV542" s="1"/>
    </row>
    <row r="543" spans="158:178" customFormat="1" x14ac:dyDescent="0.2">
      <c r="FB543" s="1"/>
      <c r="FF543" s="1"/>
      <c r="FG543" s="1"/>
      <c r="FH543" s="1"/>
      <c r="FI543" s="1"/>
      <c r="FJ543" s="1"/>
      <c r="FK543" s="1"/>
      <c r="FL543" s="1"/>
      <c r="FM543" s="1"/>
      <c r="FR543" s="1"/>
      <c r="FV543" s="1"/>
    </row>
    <row r="544" spans="158:178" customFormat="1" x14ac:dyDescent="0.2">
      <c r="FB544" s="1"/>
      <c r="FF544" s="1"/>
      <c r="FG544" s="1"/>
      <c r="FH544" s="1"/>
      <c r="FI544" s="1"/>
      <c r="FJ544" s="1"/>
      <c r="FK544" s="1"/>
      <c r="FL544" s="1"/>
      <c r="FM544" s="1"/>
      <c r="FR544" s="1"/>
      <c r="FV544" s="1"/>
    </row>
    <row r="545" spans="158:178" customFormat="1" x14ac:dyDescent="0.2">
      <c r="FB545" s="1"/>
      <c r="FF545" s="1"/>
      <c r="FG545" s="1"/>
      <c r="FH545" s="1"/>
      <c r="FI545" s="1"/>
      <c r="FJ545" s="1"/>
      <c r="FK545" s="1"/>
      <c r="FL545" s="1"/>
      <c r="FM545" s="1"/>
      <c r="FR545" s="1"/>
      <c r="FV545" s="1"/>
    </row>
    <row r="546" spans="158:178" customFormat="1" x14ac:dyDescent="0.2">
      <c r="FB546" s="1"/>
      <c r="FF546" s="1"/>
      <c r="FG546" s="1"/>
      <c r="FH546" s="1"/>
      <c r="FI546" s="1"/>
      <c r="FJ546" s="1"/>
      <c r="FK546" s="1"/>
      <c r="FL546" s="1"/>
      <c r="FM546" s="1"/>
      <c r="FR546" s="1"/>
      <c r="FV546" s="1"/>
    </row>
    <row r="547" spans="158:178" customFormat="1" x14ac:dyDescent="0.2">
      <c r="FB547" s="1"/>
      <c r="FF547" s="1"/>
      <c r="FG547" s="1"/>
      <c r="FH547" s="1"/>
      <c r="FI547" s="1"/>
      <c r="FJ547" s="1"/>
      <c r="FK547" s="1"/>
      <c r="FL547" s="1"/>
      <c r="FM547" s="1"/>
      <c r="FR547" s="1"/>
      <c r="FV547" s="1"/>
    </row>
    <row r="548" spans="158:178" customFormat="1" x14ac:dyDescent="0.2">
      <c r="FB548" s="1"/>
      <c r="FF548" s="1"/>
      <c r="FG548" s="1"/>
      <c r="FH548" s="1"/>
      <c r="FI548" s="1"/>
      <c r="FJ548" s="1"/>
      <c r="FK548" s="1"/>
      <c r="FL548" s="1"/>
      <c r="FM548" s="1"/>
      <c r="FR548" s="1"/>
      <c r="FV548" s="1"/>
    </row>
    <row r="549" spans="158:178" customFormat="1" x14ac:dyDescent="0.2">
      <c r="FB549" s="1"/>
      <c r="FF549" s="1"/>
      <c r="FG549" s="1"/>
      <c r="FH549" s="1"/>
      <c r="FI549" s="1"/>
      <c r="FJ549" s="1"/>
      <c r="FK549" s="1"/>
      <c r="FL549" s="1"/>
      <c r="FM549" s="1"/>
      <c r="FR549" s="1"/>
      <c r="FV549" s="1"/>
    </row>
    <row r="550" spans="158:178" customFormat="1" x14ac:dyDescent="0.2">
      <c r="FB550" s="1"/>
      <c r="FF550" s="1"/>
      <c r="FG550" s="1"/>
      <c r="FH550" s="1"/>
      <c r="FI550" s="1"/>
      <c r="FJ550" s="1"/>
      <c r="FK550" s="1"/>
      <c r="FL550" s="1"/>
      <c r="FM550" s="1"/>
      <c r="FR550" s="1"/>
      <c r="FV550" s="1"/>
    </row>
    <row r="551" spans="158:178" customFormat="1" x14ac:dyDescent="0.2">
      <c r="FB551" s="1"/>
      <c r="FF551" s="1"/>
      <c r="FG551" s="1"/>
      <c r="FH551" s="1"/>
      <c r="FI551" s="1"/>
      <c r="FJ551" s="1"/>
      <c r="FK551" s="1"/>
      <c r="FL551" s="1"/>
      <c r="FM551" s="1"/>
      <c r="FR551" s="1"/>
      <c r="FV551" s="1"/>
    </row>
    <row r="552" spans="158:178" customFormat="1" x14ac:dyDescent="0.2">
      <c r="FB552" s="1"/>
      <c r="FF552" s="1"/>
      <c r="FG552" s="1"/>
      <c r="FH552" s="1"/>
      <c r="FI552" s="1"/>
      <c r="FJ552" s="1"/>
      <c r="FK552" s="1"/>
      <c r="FL552" s="1"/>
      <c r="FM552" s="1"/>
      <c r="FR552" s="1"/>
      <c r="FV552" s="1"/>
    </row>
    <row r="553" spans="158:178" customFormat="1" x14ac:dyDescent="0.2">
      <c r="FB553" s="1"/>
      <c r="FF553" s="1"/>
      <c r="FG553" s="1"/>
      <c r="FH553" s="1"/>
      <c r="FI553" s="1"/>
      <c r="FJ553" s="1"/>
      <c r="FK553" s="1"/>
      <c r="FL553" s="1"/>
      <c r="FM553" s="1"/>
      <c r="FR553" s="1"/>
      <c r="FV553" s="1"/>
    </row>
    <row r="554" spans="158:178" customFormat="1" x14ac:dyDescent="0.2">
      <c r="FB554" s="1"/>
      <c r="FF554" s="1"/>
      <c r="FG554" s="1"/>
      <c r="FH554" s="1"/>
      <c r="FI554" s="1"/>
      <c r="FJ554" s="1"/>
      <c r="FK554" s="1"/>
      <c r="FL554" s="1"/>
      <c r="FM554" s="1"/>
      <c r="FR554" s="1"/>
      <c r="FV554" s="1"/>
    </row>
    <row r="555" spans="158:178" customFormat="1" x14ac:dyDescent="0.2">
      <c r="FB555" s="1"/>
      <c r="FF555" s="1"/>
      <c r="FG555" s="1"/>
      <c r="FH555" s="1"/>
      <c r="FI555" s="1"/>
      <c r="FJ555" s="1"/>
      <c r="FK555" s="1"/>
      <c r="FL555" s="1"/>
      <c r="FM555" s="1"/>
      <c r="FR555" s="1"/>
      <c r="FV555" s="1"/>
    </row>
    <row r="556" spans="158:178" customFormat="1" x14ac:dyDescent="0.2">
      <c r="FB556" s="1"/>
      <c r="FF556" s="1"/>
      <c r="FG556" s="1"/>
      <c r="FH556" s="1"/>
      <c r="FI556" s="1"/>
      <c r="FJ556" s="1"/>
      <c r="FK556" s="1"/>
      <c r="FL556" s="1"/>
      <c r="FM556" s="1"/>
      <c r="FR556" s="1"/>
      <c r="FV556" s="1"/>
    </row>
    <row r="557" spans="158:178" customFormat="1" x14ac:dyDescent="0.2">
      <c r="FB557" s="1"/>
      <c r="FF557" s="1"/>
      <c r="FG557" s="1"/>
      <c r="FH557" s="1"/>
      <c r="FI557" s="1"/>
      <c r="FJ557" s="1"/>
      <c r="FK557" s="1"/>
      <c r="FL557" s="1"/>
      <c r="FM557" s="1"/>
      <c r="FR557" s="1"/>
      <c r="FV557" s="1"/>
    </row>
    <row r="558" spans="158:178" customFormat="1" x14ac:dyDescent="0.2">
      <c r="FB558" s="1"/>
      <c r="FF558" s="1"/>
      <c r="FG558" s="1"/>
      <c r="FH558" s="1"/>
      <c r="FI558" s="1"/>
      <c r="FJ558" s="1"/>
      <c r="FK558" s="1"/>
      <c r="FL558" s="1"/>
      <c r="FM558" s="1"/>
      <c r="FR558" s="1"/>
      <c r="FV558" s="1"/>
    </row>
    <row r="559" spans="158:178" customFormat="1" x14ac:dyDescent="0.2">
      <c r="FB559" s="1"/>
      <c r="FF559" s="1"/>
      <c r="FG559" s="1"/>
      <c r="FH559" s="1"/>
      <c r="FI559" s="1"/>
      <c r="FJ559" s="1"/>
      <c r="FK559" s="1"/>
      <c r="FL559" s="1"/>
      <c r="FM559" s="1"/>
      <c r="FR559" s="1"/>
      <c r="FV559" s="1"/>
    </row>
    <row r="560" spans="158:178" customFormat="1" x14ac:dyDescent="0.2">
      <c r="FB560" s="1"/>
      <c r="FF560" s="1"/>
      <c r="FG560" s="1"/>
      <c r="FH560" s="1"/>
      <c r="FI560" s="1"/>
      <c r="FJ560" s="1"/>
      <c r="FK560" s="1"/>
      <c r="FL560" s="1"/>
      <c r="FM560" s="1"/>
      <c r="FR560" s="1"/>
      <c r="FV560" s="1"/>
    </row>
    <row r="561" spans="158:178" customFormat="1" x14ac:dyDescent="0.2">
      <c r="FB561" s="1"/>
      <c r="FF561" s="1"/>
      <c r="FG561" s="1"/>
      <c r="FH561" s="1"/>
      <c r="FI561" s="1"/>
      <c r="FJ561" s="1"/>
      <c r="FK561" s="1"/>
      <c r="FL561" s="1"/>
      <c r="FM561" s="1"/>
      <c r="FR561" s="1"/>
      <c r="FV561" s="1"/>
    </row>
    <row r="562" spans="158:178" customFormat="1" x14ac:dyDescent="0.2">
      <c r="FB562" s="1"/>
      <c r="FF562" s="1"/>
      <c r="FG562" s="1"/>
      <c r="FH562" s="1"/>
      <c r="FI562" s="1"/>
      <c r="FJ562" s="1"/>
      <c r="FK562" s="1"/>
      <c r="FL562" s="1"/>
      <c r="FM562" s="1"/>
      <c r="FR562" s="1"/>
      <c r="FV562" s="1"/>
    </row>
    <row r="563" spans="158:178" customFormat="1" x14ac:dyDescent="0.2">
      <c r="FB563" s="1"/>
      <c r="FF563" s="1"/>
      <c r="FG563" s="1"/>
      <c r="FH563" s="1"/>
      <c r="FI563" s="1"/>
      <c r="FJ563" s="1"/>
      <c r="FK563" s="1"/>
      <c r="FL563" s="1"/>
      <c r="FM563" s="1"/>
      <c r="FR563" s="1"/>
      <c r="FV563" s="1"/>
    </row>
    <row r="564" spans="158:178" customFormat="1" x14ac:dyDescent="0.2">
      <c r="FB564" s="1"/>
      <c r="FF564" s="1"/>
      <c r="FG564" s="1"/>
      <c r="FH564" s="1"/>
      <c r="FI564" s="1"/>
      <c r="FJ564" s="1"/>
      <c r="FK564" s="1"/>
      <c r="FL564" s="1"/>
      <c r="FM564" s="1"/>
      <c r="FR564" s="1"/>
      <c r="FV564" s="1"/>
    </row>
    <row r="565" spans="158:178" customFormat="1" x14ac:dyDescent="0.2">
      <c r="FB565" s="1"/>
      <c r="FF565" s="1"/>
      <c r="FG565" s="1"/>
      <c r="FH565" s="1"/>
      <c r="FI565" s="1"/>
      <c r="FJ565" s="1"/>
      <c r="FK565" s="1"/>
      <c r="FL565" s="1"/>
      <c r="FM565" s="1"/>
      <c r="FR565" s="1"/>
      <c r="FV565" s="1"/>
    </row>
    <row r="566" spans="158:178" customFormat="1" x14ac:dyDescent="0.2">
      <c r="FB566" s="1"/>
      <c r="FF566" s="1"/>
      <c r="FG566" s="1"/>
      <c r="FH566" s="1"/>
      <c r="FI566" s="1"/>
      <c r="FJ566" s="1"/>
      <c r="FK566" s="1"/>
      <c r="FL566" s="1"/>
      <c r="FM566" s="1"/>
      <c r="FR566" s="1"/>
      <c r="FV566" s="1"/>
    </row>
    <row r="567" spans="158:178" customFormat="1" x14ac:dyDescent="0.2">
      <c r="FB567" s="1"/>
      <c r="FF567" s="1"/>
      <c r="FG567" s="1"/>
      <c r="FH567" s="1"/>
      <c r="FI567" s="1"/>
      <c r="FJ567" s="1"/>
      <c r="FK567" s="1"/>
      <c r="FL567" s="1"/>
      <c r="FM567" s="1"/>
      <c r="FR567" s="1"/>
      <c r="FV567" s="1"/>
    </row>
    <row r="568" spans="158:178" customFormat="1" x14ac:dyDescent="0.2">
      <c r="FB568" s="1"/>
      <c r="FF568" s="1"/>
      <c r="FG568" s="1"/>
      <c r="FH568" s="1"/>
      <c r="FI568" s="1"/>
      <c r="FJ568" s="1"/>
      <c r="FK568" s="1"/>
      <c r="FL568" s="1"/>
      <c r="FM568" s="1"/>
      <c r="FR568" s="1"/>
      <c r="FV568" s="1"/>
    </row>
    <row r="569" spans="158:178" customFormat="1" x14ac:dyDescent="0.2">
      <c r="FB569" s="1"/>
      <c r="FF569" s="1"/>
      <c r="FG569" s="1"/>
      <c r="FH569" s="1"/>
      <c r="FI569" s="1"/>
      <c r="FJ569" s="1"/>
      <c r="FK569" s="1"/>
      <c r="FL569" s="1"/>
      <c r="FM569" s="1"/>
      <c r="FR569" s="1"/>
      <c r="FV569" s="1"/>
    </row>
    <row r="570" spans="158:178" customFormat="1" x14ac:dyDescent="0.2">
      <c r="FB570" s="1"/>
      <c r="FF570" s="1"/>
      <c r="FG570" s="1"/>
      <c r="FH570" s="1"/>
      <c r="FI570" s="1"/>
      <c r="FJ570" s="1"/>
      <c r="FK570" s="1"/>
      <c r="FL570" s="1"/>
      <c r="FM570" s="1"/>
      <c r="FR570" s="1"/>
      <c r="FV570" s="1"/>
    </row>
    <row r="571" spans="158:178" customFormat="1" x14ac:dyDescent="0.2">
      <c r="FB571" s="1"/>
      <c r="FF571" s="1"/>
      <c r="FG571" s="1"/>
      <c r="FH571" s="1"/>
      <c r="FI571" s="1"/>
      <c r="FJ571" s="1"/>
      <c r="FK571" s="1"/>
      <c r="FL571" s="1"/>
      <c r="FM571" s="1"/>
      <c r="FR571" s="1"/>
      <c r="FV571" s="1"/>
    </row>
    <row r="572" spans="158:178" customFormat="1" x14ac:dyDescent="0.2">
      <c r="FB572" s="1"/>
      <c r="FF572" s="1"/>
      <c r="FG572" s="1"/>
      <c r="FH572" s="1"/>
      <c r="FI572" s="1"/>
      <c r="FJ572" s="1"/>
      <c r="FK572" s="1"/>
      <c r="FL572" s="1"/>
      <c r="FM572" s="1"/>
      <c r="FR572" s="1"/>
      <c r="FV572" s="1"/>
    </row>
    <row r="573" spans="158:178" customFormat="1" x14ac:dyDescent="0.2">
      <c r="FB573" s="1"/>
      <c r="FF573" s="1"/>
      <c r="FG573" s="1"/>
      <c r="FH573" s="1"/>
      <c r="FI573" s="1"/>
      <c r="FJ573" s="1"/>
      <c r="FK573" s="1"/>
      <c r="FL573" s="1"/>
      <c r="FM573" s="1"/>
      <c r="FR573" s="1"/>
      <c r="FV573" s="1"/>
    </row>
    <row r="574" spans="158:178" customFormat="1" x14ac:dyDescent="0.2">
      <c r="FB574" s="1"/>
      <c r="FF574" s="1"/>
      <c r="FG574" s="1"/>
      <c r="FH574" s="1"/>
      <c r="FI574" s="1"/>
      <c r="FJ574" s="1"/>
      <c r="FK574" s="1"/>
      <c r="FL574" s="1"/>
      <c r="FM574" s="1"/>
      <c r="FR574" s="1"/>
      <c r="FV574" s="1"/>
    </row>
    <row r="575" spans="158:178" customFormat="1" x14ac:dyDescent="0.2">
      <c r="FB575" s="1"/>
      <c r="FF575" s="1"/>
      <c r="FG575" s="1"/>
      <c r="FH575" s="1"/>
      <c r="FI575" s="1"/>
      <c r="FJ575" s="1"/>
      <c r="FK575" s="1"/>
      <c r="FL575" s="1"/>
      <c r="FM575" s="1"/>
      <c r="FR575" s="1"/>
      <c r="FV575" s="1"/>
    </row>
    <row r="576" spans="158:178" customFormat="1" x14ac:dyDescent="0.2">
      <c r="FB576" s="1"/>
      <c r="FF576" s="1"/>
      <c r="FG576" s="1"/>
      <c r="FH576" s="1"/>
      <c r="FI576" s="1"/>
      <c r="FJ576" s="1"/>
      <c r="FK576" s="1"/>
      <c r="FL576" s="1"/>
      <c r="FM576" s="1"/>
      <c r="FR576" s="1"/>
      <c r="FV576" s="1"/>
    </row>
    <row r="577" spans="158:178" customFormat="1" x14ac:dyDescent="0.2">
      <c r="FB577" s="1"/>
      <c r="FF577" s="1"/>
      <c r="FG577" s="1"/>
      <c r="FH577" s="1"/>
      <c r="FI577" s="1"/>
      <c r="FJ577" s="1"/>
      <c r="FK577" s="1"/>
      <c r="FL577" s="1"/>
      <c r="FM577" s="1"/>
      <c r="FR577" s="1"/>
      <c r="FV577" s="1"/>
    </row>
    <row r="578" spans="158:178" customFormat="1" x14ac:dyDescent="0.2">
      <c r="FB578" s="1"/>
      <c r="FF578" s="1"/>
      <c r="FG578" s="1"/>
      <c r="FH578" s="1"/>
      <c r="FI578" s="1"/>
      <c r="FJ578" s="1"/>
      <c r="FK578" s="1"/>
      <c r="FL578" s="1"/>
      <c r="FM578" s="1"/>
      <c r="FR578" s="1"/>
      <c r="FV578" s="1"/>
    </row>
    <row r="579" spans="158:178" customFormat="1" x14ac:dyDescent="0.2">
      <c r="FB579" s="1"/>
      <c r="FF579" s="1"/>
      <c r="FG579" s="1"/>
      <c r="FH579" s="1"/>
      <c r="FI579" s="1"/>
      <c r="FJ579" s="1"/>
      <c r="FK579" s="1"/>
      <c r="FL579" s="1"/>
      <c r="FM579" s="1"/>
      <c r="FR579" s="1"/>
      <c r="FV579" s="1"/>
    </row>
    <row r="580" spans="158:178" customFormat="1" x14ac:dyDescent="0.2">
      <c r="FB580" s="1"/>
      <c r="FF580" s="1"/>
      <c r="FG580" s="1"/>
      <c r="FH580" s="1"/>
      <c r="FI580" s="1"/>
      <c r="FJ580" s="1"/>
      <c r="FK580" s="1"/>
      <c r="FL580" s="1"/>
      <c r="FM580" s="1"/>
      <c r="FR580" s="1"/>
      <c r="FV580" s="1"/>
    </row>
    <row r="581" spans="158:178" customFormat="1" x14ac:dyDescent="0.2">
      <c r="FB581" s="1"/>
      <c r="FF581" s="1"/>
      <c r="FG581" s="1"/>
      <c r="FH581" s="1"/>
      <c r="FI581" s="1"/>
      <c r="FJ581" s="1"/>
      <c r="FK581" s="1"/>
      <c r="FL581" s="1"/>
      <c r="FM581" s="1"/>
      <c r="FR581" s="1"/>
      <c r="FV581" s="1"/>
    </row>
    <row r="582" spans="158:178" customFormat="1" x14ac:dyDescent="0.2">
      <c r="FB582" s="1"/>
      <c r="FF582" s="1"/>
      <c r="FG582" s="1"/>
      <c r="FH582" s="1"/>
      <c r="FI582" s="1"/>
      <c r="FJ582" s="1"/>
      <c r="FK582" s="1"/>
      <c r="FL582" s="1"/>
      <c r="FM582" s="1"/>
      <c r="FR582" s="1"/>
      <c r="FV582" s="1"/>
    </row>
    <row r="583" spans="158:178" customFormat="1" x14ac:dyDescent="0.2">
      <c r="FB583" s="1"/>
      <c r="FF583" s="1"/>
      <c r="FG583" s="1"/>
      <c r="FH583" s="1"/>
      <c r="FI583" s="1"/>
      <c r="FJ583" s="1"/>
      <c r="FK583" s="1"/>
      <c r="FL583" s="1"/>
      <c r="FM583" s="1"/>
      <c r="FR583" s="1"/>
      <c r="FV583" s="1"/>
    </row>
    <row r="584" spans="158:178" customFormat="1" x14ac:dyDescent="0.2">
      <c r="FB584" s="1"/>
      <c r="FF584" s="1"/>
      <c r="FG584" s="1"/>
      <c r="FH584" s="1"/>
      <c r="FI584" s="1"/>
      <c r="FJ584" s="1"/>
      <c r="FK584" s="1"/>
      <c r="FL584" s="1"/>
      <c r="FM584" s="1"/>
      <c r="FR584" s="1"/>
      <c r="FV584" s="1"/>
    </row>
    <row r="585" spans="158:178" customFormat="1" x14ac:dyDescent="0.2">
      <c r="FB585" s="1"/>
      <c r="FF585" s="1"/>
      <c r="FG585" s="1"/>
      <c r="FH585" s="1"/>
      <c r="FI585" s="1"/>
      <c r="FJ585" s="1"/>
      <c r="FK585" s="1"/>
      <c r="FL585" s="1"/>
      <c r="FM585" s="1"/>
      <c r="FR585" s="1"/>
      <c r="FV585" s="1"/>
    </row>
    <row r="586" spans="158:178" customFormat="1" x14ac:dyDescent="0.2">
      <c r="FB586" s="1"/>
      <c r="FF586" s="1"/>
      <c r="FG586" s="1"/>
      <c r="FH586" s="1"/>
      <c r="FI586" s="1"/>
      <c r="FJ586" s="1"/>
      <c r="FK586" s="1"/>
      <c r="FL586" s="1"/>
      <c r="FM586" s="1"/>
      <c r="FR586" s="1"/>
      <c r="FV586" s="1"/>
    </row>
    <row r="587" spans="158:178" customFormat="1" x14ac:dyDescent="0.2">
      <c r="FB587" s="1"/>
      <c r="FF587" s="1"/>
      <c r="FG587" s="1"/>
      <c r="FH587" s="1"/>
      <c r="FI587" s="1"/>
      <c r="FJ587" s="1"/>
      <c r="FK587" s="1"/>
      <c r="FL587" s="1"/>
      <c r="FM587" s="1"/>
      <c r="FR587" s="1"/>
      <c r="FV587" s="1"/>
    </row>
    <row r="588" spans="158:178" customFormat="1" x14ac:dyDescent="0.2">
      <c r="FB588" s="1"/>
      <c r="FF588" s="1"/>
      <c r="FG588" s="1"/>
      <c r="FH588" s="1"/>
      <c r="FI588" s="1"/>
      <c r="FJ588" s="1"/>
      <c r="FK588" s="1"/>
      <c r="FL588" s="1"/>
      <c r="FM588" s="1"/>
      <c r="FR588" s="1"/>
      <c r="FV588" s="1"/>
    </row>
    <row r="589" spans="158:178" customFormat="1" x14ac:dyDescent="0.2">
      <c r="FB589" s="1"/>
      <c r="FF589" s="1"/>
      <c r="FG589" s="1"/>
      <c r="FH589" s="1"/>
      <c r="FI589" s="1"/>
      <c r="FJ589" s="1"/>
      <c r="FK589" s="1"/>
      <c r="FL589" s="1"/>
      <c r="FM589" s="1"/>
      <c r="FR589" s="1"/>
      <c r="FV589" s="1"/>
    </row>
    <row r="590" spans="158:178" customFormat="1" x14ac:dyDescent="0.2">
      <c r="FB590" s="1"/>
      <c r="FF590" s="1"/>
      <c r="FG590" s="1"/>
      <c r="FH590" s="1"/>
      <c r="FI590" s="1"/>
      <c r="FJ590" s="1"/>
      <c r="FK590" s="1"/>
      <c r="FL590" s="1"/>
      <c r="FM590" s="1"/>
      <c r="FR590" s="1"/>
      <c r="FV590" s="1"/>
    </row>
    <row r="591" spans="158:178" customFormat="1" x14ac:dyDescent="0.2">
      <c r="FB591" s="1"/>
      <c r="FF591" s="1"/>
      <c r="FG591" s="1"/>
      <c r="FH591" s="1"/>
      <c r="FI591" s="1"/>
      <c r="FJ591" s="1"/>
      <c r="FK591" s="1"/>
      <c r="FL591" s="1"/>
      <c r="FM591" s="1"/>
      <c r="FR591" s="1"/>
      <c r="FV591" s="1"/>
    </row>
    <row r="592" spans="158:178" customFormat="1" x14ac:dyDescent="0.2">
      <c r="FB592" s="1"/>
      <c r="FF592" s="1"/>
      <c r="FG592" s="1"/>
      <c r="FH592" s="1"/>
      <c r="FI592" s="1"/>
      <c r="FJ592" s="1"/>
      <c r="FK592" s="1"/>
      <c r="FL592" s="1"/>
      <c r="FM592" s="1"/>
      <c r="FR592" s="1"/>
      <c r="FV592" s="1"/>
    </row>
    <row r="593" spans="158:178" customFormat="1" x14ac:dyDescent="0.2">
      <c r="FB593" s="1"/>
      <c r="FF593" s="1"/>
      <c r="FG593" s="1"/>
      <c r="FH593" s="1"/>
      <c r="FI593" s="1"/>
      <c r="FJ593" s="1"/>
      <c r="FK593" s="1"/>
      <c r="FL593" s="1"/>
      <c r="FM593" s="1"/>
      <c r="FR593" s="1"/>
      <c r="FV593" s="1"/>
    </row>
    <row r="594" spans="158:178" customFormat="1" x14ac:dyDescent="0.2">
      <c r="FB594" s="1"/>
      <c r="FF594" s="1"/>
      <c r="FG594" s="1"/>
      <c r="FH594" s="1"/>
      <c r="FI594" s="1"/>
      <c r="FJ594" s="1"/>
      <c r="FK594" s="1"/>
      <c r="FL594" s="1"/>
      <c r="FM594" s="1"/>
      <c r="FR594" s="1"/>
      <c r="FV594" s="1"/>
    </row>
    <row r="595" spans="158:178" customFormat="1" x14ac:dyDescent="0.2">
      <c r="FB595" s="1"/>
      <c r="FF595" s="1"/>
      <c r="FG595" s="1"/>
      <c r="FH595" s="1"/>
      <c r="FI595" s="1"/>
      <c r="FJ595" s="1"/>
      <c r="FK595" s="1"/>
      <c r="FL595" s="1"/>
      <c r="FM595" s="1"/>
      <c r="FR595" s="1"/>
      <c r="FV595" s="1"/>
    </row>
    <row r="596" spans="158:178" customFormat="1" x14ac:dyDescent="0.2">
      <c r="FB596" s="1"/>
      <c r="FF596" s="1"/>
      <c r="FG596" s="1"/>
      <c r="FH596" s="1"/>
      <c r="FI596" s="1"/>
      <c r="FJ596" s="1"/>
      <c r="FK596" s="1"/>
      <c r="FL596" s="1"/>
      <c r="FM596" s="1"/>
      <c r="FR596" s="1"/>
      <c r="FV596" s="1"/>
    </row>
    <row r="597" spans="158:178" customFormat="1" x14ac:dyDescent="0.2">
      <c r="FB597" s="1"/>
      <c r="FF597" s="1"/>
      <c r="FG597" s="1"/>
      <c r="FH597" s="1"/>
      <c r="FI597" s="1"/>
      <c r="FJ597" s="1"/>
      <c r="FK597" s="1"/>
      <c r="FL597" s="1"/>
      <c r="FM597" s="1"/>
      <c r="FR597" s="1"/>
      <c r="FV597" s="1"/>
    </row>
    <row r="598" spans="158:178" customFormat="1" x14ac:dyDescent="0.2">
      <c r="FB598" s="1"/>
      <c r="FF598" s="1"/>
      <c r="FG598" s="1"/>
      <c r="FH598" s="1"/>
      <c r="FI598" s="1"/>
      <c r="FJ598" s="1"/>
      <c r="FK598" s="1"/>
      <c r="FL598" s="1"/>
      <c r="FM598" s="1"/>
      <c r="FR598" s="1"/>
      <c r="FV598" s="1"/>
    </row>
    <row r="599" spans="158:178" customFormat="1" x14ac:dyDescent="0.2">
      <c r="FB599" s="1"/>
      <c r="FF599" s="1"/>
      <c r="FG599" s="1"/>
      <c r="FH599" s="1"/>
      <c r="FI599" s="1"/>
      <c r="FJ599" s="1"/>
      <c r="FK599" s="1"/>
      <c r="FL599" s="1"/>
      <c r="FM599" s="1"/>
      <c r="FR599" s="1"/>
      <c r="FV599" s="1"/>
    </row>
    <row r="600" spans="158:178" customFormat="1" x14ac:dyDescent="0.2">
      <c r="FB600" s="1"/>
      <c r="FF600" s="1"/>
      <c r="FG600" s="1"/>
      <c r="FH600" s="1"/>
      <c r="FI600" s="1"/>
      <c r="FJ600" s="1"/>
      <c r="FK600" s="1"/>
      <c r="FL600" s="1"/>
      <c r="FM600" s="1"/>
      <c r="FR600" s="1"/>
      <c r="FV600" s="1"/>
    </row>
    <row r="601" spans="158:178" customFormat="1" x14ac:dyDescent="0.2">
      <c r="FB601" s="1"/>
      <c r="FF601" s="1"/>
      <c r="FG601" s="1"/>
      <c r="FH601" s="1"/>
      <c r="FI601" s="1"/>
      <c r="FJ601" s="1"/>
      <c r="FK601" s="1"/>
      <c r="FL601" s="1"/>
      <c r="FM601" s="1"/>
      <c r="FR601" s="1"/>
      <c r="FV601" s="1"/>
    </row>
    <row r="602" spans="158:178" customFormat="1" x14ac:dyDescent="0.2">
      <c r="FB602" s="1"/>
      <c r="FF602" s="1"/>
      <c r="FG602" s="1"/>
      <c r="FH602" s="1"/>
      <c r="FI602" s="1"/>
      <c r="FJ602" s="1"/>
      <c r="FK602" s="1"/>
      <c r="FL602" s="1"/>
      <c r="FM602" s="1"/>
      <c r="FR602" s="1"/>
      <c r="FV602" s="1"/>
    </row>
    <row r="603" spans="158:178" customFormat="1" x14ac:dyDescent="0.2">
      <c r="FB603" s="1"/>
      <c r="FF603" s="1"/>
      <c r="FG603" s="1"/>
      <c r="FH603" s="1"/>
      <c r="FI603" s="1"/>
      <c r="FJ603" s="1"/>
      <c r="FK603" s="1"/>
      <c r="FL603" s="1"/>
      <c r="FM603" s="1"/>
      <c r="FR603" s="1"/>
      <c r="FV603" s="1"/>
    </row>
    <row r="604" spans="158:178" customFormat="1" x14ac:dyDescent="0.2">
      <c r="FB604" s="1"/>
      <c r="FF604" s="1"/>
      <c r="FG604" s="1"/>
      <c r="FH604" s="1"/>
      <c r="FI604" s="1"/>
      <c r="FJ604" s="1"/>
      <c r="FK604" s="1"/>
      <c r="FL604" s="1"/>
      <c r="FM604" s="1"/>
      <c r="FR604" s="1"/>
      <c r="FV604" s="1"/>
    </row>
    <row r="605" spans="158:178" customFormat="1" x14ac:dyDescent="0.2">
      <c r="FB605" s="1"/>
      <c r="FF605" s="1"/>
      <c r="FG605" s="1"/>
      <c r="FH605" s="1"/>
      <c r="FI605" s="1"/>
      <c r="FJ605" s="1"/>
      <c r="FK605" s="1"/>
      <c r="FL605" s="1"/>
      <c r="FM605" s="1"/>
      <c r="FR605" s="1"/>
      <c r="FV605" s="1"/>
    </row>
    <row r="606" spans="158:178" customFormat="1" x14ac:dyDescent="0.2">
      <c r="FB606" s="1"/>
      <c r="FF606" s="1"/>
      <c r="FG606" s="1"/>
      <c r="FH606" s="1"/>
      <c r="FI606" s="1"/>
      <c r="FJ606" s="1"/>
      <c r="FK606" s="1"/>
      <c r="FL606" s="1"/>
      <c r="FM606" s="1"/>
      <c r="FR606" s="1"/>
      <c r="FV606" s="1"/>
    </row>
    <row r="607" spans="158:178" customFormat="1" x14ac:dyDescent="0.2">
      <c r="FB607" s="1"/>
      <c r="FF607" s="1"/>
      <c r="FG607" s="1"/>
      <c r="FH607" s="1"/>
      <c r="FI607" s="1"/>
      <c r="FJ607" s="1"/>
      <c r="FK607" s="1"/>
      <c r="FL607" s="1"/>
      <c r="FM607" s="1"/>
      <c r="FR607" s="1"/>
      <c r="FV607" s="1"/>
    </row>
    <row r="608" spans="158:178" customFormat="1" x14ac:dyDescent="0.2">
      <c r="FB608" s="1"/>
      <c r="FF608" s="1"/>
      <c r="FG608" s="1"/>
      <c r="FH608" s="1"/>
      <c r="FI608" s="1"/>
      <c r="FJ608" s="1"/>
      <c r="FK608" s="1"/>
      <c r="FL608" s="1"/>
      <c r="FM608" s="1"/>
      <c r="FR608" s="1"/>
      <c r="FV608" s="1"/>
    </row>
    <row r="609" spans="158:178" customFormat="1" x14ac:dyDescent="0.2">
      <c r="FB609" s="1"/>
      <c r="FF609" s="1"/>
      <c r="FG609" s="1"/>
      <c r="FH609" s="1"/>
      <c r="FI609" s="1"/>
      <c r="FJ609" s="1"/>
      <c r="FK609" s="1"/>
      <c r="FL609" s="1"/>
      <c r="FM609" s="1"/>
      <c r="FR609" s="1"/>
      <c r="FV609" s="1"/>
    </row>
    <row r="610" spans="158:178" customFormat="1" x14ac:dyDescent="0.2">
      <c r="FB610" s="1"/>
      <c r="FF610" s="1"/>
      <c r="FG610" s="1"/>
      <c r="FH610" s="1"/>
      <c r="FI610" s="1"/>
      <c r="FJ610" s="1"/>
      <c r="FK610" s="1"/>
      <c r="FL610" s="1"/>
      <c r="FM610" s="1"/>
      <c r="FR610" s="1"/>
      <c r="FV610" s="1"/>
    </row>
    <row r="611" spans="158:178" customFormat="1" x14ac:dyDescent="0.2">
      <c r="FB611" s="1"/>
      <c r="FF611" s="1"/>
      <c r="FG611" s="1"/>
      <c r="FH611" s="1"/>
      <c r="FI611" s="1"/>
      <c r="FJ611" s="1"/>
      <c r="FK611" s="1"/>
      <c r="FL611" s="1"/>
      <c r="FM611" s="1"/>
      <c r="FR611" s="1"/>
      <c r="FV611" s="1"/>
    </row>
    <row r="612" spans="158:178" customFormat="1" x14ac:dyDescent="0.2">
      <c r="FB612" s="1"/>
      <c r="FF612" s="1"/>
      <c r="FG612" s="1"/>
      <c r="FH612" s="1"/>
      <c r="FI612" s="1"/>
      <c r="FJ612" s="1"/>
      <c r="FK612" s="1"/>
      <c r="FL612" s="1"/>
      <c r="FM612" s="1"/>
      <c r="FR612" s="1"/>
      <c r="FV612" s="1"/>
    </row>
    <row r="613" spans="158:178" customFormat="1" x14ac:dyDescent="0.2">
      <c r="FB613" s="1"/>
      <c r="FF613" s="1"/>
      <c r="FG613" s="1"/>
      <c r="FH613" s="1"/>
      <c r="FI613" s="1"/>
      <c r="FJ613" s="1"/>
      <c r="FK613" s="1"/>
      <c r="FL613" s="1"/>
      <c r="FM613" s="1"/>
      <c r="FR613" s="1"/>
      <c r="FV613" s="1"/>
    </row>
    <row r="614" spans="158:178" customFormat="1" x14ac:dyDescent="0.2">
      <c r="FB614" s="1"/>
      <c r="FF614" s="1"/>
      <c r="FG614" s="1"/>
      <c r="FH614" s="1"/>
      <c r="FI614" s="1"/>
      <c r="FJ614" s="1"/>
      <c r="FK614" s="1"/>
      <c r="FL614" s="1"/>
      <c r="FM614" s="1"/>
      <c r="FR614" s="1"/>
      <c r="FV614" s="1"/>
    </row>
    <row r="615" spans="158:178" customFormat="1" x14ac:dyDescent="0.2">
      <c r="FB615" s="1"/>
      <c r="FF615" s="1"/>
      <c r="FG615" s="1"/>
      <c r="FH615" s="1"/>
      <c r="FI615" s="1"/>
      <c r="FJ615" s="1"/>
      <c r="FK615" s="1"/>
      <c r="FL615" s="1"/>
      <c r="FM615" s="1"/>
      <c r="FR615" s="1"/>
      <c r="FV615" s="1"/>
    </row>
    <row r="616" spans="158:178" customFormat="1" x14ac:dyDescent="0.2">
      <c r="FB616" s="1"/>
      <c r="FF616" s="1"/>
      <c r="FG616" s="1"/>
      <c r="FH616" s="1"/>
      <c r="FI616" s="1"/>
      <c r="FJ616" s="1"/>
      <c r="FK616" s="1"/>
      <c r="FL616" s="1"/>
      <c r="FM616" s="1"/>
      <c r="FR616" s="1"/>
      <c r="FV616" s="1"/>
    </row>
    <row r="617" spans="158:178" customFormat="1" x14ac:dyDescent="0.2">
      <c r="FB617" s="1"/>
      <c r="FF617" s="1"/>
      <c r="FG617" s="1"/>
      <c r="FH617" s="1"/>
      <c r="FI617" s="1"/>
      <c r="FJ617" s="1"/>
      <c r="FK617" s="1"/>
      <c r="FL617" s="1"/>
      <c r="FM617" s="1"/>
      <c r="FR617" s="1"/>
      <c r="FV617" s="1"/>
    </row>
    <row r="618" spans="158:178" customFormat="1" x14ac:dyDescent="0.2">
      <c r="FB618" s="1"/>
      <c r="FF618" s="1"/>
      <c r="FG618" s="1"/>
      <c r="FH618" s="1"/>
      <c r="FI618" s="1"/>
      <c r="FJ618" s="1"/>
      <c r="FK618" s="1"/>
      <c r="FL618" s="1"/>
      <c r="FM618" s="1"/>
      <c r="FR618" s="1"/>
      <c r="FV618" s="1"/>
    </row>
    <row r="619" spans="158:178" customFormat="1" x14ac:dyDescent="0.2">
      <c r="FB619" s="1"/>
      <c r="FF619" s="1"/>
      <c r="FG619" s="1"/>
      <c r="FH619" s="1"/>
      <c r="FI619" s="1"/>
      <c r="FJ619" s="1"/>
      <c r="FK619" s="1"/>
      <c r="FL619" s="1"/>
      <c r="FM619" s="1"/>
      <c r="FR619" s="1"/>
      <c r="FV619" s="1"/>
    </row>
    <row r="620" spans="158:178" customFormat="1" x14ac:dyDescent="0.2">
      <c r="FB620" s="1"/>
      <c r="FF620" s="1"/>
      <c r="FG620" s="1"/>
      <c r="FH620" s="1"/>
      <c r="FI620" s="1"/>
      <c r="FJ620" s="1"/>
      <c r="FK620" s="1"/>
      <c r="FL620" s="1"/>
      <c r="FM620" s="1"/>
      <c r="FR620" s="1"/>
      <c r="FV620" s="1"/>
    </row>
    <row r="621" spans="158:178" customFormat="1" x14ac:dyDescent="0.2">
      <c r="FB621" s="1"/>
      <c r="FF621" s="1"/>
      <c r="FG621" s="1"/>
      <c r="FH621" s="1"/>
      <c r="FI621" s="1"/>
      <c r="FJ621" s="1"/>
      <c r="FK621" s="1"/>
      <c r="FL621" s="1"/>
      <c r="FM621" s="1"/>
      <c r="FR621" s="1"/>
      <c r="FV621" s="1"/>
    </row>
    <row r="622" spans="158:178" customFormat="1" x14ac:dyDescent="0.2">
      <c r="FB622" s="1"/>
      <c r="FF622" s="1"/>
      <c r="FG622" s="1"/>
      <c r="FH622" s="1"/>
      <c r="FI622" s="1"/>
      <c r="FJ622" s="1"/>
      <c r="FK622" s="1"/>
      <c r="FL622" s="1"/>
      <c r="FM622" s="1"/>
      <c r="FR622" s="1"/>
      <c r="FV622" s="1"/>
    </row>
    <row r="623" spans="158:178" customFormat="1" x14ac:dyDescent="0.2">
      <c r="FB623" s="1"/>
      <c r="FF623" s="1"/>
      <c r="FG623" s="1"/>
      <c r="FH623" s="1"/>
      <c r="FI623" s="1"/>
      <c r="FJ623" s="1"/>
      <c r="FK623" s="1"/>
      <c r="FL623" s="1"/>
      <c r="FM623" s="1"/>
      <c r="FR623" s="1"/>
      <c r="FV623" s="1"/>
    </row>
    <row r="624" spans="158:178" customFormat="1" x14ac:dyDescent="0.2">
      <c r="FB624" s="1"/>
      <c r="FF624" s="1"/>
      <c r="FG624" s="1"/>
      <c r="FH624" s="1"/>
      <c r="FI624" s="1"/>
      <c r="FJ624" s="1"/>
      <c r="FK624" s="1"/>
      <c r="FL624" s="1"/>
      <c r="FM624" s="1"/>
      <c r="FR624" s="1"/>
      <c r="FV624" s="1"/>
    </row>
    <row r="625" spans="37:186" x14ac:dyDescent="0.2"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I625"/>
      <c r="DJ625"/>
      <c r="FZ625"/>
      <c r="GB625"/>
      <c r="GC625"/>
      <c r="GD625"/>
    </row>
    <row r="626" spans="37:186" x14ac:dyDescent="0.2"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I626"/>
      <c r="DJ626"/>
      <c r="FZ626"/>
      <c r="GB626"/>
      <c r="GC626"/>
      <c r="GD626"/>
    </row>
    <row r="627" spans="37:186" x14ac:dyDescent="0.2"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I627"/>
      <c r="DJ627"/>
      <c r="FZ627"/>
      <c r="GB627"/>
      <c r="GC627"/>
      <c r="GD627"/>
    </row>
    <row r="628" spans="37:186" x14ac:dyDescent="0.2"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I628"/>
      <c r="DJ628"/>
      <c r="FZ628"/>
      <c r="GB628"/>
      <c r="GC628"/>
      <c r="GD628"/>
    </row>
    <row r="629" spans="37:186" x14ac:dyDescent="0.2">
      <c r="DI629"/>
      <c r="DJ629"/>
      <c r="FZ629"/>
      <c r="GB629"/>
      <c r="GC629"/>
      <c r="GD629"/>
    </row>
    <row r="630" spans="37:186" x14ac:dyDescent="0.2">
      <c r="DI630"/>
      <c r="DJ630"/>
      <c r="FZ630"/>
      <c r="GB630"/>
      <c r="GC630"/>
      <c r="GD630"/>
    </row>
    <row r="631" spans="37:186" x14ac:dyDescent="0.2">
      <c r="DI631"/>
      <c r="DJ631"/>
      <c r="FZ631"/>
      <c r="GB631"/>
      <c r="GC631"/>
      <c r="GD631"/>
    </row>
    <row r="632" spans="37:186" x14ac:dyDescent="0.2">
      <c r="DI632"/>
      <c r="DJ632"/>
      <c r="FZ632"/>
      <c r="GB632"/>
      <c r="GC632"/>
      <c r="GD632"/>
    </row>
  </sheetData>
  <sortState xmlns:xlrd2="http://schemas.microsoft.com/office/spreadsheetml/2017/richdata2" ref="A5:GN65">
    <sortCondition ref="B5:B6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695E7BB6A7DC448166D51D58B8927A" ma:contentTypeVersion="4" ma:contentTypeDescription="Opprett et nytt dokument." ma:contentTypeScope="" ma:versionID="7c92695ea1c54a8d75a4c4f89747b3c4">
  <xsd:schema xmlns:xsd="http://www.w3.org/2001/XMLSchema" xmlns:xs="http://www.w3.org/2001/XMLSchema" xmlns:p="http://schemas.microsoft.com/office/2006/metadata/properties" xmlns:ns2="edad25e2-8650-4926-b9c1-384e251e3357" xmlns:ns3="fb01cd13-81db-4f45-a94a-b394074e628f" targetNamespace="http://schemas.microsoft.com/office/2006/metadata/properties" ma:root="true" ma:fieldsID="66a9022b381c7e6069d438e72b3d8492" ns2:_="" ns3:_="">
    <xsd:import namespace="edad25e2-8650-4926-b9c1-384e251e3357"/>
    <xsd:import namespace="fb01cd13-81db-4f45-a94a-b394074e62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d25e2-8650-4926-b9c1-384e251e3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1cd13-81db-4f45-a94a-b394074e62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E6B017-954C-4635-AB19-D369632DB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02E486-5CEA-4963-9BC4-27C6109D1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d25e2-8650-4926-b9c1-384e251e3357"/>
    <ds:schemaRef ds:uri="fb01cd13-81db-4f45-a94a-b394074e6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8C321A-1B99-41FF-A188-22569AF0DB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Tore-Øystein Gløersen</dc:creator>
  <cp:lastModifiedBy>Kristian Fiskerstrand</cp:lastModifiedBy>
  <dcterms:created xsi:type="dcterms:W3CDTF">2022-06-28T17:45:05Z</dcterms:created>
  <dcterms:modified xsi:type="dcterms:W3CDTF">2022-07-15T07:33:08Z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0x01010040695E7BB6A7DC448166D51D58B8927A</vt:lpwstr>
  </property>
  <property fmtid="{D5CDD505-2E9C-101B-9397-08002B2CF9AE}" pid="3" name="Order">
    <vt:r8>100</vt:r8>
  </property>
</Properties>
</file>